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24226"/>
  <mc:AlternateContent xmlns:mc="http://schemas.openxmlformats.org/markup-compatibility/2006">
    <mc:Choice Requires="x15">
      <x15ac:absPath xmlns:x15ac="http://schemas.microsoft.com/office/spreadsheetml/2010/11/ac" url="https://worldhealthorg-my.sharepoint.com/personal/meheusf_who_int/Documents/2022 App 3 update private/5 Costing/"/>
    </mc:Choice>
  </mc:AlternateContent>
  <xr:revisionPtr revIDLastSave="688" documentId="14_{A298936E-F994-4C93-A6EF-0F5032E49C98}" xr6:coauthVersionLast="47" xr6:coauthVersionMax="48" xr10:uidLastSave="{8571A9F7-D865-498B-89C0-ED301EBC5CC9}"/>
  <bookViews>
    <workbookView xWindow="-120" yWindow="-120" windowWidth="29040" windowHeight="17790" tabRatio="851" firstSheet="6" activeTab="15" xr2:uid="{00000000-000D-0000-FFFF-FFFF00000000}"/>
  </bookViews>
  <sheets>
    <sheet name="Introduction" sheetId="34" r:id="rId1"/>
    <sheet name="1. Contents" sheetId="2" r:id="rId2"/>
    <sheet name="2. Data sources" sheetId="39" r:id="rId3"/>
    <sheet name="Input prices" sheetId="32" r:id="rId4"/>
    <sheet name="Countries" sheetId="33" state="hidden" r:id="rId5"/>
    <sheet name="3.1 Metadata" sheetId="8" r:id="rId6"/>
    <sheet name="3.2 Prices and Deflators" sheetId="9" r:id="rId7"/>
    <sheet name="3.3 Administrative Divisions" sheetId="5" r:id="rId8"/>
    <sheet name="3.4 Healthcare Facilities" sheetId="7" r:id="rId9"/>
    <sheet name="3.5 Unit cost IP-OP" sheetId="31" r:id="rId10"/>
    <sheet name="IP-OP new" sheetId="35" state="hidden" r:id="rId11"/>
    <sheet name="International Salaries Hidden" sheetId="16" state="hidden" r:id="rId12"/>
    <sheet name="4. Int salaries wide" sheetId="40" state="hidden" r:id="rId13"/>
    <sheet name="4. Int salaries long" sheetId="28" r:id="rId14"/>
    <sheet name="5. Travel Allowance &amp; Per Diem" sheetId="11" r:id="rId15"/>
    <sheet name="6.1 Vehicles &amp; Transport Costs" sheetId="20" r:id="rId16"/>
    <sheet name="6.2 Fuel Prices" sheetId="21" r:id="rId17"/>
    <sheet name="7. Cold-Chain Storage and Dist." sheetId="22" r:id="rId18"/>
    <sheet name="8.1 Generators &amp; Solar" sheetId="19" r:id="rId19"/>
    <sheet name="8.2 Electricity Prices" sheetId="13" r:id="rId20"/>
    <sheet name="8.3 Water Prices" sheetId="14" r:id="rId21"/>
    <sheet name="9. Construction Costs" sheetId="15" r:id="rId22"/>
    <sheet name="10.Office Supp. &amp; Furniture" sheetId="18" r:id="rId23"/>
    <sheet name="11. ITU" sheetId="24" r:id="rId24"/>
    <sheet name="12. Mass Media" sheetId="26" r:id="rId25"/>
    <sheet name="13. Distance between regions" sheetId="25" r:id="rId26"/>
    <sheet name="Suggestion1" sheetId="37" r:id="rId27"/>
    <sheet name="Sheet1" sheetId="41"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xlnm._FilterDatabase" localSheetId="24" hidden="1">'12. Mass Media'!$A$1:$H$197</definedName>
    <definedName name="_xlnm._FilterDatabase" localSheetId="5" hidden="1">'3.1 Metadata'!$A$3:$P$199</definedName>
    <definedName name="_xlnm._FilterDatabase" localSheetId="6" hidden="1">'3.2 Prices and Deflators'!$A$2:$BL$198</definedName>
    <definedName name="_xlnm._FilterDatabase" localSheetId="7" hidden="1">'3.3 Administrative Divisions'!$B$1:$F$195</definedName>
    <definedName name="_xlnm._FilterDatabase" localSheetId="8" hidden="1">'3.4 Healthcare Facilities'!$A$1:$N$195</definedName>
    <definedName name="_xlnm._FilterDatabase" localSheetId="9" hidden="1">'3.5 Unit cost IP-OP'!$A$2:$S$205</definedName>
    <definedName name="_xlnm._FilterDatabase" localSheetId="13" hidden="1">'4. Int salaries long'!$A$2:$K$927</definedName>
    <definedName name="_xlnm._FilterDatabase" localSheetId="12" hidden="1">'4. Int salaries wide'!$Q$2:$Q$188</definedName>
    <definedName name="_xlnm._FilterDatabase" localSheetId="14" hidden="1">'5. Travel Allowance &amp; Per Diem'!$A$3:$R$198</definedName>
    <definedName name="_xlnm._FilterDatabase" localSheetId="16" hidden="1">'6.2 Fuel Prices'!$A$1:$E$199</definedName>
    <definedName name="_xlnm._FilterDatabase" localSheetId="19" hidden="1">'8.2 Electricity Prices'!$A$1:$H$196</definedName>
    <definedName name="_xlnm._FilterDatabase" localSheetId="20" hidden="1">'8.3 Water Prices'!$A$1:$C$195</definedName>
    <definedName name="_xlnm._FilterDatabase" localSheetId="11" hidden="1">'International Salaries Hidden'!$A$1:$R$777</definedName>
    <definedName name="_xlnm._FilterDatabase" localSheetId="10" hidden="1">'IP-OP new'!$A$2:$O$199</definedName>
    <definedName name="_Key1" localSheetId="2" hidden="1">#REF!</definedName>
    <definedName name="_Key1" localSheetId="12" hidden="1">#REF!</definedName>
    <definedName name="_Key1" hidden="1">#REF!</definedName>
    <definedName name="_Order1" hidden="1">255</definedName>
    <definedName name="_Sort" localSheetId="2" hidden="1">#REF!</definedName>
    <definedName name="_Sort" localSheetId="12" hidden="1">#REF!</definedName>
    <definedName name="_Sort" hidden="1">#REF!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5" i="20" l="1"/>
  <c r="M4" i="20"/>
  <c r="J4" i="20" s="1"/>
  <c r="M188" i="11"/>
  <c r="I14" i="28" l="1"/>
  <c r="J13" i="28"/>
  <c r="I8" i="28"/>
  <c r="J8" i="28" s="1"/>
  <c r="I9" i="28"/>
  <c r="J9" i="28" s="1"/>
  <c r="I10" i="28"/>
  <c r="J10" i="28" s="1"/>
  <c r="I11" i="28"/>
  <c r="J11" i="28" s="1"/>
  <c r="I12" i="28"/>
  <c r="J12" i="28" s="1"/>
  <c r="I23" i="28"/>
  <c r="J23" i="28" s="1"/>
  <c r="I24" i="28"/>
  <c r="J24" i="28" s="1"/>
  <c r="I25" i="28"/>
  <c r="J25" i="28" s="1"/>
  <c r="I26" i="28"/>
  <c r="J26" i="28" s="1"/>
  <c r="I27" i="28"/>
  <c r="J27" i="28" s="1"/>
  <c r="I33" i="28"/>
  <c r="J33" i="28" s="1"/>
  <c r="I34" i="28"/>
  <c r="J34" i="28" s="1"/>
  <c r="I35" i="28"/>
  <c r="J35" i="28" s="1"/>
  <c r="I36" i="28"/>
  <c r="J36" i="28" s="1"/>
  <c r="I37" i="28"/>
  <c r="J37" i="28" s="1"/>
  <c r="I38" i="28"/>
  <c r="J38" i="28" s="1"/>
  <c r="I39" i="28"/>
  <c r="J39" i="28" s="1"/>
  <c r="I40" i="28"/>
  <c r="J40" i="28" s="1"/>
  <c r="I41" i="28"/>
  <c r="J41" i="28" s="1"/>
  <c r="I42" i="28"/>
  <c r="J42" i="28" s="1"/>
  <c r="I43" i="28"/>
  <c r="J43" i="28" s="1"/>
  <c r="I44" i="28"/>
  <c r="J44" i="28" s="1"/>
  <c r="I45" i="28"/>
  <c r="J45" i="28" s="1"/>
  <c r="I46" i="28"/>
  <c r="J46" i="28" s="1"/>
  <c r="I47" i="28"/>
  <c r="J47" i="28" s="1"/>
  <c r="I48" i="28"/>
  <c r="J48" i="28" s="1"/>
  <c r="I49" i="28"/>
  <c r="J49" i="28" s="1"/>
  <c r="I50" i="28"/>
  <c r="J50" i="28" s="1"/>
  <c r="I51" i="28"/>
  <c r="J51" i="28" s="1"/>
  <c r="I52" i="28"/>
  <c r="J52" i="28" s="1"/>
  <c r="I53" i="28"/>
  <c r="J53" i="28" s="1"/>
  <c r="I54" i="28"/>
  <c r="J54" i="28" s="1"/>
  <c r="I55" i="28"/>
  <c r="J55" i="28" s="1"/>
  <c r="I56" i="28"/>
  <c r="J56" i="28" s="1"/>
  <c r="I57" i="28"/>
  <c r="J57" i="28" s="1"/>
  <c r="I58" i="28"/>
  <c r="J58" i="28" s="1"/>
  <c r="I59" i="28"/>
  <c r="J59" i="28" s="1"/>
  <c r="I60" i="28"/>
  <c r="J60" i="28" s="1"/>
  <c r="I61" i="28"/>
  <c r="J61" i="28" s="1"/>
  <c r="I62" i="28"/>
  <c r="J62" i="28" s="1"/>
  <c r="I68" i="28"/>
  <c r="J68" i="28" s="1"/>
  <c r="I69" i="28"/>
  <c r="J69" i="28" s="1"/>
  <c r="I70" i="28"/>
  <c r="J70" i="28" s="1"/>
  <c r="I71" i="28"/>
  <c r="J71" i="28" s="1"/>
  <c r="I72" i="28"/>
  <c r="J72" i="28" s="1"/>
  <c r="I73" i="28"/>
  <c r="J73" i="28" s="1"/>
  <c r="I74" i="28"/>
  <c r="J74" i="28" s="1"/>
  <c r="I75" i="28"/>
  <c r="J75" i="28" s="1"/>
  <c r="I76" i="28"/>
  <c r="J76" i="28" s="1"/>
  <c r="I77" i="28"/>
  <c r="J77" i="28" s="1"/>
  <c r="I78" i="28"/>
  <c r="J78" i="28" s="1"/>
  <c r="I79" i="28"/>
  <c r="J79" i="28" s="1"/>
  <c r="I80" i="28"/>
  <c r="J80" i="28" s="1"/>
  <c r="I81" i="28"/>
  <c r="J81" i="28" s="1"/>
  <c r="I82" i="28"/>
  <c r="J82" i="28" s="1"/>
  <c r="I83" i="28"/>
  <c r="J83" i="28" s="1"/>
  <c r="I84" i="28"/>
  <c r="J84" i="28" s="1"/>
  <c r="I85" i="28"/>
  <c r="J85" i="28" s="1"/>
  <c r="I86" i="28"/>
  <c r="J86" i="28" s="1"/>
  <c r="I87" i="28"/>
  <c r="J87" i="28" s="1"/>
  <c r="I88" i="28"/>
  <c r="J88" i="28" s="1"/>
  <c r="I89" i="28"/>
  <c r="J89" i="28" s="1"/>
  <c r="I90" i="28"/>
  <c r="J90" i="28" s="1"/>
  <c r="I91" i="28"/>
  <c r="J91" i="28" s="1"/>
  <c r="I92" i="28"/>
  <c r="J92" i="28" s="1"/>
  <c r="I93" i="28"/>
  <c r="J93" i="28" s="1"/>
  <c r="I94" i="28"/>
  <c r="J94" i="28" s="1"/>
  <c r="I95" i="28"/>
  <c r="J95" i="28" s="1"/>
  <c r="I96" i="28"/>
  <c r="J96" i="28" s="1"/>
  <c r="I97" i="28"/>
  <c r="J97" i="28" s="1"/>
  <c r="I98" i="28"/>
  <c r="J98" i="28" s="1"/>
  <c r="I99" i="28"/>
  <c r="J99" i="28" s="1"/>
  <c r="I100" i="28"/>
  <c r="J100" i="28" s="1"/>
  <c r="I101" i="28"/>
  <c r="J101" i="28" s="1"/>
  <c r="I102" i="28"/>
  <c r="J102" i="28" s="1"/>
  <c r="I103" i="28"/>
  <c r="J103" i="28" s="1"/>
  <c r="I104" i="28"/>
  <c r="J104" i="28" s="1"/>
  <c r="I105" i="28"/>
  <c r="J105" i="28" s="1"/>
  <c r="I106" i="28"/>
  <c r="J106" i="28" s="1"/>
  <c r="I107" i="28"/>
  <c r="J107" i="28" s="1"/>
  <c r="I108" i="28"/>
  <c r="J108" i="28" s="1"/>
  <c r="I109" i="28"/>
  <c r="J109" i="28" s="1"/>
  <c r="I110" i="28"/>
  <c r="J110" i="28" s="1"/>
  <c r="I111" i="28"/>
  <c r="J111" i="28" s="1"/>
  <c r="I112" i="28"/>
  <c r="J112" i="28" s="1"/>
  <c r="I118" i="28"/>
  <c r="J118" i="28" s="1"/>
  <c r="I119" i="28"/>
  <c r="J119" i="28" s="1"/>
  <c r="I120" i="28"/>
  <c r="J120" i="28" s="1"/>
  <c r="I121" i="28"/>
  <c r="J121" i="28" s="1"/>
  <c r="I122" i="28"/>
  <c r="J122" i="28" s="1"/>
  <c r="I123" i="28"/>
  <c r="J123" i="28" s="1"/>
  <c r="I124" i="28"/>
  <c r="J124" i="28" s="1"/>
  <c r="I125" i="28"/>
  <c r="J125" i="28" s="1"/>
  <c r="I126" i="28"/>
  <c r="J126" i="28" s="1"/>
  <c r="I127" i="28"/>
  <c r="J127" i="28" s="1"/>
  <c r="I138" i="28"/>
  <c r="J138" i="28" s="1"/>
  <c r="I139" i="28"/>
  <c r="J139" i="28" s="1"/>
  <c r="I140" i="28"/>
  <c r="J140" i="28" s="1"/>
  <c r="I141" i="28"/>
  <c r="J141" i="28" s="1"/>
  <c r="I142" i="28"/>
  <c r="J142" i="28" s="1"/>
  <c r="I143" i="28"/>
  <c r="J143" i="28" s="1"/>
  <c r="I144" i="28"/>
  <c r="J144" i="28" s="1"/>
  <c r="I145" i="28"/>
  <c r="J145" i="28" s="1"/>
  <c r="I146" i="28"/>
  <c r="J146" i="28" s="1"/>
  <c r="I147" i="28"/>
  <c r="J147" i="28" s="1"/>
  <c r="I153" i="28"/>
  <c r="J153" i="28" s="1"/>
  <c r="I154" i="28"/>
  <c r="J154" i="28" s="1"/>
  <c r="I155" i="28"/>
  <c r="J155" i="28" s="1"/>
  <c r="I156" i="28"/>
  <c r="J156" i="28" s="1"/>
  <c r="I157" i="28"/>
  <c r="J157" i="28" s="1"/>
  <c r="I168" i="28"/>
  <c r="J168" i="28" s="1"/>
  <c r="I169" i="28"/>
  <c r="J169" i="28" s="1"/>
  <c r="I170" i="28"/>
  <c r="J170" i="28" s="1"/>
  <c r="I171" i="28"/>
  <c r="J171" i="28" s="1"/>
  <c r="I172" i="28"/>
  <c r="J172" i="28" s="1"/>
  <c r="I177" i="28"/>
  <c r="J177" i="28" s="1"/>
  <c r="I183" i="28"/>
  <c r="J183" i="28" s="1"/>
  <c r="I184" i="28"/>
  <c r="J184" i="28" s="1"/>
  <c r="I185" i="28"/>
  <c r="J185" i="28" s="1"/>
  <c r="I186" i="28"/>
  <c r="J186" i="28" s="1"/>
  <c r="I187" i="28"/>
  <c r="J187" i="28" s="1"/>
  <c r="I188" i="28"/>
  <c r="J188" i="28" s="1"/>
  <c r="I189" i="28"/>
  <c r="J189" i="28" s="1"/>
  <c r="I190" i="28"/>
  <c r="J190" i="28" s="1"/>
  <c r="I191" i="28"/>
  <c r="J191" i="28" s="1"/>
  <c r="I192" i="28"/>
  <c r="J192" i="28" s="1"/>
  <c r="I193" i="28"/>
  <c r="J193" i="28" s="1"/>
  <c r="I194" i="28"/>
  <c r="J194" i="28" s="1"/>
  <c r="I195" i="28"/>
  <c r="J195" i="28" s="1"/>
  <c r="I196" i="28"/>
  <c r="J196" i="28" s="1"/>
  <c r="I197" i="28"/>
  <c r="J197" i="28" s="1"/>
  <c r="I198" i="28"/>
  <c r="J198" i="28" s="1"/>
  <c r="I199" i="28"/>
  <c r="J199" i="28" s="1"/>
  <c r="I200" i="28"/>
  <c r="J200" i="28" s="1"/>
  <c r="I201" i="28"/>
  <c r="J201" i="28" s="1"/>
  <c r="I202" i="28"/>
  <c r="J202" i="28" s="1"/>
  <c r="I203" i="28"/>
  <c r="J203" i="28" s="1"/>
  <c r="I204" i="28"/>
  <c r="J204" i="28" s="1"/>
  <c r="I205" i="28"/>
  <c r="J205" i="28" s="1"/>
  <c r="I206" i="28"/>
  <c r="J206" i="28" s="1"/>
  <c r="I207" i="28"/>
  <c r="J207" i="28" s="1"/>
  <c r="I208" i="28"/>
  <c r="J208" i="28" s="1"/>
  <c r="I209" i="28"/>
  <c r="J209" i="28" s="1"/>
  <c r="I210" i="28"/>
  <c r="J210" i="28" s="1"/>
  <c r="I211" i="28"/>
  <c r="J211" i="28" s="1"/>
  <c r="I212" i="28"/>
  <c r="J212" i="28" s="1"/>
  <c r="I223" i="28"/>
  <c r="J223" i="28" s="1"/>
  <c r="I224" i="28"/>
  <c r="J224" i="28" s="1"/>
  <c r="I225" i="28"/>
  <c r="J225" i="28" s="1"/>
  <c r="I226" i="28"/>
  <c r="J226" i="28" s="1"/>
  <c r="I227" i="28"/>
  <c r="J227" i="28" s="1"/>
  <c r="I228" i="28"/>
  <c r="J228" i="28" s="1"/>
  <c r="I229" i="28"/>
  <c r="J229" i="28" s="1"/>
  <c r="I230" i="28"/>
  <c r="J230" i="28" s="1"/>
  <c r="I231" i="28"/>
  <c r="J231" i="28" s="1"/>
  <c r="I232" i="28"/>
  <c r="J232" i="28" s="1"/>
  <c r="I233" i="28"/>
  <c r="J233" i="28" s="1"/>
  <c r="I234" i="28"/>
  <c r="J234" i="28" s="1"/>
  <c r="I235" i="28"/>
  <c r="J235" i="28" s="1"/>
  <c r="I236" i="28"/>
  <c r="J236" i="28" s="1"/>
  <c r="I237" i="28"/>
  <c r="J237" i="28" s="1"/>
  <c r="I253" i="28"/>
  <c r="J253" i="28" s="1"/>
  <c r="I254" i="28"/>
  <c r="J254" i="28" s="1"/>
  <c r="I255" i="28"/>
  <c r="J255" i="28" s="1"/>
  <c r="I256" i="28"/>
  <c r="J256" i="28" s="1"/>
  <c r="I257" i="28"/>
  <c r="J257" i="28" s="1"/>
  <c r="I258" i="28"/>
  <c r="J258" i="28" s="1"/>
  <c r="I259" i="28"/>
  <c r="J259" i="28" s="1"/>
  <c r="I260" i="28"/>
  <c r="J260" i="28" s="1"/>
  <c r="I261" i="28"/>
  <c r="J261" i="28" s="1"/>
  <c r="I262" i="28"/>
  <c r="J262" i="28" s="1"/>
  <c r="I268" i="28"/>
  <c r="J268" i="28" s="1"/>
  <c r="I269" i="28"/>
  <c r="J269" i="28" s="1"/>
  <c r="I270" i="28"/>
  <c r="J270" i="28" s="1"/>
  <c r="I271" i="28"/>
  <c r="J271" i="28" s="1"/>
  <c r="I272" i="28"/>
  <c r="J272" i="28" s="1"/>
  <c r="I273" i="28"/>
  <c r="J273" i="28" s="1"/>
  <c r="I274" i="28"/>
  <c r="J274" i="28" s="1"/>
  <c r="I275" i="28"/>
  <c r="J275" i="28" s="1"/>
  <c r="I276" i="28"/>
  <c r="J276" i="28" s="1"/>
  <c r="I277" i="28"/>
  <c r="J277" i="28" s="1"/>
  <c r="I283" i="28"/>
  <c r="J283" i="28" s="1"/>
  <c r="I284" i="28"/>
  <c r="J284" i="28" s="1"/>
  <c r="I285" i="28"/>
  <c r="J285" i="28" s="1"/>
  <c r="I286" i="28"/>
  <c r="J286" i="28" s="1"/>
  <c r="I287" i="28"/>
  <c r="J287" i="28" s="1"/>
  <c r="I288" i="28"/>
  <c r="J288" i="28" s="1"/>
  <c r="I289" i="28"/>
  <c r="J289" i="28" s="1"/>
  <c r="I290" i="28"/>
  <c r="J290" i="28" s="1"/>
  <c r="I291" i="28"/>
  <c r="J291" i="28" s="1"/>
  <c r="I292" i="28"/>
  <c r="J292" i="28" s="1"/>
  <c r="I293" i="28"/>
  <c r="J293" i="28" s="1"/>
  <c r="I294" i="28"/>
  <c r="J294" i="28" s="1"/>
  <c r="I295" i="28"/>
  <c r="J295" i="28" s="1"/>
  <c r="I296" i="28"/>
  <c r="J296" i="28" s="1"/>
  <c r="I297" i="28"/>
  <c r="J297" i="28" s="1"/>
  <c r="I298" i="28"/>
  <c r="J298" i="28" s="1"/>
  <c r="I299" i="28"/>
  <c r="J299" i="28" s="1"/>
  <c r="I300" i="28"/>
  <c r="J300" i="28" s="1"/>
  <c r="I301" i="28"/>
  <c r="J301" i="28" s="1"/>
  <c r="I302" i="28"/>
  <c r="J302" i="28" s="1"/>
  <c r="I308" i="28"/>
  <c r="J308" i="28" s="1"/>
  <c r="I309" i="28"/>
  <c r="J309" i="28" s="1"/>
  <c r="I310" i="28"/>
  <c r="J310" i="28" s="1"/>
  <c r="I311" i="28"/>
  <c r="J311" i="28" s="1"/>
  <c r="I312" i="28"/>
  <c r="J312" i="28" s="1"/>
  <c r="I313" i="28"/>
  <c r="J313" i="28" s="1"/>
  <c r="I314" i="28"/>
  <c r="J314" i="28" s="1"/>
  <c r="I315" i="28"/>
  <c r="J315" i="28" s="1"/>
  <c r="I316" i="28"/>
  <c r="J316" i="28" s="1"/>
  <c r="I317" i="28"/>
  <c r="J317" i="28" s="1"/>
  <c r="I323" i="28"/>
  <c r="J323" i="28" s="1"/>
  <c r="I324" i="28"/>
  <c r="J324" i="28" s="1"/>
  <c r="I325" i="28"/>
  <c r="J325" i="28" s="1"/>
  <c r="I326" i="28"/>
  <c r="J326" i="28" s="1"/>
  <c r="I327" i="28"/>
  <c r="J327" i="28" s="1"/>
  <c r="I328" i="28"/>
  <c r="J328" i="28" s="1"/>
  <c r="I329" i="28"/>
  <c r="J329" i="28" s="1"/>
  <c r="I330" i="28"/>
  <c r="J330" i="28" s="1"/>
  <c r="I331" i="28"/>
  <c r="J331" i="28" s="1"/>
  <c r="I332" i="28"/>
  <c r="J332" i="28" s="1"/>
  <c r="I348" i="28"/>
  <c r="J348" i="28" s="1"/>
  <c r="I349" i="28"/>
  <c r="J349" i="28" s="1"/>
  <c r="I350" i="28"/>
  <c r="J350" i="28" s="1"/>
  <c r="I351" i="28"/>
  <c r="J351" i="28" s="1"/>
  <c r="I352" i="28"/>
  <c r="J352" i="28" s="1"/>
  <c r="I358" i="28"/>
  <c r="J358" i="28" s="1"/>
  <c r="I359" i="28"/>
  <c r="J359" i="28" s="1"/>
  <c r="I360" i="28"/>
  <c r="J360" i="28" s="1"/>
  <c r="I361" i="28"/>
  <c r="J361" i="28" s="1"/>
  <c r="I362" i="28"/>
  <c r="J362" i="28" s="1"/>
  <c r="I363" i="28"/>
  <c r="J363" i="28" s="1"/>
  <c r="I364" i="28"/>
  <c r="J364" i="28" s="1"/>
  <c r="I365" i="28"/>
  <c r="J365" i="28" s="1"/>
  <c r="I366" i="28"/>
  <c r="J366" i="28" s="1"/>
  <c r="I367" i="28"/>
  <c r="J367" i="28" s="1"/>
  <c r="I368" i="28"/>
  <c r="J368" i="28" s="1"/>
  <c r="I369" i="28"/>
  <c r="J369" i="28" s="1"/>
  <c r="I370" i="28"/>
  <c r="J370" i="28" s="1"/>
  <c r="I371" i="28"/>
  <c r="J371" i="28" s="1"/>
  <c r="I372" i="28"/>
  <c r="J372" i="28" s="1"/>
  <c r="I393" i="28"/>
  <c r="J393" i="28" s="1"/>
  <c r="I394" i="28"/>
  <c r="J394" i="28" s="1"/>
  <c r="I395" i="28"/>
  <c r="J395" i="28" s="1"/>
  <c r="I396" i="28"/>
  <c r="J396" i="28" s="1"/>
  <c r="I397" i="28"/>
  <c r="J397" i="28" s="1"/>
  <c r="I398" i="28"/>
  <c r="J398" i="28" s="1"/>
  <c r="I399" i="28"/>
  <c r="J399" i="28" s="1"/>
  <c r="I400" i="28"/>
  <c r="J400" i="28" s="1"/>
  <c r="I401" i="28"/>
  <c r="J401" i="28" s="1"/>
  <c r="I402" i="28"/>
  <c r="J402" i="28" s="1"/>
  <c r="I403" i="28"/>
  <c r="J403" i="28" s="1"/>
  <c r="I404" i="28"/>
  <c r="J404" i="28" s="1"/>
  <c r="I405" i="28"/>
  <c r="J405" i="28" s="1"/>
  <c r="I406" i="28"/>
  <c r="J406" i="28" s="1"/>
  <c r="I407" i="28"/>
  <c r="J407" i="28" s="1"/>
  <c r="I408" i="28"/>
  <c r="J408" i="28" s="1"/>
  <c r="I409" i="28"/>
  <c r="J409" i="28" s="1"/>
  <c r="I410" i="28"/>
  <c r="J410" i="28" s="1"/>
  <c r="I411" i="28"/>
  <c r="J411" i="28" s="1"/>
  <c r="I412" i="28"/>
  <c r="J412" i="28" s="1"/>
  <c r="I413" i="28"/>
  <c r="J413" i="28" s="1"/>
  <c r="I414" i="28"/>
  <c r="J414" i="28" s="1"/>
  <c r="I415" i="28"/>
  <c r="J415" i="28" s="1"/>
  <c r="I416" i="28"/>
  <c r="J416" i="28" s="1"/>
  <c r="I417" i="28"/>
  <c r="J417" i="28" s="1"/>
  <c r="I433" i="28"/>
  <c r="J433" i="28" s="1"/>
  <c r="I434" i="28"/>
  <c r="J434" i="28" s="1"/>
  <c r="I435" i="28"/>
  <c r="J435" i="28" s="1"/>
  <c r="I436" i="28"/>
  <c r="J436" i="28" s="1"/>
  <c r="I437" i="28"/>
  <c r="J437" i="28" s="1"/>
  <c r="I438" i="28"/>
  <c r="J438" i="28" s="1"/>
  <c r="I439" i="28"/>
  <c r="J439" i="28" s="1"/>
  <c r="I440" i="28"/>
  <c r="J440" i="28" s="1"/>
  <c r="I441" i="28"/>
  <c r="J441" i="28" s="1"/>
  <c r="I442" i="28"/>
  <c r="J442" i="28" s="1"/>
  <c r="I443" i="28"/>
  <c r="J443" i="28" s="1"/>
  <c r="I444" i="28"/>
  <c r="J444" i="28" s="1"/>
  <c r="I445" i="28"/>
  <c r="J445" i="28" s="1"/>
  <c r="I446" i="28"/>
  <c r="J446" i="28" s="1"/>
  <c r="I447" i="28"/>
  <c r="J447" i="28" s="1"/>
  <c r="I448" i="28"/>
  <c r="J448" i="28" s="1"/>
  <c r="I449" i="28"/>
  <c r="J449" i="28" s="1"/>
  <c r="I450" i="28"/>
  <c r="J450" i="28" s="1"/>
  <c r="I451" i="28"/>
  <c r="J451" i="28" s="1"/>
  <c r="I452" i="28"/>
  <c r="J452" i="28" s="1"/>
  <c r="I453" i="28"/>
  <c r="J453" i="28" s="1"/>
  <c r="I454" i="28"/>
  <c r="J454" i="28" s="1"/>
  <c r="I455" i="28"/>
  <c r="J455" i="28" s="1"/>
  <c r="I456" i="28"/>
  <c r="J456" i="28" s="1"/>
  <c r="I457" i="28"/>
  <c r="J457" i="28" s="1"/>
  <c r="I458" i="28"/>
  <c r="J458" i="28" s="1"/>
  <c r="I459" i="28"/>
  <c r="J459" i="28" s="1"/>
  <c r="I460" i="28"/>
  <c r="J460" i="28" s="1"/>
  <c r="I461" i="28"/>
  <c r="J461" i="28" s="1"/>
  <c r="I462" i="28"/>
  <c r="J462" i="28" s="1"/>
  <c r="I463" i="28"/>
  <c r="J463" i="28" s="1"/>
  <c r="I464" i="28"/>
  <c r="J464" i="28" s="1"/>
  <c r="I465" i="28"/>
  <c r="J465" i="28" s="1"/>
  <c r="I466" i="28"/>
  <c r="J466" i="28" s="1"/>
  <c r="I467" i="28"/>
  <c r="J467" i="28" s="1"/>
  <c r="I468" i="28"/>
  <c r="J468" i="28" s="1"/>
  <c r="I469" i="28"/>
  <c r="J469" i="28" s="1"/>
  <c r="I470" i="28"/>
  <c r="J470" i="28" s="1"/>
  <c r="I471" i="28"/>
  <c r="J471" i="28" s="1"/>
  <c r="I472" i="28"/>
  <c r="J472" i="28" s="1"/>
  <c r="I473" i="28"/>
  <c r="J473" i="28" s="1"/>
  <c r="I474" i="28"/>
  <c r="J474" i="28" s="1"/>
  <c r="I475" i="28"/>
  <c r="J475" i="28" s="1"/>
  <c r="I476" i="28"/>
  <c r="J476" i="28" s="1"/>
  <c r="I477" i="28"/>
  <c r="J477" i="28" s="1"/>
  <c r="I478" i="28"/>
  <c r="J478" i="28" s="1"/>
  <c r="I479" i="28"/>
  <c r="J479" i="28" s="1"/>
  <c r="I480" i="28"/>
  <c r="J480" i="28" s="1"/>
  <c r="I481" i="28"/>
  <c r="J481" i="28" s="1"/>
  <c r="I482" i="28"/>
  <c r="J482" i="28" s="1"/>
  <c r="I483" i="28"/>
  <c r="J483" i="28" s="1"/>
  <c r="I484" i="28"/>
  <c r="J484" i="28" s="1"/>
  <c r="I485" i="28"/>
  <c r="J485" i="28" s="1"/>
  <c r="I486" i="28"/>
  <c r="J486" i="28" s="1"/>
  <c r="I487" i="28"/>
  <c r="J487" i="28" s="1"/>
  <c r="I503" i="28"/>
  <c r="J503" i="28" s="1"/>
  <c r="I504" i="28"/>
  <c r="J504" i="28" s="1"/>
  <c r="I505" i="28"/>
  <c r="J505" i="28" s="1"/>
  <c r="I506" i="28"/>
  <c r="J506" i="28" s="1"/>
  <c r="I507" i="28"/>
  <c r="J507" i="28" s="1"/>
  <c r="I513" i="28"/>
  <c r="J513" i="28" s="1"/>
  <c r="I514" i="28"/>
  <c r="J514" i="28" s="1"/>
  <c r="I515" i="28"/>
  <c r="J515" i="28" s="1"/>
  <c r="I516" i="28"/>
  <c r="J516" i="28" s="1"/>
  <c r="I517" i="28"/>
  <c r="J517" i="28" s="1"/>
  <c r="I518" i="28"/>
  <c r="J518" i="28" s="1"/>
  <c r="I519" i="28"/>
  <c r="J519" i="28" s="1"/>
  <c r="I520" i="28"/>
  <c r="J520" i="28" s="1"/>
  <c r="I521" i="28"/>
  <c r="J521" i="28" s="1"/>
  <c r="I522" i="28"/>
  <c r="J522" i="28" s="1"/>
  <c r="I523" i="28"/>
  <c r="J523" i="28" s="1"/>
  <c r="I524" i="28"/>
  <c r="J524" i="28" s="1"/>
  <c r="I525" i="28"/>
  <c r="J525" i="28" s="1"/>
  <c r="I526" i="28"/>
  <c r="J526" i="28" s="1"/>
  <c r="I527" i="28"/>
  <c r="J527" i="28" s="1"/>
  <c r="I528" i="28"/>
  <c r="J528" i="28" s="1"/>
  <c r="I529" i="28"/>
  <c r="J529" i="28" s="1"/>
  <c r="I530" i="28"/>
  <c r="J530" i="28" s="1"/>
  <c r="I531" i="28"/>
  <c r="J531" i="28" s="1"/>
  <c r="I532" i="28"/>
  <c r="J532" i="28" s="1"/>
  <c r="I538" i="28"/>
  <c r="J538" i="28" s="1"/>
  <c r="I539" i="28"/>
  <c r="J539" i="28" s="1"/>
  <c r="I540" i="28"/>
  <c r="J540" i="28" s="1"/>
  <c r="I541" i="28"/>
  <c r="J541" i="28" s="1"/>
  <c r="I542" i="28"/>
  <c r="J542" i="28" s="1"/>
  <c r="I543" i="28"/>
  <c r="J543" i="28" s="1"/>
  <c r="I544" i="28"/>
  <c r="J544" i="28" s="1"/>
  <c r="I545" i="28"/>
  <c r="J545" i="28" s="1"/>
  <c r="I546" i="28"/>
  <c r="J546" i="28" s="1"/>
  <c r="I547" i="28"/>
  <c r="J547" i="28" s="1"/>
  <c r="I548" i="28"/>
  <c r="J548" i="28" s="1"/>
  <c r="I549" i="28"/>
  <c r="J549" i="28" s="1"/>
  <c r="I550" i="28"/>
  <c r="J550" i="28" s="1"/>
  <c r="I551" i="28"/>
  <c r="J551" i="28" s="1"/>
  <c r="I552" i="28"/>
  <c r="J552" i="28" s="1"/>
  <c r="I568" i="28"/>
  <c r="J568" i="28" s="1"/>
  <c r="I569" i="28"/>
  <c r="J569" i="28" s="1"/>
  <c r="I570" i="28"/>
  <c r="J570" i="28" s="1"/>
  <c r="I571" i="28"/>
  <c r="J571" i="28" s="1"/>
  <c r="I572" i="28"/>
  <c r="J572" i="28" s="1"/>
  <c r="I573" i="28"/>
  <c r="J573" i="28" s="1"/>
  <c r="I574" i="28"/>
  <c r="J574" i="28" s="1"/>
  <c r="I575" i="28"/>
  <c r="J575" i="28" s="1"/>
  <c r="I576" i="28"/>
  <c r="J576" i="28" s="1"/>
  <c r="I577" i="28"/>
  <c r="J577" i="28" s="1"/>
  <c r="I583" i="28"/>
  <c r="J583" i="28" s="1"/>
  <c r="I584" i="28"/>
  <c r="J584" i="28" s="1"/>
  <c r="I585" i="28"/>
  <c r="J585" i="28" s="1"/>
  <c r="I586" i="28"/>
  <c r="J586" i="28" s="1"/>
  <c r="I587" i="28"/>
  <c r="J587" i="28" s="1"/>
  <c r="I588" i="28"/>
  <c r="J588" i="28" s="1"/>
  <c r="I589" i="28"/>
  <c r="J589" i="28" s="1"/>
  <c r="I590" i="28"/>
  <c r="J590" i="28" s="1"/>
  <c r="I591" i="28"/>
  <c r="J591" i="28" s="1"/>
  <c r="I592" i="28"/>
  <c r="J592" i="28" s="1"/>
  <c r="I593" i="28"/>
  <c r="J593" i="28" s="1"/>
  <c r="I594" i="28"/>
  <c r="J594" i="28" s="1"/>
  <c r="I595" i="28"/>
  <c r="J595" i="28" s="1"/>
  <c r="I596" i="28"/>
  <c r="J596" i="28" s="1"/>
  <c r="I597" i="28"/>
  <c r="J597" i="28" s="1"/>
  <c r="I608" i="28"/>
  <c r="J608" i="28" s="1"/>
  <c r="I609" i="28"/>
  <c r="J609" i="28" s="1"/>
  <c r="I610" i="28"/>
  <c r="J610" i="28" s="1"/>
  <c r="I611" i="28"/>
  <c r="J611" i="28" s="1"/>
  <c r="I612" i="28"/>
  <c r="J612" i="28" s="1"/>
  <c r="I613" i="28"/>
  <c r="J613" i="28" s="1"/>
  <c r="I614" i="28"/>
  <c r="J614" i="28" s="1"/>
  <c r="I615" i="28"/>
  <c r="J615" i="28" s="1"/>
  <c r="I616" i="28"/>
  <c r="J616" i="28" s="1"/>
  <c r="I617" i="28"/>
  <c r="J617" i="28" s="1"/>
  <c r="I618" i="28"/>
  <c r="J618" i="28" s="1"/>
  <c r="I619" i="28"/>
  <c r="J619" i="28" s="1"/>
  <c r="I620" i="28"/>
  <c r="J620" i="28" s="1"/>
  <c r="I621" i="28"/>
  <c r="J621" i="28" s="1"/>
  <c r="I622" i="28"/>
  <c r="J622" i="28" s="1"/>
  <c r="I628" i="28"/>
  <c r="J628" i="28" s="1"/>
  <c r="I629" i="28"/>
  <c r="J629" i="28" s="1"/>
  <c r="I630" i="28"/>
  <c r="J630" i="28" s="1"/>
  <c r="I631" i="28"/>
  <c r="J631" i="28" s="1"/>
  <c r="I632" i="28"/>
  <c r="J632" i="28" s="1"/>
  <c r="I633" i="28"/>
  <c r="J633" i="28" s="1"/>
  <c r="I634" i="28"/>
  <c r="J634" i="28" s="1"/>
  <c r="I635" i="28"/>
  <c r="J635" i="28" s="1"/>
  <c r="I636" i="28"/>
  <c r="J636" i="28" s="1"/>
  <c r="I637" i="28"/>
  <c r="J637" i="28" s="1"/>
  <c r="I638" i="28"/>
  <c r="J638" i="28" s="1"/>
  <c r="I639" i="28"/>
  <c r="J639" i="28" s="1"/>
  <c r="I640" i="28"/>
  <c r="J640" i="28" s="1"/>
  <c r="I641" i="28"/>
  <c r="J641" i="28" s="1"/>
  <c r="I642" i="28"/>
  <c r="J642" i="28" s="1"/>
  <c r="I643" i="28"/>
  <c r="J643" i="28" s="1"/>
  <c r="I644" i="28"/>
  <c r="J644" i="28" s="1"/>
  <c r="I645" i="28"/>
  <c r="J645" i="28" s="1"/>
  <c r="I646" i="28"/>
  <c r="J646" i="28" s="1"/>
  <c r="I647" i="28"/>
  <c r="J647" i="28" s="1"/>
  <c r="I658" i="28"/>
  <c r="J658" i="28" s="1"/>
  <c r="I659" i="28"/>
  <c r="J659" i="28" s="1"/>
  <c r="I660" i="28"/>
  <c r="J660" i="28" s="1"/>
  <c r="I661" i="28"/>
  <c r="J661" i="28" s="1"/>
  <c r="I662" i="28"/>
  <c r="J662" i="28" s="1"/>
  <c r="I663" i="28"/>
  <c r="J663" i="28" s="1"/>
  <c r="I664" i="28"/>
  <c r="J664" i="28" s="1"/>
  <c r="I665" i="28"/>
  <c r="J665" i="28" s="1"/>
  <c r="I666" i="28"/>
  <c r="J666" i="28" s="1"/>
  <c r="I667" i="28"/>
  <c r="J667" i="28" s="1"/>
  <c r="I668" i="28"/>
  <c r="J668" i="28" s="1"/>
  <c r="I669" i="28"/>
  <c r="J669" i="28" s="1"/>
  <c r="I670" i="28"/>
  <c r="J670" i="28" s="1"/>
  <c r="I671" i="28"/>
  <c r="J671" i="28" s="1"/>
  <c r="I672" i="28"/>
  <c r="J672" i="28" s="1"/>
  <c r="I673" i="28"/>
  <c r="J673" i="28" s="1"/>
  <c r="I674" i="28"/>
  <c r="J674" i="28" s="1"/>
  <c r="I675" i="28"/>
  <c r="J675" i="28" s="1"/>
  <c r="I676" i="28"/>
  <c r="J676" i="28" s="1"/>
  <c r="I677" i="28"/>
  <c r="J677" i="28" s="1"/>
  <c r="I678" i="28"/>
  <c r="J678" i="28" s="1"/>
  <c r="I679" i="28"/>
  <c r="J679" i="28" s="1"/>
  <c r="I680" i="28"/>
  <c r="J680" i="28" s="1"/>
  <c r="I681" i="28"/>
  <c r="J681" i="28" s="1"/>
  <c r="I682" i="28"/>
  <c r="J682" i="28" s="1"/>
  <c r="I683" i="28"/>
  <c r="J683" i="28" s="1"/>
  <c r="I684" i="28"/>
  <c r="J684" i="28" s="1"/>
  <c r="I685" i="28"/>
  <c r="J685" i="28" s="1"/>
  <c r="I686" i="28"/>
  <c r="J686" i="28" s="1"/>
  <c r="I687" i="28"/>
  <c r="J687" i="28" s="1"/>
  <c r="I698" i="28"/>
  <c r="J698" i="28" s="1"/>
  <c r="I699" i="28"/>
  <c r="J699" i="28" s="1"/>
  <c r="I700" i="28"/>
  <c r="J700" i="28" s="1"/>
  <c r="I701" i="28"/>
  <c r="J701" i="28" s="1"/>
  <c r="I702" i="28"/>
  <c r="J702" i="28" s="1"/>
  <c r="I703" i="28"/>
  <c r="J703" i="28" s="1"/>
  <c r="I704" i="28"/>
  <c r="J704" i="28" s="1"/>
  <c r="I705" i="28"/>
  <c r="J705" i="28" s="1"/>
  <c r="I706" i="28"/>
  <c r="J706" i="28" s="1"/>
  <c r="I707" i="28"/>
  <c r="J707" i="28" s="1"/>
  <c r="I708" i="28"/>
  <c r="J708" i="28" s="1"/>
  <c r="I709" i="28"/>
  <c r="J709" i="28" s="1"/>
  <c r="I710" i="28"/>
  <c r="J710" i="28" s="1"/>
  <c r="I711" i="28"/>
  <c r="J711" i="28" s="1"/>
  <c r="I712" i="28"/>
  <c r="J712" i="28" s="1"/>
  <c r="I713" i="28"/>
  <c r="J713" i="28" s="1"/>
  <c r="I714" i="28"/>
  <c r="J714" i="28" s="1"/>
  <c r="I715" i="28"/>
  <c r="J715" i="28" s="1"/>
  <c r="I716" i="28"/>
  <c r="J716" i="28" s="1"/>
  <c r="I717" i="28"/>
  <c r="J717" i="28" s="1"/>
  <c r="I718" i="28"/>
  <c r="J718" i="28" s="1"/>
  <c r="I719" i="28"/>
  <c r="J719" i="28" s="1"/>
  <c r="I720" i="28"/>
  <c r="J720" i="28" s="1"/>
  <c r="I721" i="28"/>
  <c r="J721" i="28" s="1"/>
  <c r="I722" i="28"/>
  <c r="J722" i="28" s="1"/>
  <c r="I723" i="28"/>
  <c r="J723" i="28" s="1"/>
  <c r="I724" i="28"/>
  <c r="J724" i="28" s="1"/>
  <c r="I725" i="28"/>
  <c r="J725" i="28" s="1"/>
  <c r="I726" i="28"/>
  <c r="J726" i="28" s="1"/>
  <c r="I727" i="28"/>
  <c r="J727" i="28" s="1"/>
  <c r="I728" i="28"/>
  <c r="J728" i="28" s="1"/>
  <c r="I729" i="28"/>
  <c r="J729" i="28" s="1"/>
  <c r="I730" i="28"/>
  <c r="J730" i="28" s="1"/>
  <c r="I731" i="28"/>
  <c r="J731" i="28" s="1"/>
  <c r="I732" i="28"/>
  <c r="J732" i="28" s="1"/>
  <c r="I733" i="28"/>
  <c r="J733" i="28" s="1"/>
  <c r="I734" i="28"/>
  <c r="J734" i="28" s="1"/>
  <c r="I735" i="28"/>
  <c r="J735" i="28" s="1"/>
  <c r="I736" i="28"/>
  <c r="J736" i="28" s="1"/>
  <c r="I737" i="28"/>
  <c r="J737" i="28" s="1"/>
  <c r="I738" i="28"/>
  <c r="J738" i="28" s="1"/>
  <c r="I739" i="28"/>
  <c r="J739" i="28" s="1"/>
  <c r="I740" i="28"/>
  <c r="J740" i="28" s="1"/>
  <c r="I741" i="28"/>
  <c r="J741" i="28" s="1"/>
  <c r="I742" i="28"/>
  <c r="J742" i="28" s="1"/>
  <c r="I743" i="28"/>
  <c r="J743" i="28" s="1"/>
  <c r="I744" i="28"/>
  <c r="J744" i="28" s="1"/>
  <c r="I745" i="28"/>
  <c r="J745" i="28" s="1"/>
  <c r="I746" i="28"/>
  <c r="J746" i="28" s="1"/>
  <c r="I747" i="28"/>
  <c r="J747" i="28" s="1"/>
  <c r="I753" i="28"/>
  <c r="J753" i="28" s="1"/>
  <c r="I754" i="28"/>
  <c r="J754" i="28" s="1"/>
  <c r="I755" i="28"/>
  <c r="J755" i="28" s="1"/>
  <c r="I756" i="28"/>
  <c r="J756" i="28" s="1"/>
  <c r="I757" i="28"/>
  <c r="J757" i="28" s="1"/>
  <c r="I758" i="28"/>
  <c r="J758" i="28" s="1"/>
  <c r="I759" i="28"/>
  <c r="J759" i="28" s="1"/>
  <c r="I760" i="28"/>
  <c r="J760" i="28" s="1"/>
  <c r="I761" i="28"/>
  <c r="J761" i="28" s="1"/>
  <c r="I762" i="28"/>
  <c r="J762" i="28" s="1"/>
  <c r="I763" i="28"/>
  <c r="J763" i="28" s="1"/>
  <c r="I764" i="28"/>
  <c r="J764" i="28" s="1"/>
  <c r="I765" i="28"/>
  <c r="J765" i="28" s="1"/>
  <c r="I766" i="28"/>
  <c r="J766" i="28" s="1"/>
  <c r="I767" i="28"/>
  <c r="J767" i="28" s="1"/>
  <c r="I768" i="28"/>
  <c r="J768" i="28" s="1"/>
  <c r="I769" i="28"/>
  <c r="J769" i="28" s="1"/>
  <c r="I770" i="28"/>
  <c r="J770" i="28" s="1"/>
  <c r="I771" i="28"/>
  <c r="J771" i="28" s="1"/>
  <c r="I772" i="28"/>
  <c r="J772" i="28" s="1"/>
  <c r="I778" i="28"/>
  <c r="J778" i="28" s="1"/>
  <c r="I779" i="28"/>
  <c r="J779" i="28" s="1"/>
  <c r="I780" i="28"/>
  <c r="J780" i="28" s="1"/>
  <c r="I781" i="28"/>
  <c r="J781" i="28" s="1"/>
  <c r="I782" i="28"/>
  <c r="J782" i="28" s="1"/>
  <c r="I783" i="28"/>
  <c r="J783" i="28" s="1"/>
  <c r="I784" i="28"/>
  <c r="J784" i="28" s="1"/>
  <c r="I785" i="28"/>
  <c r="J785" i="28" s="1"/>
  <c r="I786" i="28"/>
  <c r="J786" i="28" s="1"/>
  <c r="I787" i="28"/>
  <c r="J787" i="28" s="1"/>
  <c r="I798" i="28"/>
  <c r="J798" i="28" s="1"/>
  <c r="I799" i="28"/>
  <c r="J799" i="28" s="1"/>
  <c r="I800" i="28"/>
  <c r="J800" i="28" s="1"/>
  <c r="I801" i="28"/>
  <c r="J801" i="28" s="1"/>
  <c r="I802" i="28"/>
  <c r="J802" i="28" s="1"/>
  <c r="I803" i="28"/>
  <c r="J803" i="28" s="1"/>
  <c r="I804" i="28"/>
  <c r="J804" i="28" s="1"/>
  <c r="I805" i="28"/>
  <c r="J805" i="28" s="1"/>
  <c r="I806" i="28"/>
  <c r="J806" i="28" s="1"/>
  <c r="I807" i="28"/>
  <c r="J807" i="28" s="1"/>
  <c r="I808" i="28"/>
  <c r="J808" i="28" s="1"/>
  <c r="I809" i="28"/>
  <c r="J809" i="28" s="1"/>
  <c r="I810" i="28"/>
  <c r="J810" i="28" s="1"/>
  <c r="I811" i="28"/>
  <c r="J811" i="28" s="1"/>
  <c r="I812" i="28"/>
  <c r="J812" i="28" s="1"/>
  <c r="I823" i="28"/>
  <c r="J823" i="28" s="1"/>
  <c r="I824" i="28"/>
  <c r="J824" i="28" s="1"/>
  <c r="I825" i="28"/>
  <c r="J825" i="28" s="1"/>
  <c r="I826" i="28"/>
  <c r="J826" i="28" s="1"/>
  <c r="I827" i="28"/>
  <c r="J827" i="28" s="1"/>
  <c r="I833" i="28"/>
  <c r="J833" i="28" s="1"/>
  <c r="I834" i="28"/>
  <c r="J834" i="28" s="1"/>
  <c r="I835" i="28"/>
  <c r="J835" i="28" s="1"/>
  <c r="I836" i="28"/>
  <c r="J836" i="28" s="1"/>
  <c r="I837" i="28"/>
  <c r="J837" i="28" s="1"/>
  <c r="I838" i="28"/>
  <c r="J838" i="28" s="1"/>
  <c r="I839" i="28"/>
  <c r="J839" i="28" s="1"/>
  <c r="I840" i="28"/>
  <c r="J840" i="28" s="1"/>
  <c r="I841" i="28"/>
  <c r="J841" i="28" s="1"/>
  <c r="I842" i="28"/>
  <c r="J842" i="28" s="1"/>
  <c r="I843" i="28"/>
  <c r="J843" i="28" s="1"/>
  <c r="I844" i="28"/>
  <c r="J844" i="28" s="1"/>
  <c r="I845" i="28"/>
  <c r="J845" i="28" s="1"/>
  <c r="I846" i="28"/>
  <c r="J846" i="28" s="1"/>
  <c r="I847" i="28"/>
  <c r="J847" i="28" s="1"/>
  <c r="I853" i="28"/>
  <c r="J853" i="28" s="1"/>
  <c r="I854" i="28"/>
  <c r="J854" i="28" s="1"/>
  <c r="I855" i="28"/>
  <c r="J855" i="28" s="1"/>
  <c r="I856" i="28"/>
  <c r="J856" i="28" s="1"/>
  <c r="I857" i="28"/>
  <c r="J857" i="28" s="1"/>
  <c r="I858" i="28"/>
  <c r="J858" i="28" s="1"/>
  <c r="I859" i="28"/>
  <c r="J859" i="28" s="1"/>
  <c r="I860" i="28"/>
  <c r="J860" i="28" s="1"/>
  <c r="I861" i="28"/>
  <c r="J861" i="28" s="1"/>
  <c r="I862" i="28"/>
  <c r="J862" i="28" s="1"/>
  <c r="I873" i="28"/>
  <c r="J873" i="28" s="1"/>
  <c r="I874" i="28"/>
  <c r="J874" i="28" s="1"/>
  <c r="I875" i="28"/>
  <c r="J875" i="28" s="1"/>
  <c r="I876" i="28"/>
  <c r="J876" i="28" s="1"/>
  <c r="I877" i="28"/>
  <c r="J877" i="28" s="1"/>
  <c r="I878" i="28"/>
  <c r="J878" i="28" s="1"/>
  <c r="I879" i="28"/>
  <c r="J879" i="28" s="1"/>
  <c r="I880" i="28"/>
  <c r="J880" i="28" s="1"/>
  <c r="I881" i="28"/>
  <c r="J881" i="28" s="1"/>
  <c r="I882" i="28"/>
  <c r="J882" i="28" s="1"/>
  <c r="I888" i="28"/>
  <c r="J888" i="28" s="1"/>
  <c r="I889" i="28"/>
  <c r="J889" i="28" s="1"/>
  <c r="I890" i="28"/>
  <c r="J890" i="28" s="1"/>
  <c r="I891" i="28"/>
  <c r="J891" i="28" s="1"/>
  <c r="I892" i="28"/>
  <c r="J892" i="28" s="1"/>
  <c r="I893" i="28"/>
  <c r="J893" i="28" s="1"/>
  <c r="I894" i="28"/>
  <c r="J894" i="28" s="1"/>
  <c r="I895" i="28"/>
  <c r="J895" i="28" s="1"/>
  <c r="I896" i="28"/>
  <c r="J896" i="28" s="1"/>
  <c r="I897" i="28"/>
  <c r="J897" i="28" s="1"/>
  <c r="I903" i="28"/>
  <c r="J903" i="28" s="1"/>
  <c r="I904" i="28"/>
  <c r="J904" i="28" s="1"/>
  <c r="I905" i="28"/>
  <c r="J905" i="28" s="1"/>
  <c r="I906" i="28"/>
  <c r="J906" i="28" s="1"/>
  <c r="I907" i="28"/>
  <c r="J907" i="28" s="1"/>
  <c r="I913" i="28"/>
  <c r="J913" i="28" s="1"/>
  <c r="I914" i="28"/>
  <c r="J914" i="28" s="1"/>
  <c r="I915" i="28"/>
  <c r="J915" i="28" s="1"/>
  <c r="I916" i="28"/>
  <c r="J916" i="28" s="1"/>
  <c r="I917" i="28"/>
  <c r="J917" i="28" s="1"/>
  <c r="I918" i="28"/>
  <c r="J918" i="28" s="1"/>
  <c r="I919" i="28"/>
  <c r="J919" i="28" s="1"/>
  <c r="I920" i="28"/>
  <c r="J920" i="28" s="1"/>
  <c r="I921" i="28"/>
  <c r="J921" i="28" s="1"/>
  <c r="I922" i="28"/>
  <c r="J922" i="28" s="1"/>
  <c r="I923" i="28"/>
  <c r="J923" i="28" s="1"/>
  <c r="I924" i="28"/>
  <c r="J924" i="28" s="1"/>
  <c r="I925" i="28"/>
  <c r="J925" i="28" s="1"/>
  <c r="I926" i="28"/>
  <c r="J926" i="28" s="1"/>
  <c r="I927" i="28"/>
  <c r="J927" i="28" s="1"/>
  <c r="O7" i="35"/>
  <c r="O8" i="35"/>
  <c r="O9" i="35"/>
  <c r="O10" i="35"/>
  <c r="O11" i="35"/>
  <c r="O12" i="35"/>
  <c r="O13" i="35"/>
  <c r="O14" i="35"/>
  <c r="O15" i="35"/>
  <c r="O16" i="35"/>
  <c r="O17" i="35"/>
  <c r="O18" i="35"/>
  <c r="O19" i="35"/>
  <c r="O20" i="35"/>
  <c r="O21" i="35"/>
  <c r="O22" i="35"/>
  <c r="O23" i="35"/>
  <c r="O24" i="35"/>
  <c r="O25" i="35"/>
  <c r="O26" i="35"/>
  <c r="O27" i="35"/>
  <c r="O28" i="35"/>
  <c r="O29" i="35"/>
  <c r="O30" i="35"/>
  <c r="O31" i="35"/>
  <c r="O32" i="35"/>
  <c r="O33" i="35"/>
  <c r="O34" i="35"/>
  <c r="O35" i="35"/>
  <c r="O36" i="35"/>
  <c r="O37" i="35"/>
  <c r="O38" i="35"/>
  <c r="O39" i="35"/>
  <c r="O40" i="35"/>
  <c r="O41" i="35"/>
  <c r="O42" i="35"/>
  <c r="O43" i="35"/>
  <c r="O44" i="35"/>
  <c r="O45" i="35"/>
  <c r="O46" i="35"/>
  <c r="O47" i="35"/>
  <c r="O48" i="35"/>
  <c r="O49" i="35"/>
  <c r="O50" i="35"/>
  <c r="O51" i="35"/>
  <c r="O52" i="35"/>
  <c r="O53" i="35"/>
  <c r="O54" i="35"/>
  <c r="O55" i="35"/>
  <c r="O56" i="35"/>
  <c r="O57" i="35"/>
  <c r="O58" i="35"/>
  <c r="O59" i="35"/>
  <c r="O60" i="35"/>
  <c r="O61" i="35"/>
  <c r="O62" i="35"/>
  <c r="O63" i="35"/>
  <c r="O64" i="35"/>
  <c r="O65" i="35"/>
  <c r="O66" i="35"/>
  <c r="O67" i="35"/>
  <c r="O68" i="35"/>
  <c r="O69" i="35"/>
  <c r="O70" i="35"/>
  <c r="O71" i="35"/>
  <c r="O72" i="35"/>
  <c r="O73" i="35"/>
  <c r="O74" i="35"/>
  <c r="O75" i="35"/>
  <c r="O76" i="35"/>
  <c r="O77" i="35"/>
  <c r="O78" i="35"/>
  <c r="O79" i="35"/>
  <c r="O80" i="35"/>
  <c r="O81" i="35"/>
  <c r="O82" i="35"/>
  <c r="O83" i="35"/>
  <c r="O84" i="35"/>
  <c r="O85" i="35"/>
  <c r="O86" i="35"/>
  <c r="O87" i="35"/>
  <c r="O88" i="35"/>
  <c r="O89" i="35"/>
  <c r="O90" i="35"/>
  <c r="O91" i="35"/>
  <c r="O92" i="35"/>
  <c r="O93" i="35"/>
  <c r="O94" i="35"/>
  <c r="O95" i="35"/>
  <c r="O96" i="35"/>
  <c r="O97" i="35"/>
  <c r="O98" i="35"/>
  <c r="O99" i="35"/>
  <c r="O100" i="35"/>
  <c r="O101" i="35"/>
  <c r="O102" i="35"/>
  <c r="O103" i="35"/>
  <c r="O104" i="35"/>
  <c r="O105" i="35"/>
  <c r="O106" i="35"/>
  <c r="O107" i="35"/>
  <c r="O108" i="35"/>
  <c r="O109" i="35"/>
  <c r="O110" i="35"/>
  <c r="O111" i="35"/>
  <c r="O112" i="35"/>
  <c r="O113" i="35"/>
  <c r="O114" i="35"/>
  <c r="O115" i="35"/>
  <c r="O116" i="35"/>
  <c r="O117" i="35"/>
  <c r="O118" i="35"/>
  <c r="O119" i="35"/>
  <c r="O120" i="35"/>
  <c r="O121" i="35"/>
  <c r="O122" i="35"/>
  <c r="O123" i="35"/>
  <c r="O124" i="35"/>
  <c r="O125" i="35"/>
  <c r="O126" i="35"/>
  <c r="O127" i="35"/>
  <c r="O128" i="35"/>
  <c r="O129" i="35"/>
  <c r="O130" i="35"/>
  <c r="O131" i="35"/>
  <c r="O132" i="35"/>
  <c r="O133" i="35"/>
  <c r="O134" i="35"/>
  <c r="O135" i="35"/>
  <c r="O136" i="35"/>
  <c r="O137" i="35"/>
  <c r="O138" i="35"/>
  <c r="O139" i="35"/>
  <c r="O140" i="35"/>
  <c r="O141" i="35"/>
  <c r="O142" i="35"/>
  <c r="O143" i="35"/>
  <c r="O144" i="35"/>
  <c r="O145" i="35"/>
  <c r="O146" i="35"/>
  <c r="O147" i="35"/>
  <c r="O148" i="35"/>
  <c r="O149" i="35"/>
  <c r="O150" i="35"/>
  <c r="O151" i="35"/>
  <c r="O152" i="35"/>
  <c r="O153" i="35"/>
  <c r="O154" i="35"/>
  <c r="O155" i="35"/>
  <c r="O156" i="35"/>
  <c r="O157" i="35"/>
  <c r="O158" i="35"/>
  <c r="O159" i="35"/>
  <c r="O160" i="35"/>
  <c r="O161" i="35"/>
  <c r="O162" i="35"/>
  <c r="O163" i="35"/>
  <c r="O164" i="35"/>
  <c r="O165" i="35"/>
  <c r="O166" i="35"/>
  <c r="O167" i="35"/>
  <c r="O168" i="35"/>
  <c r="O169" i="35"/>
  <c r="O170" i="35"/>
  <c r="O171" i="35"/>
  <c r="O172" i="35"/>
  <c r="O173" i="35"/>
  <c r="O174" i="35"/>
  <c r="O175" i="35"/>
  <c r="O176" i="35"/>
  <c r="O177" i="35"/>
  <c r="O178" i="35"/>
  <c r="O179" i="35"/>
  <c r="O180" i="35"/>
  <c r="O181" i="35"/>
  <c r="O182" i="35"/>
  <c r="O183" i="35"/>
  <c r="O184" i="35"/>
  <c r="O185" i="35"/>
  <c r="O186" i="35"/>
  <c r="O187" i="35"/>
  <c r="O188" i="35"/>
  <c r="O189" i="35"/>
  <c r="O190" i="35"/>
  <c r="O191" i="35"/>
  <c r="O192" i="35"/>
  <c r="O193" i="35"/>
  <c r="O194" i="35"/>
  <c r="O195" i="35"/>
  <c r="O196" i="35"/>
  <c r="O197" i="35"/>
  <c r="O198" i="35"/>
  <c r="O199" i="35"/>
  <c r="O6" i="35"/>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3" i="31"/>
  <c r="H4" i="28" l="1" a="1"/>
  <c r="H4" i="28" s="1"/>
  <c r="H5" i="28" a="1"/>
  <c r="H5" i="28" s="1"/>
  <c r="H6" i="28" a="1"/>
  <c r="H6" i="28" s="1"/>
  <c r="H7" i="28" a="1"/>
  <c r="H7" i="28" s="1"/>
  <c r="H8" i="28" a="1"/>
  <c r="H8" i="28" s="1"/>
  <c r="H9" i="28" a="1"/>
  <c r="H9" i="28" s="1"/>
  <c r="H10" i="28" a="1"/>
  <c r="H10" i="28" s="1"/>
  <c r="H11" i="28" a="1"/>
  <c r="H11" i="28" s="1"/>
  <c r="H12" i="28" a="1"/>
  <c r="H12" i="28" s="1"/>
  <c r="H13" i="28" a="1"/>
  <c r="H13" i="28" s="1"/>
  <c r="H14" i="28" a="1"/>
  <c r="H14" i="28" s="1"/>
  <c r="H15" i="28" a="1"/>
  <c r="H15" i="28" s="1"/>
  <c r="H16" i="28" a="1"/>
  <c r="H16" i="28" s="1"/>
  <c r="H17" i="28" a="1"/>
  <c r="H17" i="28" s="1"/>
  <c r="H18" i="28" a="1"/>
  <c r="H18" i="28" s="1"/>
  <c r="H19" i="28" a="1"/>
  <c r="H19" i="28" s="1"/>
  <c r="H20" i="28" a="1"/>
  <c r="H20" i="28" s="1"/>
  <c r="H21" i="28" a="1"/>
  <c r="H21" i="28" s="1"/>
  <c r="H22" i="28" a="1"/>
  <c r="H22" i="28" s="1"/>
  <c r="H23" i="28" a="1"/>
  <c r="H23" i="28" s="1"/>
  <c r="H24" i="28" a="1"/>
  <c r="H24" i="28" s="1"/>
  <c r="H25" i="28" a="1"/>
  <c r="H25" i="28" s="1"/>
  <c r="H26" i="28" a="1"/>
  <c r="H26" i="28" s="1"/>
  <c r="H27" i="28" a="1"/>
  <c r="H27" i="28" s="1"/>
  <c r="H28" i="28" a="1"/>
  <c r="H28" i="28" s="1"/>
  <c r="H29" i="28" a="1"/>
  <c r="H29" i="28" s="1"/>
  <c r="H30" i="28" a="1"/>
  <c r="H30" i="28" s="1"/>
  <c r="H31" i="28" a="1"/>
  <c r="H31" i="28" s="1"/>
  <c r="H32" i="28" a="1"/>
  <c r="H32" i="28" s="1"/>
  <c r="H33" i="28" a="1"/>
  <c r="H33" i="28" s="1"/>
  <c r="H34" i="28" a="1"/>
  <c r="H34" i="28" s="1"/>
  <c r="H35" i="28" a="1"/>
  <c r="H35" i="28" s="1"/>
  <c r="H36" i="28" a="1"/>
  <c r="H36" i="28" s="1"/>
  <c r="H37" i="28" a="1"/>
  <c r="H37" i="28" s="1"/>
  <c r="H38" i="28" a="1"/>
  <c r="H38" i="28" s="1"/>
  <c r="H39" i="28" a="1"/>
  <c r="H39" i="28" s="1"/>
  <c r="H40" i="28" a="1"/>
  <c r="H40" i="28" s="1"/>
  <c r="H41" i="28" a="1"/>
  <c r="H41" i="28" s="1"/>
  <c r="H42" i="28" a="1"/>
  <c r="H42" i="28" s="1"/>
  <c r="H43" i="28" a="1"/>
  <c r="H43" i="28" s="1"/>
  <c r="H44" i="28" a="1"/>
  <c r="H44" i="28" s="1"/>
  <c r="H45" i="28" a="1"/>
  <c r="H45" i="28" s="1"/>
  <c r="H46" i="28" a="1"/>
  <c r="H46" i="28" s="1"/>
  <c r="H47" i="28" a="1"/>
  <c r="H47" i="28" s="1"/>
  <c r="H48" i="28" a="1"/>
  <c r="H48" i="28" s="1"/>
  <c r="H49" i="28" a="1"/>
  <c r="H49" i="28" s="1"/>
  <c r="H50" i="28" a="1"/>
  <c r="H50" i="28" s="1"/>
  <c r="H51" i="28" a="1"/>
  <c r="H51" i="28" s="1"/>
  <c r="H52" i="28" a="1"/>
  <c r="H52" i="28" s="1"/>
  <c r="H53" i="28" a="1"/>
  <c r="H53" i="28" s="1"/>
  <c r="H54" i="28" a="1"/>
  <c r="H54" i="28" s="1"/>
  <c r="H55" i="28" a="1"/>
  <c r="H55" i="28" s="1"/>
  <c r="H56" i="28" a="1"/>
  <c r="H56" i="28" s="1"/>
  <c r="H57" i="28" a="1"/>
  <c r="H57" i="28" s="1"/>
  <c r="H58" i="28" a="1"/>
  <c r="H58" i="28" s="1"/>
  <c r="H59" i="28" a="1"/>
  <c r="H59" i="28" s="1"/>
  <c r="H60" i="28" a="1"/>
  <c r="H60" i="28" s="1"/>
  <c r="H61" i="28" a="1"/>
  <c r="H61" i="28" s="1"/>
  <c r="H62" i="28" a="1"/>
  <c r="H62" i="28" s="1"/>
  <c r="H63" i="28" a="1"/>
  <c r="H63" i="28" s="1"/>
  <c r="H64" i="28" a="1"/>
  <c r="H64" i="28" s="1"/>
  <c r="H65" i="28" a="1"/>
  <c r="H65" i="28" s="1"/>
  <c r="H66" i="28" a="1"/>
  <c r="H66" i="28" s="1"/>
  <c r="H67" i="28" a="1"/>
  <c r="H67" i="28" s="1"/>
  <c r="H68" i="28" a="1"/>
  <c r="H68" i="28" s="1"/>
  <c r="H69" i="28" a="1"/>
  <c r="H69" i="28" s="1"/>
  <c r="H70" i="28" a="1"/>
  <c r="H70" i="28" s="1"/>
  <c r="H71" i="28" a="1"/>
  <c r="H71" i="28" s="1"/>
  <c r="H72" i="28" a="1"/>
  <c r="H72" i="28" s="1"/>
  <c r="H73" i="28" a="1"/>
  <c r="H73" i="28" s="1"/>
  <c r="H74" i="28" a="1"/>
  <c r="H74" i="28" s="1"/>
  <c r="H75" i="28" a="1"/>
  <c r="H75" i="28" s="1"/>
  <c r="H76" i="28" a="1"/>
  <c r="H76" i="28" s="1"/>
  <c r="H77" i="28" a="1"/>
  <c r="H77" i="28" s="1"/>
  <c r="H78" i="28" a="1"/>
  <c r="H78" i="28" s="1"/>
  <c r="H79" i="28" a="1"/>
  <c r="H79" i="28" s="1"/>
  <c r="H80" i="28" a="1"/>
  <c r="H80" i="28" s="1"/>
  <c r="H81" i="28" a="1"/>
  <c r="H81" i="28" s="1"/>
  <c r="H82" i="28" a="1"/>
  <c r="H82" i="28" s="1"/>
  <c r="H83" i="28" a="1"/>
  <c r="H83" i="28" s="1"/>
  <c r="H84" i="28" a="1"/>
  <c r="H84" i="28" s="1"/>
  <c r="H85" i="28" a="1"/>
  <c r="H85" i="28" s="1"/>
  <c r="H86" i="28" a="1"/>
  <c r="H86" i="28" s="1"/>
  <c r="H87" i="28" a="1"/>
  <c r="H87" i="28" s="1"/>
  <c r="H88" i="28" a="1"/>
  <c r="H88" i="28" s="1"/>
  <c r="H89" i="28" a="1"/>
  <c r="H89" i="28" s="1"/>
  <c r="H90" i="28" a="1"/>
  <c r="H90" i="28" s="1"/>
  <c r="H91" i="28" a="1"/>
  <c r="H91" i="28" s="1"/>
  <c r="H92" i="28" a="1"/>
  <c r="H92" i="28" s="1"/>
  <c r="H93" i="28" a="1"/>
  <c r="H93" i="28" s="1"/>
  <c r="H94" i="28" a="1"/>
  <c r="H94" i="28" s="1"/>
  <c r="H95" i="28" a="1"/>
  <c r="H95" i="28" s="1"/>
  <c r="H96" i="28" a="1"/>
  <c r="H96" i="28" s="1"/>
  <c r="H97" i="28" a="1"/>
  <c r="H97" i="28" s="1"/>
  <c r="H98" i="28" a="1"/>
  <c r="H98" i="28" s="1"/>
  <c r="H99" i="28" a="1"/>
  <c r="H99" i="28" s="1"/>
  <c r="H100" i="28" a="1"/>
  <c r="H100" i="28" s="1"/>
  <c r="H101" i="28" a="1"/>
  <c r="H101" i="28" s="1"/>
  <c r="H102" i="28" a="1"/>
  <c r="H102" i="28" s="1"/>
  <c r="H103" i="28" a="1"/>
  <c r="H103" i="28" s="1"/>
  <c r="H104" i="28" a="1"/>
  <c r="H104" i="28" s="1"/>
  <c r="H105" i="28" a="1"/>
  <c r="H105" i="28" s="1"/>
  <c r="H106" i="28" a="1"/>
  <c r="H106" i="28" s="1"/>
  <c r="H107" i="28" a="1"/>
  <c r="H107" i="28" s="1"/>
  <c r="H108" i="28" a="1"/>
  <c r="H108" i="28" s="1"/>
  <c r="H109" i="28" a="1"/>
  <c r="H109" i="28" s="1"/>
  <c r="H110" i="28" a="1"/>
  <c r="H110" i="28" s="1"/>
  <c r="H111" i="28" a="1"/>
  <c r="H111" i="28" s="1"/>
  <c r="H112" i="28" a="1"/>
  <c r="H112" i="28" s="1"/>
  <c r="H113" i="28" a="1"/>
  <c r="H113" i="28" s="1"/>
  <c r="H114" i="28" a="1"/>
  <c r="H114" i="28" s="1"/>
  <c r="H115" i="28" a="1"/>
  <c r="H115" i="28" s="1"/>
  <c r="H116" i="28" a="1"/>
  <c r="H116" i="28" s="1"/>
  <c r="H117" i="28" a="1"/>
  <c r="H117" i="28" s="1"/>
  <c r="H118" i="28" a="1"/>
  <c r="H118" i="28" s="1"/>
  <c r="H119" i="28" a="1"/>
  <c r="H119" i="28" s="1"/>
  <c r="H120" i="28" a="1"/>
  <c r="H120" i="28" s="1"/>
  <c r="H121" i="28" a="1"/>
  <c r="H121" i="28" s="1"/>
  <c r="H122" i="28" a="1"/>
  <c r="H122" i="28" s="1"/>
  <c r="H123" i="28" a="1"/>
  <c r="H123" i="28" s="1"/>
  <c r="H124" i="28" a="1"/>
  <c r="H124" i="28" s="1"/>
  <c r="H125" i="28" a="1"/>
  <c r="H125" i="28" s="1"/>
  <c r="H126" i="28" a="1"/>
  <c r="H126" i="28" s="1"/>
  <c r="H127" i="28" a="1"/>
  <c r="H127" i="28" s="1"/>
  <c r="H128" i="28" a="1"/>
  <c r="H128" i="28" s="1"/>
  <c r="H129" i="28" a="1"/>
  <c r="H129" i="28" s="1"/>
  <c r="H130" i="28" a="1"/>
  <c r="H130" i="28" s="1"/>
  <c r="H131" i="28" a="1"/>
  <c r="H131" i="28" s="1"/>
  <c r="H132" i="28" a="1"/>
  <c r="H132" i="28" s="1"/>
  <c r="H133" i="28" a="1"/>
  <c r="H133" i="28" s="1"/>
  <c r="H134" i="28" a="1"/>
  <c r="H134" i="28" s="1"/>
  <c r="H135" i="28" a="1"/>
  <c r="H135" i="28" s="1"/>
  <c r="H136" i="28" a="1"/>
  <c r="H136" i="28" s="1"/>
  <c r="H137" i="28" a="1"/>
  <c r="H137" i="28" s="1"/>
  <c r="H138" i="28" a="1"/>
  <c r="H138" i="28" s="1"/>
  <c r="H139" i="28" a="1"/>
  <c r="H139" i="28" s="1"/>
  <c r="H140" i="28" a="1"/>
  <c r="H140" i="28" s="1"/>
  <c r="H141" i="28" a="1"/>
  <c r="H141" i="28" s="1"/>
  <c r="H142" i="28" a="1"/>
  <c r="H142" i="28" s="1"/>
  <c r="H143" i="28" a="1"/>
  <c r="H143" i="28" s="1"/>
  <c r="H144" i="28" a="1"/>
  <c r="H144" i="28" s="1"/>
  <c r="H145" i="28" a="1"/>
  <c r="H145" i="28" s="1"/>
  <c r="H146" i="28" a="1"/>
  <c r="H146" i="28" s="1"/>
  <c r="H147" i="28" a="1"/>
  <c r="H147" i="28" s="1"/>
  <c r="H148" i="28" a="1"/>
  <c r="H148" i="28" s="1"/>
  <c r="H149" i="28" a="1"/>
  <c r="H149" i="28" s="1"/>
  <c r="H150" i="28" a="1"/>
  <c r="H150" i="28" s="1"/>
  <c r="H151" i="28" a="1"/>
  <c r="H151" i="28" s="1"/>
  <c r="H152" i="28" a="1"/>
  <c r="H152" i="28" s="1"/>
  <c r="H153" i="28" a="1"/>
  <c r="H153" i="28" s="1"/>
  <c r="H154" i="28" a="1"/>
  <c r="H154" i="28" s="1"/>
  <c r="H155" i="28" a="1"/>
  <c r="H155" i="28" s="1"/>
  <c r="H156" i="28" a="1"/>
  <c r="H156" i="28" s="1"/>
  <c r="H157" i="28" a="1"/>
  <c r="H157" i="28" s="1"/>
  <c r="H158" i="28" a="1"/>
  <c r="H158" i="28" s="1"/>
  <c r="H159" i="28" a="1"/>
  <c r="H159" i="28" s="1"/>
  <c r="H160" i="28" a="1"/>
  <c r="H160" i="28" s="1"/>
  <c r="H161" i="28" a="1"/>
  <c r="H161" i="28" s="1"/>
  <c r="H162" i="28" a="1"/>
  <c r="H162" i="28" s="1"/>
  <c r="H163" i="28" a="1"/>
  <c r="H163" i="28" s="1"/>
  <c r="H164" i="28" a="1"/>
  <c r="H164" i="28" s="1"/>
  <c r="H165" i="28" a="1"/>
  <c r="H165" i="28" s="1"/>
  <c r="H166" i="28" a="1"/>
  <c r="H166" i="28" s="1"/>
  <c r="H167" i="28" a="1"/>
  <c r="H167" i="28" s="1"/>
  <c r="H168" i="28" a="1"/>
  <c r="H168" i="28" s="1"/>
  <c r="H169" i="28" a="1"/>
  <c r="H169" i="28" s="1"/>
  <c r="H170" i="28" a="1"/>
  <c r="H170" i="28" s="1"/>
  <c r="H171" i="28" a="1"/>
  <c r="H171" i="28" s="1"/>
  <c r="H172" i="28" a="1"/>
  <c r="H172" i="28" s="1"/>
  <c r="H178" i="28" a="1"/>
  <c r="H178" i="28" s="1"/>
  <c r="H179" i="28" a="1"/>
  <c r="H179" i="28" s="1"/>
  <c r="H180" i="28" a="1"/>
  <c r="H180" i="28" s="1"/>
  <c r="H181" i="28" a="1"/>
  <c r="H181" i="28" s="1"/>
  <c r="H182" i="28" a="1"/>
  <c r="H182" i="28" s="1"/>
  <c r="H183" i="28" a="1"/>
  <c r="H183" i="28" s="1"/>
  <c r="H184" i="28" a="1"/>
  <c r="H184" i="28" s="1"/>
  <c r="H185" i="28" a="1"/>
  <c r="H185" i="28" s="1"/>
  <c r="H186" i="28" a="1"/>
  <c r="H186" i="28" s="1"/>
  <c r="H187" i="28" a="1"/>
  <c r="H187" i="28" s="1"/>
  <c r="H188" i="28" a="1"/>
  <c r="H188" i="28" s="1"/>
  <c r="H189" i="28" a="1"/>
  <c r="H189" i="28" s="1"/>
  <c r="H190" i="28" a="1"/>
  <c r="H190" i="28" s="1"/>
  <c r="H191" i="28" a="1"/>
  <c r="H191" i="28" s="1"/>
  <c r="H192" i="28" a="1"/>
  <c r="H192" i="28" s="1"/>
  <c r="H193" i="28" a="1"/>
  <c r="H193" i="28" s="1"/>
  <c r="H194" i="28" a="1"/>
  <c r="H194" i="28" s="1"/>
  <c r="H195" i="28" a="1"/>
  <c r="H195" i="28" s="1"/>
  <c r="H196" i="28" a="1"/>
  <c r="H196" i="28" s="1"/>
  <c r="H197" i="28" a="1"/>
  <c r="H197" i="28" s="1"/>
  <c r="H198" i="28" a="1"/>
  <c r="H198" i="28" s="1"/>
  <c r="H199" i="28" a="1"/>
  <c r="H199" i="28" s="1"/>
  <c r="H200" i="28" a="1"/>
  <c r="H200" i="28" s="1"/>
  <c r="H201" i="28" a="1"/>
  <c r="H201" i="28" s="1"/>
  <c r="H202" i="28" a="1"/>
  <c r="H202" i="28" s="1"/>
  <c r="H203" i="28" a="1"/>
  <c r="H203" i="28" s="1"/>
  <c r="H204" i="28" a="1"/>
  <c r="H204" i="28" s="1"/>
  <c r="H205" i="28" a="1"/>
  <c r="H205" i="28" s="1"/>
  <c r="H206" i="28" a="1"/>
  <c r="H206" i="28" s="1"/>
  <c r="H207" i="28" a="1"/>
  <c r="H207" i="28" s="1"/>
  <c r="H208" i="28" a="1"/>
  <c r="H208" i="28" s="1"/>
  <c r="H209" i="28" a="1"/>
  <c r="H209" i="28" s="1"/>
  <c r="H210" i="28" a="1"/>
  <c r="H210" i="28" s="1"/>
  <c r="H211" i="28" a="1"/>
  <c r="H211" i="28" s="1"/>
  <c r="H212" i="28" a="1"/>
  <c r="H212" i="28" s="1"/>
  <c r="H213" i="28" a="1"/>
  <c r="H213" i="28" s="1"/>
  <c r="H214" i="28" a="1"/>
  <c r="H214" i="28" s="1"/>
  <c r="H215" i="28" a="1"/>
  <c r="H215" i="28" s="1"/>
  <c r="H216" i="28" a="1"/>
  <c r="H216" i="28" s="1"/>
  <c r="H217" i="28" a="1"/>
  <c r="H217" i="28" s="1"/>
  <c r="H218" i="28" a="1"/>
  <c r="H218" i="28" s="1"/>
  <c r="H219" i="28" a="1"/>
  <c r="H219" i="28" s="1"/>
  <c r="H220" i="28" a="1"/>
  <c r="H220" i="28" s="1"/>
  <c r="H221" i="28" a="1"/>
  <c r="H221" i="28" s="1"/>
  <c r="H222" i="28" a="1"/>
  <c r="H222" i="28" s="1"/>
  <c r="H223" i="28" a="1"/>
  <c r="H223" i="28" s="1"/>
  <c r="H224" i="28" a="1"/>
  <c r="H224" i="28" s="1"/>
  <c r="H225" i="28" a="1"/>
  <c r="H225" i="28" s="1"/>
  <c r="H226" i="28" a="1"/>
  <c r="H226" i="28" s="1"/>
  <c r="H227" i="28" a="1"/>
  <c r="H227" i="28" s="1"/>
  <c r="H228" i="28" a="1"/>
  <c r="H228" i="28" s="1"/>
  <c r="H229" i="28" a="1"/>
  <c r="H229" i="28" s="1"/>
  <c r="H230" i="28" a="1"/>
  <c r="H230" i="28" s="1"/>
  <c r="H231" i="28" a="1"/>
  <c r="H231" i="28" s="1"/>
  <c r="H232" i="28" a="1"/>
  <c r="H232" i="28" s="1"/>
  <c r="H233" i="28" a="1"/>
  <c r="H233" i="28" s="1"/>
  <c r="H234" i="28" a="1"/>
  <c r="H234" i="28" s="1"/>
  <c r="H235" i="28" a="1"/>
  <c r="H235" i="28" s="1"/>
  <c r="H236" i="28" a="1"/>
  <c r="H236" i="28" s="1"/>
  <c r="H237" i="28" a="1"/>
  <c r="H237" i="28" s="1"/>
  <c r="H238" i="28" a="1"/>
  <c r="H238" i="28" s="1"/>
  <c r="H239" i="28" a="1"/>
  <c r="H239" i="28" s="1"/>
  <c r="H240" i="28" a="1"/>
  <c r="H240" i="28" s="1"/>
  <c r="H241" i="28" a="1"/>
  <c r="H241" i="28" s="1"/>
  <c r="H242" i="28" a="1"/>
  <c r="H242" i="28" s="1"/>
  <c r="H248" i="28" a="1"/>
  <c r="H248" i="28" s="1"/>
  <c r="H249" i="28" a="1"/>
  <c r="H249" i="28" s="1"/>
  <c r="H250" i="28" a="1"/>
  <c r="H250" i="28" s="1"/>
  <c r="H251" i="28" a="1"/>
  <c r="H251" i="28" s="1"/>
  <c r="H252" i="28" a="1"/>
  <c r="H252" i="28" s="1"/>
  <c r="H253" i="28" a="1"/>
  <c r="H253" i="28" s="1"/>
  <c r="H254" i="28" a="1"/>
  <c r="H254" i="28" s="1"/>
  <c r="H255" i="28" a="1"/>
  <c r="H255" i="28" s="1"/>
  <c r="H256" i="28" a="1"/>
  <c r="H256" i="28" s="1"/>
  <c r="H257" i="28" a="1"/>
  <c r="H257" i="28" s="1"/>
  <c r="H258" i="28" a="1"/>
  <c r="H258" i="28" s="1"/>
  <c r="H259" i="28" a="1"/>
  <c r="H259" i="28" s="1"/>
  <c r="H260" i="28" a="1"/>
  <c r="H260" i="28" s="1"/>
  <c r="H261" i="28" a="1"/>
  <c r="H261" i="28" s="1"/>
  <c r="H262" i="28" a="1"/>
  <c r="H262" i="28" s="1"/>
  <c r="H263" i="28" a="1"/>
  <c r="H263" i="28" s="1"/>
  <c r="H264" i="28" a="1"/>
  <c r="H264" i="28" s="1"/>
  <c r="H265" i="28" a="1"/>
  <c r="H265" i="28" s="1"/>
  <c r="H266" i="28" a="1"/>
  <c r="H266" i="28" s="1"/>
  <c r="H267" i="28" a="1"/>
  <c r="H267" i="28" s="1"/>
  <c r="H268" i="28" a="1"/>
  <c r="H268" i="28" s="1"/>
  <c r="H269" i="28" a="1"/>
  <c r="H269" i="28" s="1"/>
  <c r="H270" i="28" a="1"/>
  <c r="H270" i="28" s="1"/>
  <c r="H271" i="28" a="1"/>
  <c r="H271" i="28" s="1"/>
  <c r="H272" i="28" a="1"/>
  <c r="H272" i="28" s="1"/>
  <c r="H273" i="28" a="1"/>
  <c r="H273" i="28" s="1"/>
  <c r="H274" i="28" a="1"/>
  <c r="H274" i="28" s="1"/>
  <c r="H275" i="28" a="1"/>
  <c r="H275" i="28" s="1"/>
  <c r="H276" i="28" a="1"/>
  <c r="H276" i="28" s="1"/>
  <c r="H277" i="28" a="1"/>
  <c r="H277" i="28" s="1"/>
  <c r="H278" i="28" a="1"/>
  <c r="H278" i="28" s="1"/>
  <c r="H279" i="28" a="1"/>
  <c r="H279" i="28" s="1"/>
  <c r="H280" i="28" a="1"/>
  <c r="H280" i="28" s="1"/>
  <c r="H281" i="28" a="1"/>
  <c r="H281" i="28" s="1"/>
  <c r="H282" i="28" a="1"/>
  <c r="H282" i="28" s="1"/>
  <c r="H283" i="28" a="1"/>
  <c r="H283" i="28" s="1"/>
  <c r="H284" i="28" a="1"/>
  <c r="H284" i="28" s="1"/>
  <c r="H285" i="28" a="1"/>
  <c r="H285" i="28" s="1"/>
  <c r="H286" i="28" a="1"/>
  <c r="H286" i="28" s="1"/>
  <c r="H287" i="28" a="1"/>
  <c r="H287" i="28" s="1"/>
  <c r="H288" i="28" a="1"/>
  <c r="H288" i="28" s="1"/>
  <c r="H289" i="28" a="1"/>
  <c r="H289" i="28" s="1"/>
  <c r="H290" i="28" a="1"/>
  <c r="H290" i="28" s="1"/>
  <c r="H291" i="28" a="1"/>
  <c r="H291" i="28" s="1"/>
  <c r="H292" i="28" a="1"/>
  <c r="H292" i="28" s="1"/>
  <c r="H293" i="28" a="1"/>
  <c r="H293" i="28" s="1"/>
  <c r="H294" i="28" a="1"/>
  <c r="H294" i="28" s="1"/>
  <c r="H295" i="28" a="1"/>
  <c r="H295" i="28" s="1"/>
  <c r="H296" i="28" a="1"/>
  <c r="H296" i="28" s="1"/>
  <c r="H297" i="28" a="1"/>
  <c r="H297" i="28" s="1"/>
  <c r="H298" i="28" a="1"/>
  <c r="H298" i="28" s="1"/>
  <c r="H299" i="28" a="1"/>
  <c r="H299" i="28" s="1"/>
  <c r="H300" i="28" a="1"/>
  <c r="H300" i="28" s="1"/>
  <c r="H301" i="28" a="1"/>
  <c r="H301" i="28" s="1"/>
  <c r="H302" i="28" a="1"/>
  <c r="H302" i="28" s="1"/>
  <c r="H303" i="28" a="1"/>
  <c r="H303" i="28" s="1"/>
  <c r="H304" i="28" a="1"/>
  <c r="H304" i="28" s="1"/>
  <c r="H305" i="28" a="1"/>
  <c r="H305" i="28" s="1"/>
  <c r="H306" i="28" a="1"/>
  <c r="H306" i="28" s="1"/>
  <c r="H307" i="28" a="1"/>
  <c r="H307" i="28" s="1"/>
  <c r="H308" i="28" a="1"/>
  <c r="H308" i="28" s="1"/>
  <c r="H309" i="28" a="1"/>
  <c r="H309" i="28" s="1"/>
  <c r="H310" i="28" a="1"/>
  <c r="H310" i="28" s="1"/>
  <c r="H311" i="28" a="1"/>
  <c r="H311" i="28" s="1"/>
  <c r="H312" i="28" a="1"/>
  <c r="H312" i="28" s="1"/>
  <c r="H313" i="28" a="1"/>
  <c r="H313" i="28" s="1"/>
  <c r="H314" i="28" a="1"/>
  <c r="H314" i="28" s="1"/>
  <c r="H315" i="28" a="1"/>
  <c r="H315" i="28" s="1"/>
  <c r="H316" i="28" a="1"/>
  <c r="H316" i="28" s="1"/>
  <c r="H317" i="28" a="1"/>
  <c r="H317" i="28" s="1"/>
  <c r="H318" i="28" a="1"/>
  <c r="H318" i="28" s="1"/>
  <c r="H319" i="28" a="1"/>
  <c r="H319" i="28" s="1"/>
  <c r="H320" i="28" a="1"/>
  <c r="H320" i="28" s="1"/>
  <c r="H321" i="28" a="1"/>
  <c r="H321" i="28" s="1"/>
  <c r="H322" i="28" a="1"/>
  <c r="H322" i="28" s="1"/>
  <c r="H323" i="28" a="1"/>
  <c r="H323" i="28" s="1"/>
  <c r="H324" i="28" a="1"/>
  <c r="H324" i="28" s="1"/>
  <c r="H325" i="28" a="1"/>
  <c r="H325" i="28" s="1"/>
  <c r="H326" i="28" a="1"/>
  <c r="H326" i="28" s="1"/>
  <c r="H327" i="28" a="1"/>
  <c r="H327" i="28" s="1"/>
  <c r="H328" i="28" a="1"/>
  <c r="H328" i="28" s="1"/>
  <c r="H329" i="28" a="1"/>
  <c r="H329" i="28" s="1"/>
  <c r="H330" i="28" a="1"/>
  <c r="H330" i="28" s="1"/>
  <c r="H331" i="28" a="1"/>
  <c r="H331" i="28" s="1"/>
  <c r="H332" i="28" a="1"/>
  <c r="H332" i="28" s="1"/>
  <c r="H333" i="28" a="1"/>
  <c r="H333" i="28" s="1"/>
  <c r="H334" i="28" a="1"/>
  <c r="H334" i="28" s="1"/>
  <c r="H335" i="28" a="1"/>
  <c r="H335" i="28" s="1"/>
  <c r="H336" i="28" a="1"/>
  <c r="H336" i="28" s="1"/>
  <c r="H337" i="28" a="1"/>
  <c r="H337" i="28" s="1"/>
  <c r="H338" i="28" a="1"/>
  <c r="H338" i="28" s="1"/>
  <c r="H339" i="28" a="1"/>
  <c r="H339" i="28" s="1"/>
  <c r="H340" i="28" a="1"/>
  <c r="H340" i="28" s="1"/>
  <c r="H341" i="28" a="1"/>
  <c r="H341" i="28" s="1"/>
  <c r="H342" i="28" a="1"/>
  <c r="H342" i="28" s="1"/>
  <c r="H343" i="28" a="1"/>
  <c r="H343" i="28" s="1"/>
  <c r="H344" i="28" a="1"/>
  <c r="H344" i="28" s="1"/>
  <c r="H345" i="28" a="1"/>
  <c r="H345" i="28" s="1"/>
  <c r="H346" i="28" a="1"/>
  <c r="H346" i="28" s="1"/>
  <c r="H347" i="28" a="1"/>
  <c r="H347" i="28" s="1"/>
  <c r="H348" i="28" a="1"/>
  <c r="H348" i="28" s="1"/>
  <c r="H349" i="28" a="1"/>
  <c r="H349" i="28" s="1"/>
  <c r="H350" i="28" a="1"/>
  <c r="H350" i="28" s="1"/>
  <c r="H351" i="28" a="1"/>
  <c r="H351" i="28" s="1"/>
  <c r="H352" i="28" a="1"/>
  <c r="H352" i="28" s="1"/>
  <c r="H353" i="28" a="1"/>
  <c r="H353" i="28" s="1"/>
  <c r="H354" i="28" a="1"/>
  <c r="H354" i="28" s="1"/>
  <c r="H355" i="28" a="1"/>
  <c r="H355" i="28" s="1"/>
  <c r="H356" i="28" a="1"/>
  <c r="H356" i="28" s="1"/>
  <c r="H357" i="28" a="1"/>
  <c r="H357" i="28" s="1"/>
  <c r="H358" i="28" a="1"/>
  <c r="H358" i="28" s="1"/>
  <c r="H359" i="28" a="1"/>
  <c r="H359" i="28" s="1"/>
  <c r="H360" i="28" a="1"/>
  <c r="H360" i="28" s="1"/>
  <c r="H361" i="28" a="1"/>
  <c r="H361" i="28" s="1"/>
  <c r="H362" i="28" a="1"/>
  <c r="H362" i="28" s="1"/>
  <c r="H363" i="28" a="1"/>
  <c r="H363" i="28" s="1"/>
  <c r="H364" i="28" a="1"/>
  <c r="H364" i="28" s="1"/>
  <c r="H365" i="28" a="1"/>
  <c r="H365" i="28" s="1"/>
  <c r="H366" i="28" a="1"/>
  <c r="H366" i="28" s="1"/>
  <c r="H367" i="28" a="1"/>
  <c r="H367" i="28" s="1"/>
  <c r="H368" i="28" a="1"/>
  <c r="H368" i="28" s="1"/>
  <c r="H369" i="28" a="1"/>
  <c r="H369" i="28" s="1"/>
  <c r="H370" i="28" a="1"/>
  <c r="H370" i="28" s="1"/>
  <c r="H371" i="28" a="1"/>
  <c r="H371" i="28" s="1"/>
  <c r="H372" i="28" a="1"/>
  <c r="H372" i="28" s="1"/>
  <c r="H373" i="28" a="1"/>
  <c r="H373" i="28" s="1"/>
  <c r="H374" i="28" a="1"/>
  <c r="H374" i="28" s="1"/>
  <c r="H375" i="28" a="1"/>
  <c r="H375" i="28" s="1"/>
  <c r="H376" i="28" a="1"/>
  <c r="H376" i="28" s="1"/>
  <c r="H377" i="28" a="1"/>
  <c r="H377" i="28" s="1"/>
  <c r="H378" i="28" a="1"/>
  <c r="H378" i="28" s="1"/>
  <c r="H379" i="28" a="1"/>
  <c r="H379" i="28" s="1"/>
  <c r="H380" i="28" a="1"/>
  <c r="H380" i="28" s="1"/>
  <c r="H381" i="28" a="1"/>
  <c r="H381" i="28" s="1"/>
  <c r="H382" i="28" a="1"/>
  <c r="H382" i="28" s="1"/>
  <c r="H383" i="28" a="1"/>
  <c r="H383" i="28" s="1"/>
  <c r="H384" i="28" a="1"/>
  <c r="H384" i="28" s="1"/>
  <c r="H385" i="28" a="1"/>
  <c r="H385" i="28" s="1"/>
  <c r="H386" i="28" a="1"/>
  <c r="H386" i="28" s="1"/>
  <c r="H387" i="28" a="1"/>
  <c r="H387" i="28" s="1"/>
  <c r="H388" i="28" a="1"/>
  <c r="H388" i="28" s="1"/>
  <c r="H389" i="28" a="1"/>
  <c r="H389" i="28" s="1"/>
  <c r="H390" i="28" a="1"/>
  <c r="H390" i="28" s="1"/>
  <c r="H391" i="28" a="1"/>
  <c r="H391" i="28" s="1"/>
  <c r="H392" i="28" a="1"/>
  <c r="H392" i="28" s="1"/>
  <c r="H393" i="28" a="1"/>
  <c r="H393" i="28" s="1"/>
  <c r="H394" i="28" a="1"/>
  <c r="H394" i="28" s="1"/>
  <c r="H395" i="28" a="1"/>
  <c r="H395" i="28" s="1"/>
  <c r="H396" i="28" a="1"/>
  <c r="H396" i="28" s="1"/>
  <c r="H397" i="28" a="1"/>
  <c r="H397" i="28" s="1"/>
  <c r="H398" i="28" a="1"/>
  <c r="H398" i="28" s="1"/>
  <c r="H399" i="28" a="1"/>
  <c r="H399" i="28" s="1"/>
  <c r="H400" i="28" a="1"/>
  <c r="H400" i="28" s="1"/>
  <c r="H401" i="28" a="1"/>
  <c r="H401" i="28" s="1"/>
  <c r="H402" i="28" a="1"/>
  <c r="H402" i="28" s="1"/>
  <c r="H403" i="28" a="1"/>
  <c r="H403" i="28" s="1"/>
  <c r="H404" i="28" a="1"/>
  <c r="H404" i="28" s="1"/>
  <c r="H405" i="28" a="1"/>
  <c r="H405" i="28" s="1"/>
  <c r="H406" i="28" a="1"/>
  <c r="H406" i="28" s="1"/>
  <c r="H407" i="28" a="1"/>
  <c r="H407" i="28" s="1"/>
  <c r="H408" i="28" a="1"/>
  <c r="H408" i="28" s="1"/>
  <c r="H409" i="28" a="1"/>
  <c r="H409" i="28" s="1"/>
  <c r="H410" i="28" a="1"/>
  <c r="H410" i="28" s="1"/>
  <c r="H411" i="28" a="1"/>
  <c r="H411" i="28" s="1"/>
  <c r="H412" i="28" a="1"/>
  <c r="H412" i="28" s="1"/>
  <c r="H413" i="28" a="1"/>
  <c r="H413" i="28" s="1"/>
  <c r="H414" i="28" a="1"/>
  <c r="H414" i="28" s="1"/>
  <c r="H415" i="28" a="1"/>
  <c r="H415" i="28" s="1"/>
  <c r="H416" i="28" a="1"/>
  <c r="H416" i="28" s="1"/>
  <c r="H417" i="28" a="1"/>
  <c r="H417" i="28" s="1"/>
  <c r="H418" i="28" a="1"/>
  <c r="H418" i="28" s="1"/>
  <c r="H419" i="28" a="1"/>
  <c r="H419" i="28" s="1"/>
  <c r="H420" i="28" a="1"/>
  <c r="H420" i="28" s="1"/>
  <c r="H421" i="28" a="1"/>
  <c r="H421" i="28" s="1"/>
  <c r="H422" i="28" a="1"/>
  <c r="H422" i="28" s="1"/>
  <c r="H423" i="28" a="1"/>
  <c r="H423" i="28" s="1"/>
  <c r="H424" i="28" a="1"/>
  <c r="H424" i="28" s="1"/>
  <c r="H425" i="28" a="1"/>
  <c r="H425" i="28" s="1"/>
  <c r="H426" i="28" a="1"/>
  <c r="H426" i="28" s="1"/>
  <c r="H427" i="28" a="1"/>
  <c r="H427" i="28" s="1"/>
  <c r="H428" i="28" a="1"/>
  <c r="H428" i="28" s="1"/>
  <c r="H429" i="28" a="1"/>
  <c r="H429" i="28" s="1"/>
  <c r="H430" i="28" a="1"/>
  <c r="H430" i="28" s="1"/>
  <c r="H431" i="28" a="1"/>
  <c r="H431" i="28" s="1"/>
  <c r="H432" i="28" a="1"/>
  <c r="H432" i="28" s="1"/>
  <c r="H433" i="28" a="1"/>
  <c r="H433" i="28" s="1"/>
  <c r="H434" i="28" a="1"/>
  <c r="H434" i="28" s="1"/>
  <c r="H435" i="28" a="1"/>
  <c r="H435" i="28" s="1"/>
  <c r="H436" i="28" a="1"/>
  <c r="H436" i="28" s="1"/>
  <c r="H437" i="28" a="1"/>
  <c r="H437" i="28" s="1"/>
  <c r="H438" i="28" a="1"/>
  <c r="H438" i="28" s="1"/>
  <c r="H439" i="28" a="1"/>
  <c r="H439" i="28" s="1"/>
  <c r="H440" i="28" a="1"/>
  <c r="H440" i="28" s="1"/>
  <c r="H441" i="28" a="1"/>
  <c r="H441" i="28" s="1"/>
  <c r="H442" i="28" a="1"/>
  <c r="H442" i="28" s="1"/>
  <c r="H443" i="28" a="1"/>
  <c r="H443" i="28" s="1"/>
  <c r="H444" i="28" a="1"/>
  <c r="H444" i="28" s="1"/>
  <c r="H445" i="28" a="1"/>
  <c r="H445" i="28" s="1"/>
  <c r="H446" i="28" a="1"/>
  <c r="H446" i="28" s="1"/>
  <c r="H447" i="28" a="1"/>
  <c r="H447" i="28" s="1"/>
  <c r="H448" i="28" a="1"/>
  <c r="H448" i="28" s="1"/>
  <c r="H449" i="28" a="1"/>
  <c r="H449" i="28" s="1"/>
  <c r="H450" i="28" a="1"/>
  <c r="H450" i="28" s="1"/>
  <c r="H451" i="28" a="1"/>
  <c r="H451" i="28" s="1"/>
  <c r="H452" i="28" a="1"/>
  <c r="H452" i="28" s="1"/>
  <c r="H453" i="28" a="1"/>
  <c r="H453" i="28" s="1"/>
  <c r="H454" i="28" a="1"/>
  <c r="H454" i="28" s="1"/>
  <c r="H455" i="28" a="1"/>
  <c r="H455" i="28" s="1"/>
  <c r="H456" i="28" a="1"/>
  <c r="H456" i="28" s="1"/>
  <c r="H457" i="28" a="1"/>
  <c r="H457" i="28" s="1"/>
  <c r="H458" i="28" a="1"/>
  <c r="H458" i="28" s="1"/>
  <c r="H459" i="28" a="1"/>
  <c r="H459" i="28" s="1"/>
  <c r="H460" i="28" a="1"/>
  <c r="H460" i="28" s="1"/>
  <c r="H461" i="28" a="1"/>
  <c r="H461" i="28" s="1"/>
  <c r="H462" i="28" a="1"/>
  <c r="H462" i="28" s="1"/>
  <c r="H463" i="28" a="1"/>
  <c r="H463" i="28" s="1"/>
  <c r="H464" i="28" a="1"/>
  <c r="H464" i="28" s="1"/>
  <c r="H465" i="28" a="1"/>
  <c r="H465" i="28" s="1"/>
  <c r="H466" i="28" a="1"/>
  <c r="H466" i="28" s="1"/>
  <c r="H467" i="28" a="1"/>
  <c r="H467" i="28" s="1"/>
  <c r="H468" i="28" a="1"/>
  <c r="H468" i="28" s="1"/>
  <c r="H469" i="28" a="1"/>
  <c r="H469" i="28" s="1"/>
  <c r="H470" i="28" a="1"/>
  <c r="H470" i="28" s="1"/>
  <c r="H471" i="28" a="1"/>
  <c r="H471" i="28" s="1"/>
  <c r="H472" i="28" a="1"/>
  <c r="H472" i="28" s="1"/>
  <c r="H473" i="28" a="1"/>
  <c r="H473" i="28" s="1"/>
  <c r="H474" i="28" a="1"/>
  <c r="H474" i="28" s="1"/>
  <c r="H475" i="28" a="1"/>
  <c r="H475" i="28" s="1"/>
  <c r="H476" i="28" a="1"/>
  <c r="H476" i="28" s="1"/>
  <c r="H477" i="28" a="1"/>
  <c r="H477" i="28" s="1"/>
  <c r="H478" i="28" a="1"/>
  <c r="H478" i="28" s="1"/>
  <c r="H479" i="28" a="1"/>
  <c r="H479" i="28" s="1"/>
  <c r="H480" i="28" a="1"/>
  <c r="H480" i="28" s="1"/>
  <c r="H481" i="28" a="1"/>
  <c r="H481" i="28" s="1"/>
  <c r="H482" i="28" a="1"/>
  <c r="H482" i="28" s="1"/>
  <c r="H483" i="28" a="1"/>
  <c r="H483" i="28" s="1"/>
  <c r="H484" i="28" a="1"/>
  <c r="H484" i="28" s="1"/>
  <c r="H485" i="28" a="1"/>
  <c r="H485" i="28" s="1"/>
  <c r="H486" i="28" a="1"/>
  <c r="H486" i="28" s="1"/>
  <c r="H487" i="28" a="1"/>
  <c r="H487" i="28" s="1"/>
  <c r="H488" i="28" a="1"/>
  <c r="H488" i="28" s="1"/>
  <c r="H489" i="28" a="1"/>
  <c r="H489" i="28" s="1"/>
  <c r="H490" i="28" a="1"/>
  <c r="H490" i="28" s="1"/>
  <c r="H491" i="28" a="1"/>
  <c r="H491" i="28" s="1"/>
  <c r="H492" i="28" a="1"/>
  <c r="H492" i="28" s="1"/>
  <c r="H493" i="28" a="1"/>
  <c r="H493" i="28" s="1"/>
  <c r="H494" i="28" a="1"/>
  <c r="H494" i="28" s="1"/>
  <c r="H495" i="28" a="1"/>
  <c r="H495" i="28" s="1"/>
  <c r="H496" i="28" a="1"/>
  <c r="H496" i="28" s="1"/>
  <c r="H497" i="28" a="1"/>
  <c r="H497" i="28" s="1"/>
  <c r="H503" i="28" a="1"/>
  <c r="H503" i="28" s="1"/>
  <c r="H504" i="28" a="1"/>
  <c r="H504" i="28" s="1"/>
  <c r="H505" i="28" a="1"/>
  <c r="H505" i="28" s="1"/>
  <c r="H506" i="28" a="1"/>
  <c r="H506" i="28" s="1"/>
  <c r="H507" i="28" a="1"/>
  <c r="H507" i="28" s="1"/>
  <c r="H508" i="28" a="1"/>
  <c r="H508" i="28" s="1"/>
  <c r="H509" i="28" a="1"/>
  <c r="H509" i="28" s="1"/>
  <c r="H510" i="28" a="1"/>
  <c r="H510" i="28" s="1"/>
  <c r="H511" i="28" a="1"/>
  <c r="H511" i="28" s="1"/>
  <c r="H512" i="28" a="1"/>
  <c r="H512" i="28" s="1"/>
  <c r="H513" i="28" a="1"/>
  <c r="H513" i="28" s="1"/>
  <c r="H514" i="28" a="1"/>
  <c r="H514" i="28" s="1"/>
  <c r="H515" i="28" a="1"/>
  <c r="H515" i="28" s="1"/>
  <c r="H516" i="28" a="1"/>
  <c r="H516" i="28" s="1"/>
  <c r="H517" i="28" a="1"/>
  <c r="H517" i="28" s="1"/>
  <c r="H518" i="28" a="1"/>
  <c r="H518" i="28" s="1"/>
  <c r="H519" i="28" a="1"/>
  <c r="H519" i="28" s="1"/>
  <c r="H520" i="28" a="1"/>
  <c r="H520" i="28" s="1"/>
  <c r="H521" i="28" a="1"/>
  <c r="H521" i="28" s="1"/>
  <c r="H522" i="28" a="1"/>
  <c r="H522" i="28" s="1"/>
  <c r="H523" i="28" a="1"/>
  <c r="H523" i="28" s="1"/>
  <c r="H524" i="28" a="1"/>
  <c r="H524" i="28" s="1"/>
  <c r="H525" i="28" a="1"/>
  <c r="H525" i="28" s="1"/>
  <c r="H526" i="28" a="1"/>
  <c r="H526" i="28" s="1"/>
  <c r="H527" i="28" a="1"/>
  <c r="H527" i="28" s="1"/>
  <c r="H528" i="28" a="1"/>
  <c r="H528" i="28" s="1"/>
  <c r="H529" i="28" a="1"/>
  <c r="H529" i="28" s="1"/>
  <c r="H530" i="28" a="1"/>
  <c r="H530" i="28" s="1"/>
  <c r="H531" i="28" a="1"/>
  <c r="H531" i="28" s="1"/>
  <c r="H532" i="28" a="1"/>
  <c r="H532" i="28" s="1"/>
  <c r="H533" i="28" a="1"/>
  <c r="H533" i="28" s="1"/>
  <c r="H534" i="28" a="1"/>
  <c r="H534" i="28" s="1"/>
  <c r="H535" i="28" a="1"/>
  <c r="H535" i="28" s="1"/>
  <c r="H536" i="28" a="1"/>
  <c r="H536" i="28" s="1"/>
  <c r="H537" i="28" a="1"/>
  <c r="H537" i="28" s="1"/>
  <c r="H538" i="28" a="1"/>
  <c r="H538" i="28" s="1"/>
  <c r="H539" i="28" a="1"/>
  <c r="H539" i="28" s="1"/>
  <c r="H540" i="28" a="1"/>
  <c r="H540" i="28" s="1"/>
  <c r="H541" i="28" a="1"/>
  <c r="H541" i="28" s="1"/>
  <c r="H542" i="28" a="1"/>
  <c r="H542" i="28" s="1"/>
  <c r="H543" i="28" a="1"/>
  <c r="H543" i="28" s="1"/>
  <c r="H544" i="28" a="1"/>
  <c r="H544" i="28" s="1"/>
  <c r="H545" i="28" a="1"/>
  <c r="H545" i="28" s="1"/>
  <c r="H546" i="28" a="1"/>
  <c r="H546" i="28" s="1"/>
  <c r="H547" i="28" a="1"/>
  <c r="H547" i="28" s="1"/>
  <c r="H548" i="28" a="1"/>
  <c r="H548" i="28" s="1"/>
  <c r="H549" i="28" a="1"/>
  <c r="H549" i="28" s="1"/>
  <c r="H550" i="28" a="1"/>
  <c r="H550" i="28" s="1"/>
  <c r="H551" i="28" a="1"/>
  <c r="H551" i="28" s="1"/>
  <c r="H552" i="28" a="1"/>
  <c r="H552" i="28" s="1"/>
  <c r="H553" i="28" a="1"/>
  <c r="H553" i="28" s="1"/>
  <c r="H554" i="28" a="1"/>
  <c r="H554" i="28" s="1"/>
  <c r="H555" i="28" a="1"/>
  <c r="H555" i="28" s="1"/>
  <c r="H556" i="28" a="1"/>
  <c r="H556" i="28" s="1"/>
  <c r="H557" i="28" a="1"/>
  <c r="H557" i="28" s="1"/>
  <c r="H558" i="28" a="1"/>
  <c r="H558" i="28" s="1"/>
  <c r="H559" i="28" a="1"/>
  <c r="H559" i="28" s="1"/>
  <c r="H560" i="28" a="1"/>
  <c r="H560" i="28" s="1"/>
  <c r="H561" i="28" a="1"/>
  <c r="H561" i="28" s="1"/>
  <c r="H562" i="28" a="1"/>
  <c r="H562" i="28" s="1"/>
  <c r="H563" i="28" a="1"/>
  <c r="H563" i="28" s="1"/>
  <c r="H564" i="28" a="1"/>
  <c r="H564" i="28" s="1"/>
  <c r="H565" i="28" a="1"/>
  <c r="H565" i="28" s="1"/>
  <c r="H566" i="28" a="1"/>
  <c r="H566" i="28" s="1"/>
  <c r="H567" i="28" a="1"/>
  <c r="H567" i="28" s="1"/>
  <c r="H568" i="28" a="1"/>
  <c r="H568" i="28" s="1"/>
  <c r="H569" i="28" a="1"/>
  <c r="H569" i="28" s="1"/>
  <c r="H570" i="28" a="1"/>
  <c r="H570" i="28" s="1"/>
  <c r="H571" i="28" a="1"/>
  <c r="H571" i="28" s="1"/>
  <c r="H572" i="28" a="1"/>
  <c r="H572" i="28" s="1"/>
  <c r="H573" i="28" a="1"/>
  <c r="H573" i="28" s="1"/>
  <c r="H574" i="28" a="1"/>
  <c r="H574" i="28" s="1"/>
  <c r="H575" i="28" a="1"/>
  <c r="H575" i="28" s="1"/>
  <c r="H576" i="28" a="1"/>
  <c r="H576" i="28" s="1"/>
  <c r="H577" i="28" a="1"/>
  <c r="H577" i="28" s="1"/>
  <c r="H578" i="28" a="1"/>
  <c r="H578" i="28" s="1"/>
  <c r="H579" i="28" a="1"/>
  <c r="H579" i="28" s="1"/>
  <c r="H580" i="28" a="1"/>
  <c r="H580" i="28" s="1"/>
  <c r="H581" i="28" a="1"/>
  <c r="H581" i="28" s="1"/>
  <c r="H582" i="28" a="1"/>
  <c r="H582" i="28" s="1"/>
  <c r="H583" i="28" a="1"/>
  <c r="H583" i="28" s="1"/>
  <c r="H584" i="28" a="1"/>
  <c r="H584" i="28" s="1"/>
  <c r="H585" i="28" a="1"/>
  <c r="H585" i="28" s="1"/>
  <c r="H586" i="28" a="1"/>
  <c r="H586" i="28" s="1"/>
  <c r="H587" i="28" a="1"/>
  <c r="H587" i="28" s="1"/>
  <c r="H588" i="28" a="1"/>
  <c r="H588" i="28" s="1"/>
  <c r="H589" i="28" a="1"/>
  <c r="H589" i="28" s="1"/>
  <c r="H590" i="28" a="1"/>
  <c r="H590" i="28" s="1"/>
  <c r="H591" i="28" a="1"/>
  <c r="H591" i="28" s="1"/>
  <c r="H592" i="28" a="1"/>
  <c r="H592" i="28"/>
  <c r="H593" i="28" a="1"/>
  <c r="H593" i="28" s="1"/>
  <c r="H594" i="28" a="1"/>
  <c r="H594" i="28" s="1"/>
  <c r="H595" i="28" a="1"/>
  <c r="H595" i="28" s="1"/>
  <c r="H596" i="28" a="1"/>
  <c r="H596" i="28" s="1"/>
  <c r="H597" i="28" a="1"/>
  <c r="H597" i="28" s="1"/>
  <c r="H598" i="28" a="1"/>
  <c r="H598" i="28" s="1"/>
  <c r="H599" i="28" a="1"/>
  <c r="H599" i="28" s="1"/>
  <c r="H600" i="28" a="1"/>
  <c r="H600" i="28" s="1"/>
  <c r="H601" i="28" a="1"/>
  <c r="H601" i="28" s="1"/>
  <c r="H602" i="28" a="1"/>
  <c r="H602" i="28" s="1"/>
  <c r="H603" i="28" a="1"/>
  <c r="H603" i="28" s="1"/>
  <c r="H604" i="28" a="1"/>
  <c r="H604" i="28" s="1"/>
  <c r="H605" i="28" a="1"/>
  <c r="H605" i="28" s="1"/>
  <c r="H606" i="28" a="1"/>
  <c r="H606" i="28" s="1"/>
  <c r="H607" i="28" a="1"/>
  <c r="H607" i="28" s="1"/>
  <c r="H608" i="28" a="1"/>
  <c r="H608" i="28" s="1"/>
  <c r="H609" i="28" a="1"/>
  <c r="H609" i="28" s="1"/>
  <c r="H610" i="28" a="1"/>
  <c r="H610" i="28" s="1"/>
  <c r="H611" i="28" a="1"/>
  <c r="H611" i="28" s="1"/>
  <c r="H612" i="28" a="1"/>
  <c r="H612" i="28" s="1"/>
  <c r="H613" i="28" a="1"/>
  <c r="H613" i="28" s="1"/>
  <c r="H614" i="28" a="1"/>
  <c r="H614" i="28" s="1"/>
  <c r="H615" i="28" a="1"/>
  <c r="H615" i="28" s="1"/>
  <c r="H616" i="28" a="1"/>
  <c r="H616" i="28" s="1"/>
  <c r="H617" i="28" a="1"/>
  <c r="H617" i="28" s="1"/>
  <c r="H618" i="28" a="1"/>
  <c r="H618" i="28" s="1"/>
  <c r="H619" i="28" a="1"/>
  <c r="H619" i="28" s="1"/>
  <c r="H620" i="28" a="1"/>
  <c r="H620" i="28" s="1"/>
  <c r="H621" i="28" a="1"/>
  <c r="H621" i="28" s="1"/>
  <c r="H622" i="28" a="1"/>
  <c r="H622" i="28" s="1"/>
  <c r="H623" i="28" a="1"/>
  <c r="H623" i="28" s="1"/>
  <c r="H624" i="28" a="1"/>
  <c r="H624" i="28" s="1"/>
  <c r="H625" i="28" a="1"/>
  <c r="H625" i="28" s="1"/>
  <c r="H626" i="28" a="1"/>
  <c r="H626" i="28" s="1"/>
  <c r="H627" i="28" a="1"/>
  <c r="H627" i="28" s="1"/>
  <c r="H628" i="28" a="1"/>
  <c r="H628" i="28" s="1"/>
  <c r="H629" i="28" a="1"/>
  <c r="H629" i="28" s="1"/>
  <c r="H630" i="28" a="1"/>
  <c r="H630" i="28" s="1"/>
  <c r="H631" i="28" a="1"/>
  <c r="H631" i="28" s="1"/>
  <c r="H632" i="28" a="1"/>
  <c r="H632" i="28" s="1"/>
  <c r="H633" i="28" a="1"/>
  <c r="H633" i="28" s="1"/>
  <c r="H634" i="28" a="1"/>
  <c r="H634" i="28" s="1"/>
  <c r="H635" i="28" a="1"/>
  <c r="H635" i="28" s="1"/>
  <c r="H636" i="28" a="1"/>
  <c r="H636" i="28" s="1"/>
  <c r="H637" i="28" a="1"/>
  <c r="H637" i="28" s="1"/>
  <c r="H638" i="28" a="1"/>
  <c r="H638" i="28" s="1"/>
  <c r="H639" i="28" a="1"/>
  <c r="H639" i="28" s="1"/>
  <c r="H640" i="28" a="1"/>
  <c r="H640" i="28" s="1"/>
  <c r="H641" i="28" a="1"/>
  <c r="H641" i="28" s="1"/>
  <c r="H642" i="28" a="1"/>
  <c r="H642" i="28" s="1"/>
  <c r="H643" i="28" a="1"/>
  <c r="H643" i="28" s="1"/>
  <c r="H644" i="28" a="1"/>
  <c r="H644" i="28" s="1"/>
  <c r="H645" i="28" a="1"/>
  <c r="H645" i="28" s="1"/>
  <c r="H646" i="28" a="1"/>
  <c r="H646" i="28" s="1"/>
  <c r="H647" i="28" a="1"/>
  <c r="H647" i="28" s="1"/>
  <c r="H658" i="28" a="1"/>
  <c r="H658" i="28" s="1"/>
  <c r="H659" i="28" a="1"/>
  <c r="H659" i="28" s="1"/>
  <c r="H660" i="28" a="1"/>
  <c r="H660" i="28" s="1"/>
  <c r="H661" i="28" a="1"/>
  <c r="H661" i="28" s="1"/>
  <c r="H662" i="28" a="1"/>
  <c r="H662" i="28" s="1"/>
  <c r="H663" i="28" a="1"/>
  <c r="H663" i="28" s="1"/>
  <c r="H664" i="28" a="1"/>
  <c r="H664" i="28" s="1"/>
  <c r="H665" i="28" a="1"/>
  <c r="H665" i="28" s="1"/>
  <c r="H666" i="28" a="1"/>
  <c r="H666" i="28" s="1"/>
  <c r="H667" i="28" a="1"/>
  <c r="H667" i="28" s="1"/>
  <c r="H668" i="28" a="1"/>
  <c r="H668" i="28" s="1"/>
  <c r="H669" i="28" a="1"/>
  <c r="H669" i="28" s="1"/>
  <c r="H670" i="28" a="1"/>
  <c r="H670" i="28" s="1"/>
  <c r="H671" i="28" a="1"/>
  <c r="H671" i="28" s="1"/>
  <c r="H672" i="28" a="1"/>
  <c r="H672" i="28" s="1"/>
  <c r="H673" i="28" a="1"/>
  <c r="H673" i="28" s="1"/>
  <c r="H674" i="28" a="1"/>
  <c r="H674" i="28" s="1"/>
  <c r="H675" i="28" a="1"/>
  <c r="H675" i="28" s="1"/>
  <c r="H676" i="28" a="1"/>
  <c r="H676" i="28" s="1"/>
  <c r="H677" i="28" a="1"/>
  <c r="H677" i="28" s="1"/>
  <c r="H678" i="28" a="1"/>
  <c r="H678" i="28" s="1"/>
  <c r="H679" i="28" a="1"/>
  <c r="H679" i="28" s="1"/>
  <c r="H680" i="28" a="1"/>
  <c r="H680" i="28" s="1"/>
  <c r="H681" i="28" a="1"/>
  <c r="H681" i="28"/>
  <c r="H682" i="28" a="1"/>
  <c r="H682" i="28" s="1"/>
  <c r="H683" i="28" a="1"/>
  <c r="H683" i="28" s="1"/>
  <c r="H684" i="28" a="1"/>
  <c r="H684" i="28" s="1"/>
  <c r="H685" i="28" a="1"/>
  <c r="H685" i="28" s="1"/>
  <c r="H686" i="28" a="1"/>
  <c r="H686" i="28" s="1"/>
  <c r="H687" i="28" a="1"/>
  <c r="H687" i="28" s="1"/>
  <c r="H688" i="28" a="1"/>
  <c r="H688" i="28" s="1"/>
  <c r="H689" i="28" a="1"/>
  <c r="H689" i="28" s="1"/>
  <c r="H690" i="28" a="1"/>
  <c r="H690" i="28" s="1"/>
  <c r="H691" i="28" a="1"/>
  <c r="H691" i="28" s="1"/>
  <c r="H692" i="28" a="1"/>
  <c r="H692" i="28" s="1"/>
  <c r="H693" i="28" a="1"/>
  <c r="H693" i="28" s="1"/>
  <c r="H694" i="28" a="1"/>
  <c r="H694" i="28" s="1"/>
  <c r="H695" i="28" a="1"/>
  <c r="H695" i="28" s="1"/>
  <c r="H696" i="28" a="1"/>
  <c r="H696" i="28" s="1"/>
  <c r="H697" i="28" a="1"/>
  <c r="H697" i="28" s="1"/>
  <c r="H698" i="28" a="1"/>
  <c r="H698" i="28" s="1"/>
  <c r="H699" i="28" a="1"/>
  <c r="H699" i="28" s="1"/>
  <c r="H700" i="28" a="1"/>
  <c r="H700" i="28" s="1"/>
  <c r="H701" i="28" a="1"/>
  <c r="H701" i="28" s="1"/>
  <c r="H702" i="28" a="1"/>
  <c r="H702" i="28" s="1"/>
  <c r="H703" i="28" a="1"/>
  <c r="H703" i="28" s="1"/>
  <c r="H704" i="28" a="1"/>
  <c r="H704" i="28" s="1"/>
  <c r="H705" i="28" a="1"/>
  <c r="H705" i="28" s="1"/>
  <c r="H706" i="28" a="1"/>
  <c r="H706" i="28" s="1"/>
  <c r="H707" i="28" a="1"/>
  <c r="H707" i="28" s="1"/>
  <c r="H708" i="28" a="1"/>
  <c r="H708" i="28" s="1"/>
  <c r="H709" i="28" a="1"/>
  <c r="H709" i="28" s="1"/>
  <c r="H710" i="28" a="1"/>
  <c r="H710" i="28" s="1"/>
  <c r="H711" i="28" a="1"/>
  <c r="H711" i="28" s="1"/>
  <c r="H712" i="28" a="1"/>
  <c r="H712" i="28" s="1"/>
  <c r="H713" i="28" a="1"/>
  <c r="H713" i="28" s="1"/>
  <c r="H714" i="28" a="1"/>
  <c r="H714" i="28" s="1"/>
  <c r="H715" i="28" a="1"/>
  <c r="H715" i="28" s="1"/>
  <c r="H716" i="28" a="1"/>
  <c r="H716" i="28" s="1"/>
  <c r="H717" i="28" a="1"/>
  <c r="H717" i="28" s="1"/>
  <c r="H718" i="28" a="1"/>
  <c r="H718" i="28" s="1"/>
  <c r="H719" i="28" a="1"/>
  <c r="H719" i="28" s="1"/>
  <c r="H720" i="28" a="1"/>
  <c r="H720" i="28" s="1"/>
  <c r="H721" i="28" a="1"/>
  <c r="H721" i="28" s="1"/>
  <c r="H722" i="28" a="1"/>
  <c r="H722" i="28" s="1"/>
  <c r="H723" i="28" a="1"/>
  <c r="H723" i="28" s="1"/>
  <c r="H724" i="28" a="1"/>
  <c r="H724" i="28" s="1"/>
  <c r="H725" i="28" a="1"/>
  <c r="H725" i="28" s="1"/>
  <c r="H726" i="28" a="1"/>
  <c r="H726" i="28" s="1"/>
  <c r="H727" i="28" a="1"/>
  <c r="H727" i="28" s="1"/>
  <c r="H728" i="28" a="1"/>
  <c r="H728" i="28" s="1"/>
  <c r="H729" i="28" a="1"/>
  <c r="H729" i="28" s="1"/>
  <c r="H730" i="28" a="1"/>
  <c r="H730" i="28" s="1"/>
  <c r="H731" i="28" a="1"/>
  <c r="H731" i="28" s="1"/>
  <c r="H732" i="28" a="1"/>
  <c r="H732" i="28" s="1"/>
  <c r="H733" i="28" a="1"/>
  <c r="H733" i="28" s="1"/>
  <c r="H734" i="28" a="1"/>
  <c r="H734" i="28" s="1"/>
  <c r="H735" i="28" a="1"/>
  <c r="H735" i="28" s="1"/>
  <c r="H736" i="28" a="1"/>
  <c r="H736" i="28" s="1"/>
  <c r="H737" i="28" a="1"/>
  <c r="H737" i="28" s="1"/>
  <c r="H738" i="28" a="1"/>
  <c r="H738" i="28" s="1"/>
  <c r="H739" i="28" a="1"/>
  <c r="H739" i="28" s="1"/>
  <c r="H740" i="28" a="1"/>
  <c r="H740" i="28" s="1"/>
  <c r="H741" i="28" a="1"/>
  <c r="H741" i="28" s="1"/>
  <c r="H742" i="28" a="1"/>
  <c r="H742" i="28" s="1"/>
  <c r="H743" i="28" a="1"/>
  <c r="H743" i="28" s="1"/>
  <c r="H744" i="28" a="1"/>
  <c r="H744" i="28" s="1"/>
  <c r="H745" i="28" a="1"/>
  <c r="H745" i="28" s="1"/>
  <c r="H746" i="28" a="1"/>
  <c r="H746" i="28" s="1"/>
  <c r="H747" i="28" a="1"/>
  <c r="H747" i="28" s="1"/>
  <c r="H748" i="28" a="1"/>
  <c r="H748" i="28" s="1"/>
  <c r="H749" i="28" a="1"/>
  <c r="H749" i="28" s="1"/>
  <c r="H750" i="28" a="1"/>
  <c r="H750" i="28" s="1"/>
  <c r="H751" i="28" a="1"/>
  <c r="H751" i="28" s="1"/>
  <c r="H752" i="28" a="1"/>
  <c r="H752" i="28" s="1"/>
  <c r="H753" i="28" a="1"/>
  <c r="H753" i="28" s="1"/>
  <c r="H754" i="28" a="1"/>
  <c r="H754" i="28" s="1"/>
  <c r="H755" i="28" a="1"/>
  <c r="H755" i="28" s="1"/>
  <c r="H756" i="28" a="1"/>
  <c r="H756" i="28" s="1"/>
  <c r="H757" i="28" a="1"/>
  <c r="H757" i="28" s="1"/>
  <c r="H758" i="28" a="1"/>
  <c r="H758" i="28" s="1"/>
  <c r="H759" i="28" a="1"/>
  <c r="H759" i="28" s="1"/>
  <c r="H760" i="28" a="1"/>
  <c r="H760" i="28" s="1"/>
  <c r="H761" i="28" a="1"/>
  <c r="H761" i="28" s="1"/>
  <c r="H762" i="28" a="1"/>
  <c r="H762" i="28" s="1"/>
  <c r="H763" i="28" a="1"/>
  <c r="H763" i="28" s="1"/>
  <c r="H764" i="28" a="1"/>
  <c r="H764" i="28" s="1"/>
  <c r="H765" i="28" a="1"/>
  <c r="H765" i="28" s="1"/>
  <c r="H766" i="28" a="1"/>
  <c r="H766" i="28" s="1"/>
  <c r="H767" i="28" a="1"/>
  <c r="H767" i="28" s="1"/>
  <c r="H768" i="28" a="1"/>
  <c r="H768" i="28" s="1"/>
  <c r="H769" i="28" a="1"/>
  <c r="H769" i="28" s="1"/>
  <c r="H770" i="28" a="1"/>
  <c r="H770" i="28" s="1"/>
  <c r="H771" i="28" a="1"/>
  <c r="H771" i="28" s="1"/>
  <c r="H772" i="28" a="1"/>
  <c r="H772" i="28" s="1"/>
  <c r="H773" i="28" a="1"/>
  <c r="H773" i="28" s="1"/>
  <c r="H774" i="28" a="1"/>
  <c r="H774" i="28" s="1"/>
  <c r="H775" i="28" a="1"/>
  <c r="H775" i="28" s="1"/>
  <c r="H776" i="28" a="1"/>
  <c r="H776" i="28" s="1"/>
  <c r="H777" i="28" a="1"/>
  <c r="H777" i="28" s="1"/>
  <c r="H778" i="28" a="1"/>
  <c r="H778" i="28" s="1"/>
  <c r="H779" i="28" a="1"/>
  <c r="H779" i="28" s="1"/>
  <c r="H780" i="28" a="1"/>
  <c r="H780" i="28" s="1"/>
  <c r="H781" i="28" a="1"/>
  <c r="H781" i="28" s="1"/>
  <c r="H782" i="28" a="1"/>
  <c r="H782" i="28" s="1"/>
  <c r="H783" i="28" a="1"/>
  <c r="H783" i="28" s="1"/>
  <c r="H784" i="28" a="1"/>
  <c r="H784" i="28" s="1"/>
  <c r="H785" i="28" a="1"/>
  <c r="H785" i="28" s="1"/>
  <c r="H786" i="28" a="1"/>
  <c r="H786" i="28" s="1"/>
  <c r="H787" i="28" a="1"/>
  <c r="H787" i="28" s="1"/>
  <c r="H788" i="28" a="1"/>
  <c r="H788" i="28" s="1"/>
  <c r="H789" i="28" a="1"/>
  <c r="H789" i="28" s="1"/>
  <c r="H790" i="28" a="1"/>
  <c r="H790" i="28" s="1"/>
  <c r="H791" i="28" a="1"/>
  <c r="H791" i="28" s="1"/>
  <c r="H792" i="28" a="1"/>
  <c r="H792" i="28" s="1"/>
  <c r="H793" i="28" a="1"/>
  <c r="H793" i="28" s="1"/>
  <c r="H794" i="28" a="1"/>
  <c r="H794" i="28" s="1"/>
  <c r="H795" i="28" a="1"/>
  <c r="H795" i="28" s="1"/>
  <c r="H796" i="28" a="1"/>
  <c r="H796" i="28" s="1"/>
  <c r="H797" i="28" a="1"/>
  <c r="H797" i="28" s="1"/>
  <c r="H798" i="28" a="1"/>
  <c r="H798" i="28" s="1"/>
  <c r="H799" i="28" a="1"/>
  <c r="H799" i="28" s="1"/>
  <c r="H800" i="28" a="1"/>
  <c r="H800" i="28" s="1"/>
  <c r="H801" i="28" a="1"/>
  <c r="H801" i="28" s="1"/>
  <c r="H802" i="28" a="1"/>
  <c r="H802" i="28" s="1"/>
  <c r="H803" i="28" a="1"/>
  <c r="H803" i="28" s="1"/>
  <c r="H804" i="28" a="1"/>
  <c r="H804" i="28" s="1"/>
  <c r="H805" i="28" a="1"/>
  <c r="H805" i="28" s="1"/>
  <c r="H806" i="28" a="1"/>
  <c r="H806" i="28" s="1"/>
  <c r="H807" i="28" a="1"/>
  <c r="H807" i="28" s="1"/>
  <c r="H808" i="28" a="1"/>
  <c r="H808" i="28" s="1"/>
  <c r="H809" i="28" a="1"/>
  <c r="H809" i="28" s="1"/>
  <c r="H810" i="28" a="1"/>
  <c r="H810" i="28" s="1"/>
  <c r="H811" i="28" a="1"/>
  <c r="H811" i="28" s="1"/>
  <c r="H812" i="28" a="1"/>
  <c r="H812" i="28" s="1"/>
  <c r="H813" i="28" a="1"/>
  <c r="H813" i="28" s="1"/>
  <c r="H814" i="28" a="1"/>
  <c r="H814" i="28" s="1"/>
  <c r="H815" i="28" a="1"/>
  <c r="H815" i="28" s="1"/>
  <c r="H816" i="28" a="1"/>
  <c r="H816" i="28" s="1"/>
  <c r="H817" i="28" a="1"/>
  <c r="H817" i="28" s="1"/>
  <c r="H818" i="28" a="1"/>
  <c r="H818" i="28" s="1"/>
  <c r="H819" i="28" a="1"/>
  <c r="H819" i="28" s="1"/>
  <c r="H820" i="28" a="1"/>
  <c r="H820" i="28" s="1"/>
  <c r="H821" i="28" a="1"/>
  <c r="H821" i="28" s="1"/>
  <c r="H822" i="28" a="1"/>
  <c r="H822" i="28" s="1"/>
  <c r="H823" i="28" a="1"/>
  <c r="H823" i="28" s="1"/>
  <c r="H824" i="28" a="1"/>
  <c r="H824" i="28" s="1"/>
  <c r="H825" i="28" a="1"/>
  <c r="H825" i="28" s="1"/>
  <c r="H826" i="28" a="1"/>
  <c r="H826" i="28" s="1"/>
  <c r="H827" i="28" a="1"/>
  <c r="H827" i="28" s="1"/>
  <c r="H828" i="28" a="1"/>
  <c r="H828" i="28" s="1"/>
  <c r="H829" i="28" a="1"/>
  <c r="H829" i="28" s="1"/>
  <c r="H830" i="28" a="1"/>
  <c r="H830" i="28" s="1"/>
  <c r="H831" i="28" a="1"/>
  <c r="H831" i="28" s="1"/>
  <c r="H832" i="28" a="1"/>
  <c r="H832" i="28" s="1"/>
  <c r="H833" i="28" a="1"/>
  <c r="H833" i="28" s="1"/>
  <c r="H834" i="28" a="1"/>
  <c r="H834" i="28" s="1"/>
  <c r="H835" i="28" a="1"/>
  <c r="H835" i="28" s="1"/>
  <c r="H836" i="28" a="1"/>
  <c r="H836" i="28" s="1"/>
  <c r="H837" i="28" a="1"/>
  <c r="H837" i="28" s="1"/>
  <c r="H838" i="28" a="1"/>
  <c r="H838" i="28" s="1"/>
  <c r="H839" i="28" a="1"/>
  <c r="H839" i="28" s="1"/>
  <c r="H840" i="28" a="1"/>
  <c r="H840" i="28" s="1"/>
  <c r="H841" i="28" a="1"/>
  <c r="H841" i="28" s="1"/>
  <c r="H842" i="28" a="1"/>
  <c r="H842" i="28" s="1"/>
  <c r="H843" i="28" a="1"/>
  <c r="H843" i="28" s="1"/>
  <c r="H844" i="28" a="1"/>
  <c r="H844" i="28" s="1"/>
  <c r="H845" i="28" a="1"/>
  <c r="H845" i="28" s="1"/>
  <c r="H846" i="28" a="1"/>
  <c r="H846" i="28" s="1"/>
  <c r="H847" i="28" a="1"/>
  <c r="H847" i="28" s="1"/>
  <c r="H848" i="28" a="1"/>
  <c r="H848" i="28" s="1"/>
  <c r="H849" i="28" a="1"/>
  <c r="H849" i="28" s="1"/>
  <c r="H850" i="28" a="1"/>
  <c r="H850" i="28" s="1"/>
  <c r="H851" i="28" a="1"/>
  <c r="H851" i="28" s="1"/>
  <c r="H852" i="28" a="1"/>
  <c r="H852" i="28" s="1"/>
  <c r="H853" i="28" a="1"/>
  <c r="H853" i="28" s="1"/>
  <c r="H854" i="28" a="1"/>
  <c r="H854" i="28" s="1"/>
  <c r="H855" i="28" a="1"/>
  <c r="H855" i="28" s="1"/>
  <c r="H856" i="28" a="1"/>
  <c r="H856" i="28" s="1"/>
  <c r="H857" i="28" a="1"/>
  <c r="H857" i="28" s="1"/>
  <c r="H858" i="28" a="1"/>
  <c r="H858" i="28" s="1"/>
  <c r="H859" i="28" a="1"/>
  <c r="H859" i="28" s="1"/>
  <c r="H860" i="28" a="1"/>
  <c r="H860" i="28" s="1"/>
  <c r="H861" i="28" a="1"/>
  <c r="H861" i="28" s="1"/>
  <c r="H862" i="28" a="1"/>
  <c r="H862" i="28" s="1"/>
  <c r="H863" i="28" a="1"/>
  <c r="H863" i="28" s="1"/>
  <c r="H864" i="28" a="1"/>
  <c r="H864" i="28" s="1"/>
  <c r="H865" i="28" a="1"/>
  <c r="H865" i="28" s="1"/>
  <c r="H866" i="28" a="1"/>
  <c r="H866" i="28" s="1"/>
  <c r="H867" i="28" a="1"/>
  <c r="H867" i="28" s="1"/>
  <c r="H868" i="28" a="1"/>
  <c r="H868" i="28" s="1"/>
  <c r="H869" i="28" a="1"/>
  <c r="H869" i="28" s="1"/>
  <c r="H870" i="28" a="1"/>
  <c r="H870" i="28" s="1"/>
  <c r="H871" i="28" a="1"/>
  <c r="H871" i="28" s="1"/>
  <c r="H872" i="28" a="1"/>
  <c r="H872" i="28" s="1"/>
  <c r="H873" i="28" a="1"/>
  <c r="H873" i="28" s="1"/>
  <c r="H874" i="28" a="1"/>
  <c r="H874" i="28" s="1"/>
  <c r="H875" i="28" a="1"/>
  <c r="H875" i="28" s="1"/>
  <c r="H876" i="28" a="1"/>
  <c r="H876" i="28" s="1"/>
  <c r="H877" i="28" a="1"/>
  <c r="H877" i="28" s="1"/>
  <c r="H878" i="28" a="1"/>
  <c r="H878" i="28" s="1"/>
  <c r="H879" i="28" a="1"/>
  <c r="H879" i="28" s="1"/>
  <c r="H880" i="28" a="1"/>
  <c r="H880" i="28" s="1"/>
  <c r="H881" i="28" a="1"/>
  <c r="H881" i="28" s="1"/>
  <c r="H882" i="28" a="1"/>
  <c r="H882" i="28" s="1"/>
  <c r="H883" i="28" a="1"/>
  <c r="H883" i="28" s="1"/>
  <c r="H884" i="28" a="1"/>
  <c r="H884" i="28" s="1"/>
  <c r="H885" i="28" a="1"/>
  <c r="H885" i="28" s="1"/>
  <c r="H886" i="28" a="1"/>
  <c r="H886" i="28" s="1"/>
  <c r="H887" i="28" a="1"/>
  <c r="H887" i="28" s="1"/>
  <c r="H888" i="28" a="1"/>
  <c r="H888" i="28" s="1"/>
  <c r="H889" i="28" a="1"/>
  <c r="H889" i="28" s="1"/>
  <c r="H890" i="28" a="1"/>
  <c r="H890" i="28" s="1"/>
  <c r="H891" i="28" a="1"/>
  <c r="H891" i="28" s="1"/>
  <c r="H892" i="28" a="1"/>
  <c r="H892" i="28" s="1"/>
  <c r="H893" i="28" a="1"/>
  <c r="H893" i="28" s="1"/>
  <c r="H894" i="28" a="1"/>
  <c r="H894" i="28" s="1"/>
  <c r="H895" i="28" a="1"/>
  <c r="H895" i="28" s="1"/>
  <c r="H896" i="28" a="1"/>
  <c r="H896" i="28" s="1"/>
  <c r="H897" i="28" a="1"/>
  <c r="H897" i="28" s="1"/>
  <c r="H898" i="28" a="1"/>
  <c r="H898" i="28" s="1"/>
  <c r="H899" i="28" a="1"/>
  <c r="H899" i="28" s="1"/>
  <c r="H900" i="28" a="1"/>
  <c r="H900" i="28" s="1"/>
  <c r="H901" i="28" a="1"/>
  <c r="H901" i="28" s="1"/>
  <c r="H902" i="28" a="1"/>
  <c r="H902" i="28" s="1"/>
  <c r="H903" i="28" a="1"/>
  <c r="H903" i="28" s="1"/>
  <c r="H904" i="28" a="1"/>
  <c r="H904" i="28" s="1"/>
  <c r="H905" i="28" a="1"/>
  <c r="H905" i="28" s="1"/>
  <c r="H906" i="28" a="1"/>
  <c r="H906" i="28" s="1"/>
  <c r="H907" i="28" a="1"/>
  <c r="H907" i="28" s="1"/>
  <c r="H913" i="28" a="1"/>
  <c r="H913" i="28" s="1"/>
  <c r="H914" i="28" a="1"/>
  <c r="H914" i="28" s="1"/>
  <c r="H915" i="28" a="1"/>
  <c r="H915" i="28" s="1"/>
  <c r="H916" i="28" a="1"/>
  <c r="H916" i="28" s="1"/>
  <c r="H917" i="28" a="1"/>
  <c r="H917" i="28" s="1"/>
  <c r="H918" i="28" a="1"/>
  <c r="H918" i="28" s="1"/>
  <c r="H919" i="28" a="1"/>
  <c r="H919" i="28" s="1"/>
  <c r="H920" i="28" a="1"/>
  <c r="H920" i="28" s="1"/>
  <c r="H921" i="28" a="1"/>
  <c r="H921" i="28" s="1"/>
  <c r="H922" i="28" a="1"/>
  <c r="H922" i="28" s="1"/>
  <c r="H923" i="28" a="1"/>
  <c r="H923" i="28" s="1"/>
  <c r="H924" i="28" a="1"/>
  <c r="H924" i="28" s="1"/>
  <c r="H925" i="28" a="1"/>
  <c r="H925" i="28" s="1"/>
  <c r="H926" i="28" a="1"/>
  <c r="H926" i="28" s="1"/>
  <c r="H927" i="28" a="1"/>
  <c r="H927" i="28" s="1"/>
  <c r="H3" i="28" a="1"/>
  <c r="H3" i="28" s="1"/>
  <c r="O4" i="28" a="1"/>
  <c r="O4" i="28" s="1"/>
  <c r="O5" i="28" a="1"/>
  <c r="O5" i="28"/>
  <c r="O6" i="28" a="1"/>
  <c r="O6" i="28"/>
  <c r="O7" i="28" a="1"/>
  <c r="O7" i="28"/>
  <c r="O8" i="28" a="1"/>
  <c r="O8" i="28" s="1"/>
  <c r="O9" i="28" a="1"/>
  <c r="O9" i="28" s="1"/>
  <c r="O10" i="28" a="1"/>
  <c r="O10" i="28" s="1"/>
  <c r="O11" i="28" a="1"/>
  <c r="O11" i="28" s="1"/>
  <c r="O12" i="28" a="1"/>
  <c r="O12" i="28" s="1"/>
  <c r="O13" i="28" a="1"/>
  <c r="O13" i="28" s="1"/>
  <c r="O14" i="28" a="1"/>
  <c r="O14" i="28"/>
  <c r="O15" i="28" a="1"/>
  <c r="O15" i="28" s="1"/>
  <c r="O16" i="28" a="1"/>
  <c r="O16" i="28" s="1"/>
  <c r="O17" i="28" a="1"/>
  <c r="O17" i="28" s="1"/>
  <c r="O18" i="28" a="1"/>
  <c r="O18" i="28" s="1"/>
  <c r="O19" i="28" a="1"/>
  <c r="O19" i="28"/>
  <c r="O20" i="28" a="1"/>
  <c r="O20" i="28" s="1"/>
  <c r="O21" i="28" a="1"/>
  <c r="O21" i="28" s="1"/>
  <c r="O22" i="28" a="1"/>
  <c r="O22" i="28" s="1"/>
  <c r="O23" i="28" a="1"/>
  <c r="O23" i="28" s="1"/>
  <c r="O24" i="28" a="1"/>
  <c r="O24" i="28" s="1"/>
  <c r="O25" i="28" a="1"/>
  <c r="O25" i="28" s="1"/>
  <c r="O26" i="28" a="1"/>
  <c r="O26" i="28" s="1"/>
  <c r="O27" i="28" a="1"/>
  <c r="O27" i="28" s="1"/>
  <c r="O28" i="28" a="1"/>
  <c r="O28" i="28" s="1"/>
  <c r="O29" i="28" a="1"/>
  <c r="O29" i="28" s="1"/>
  <c r="O30" i="28" a="1"/>
  <c r="O30" i="28"/>
  <c r="O31" i="28" a="1"/>
  <c r="O31" i="28" s="1"/>
  <c r="O32" i="28" a="1"/>
  <c r="O32" i="28" s="1"/>
  <c r="O33" i="28" a="1"/>
  <c r="O33" i="28" s="1"/>
  <c r="O34" i="28" a="1"/>
  <c r="O34" i="28" s="1"/>
  <c r="O35" i="28" a="1"/>
  <c r="O35" i="28"/>
  <c r="O36" i="28" a="1"/>
  <c r="O36" i="28" s="1"/>
  <c r="O37" i="28" a="1"/>
  <c r="O37" i="28" s="1"/>
  <c r="O38" i="28" a="1"/>
  <c r="O38" i="28" s="1"/>
  <c r="O39" i="28" a="1"/>
  <c r="O39" i="28" s="1"/>
  <c r="O40" i="28" a="1"/>
  <c r="O40" i="28" s="1"/>
  <c r="O41" i="28" a="1"/>
  <c r="O41" i="28" s="1"/>
  <c r="O42" i="28" a="1"/>
  <c r="O42" i="28" s="1"/>
  <c r="O43" i="28" a="1"/>
  <c r="O43" i="28" s="1"/>
  <c r="O44" i="28" a="1"/>
  <c r="O44" i="28" s="1"/>
  <c r="O45" i="28" a="1"/>
  <c r="O45" i="28" s="1"/>
  <c r="O46" i="28" a="1"/>
  <c r="O46" i="28"/>
  <c r="O47" i="28" a="1"/>
  <c r="O47" i="28" s="1"/>
  <c r="O48" i="28" a="1"/>
  <c r="O48" i="28" s="1"/>
  <c r="O49" i="28" a="1"/>
  <c r="O49" i="28" s="1"/>
  <c r="O50" i="28" a="1"/>
  <c r="O50" i="28" s="1"/>
  <c r="O51" i="28" a="1"/>
  <c r="O51" i="28"/>
  <c r="O52" i="28" a="1"/>
  <c r="O52" i="28" s="1"/>
  <c r="O53" i="28" a="1"/>
  <c r="O53" i="28" s="1"/>
  <c r="O54" i="28" a="1"/>
  <c r="O54" i="28" s="1"/>
  <c r="O55" i="28" a="1"/>
  <c r="O55" i="28" s="1"/>
  <c r="O56" i="28" a="1"/>
  <c r="O56" i="28" s="1"/>
  <c r="O57" i="28" a="1"/>
  <c r="O57" i="28" s="1"/>
  <c r="O58" i="28" a="1"/>
  <c r="O58" i="28" s="1"/>
  <c r="O59" i="28" a="1"/>
  <c r="O59" i="28" s="1"/>
  <c r="O60" i="28" a="1"/>
  <c r="O60" i="28" s="1"/>
  <c r="O61" i="28" a="1"/>
  <c r="O61" i="28" s="1"/>
  <c r="O62" i="28" a="1"/>
  <c r="O62" i="28"/>
  <c r="O63" i="28" a="1"/>
  <c r="O63" i="28" s="1"/>
  <c r="O64" i="28" a="1"/>
  <c r="O64" i="28" s="1"/>
  <c r="O65" i="28" a="1"/>
  <c r="O65" i="28" s="1"/>
  <c r="O66" i="28" a="1"/>
  <c r="O66" i="28" s="1"/>
  <c r="O67" i="28" a="1"/>
  <c r="O67" i="28"/>
  <c r="O68" i="28" a="1"/>
  <c r="O68" i="28" s="1"/>
  <c r="O69" i="28" a="1"/>
  <c r="O69" i="28" s="1"/>
  <c r="O70" i="28" a="1"/>
  <c r="O70" i="28" s="1"/>
  <c r="O71" i="28" a="1"/>
  <c r="O71" i="28" s="1"/>
  <c r="O72" i="28" a="1"/>
  <c r="O72" i="28" s="1"/>
  <c r="O73" i="28" a="1"/>
  <c r="O73" i="28" s="1"/>
  <c r="O74" i="28" a="1"/>
  <c r="O74" i="28" s="1"/>
  <c r="O75" i="28" a="1"/>
  <c r="O75" i="28" s="1"/>
  <c r="O76" i="28" a="1"/>
  <c r="O76" i="28" s="1"/>
  <c r="O77" i="28" a="1"/>
  <c r="O77" i="28" s="1"/>
  <c r="O78" i="28" a="1"/>
  <c r="O78" i="28"/>
  <c r="O79" i="28" a="1"/>
  <c r="O79" i="28" s="1"/>
  <c r="O80" i="28" a="1"/>
  <c r="O80" i="28" s="1"/>
  <c r="O81" i="28" a="1"/>
  <c r="O81" i="28" s="1"/>
  <c r="O82" i="28" a="1"/>
  <c r="O82" i="28" s="1"/>
  <c r="O83" i="28" a="1"/>
  <c r="O83" i="28"/>
  <c r="O84" i="28" a="1"/>
  <c r="O84" i="28" s="1"/>
  <c r="O85" i="28" a="1"/>
  <c r="O85" i="28" s="1"/>
  <c r="O86" i="28" a="1"/>
  <c r="O86" i="28" s="1"/>
  <c r="O87" i="28" a="1"/>
  <c r="O87" i="28" s="1"/>
  <c r="O88" i="28" a="1"/>
  <c r="O88" i="28" s="1"/>
  <c r="O89" i="28" a="1"/>
  <c r="O89" i="28" s="1"/>
  <c r="O90" i="28" a="1"/>
  <c r="O90" i="28" s="1"/>
  <c r="O91" i="28" a="1"/>
  <c r="O91" i="28" s="1"/>
  <c r="O92" i="28" a="1"/>
  <c r="O92" i="28" s="1"/>
  <c r="O93" i="28" a="1"/>
  <c r="O93" i="28" s="1"/>
  <c r="O94" i="28" a="1"/>
  <c r="O94" i="28"/>
  <c r="O95" i="28" a="1"/>
  <c r="O95" i="28" s="1"/>
  <c r="O96" i="28" a="1"/>
  <c r="O96" i="28" s="1"/>
  <c r="O97" i="28" a="1"/>
  <c r="O97" i="28" s="1"/>
  <c r="O98" i="28" a="1"/>
  <c r="O98" i="28" s="1"/>
  <c r="O99" i="28" a="1"/>
  <c r="O99" i="28"/>
  <c r="O100" i="28" a="1"/>
  <c r="O100" i="28" s="1"/>
  <c r="O101" i="28" a="1"/>
  <c r="O101" i="28" s="1"/>
  <c r="O102" i="28" a="1"/>
  <c r="O102" i="28" s="1"/>
  <c r="O103" i="28" a="1"/>
  <c r="O103" i="28" s="1"/>
  <c r="O104" i="28" a="1"/>
  <c r="O104" i="28" s="1"/>
  <c r="O105" i="28" a="1"/>
  <c r="O105" i="28" s="1"/>
  <c r="O106" i="28" a="1"/>
  <c r="O106" i="28" s="1"/>
  <c r="O107" i="28" a="1"/>
  <c r="O107" i="28" s="1"/>
  <c r="O108" i="28" a="1"/>
  <c r="O108" i="28" s="1"/>
  <c r="O109" i="28" a="1"/>
  <c r="O109" i="28" s="1"/>
  <c r="O110" i="28" a="1"/>
  <c r="O110" i="28"/>
  <c r="O111" i="28" a="1"/>
  <c r="O111" i="28" s="1"/>
  <c r="O112" i="28" a="1"/>
  <c r="O112" i="28" s="1"/>
  <c r="O113" i="28" a="1"/>
  <c r="O113" i="28" s="1"/>
  <c r="O114" i="28" a="1"/>
  <c r="O114" i="28" s="1"/>
  <c r="O115" i="28" a="1"/>
  <c r="O115" i="28"/>
  <c r="O116" i="28" a="1"/>
  <c r="O116" i="28" s="1"/>
  <c r="O117" i="28" a="1"/>
  <c r="O117" i="28" s="1"/>
  <c r="O118" i="28" a="1"/>
  <c r="O118" i="28" s="1"/>
  <c r="O119" i="28" a="1"/>
  <c r="O119" i="28" s="1"/>
  <c r="O120" i="28" a="1"/>
  <c r="O120" i="28" s="1"/>
  <c r="O121" i="28" a="1"/>
  <c r="O121" i="28" s="1"/>
  <c r="O122" i="28" a="1"/>
  <c r="O122" i="28" s="1"/>
  <c r="O123" i="28" a="1"/>
  <c r="O123" i="28" s="1"/>
  <c r="O124" i="28" a="1"/>
  <c r="O124" i="28" s="1"/>
  <c r="O125" i="28" a="1"/>
  <c r="O125" i="28" s="1"/>
  <c r="O126" i="28" a="1"/>
  <c r="O126" i="28" s="1"/>
  <c r="O127" i="28" a="1"/>
  <c r="O127" i="28" s="1"/>
  <c r="O128" i="28" a="1"/>
  <c r="O128" i="28" s="1"/>
  <c r="O129" i="28" a="1"/>
  <c r="O129" i="28" s="1"/>
  <c r="O130" i="28" a="1"/>
  <c r="O130" i="28" s="1"/>
  <c r="O131" i="28" a="1"/>
  <c r="O131" i="28" s="1"/>
  <c r="O132" i="28" a="1"/>
  <c r="O132" i="28" s="1"/>
  <c r="O133" i="28" a="1"/>
  <c r="O133" i="28" s="1"/>
  <c r="O134" i="28" a="1"/>
  <c r="O134" i="28" s="1"/>
  <c r="O135" i="28" a="1"/>
  <c r="O135" i="28" s="1"/>
  <c r="O136" i="28" a="1"/>
  <c r="O136" i="28" s="1"/>
  <c r="O137" i="28" a="1"/>
  <c r="O137" i="28" s="1"/>
  <c r="O138" i="28" a="1"/>
  <c r="O138" i="28" s="1"/>
  <c r="O139" i="28" a="1"/>
  <c r="O139" i="28" s="1"/>
  <c r="O140" i="28" a="1"/>
  <c r="O140" i="28" s="1"/>
  <c r="O141" i="28" a="1"/>
  <c r="O141" i="28" s="1"/>
  <c r="O142" i="28" a="1"/>
  <c r="O142" i="28"/>
  <c r="O143" i="28" a="1"/>
  <c r="O143" i="28" s="1"/>
  <c r="O144" i="28" a="1"/>
  <c r="O144" i="28" s="1"/>
  <c r="O145" i="28" a="1"/>
  <c r="O145" i="28" s="1"/>
  <c r="O146" i="28" a="1"/>
  <c r="O146" i="28" s="1"/>
  <c r="O147" i="28" a="1"/>
  <c r="O147" i="28" s="1"/>
  <c r="O148" i="28" a="1"/>
  <c r="O148" i="28" s="1"/>
  <c r="O149" i="28" a="1"/>
  <c r="O149" i="28" s="1"/>
  <c r="O150" i="28" a="1"/>
  <c r="O150" i="28" s="1"/>
  <c r="O151" i="28" a="1"/>
  <c r="O151" i="28" s="1"/>
  <c r="O152" i="28" a="1"/>
  <c r="O152" i="28" s="1"/>
  <c r="O153" i="28" a="1"/>
  <c r="O153" i="28" s="1"/>
  <c r="O154" i="28" a="1"/>
  <c r="O154" i="28" s="1"/>
  <c r="O155" i="28" a="1"/>
  <c r="O155" i="28" s="1"/>
  <c r="O156" i="28" a="1"/>
  <c r="O156" i="28" s="1"/>
  <c r="O157" i="28" a="1"/>
  <c r="O157" i="28" s="1"/>
  <c r="O158" i="28" a="1"/>
  <c r="O158" i="28" s="1"/>
  <c r="O159" i="28" a="1"/>
  <c r="O159" i="28" s="1"/>
  <c r="O160" i="28" a="1"/>
  <c r="O160" i="28" s="1"/>
  <c r="O161" i="28" a="1"/>
  <c r="O161" i="28" s="1"/>
  <c r="O162" i="28" a="1"/>
  <c r="O162" i="28" s="1"/>
  <c r="O163" i="28" a="1"/>
  <c r="O163" i="28" s="1"/>
  <c r="O164" i="28" a="1"/>
  <c r="O164" i="28" s="1"/>
  <c r="O165" i="28" a="1"/>
  <c r="O165" i="28" s="1"/>
  <c r="O166" i="28" a="1"/>
  <c r="O166" i="28" s="1"/>
  <c r="O167" i="28" a="1"/>
  <c r="O167" i="28" s="1"/>
  <c r="O168" i="28" a="1"/>
  <c r="O168" i="28" s="1"/>
  <c r="O169" i="28" a="1"/>
  <c r="O169" i="28" s="1"/>
  <c r="O170" i="28" a="1"/>
  <c r="O170" i="28" s="1"/>
  <c r="O171" i="28" a="1"/>
  <c r="O171" i="28" s="1"/>
  <c r="O172" i="28" a="1"/>
  <c r="O172" i="28" s="1"/>
  <c r="O173" i="28" a="1"/>
  <c r="O173" i="28" s="1"/>
  <c r="O174" i="28" a="1"/>
  <c r="O174" i="28" s="1"/>
  <c r="O175" i="28" a="1"/>
  <c r="O175" i="28" s="1"/>
  <c r="O176" i="28" a="1"/>
  <c r="O176" i="28" s="1"/>
  <c r="O177" i="28" a="1"/>
  <c r="O177" i="28" s="1"/>
  <c r="O178" i="28" a="1"/>
  <c r="O178" i="28" s="1"/>
  <c r="O179" i="28" a="1"/>
  <c r="O179" i="28" s="1"/>
  <c r="O180" i="28" a="1"/>
  <c r="O180" i="28" s="1"/>
  <c r="O181" i="28" a="1"/>
  <c r="O181" i="28" s="1"/>
  <c r="O182" i="28" a="1"/>
  <c r="O182" i="28" s="1"/>
  <c r="O183" i="28" a="1"/>
  <c r="O183" i="28" s="1"/>
  <c r="O184" i="28" a="1"/>
  <c r="O184" i="28" s="1"/>
  <c r="O185" i="28" a="1"/>
  <c r="O185" i="28" s="1"/>
  <c r="O186" i="28" a="1"/>
  <c r="O186" i="28" s="1"/>
  <c r="O187" i="28" a="1"/>
  <c r="O187" i="28" s="1"/>
  <c r="O188" i="28" a="1"/>
  <c r="O188" i="28" s="1"/>
  <c r="O189" i="28" a="1"/>
  <c r="O189" i="28" s="1"/>
  <c r="O190" i="28" a="1"/>
  <c r="O190" i="28" s="1"/>
  <c r="O191" i="28" a="1"/>
  <c r="O191" i="28" s="1"/>
  <c r="O192" i="28" a="1"/>
  <c r="O192" i="28" s="1"/>
  <c r="O193" i="28" a="1"/>
  <c r="O193" i="28" s="1"/>
  <c r="O194" i="28" a="1"/>
  <c r="O194" i="28" s="1"/>
  <c r="O195" i="28" a="1"/>
  <c r="O195" i="28" s="1"/>
  <c r="O196" i="28" a="1"/>
  <c r="O196" i="28" s="1"/>
  <c r="O197" i="28" a="1"/>
  <c r="O197" i="28" s="1"/>
  <c r="O198" i="28" a="1"/>
  <c r="O198" i="28" s="1"/>
  <c r="O199" i="28" a="1"/>
  <c r="O199" i="28" s="1"/>
  <c r="O200" i="28" a="1"/>
  <c r="O200" i="28" s="1"/>
  <c r="O201" i="28" a="1"/>
  <c r="O201" i="28" s="1"/>
  <c r="O202" i="28" a="1"/>
  <c r="O202" i="28" s="1"/>
  <c r="O203" i="28" a="1"/>
  <c r="O203" i="28" s="1"/>
  <c r="O204" i="28" a="1"/>
  <c r="O204" i="28" s="1"/>
  <c r="O205" i="28" a="1"/>
  <c r="O205" i="28" s="1"/>
  <c r="O206" i="28" a="1"/>
  <c r="O206" i="28" s="1"/>
  <c r="O207" i="28" a="1"/>
  <c r="O207" i="28" s="1"/>
  <c r="O208" i="28" a="1"/>
  <c r="O208" i="28" s="1"/>
  <c r="O209" i="28" a="1"/>
  <c r="O209" i="28" s="1"/>
  <c r="O210" i="28" a="1"/>
  <c r="O210" i="28" s="1"/>
  <c r="O211" i="28" a="1"/>
  <c r="O211" i="28" s="1"/>
  <c r="O212" i="28" a="1"/>
  <c r="O212" i="28" s="1"/>
  <c r="O213" i="28" a="1"/>
  <c r="O213" i="28" s="1"/>
  <c r="O214" i="28" a="1"/>
  <c r="O214" i="28" s="1"/>
  <c r="O215" i="28" a="1"/>
  <c r="O215" i="28" s="1"/>
  <c r="O216" i="28" a="1"/>
  <c r="O216" i="28" s="1"/>
  <c r="O217" i="28" a="1"/>
  <c r="O217" i="28" s="1"/>
  <c r="O218" i="28" a="1"/>
  <c r="O218" i="28" s="1"/>
  <c r="O219" i="28" a="1"/>
  <c r="O219" i="28" s="1"/>
  <c r="O220" i="28" a="1"/>
  <c r="O220" i="28" s="1"/>
  <c r="O221" i="28" a="1"/>
  <c r="O221" i="28" s="1"/>
  <c r="O222" i="28" a="1"/>
  <c r="O222" i="28" s="1"/>
  <c r="O223" i="28" a="1"/>
  <c r="O223" i="28" s="1"/>
  <c r="O224" i="28" a="1"/>
  <c r="O224" i="28" s="1"/>
  <c r="O225" i="28" a="1"/>
  <c r="O225" i="28" s="1"/>
  <c r="O226" i="28" a="1"/>
  <c r="O226" i="28" s="1"/>
  <c r="O227" i="28" a="1"/>
  <c r="O227" i="28" s="1"/>
  <c r="O228" i="28" a="1"/>
  <c r="O228" i="28" s="1"/>
  <c r="O229" i="28" a="1"/>
  <c r="O229" i="28" s="1"/>
  <c r="O230" i="28" a="1"/>
  <c r="O230" i="28" s="1"/>
  <c r="O231" i="28" a="1"/>
  <c r="O231" i="28" s="1"/>
  <c r="O232" i="28" a="1"/>
  <c r="O232" i="28" s="1"/>
  <c r="O233" i="28" a="1"/>
  <c r="O233" i="28" s="1"/>
  <c r="O234" i="28" a="1"/>
  <c r="O234" i="28" s="1"/>
  <c r="O235" i="28" a="1"/>
  <c r="O235" i="28" s="1"/>
  <c r="O236" i="28" a="1"/>
  <c r="O236" i="28" s="1"/>
  <c r="O237" i="28" a="1"/>
  <c r="O237" i="28" s="1"/>
  <c r="O238" i="28" a="1"/>
  <c r="O238" i="28" s="1"/>
  <c r="O239" i="28" a="1"/>
  <c r="O239" i="28" s="1"/>
  <c r="O240" i="28" a="1"/>
  <c r="O240" i="28" s="1"/>
  <c r="O241" i="28" a="1"/>
  <c r="O241" i="28" s="1"/>
  <c r="O242" i="28" a="1"/>
  <c r="O242" i="28" s="1"/>
  <c r="O243" i="28" a="1"/>
  <c r="O243" i="28" s="1"/>
  <c r="O244" i="28" a="1"/>
  <c r="O244" i="28" s="1"/>
  <c r="O245" i="28" a="1"/>
  <c r="O245" i="28" s="1"/>
  <c r="O246" i="28" a="1"/>
  <c r="O246" i="28" s="1"/>
  <c r="O247" i="28" a="1"/>
  <c r="O247" i="28" s="1"/>
  <c r="O248" i="28" a="1"/>
  <c r="O248" i="28" s="1"/>
  <c r="O249" i="28" a="1"/>
  <c r="O249" i="28" s="1"/>
  <c r="O250" i="28" a="1"/>
  <c r="O250" i="28" s="1"/>
  <c r="O251" i="28" a="1"/>
  <c r="O251" i="28" s="1"/>
  <c r="O252" i="28" a="1"/>
  <c r="O252" i="28" s="1"/>
  <c r="O253" i="28" a="1"/>
  <c r="O253" i="28" s="1"/>
  <c r="O254" i="28" a="1"/>
  <c r="O254" i="28" s="1"/>
  <c r="O255" i="28" a="1"/>
  <c r="O255" i="28" s="1"/>
  <c r="O256" i="28" a="1"/>
  <c r="O256" i="28" s="1"/>
  <c r="O257" i="28" a="1"/>
  <c r="O257" i="28" s="1"/>
  <c r="O258" i="28" a="1"/>
  <c r="O258" i="28" s="1"/>
  <c r="O259" i="28" a="1"/>
  <c r="O259" i="28" s="1"/>
  <c r="O260" i="28" a="1"/>
  <c r="O260" i="28" s="1"/>
  <c r="O261" i="28" a="1"/>
  <c r="O261" i="28" s="1"/>
  <c r="O262" i="28" a="1"/>
  <c r="O262" i="28" s="1"/>
  <c r="O263" i="28" a="1"/>
  <c r="O263" i="28" s="1"/>
  <c r="O264" i="28" a="1"/>
  <c r="O264" i="28" s="1"/>
  <c r="O265" i="28" a="1"/>
  <c r="O265" i="28" s="1"/>
  <c r="O266" i="28" a="1"/>
  <c r="O266" i="28" s="1"/>
  <c r="O267" i="28" a="1"/>
  <c r="O267" i="28" s="1"/>
  <c r="O268" i="28" a="1"/>
  <c r="O268" i="28" s="1"/>
  <c r="O269" i="28" a="1"/>
  <c r="O269" i="28" s="1"/>
  <c r="O270" i="28" a="1"/>
  <c r="O270" i="28" s="1"/>
  <c r="O271" i="28" a="1"/>
  <c r="O271" i="28" s="1"/>
  <c r="O272" i="28" a="1"/>
  <c r="O272" i="28" s="1"/>
  <c r="O273" i="28" a="1"/>
  <c r="O273" i="28" s="1"/>
  <c r="O274" i="28" a="1"/>
  <c r="O274" i="28" s="1"/>
  <c r="O275" i="28" a="1"/>
  <c r="O275" i="28" s="1"/>
  <c r="O276" i="28" a="1"/>
  <c r="O276" i="28" s="1"/>
  <c r="O277" i="28" a="1"/>
  <c r="O277" i="28" s="1"/>
  <c r="O278" i="28" a="1"/>
  <c r="O278" i="28" s="1"/>
  <c r="O279" i="28" a="1"/>
  <c r="O279" i="28" s="1"/>
  <c r="O280" i="28" a="1"/>
  <c r="O280" i="28" s="1"/>
  <c r="O281" i="28" a="1"/>
  <c r="O281" i="28" s="1"/>
  <c r="O282" i="28" a="1"/>
  <c r="O282" i="28" s="1"/>
  <c r="O283" i="28" a="1"/>
  <c r="O283" i="28" s="1"/>
  <c r="O284" i="28" a="1"/>
  <c r="O284" i="28" s="1"/>
  <c r="O285" i="28" a="1"/>
  <c r="O285" i="28" s="1"/>
  <c r="O286" i="28" a="1"/>
  <c r="O286" i="28" s="1"/>
  <c r="O287" i="28" a="1"/>
  <c r="O287" i="28" s="1"/>
  <c r="O288" i="28" a="1"/>
  <c r="O288" i="28" s="1"/>
  <c r="O289" i="28" a="1"/>
  <c r="O289" i="28" s="1"/>
  <c r="O290" i="28" a="1"/>
  <c r="O290" i="28" s="1"/>
  <c r="O291" i="28" a="1"/>
  <c r="O291" i="28" s="1"/>
  <c r="O292" i="28" a="1"/>
  <c r="O292" i="28" s="1"/>
  <c r="O293" i="28" a="1"/>
  <c r="O293" i="28" s="1"/>
  <c r="O294" i="28" a="1"/>
  <c r="O294" i="28" s="1"/>
  <c r="O295" i="28" a="1"/>
  <c r="O295" i="28" s="1"/>
  <c r="O296" i="28" a="1"/>
  <c r="O296" i="28" s="1"/>
  <c r="O297" i="28" a="1"/>
  <c r="O297" i="28" s="1"/>
  <c r="O298" i="28" a="1"/>
  <c r="O298" i="28" s="1"/>
  <c r="O299" i="28" a="1"/>
  <c r="O299" i="28" s="1"/>
  <c r="O300" i="28" a="1"/>
  <c r="O300" i="28" s="1"/>
  <c r="O301" i="28" a="1"/>
  <c r="O301" i="28" s="1"/>
  <c r="O302" i="28" a="1"/>
  <c r="O302" i="28" s="1"/>
  <c r="O303" i="28" a="1"/>
  <c r="O303" i="28" s="1"/>
  <c r="O304" i="28" a="1"/>
  <c r="O304" i="28" s="1"/>
  <c r="O305" i="28" a="1"/>
  <c r="O305" i="28" s="1"/>
  <c r="O306" i="28" a="1"/>
  <c r="O306" i="28" s="1"/>
  <c r="O307" i="28" a="1"/>
  <c r="O307" i="28" s="1"/>
  <c r="O308" i="28" a="1"/>
  <c r="O308" i="28" s="1"/>
  <c r="O309" i="28" a="1"/>
  <c r="O309" i="28" s="1"/>
  <c r="O310" i="28" a="1"/>
  <c r="O310" i="28" s="1"/>
  <c r="O311" i="28" a="1"/>
  <c r="O311" i="28" s="1"/>
  <c r="O312" i="28" a="1"/>
  <c r="O312" i="28" s="1"/>
  <c r="O313" i="28" a="1"/>
  <c r="O313" i="28" s="1"/>
  <c r="O314" i="28" a="1"/>
  <c r="O314" i="28" s="1"/>
  <c r="O315" i="28" a="1"/>
  <c r="O315" i="28" s="1"/>
  <c r="O316" i="28" a="1"/>
  <c r="O316" i="28" s="1"/>
  <c r="O317" i="28" a="1"/>
  <c r="O317" i="28" s="1"/>
  <c r="O318" i="28" a="1"/>
  <c r="O318" i="28" s="1"/>
  <c r="O319" i="28" a="1"/>
  <c r="O319" i="28" s="1"/>
  <c r="O320" i="28" a="1"/>
  <c r="O320" i="28" s="1"/>
  <c r="O321" i="28" a="1"/>
  <c r="O321" i="28" s="1"/>
  <c r="O322" i="28" a="1"/>
  <c r="O322" i="28" s="1"/>
  <c r="O323" i="28" a="1"/>
  <c r="O323" i="28" s="1"/>
  <c r="O324" i="28" a="1"/>
  <c r="O324" i="28" s="1"/>
  <c r="O325" i="28" a="1"/>
  <c r="O325" i="28" s="1"/>
  <c r="O326" i="28" a="1"/>
  <c r="O326" i="28" s="1"/>
  <c r="O327" i="28" a="1"/>
  <c r="O327" i="28" s="1"/>
  <c r="O328" i="28" a="1"/>
  <c r="O328" i="28" s="1"/>
  <c r="O329" i="28" a="1"/>
  <c r="O329" i="28" s="1"/>
  <c r="O330" i="28" a="1"/>
  <c r="O330" i="28" s="1"/>
  <c r="O331" i="28" a="1"/>
  <c r="O331" i="28" s="1"/>
  <c r="O332" i="28" a="1"/>
  <c r="O332" i="28" s="1"/>
  <c r="O333" i="28" a="1"/>
  <c r="O333" i="28" s="1"/>
  <c r="O334" i="28" a="1"/>
  <c r="O334" i="28"/>
  <c r="O335" i="28" a="1"/>
  <c r="O335" i="28"/>
  <c r="O336" i="28" a="1"/>
  <c r="O336" i="28" s="1"/>
  <c r="O337" i="28" a="1"/>
  <c r="O337" i="28" s="1"/>
  <c r="O338" i="28" a="1"/>
  <c r="O338" i="28"/>
  <c r="O339" i="28" a="1"/>
  <c r="O339" i="28"/>
  <c r="O340" i="28" a="1"/>
  <c r="O340" i="28" s="1"/>
  <c r="O341" i="28" a="1"/>
  <c r="O341" i="28" s="1"/>
  <c r="O342" i="28" a="1"/>
  <c r="O342" i="28" s="1"/>
  <c r="O343" i="28" a="1"/>
  <c r="O343" i="28" s="1"/>
  <c r="O344" i="28" a="1"/>
  <c r="O344" i="28" s="1"/>
  <c r="O345" i="28" a="1"/>
  <c r="O345" i="28" s="1"/>
  <c r="O346" i="28" a="1"/>
  <c r="O346" i="28" s="1"/>
  <c r="O347" i="28" a="1"/>
  <c r="O347" i="28" s="1"/>
  <c r="O348" i="28" a="1"/>
  <c r="O348" i="28" s="1"/>
  <c r="O349" i="28" a="1"/>
  <c r="O349" i="28" s="1"/>
  <c r="O350" i="28" a="1"/>
  <c r="O350" i="28" s="1"/>
  <c r="O351" i="28" a="1"/>
  <c r="O351" i="28" s="1"/>
  <c r="O352" i="28" a="1"/>
  <c r="O352" i="28" s="1"/>
  <c r="O353" i="28" a="1"/>
  <c r="O353" i="28" s="1"/>
  <c r="O354" i="28" a="1"/>
  <c r="O354" i="28" s="1"/>
  <c r="O355" i="28" a="1"/>
  <c r="O355" i="28"/>
  <c r="O356" i="28" a="1"/>
  <c r="O356" i="28"/>
  <c r="O357" i="28" a="1"/>
  <c r="O357" i="28"/>
  <c r="O358" i="28" a="1"/>
  <c r="O358" i="28" s="1"/>
  <c r="O359" i="28" a="1"/>
  <c r="O359" i="28" s="1"/>
  <c r="O360" i="28" a="1"/>
  <c r="O360" i="28" s="1"/>
  <c r="O361" i="28" a="1"/>
  <c r="O361" i="28" s="1"/>
  <c r="O362" i="28" a="1"/>
  <c r="O362" i="28" s="1"/>
  <c r="O363" i="28" a="1"/>
  <c r="O363" i="28" s="1"/>
  <c r="O364" i="28" a="1"/>
  <c r="O364" i="28" s="1"/>
  <c r="O365" i="28" a="1"/>
  <c r="O365" i="28" s="1"/>
  <c r="O366" i="28" a="1"/>
  <c r="O366" i="28" s="1"/>
  <c r="O367" i="28" a="1"/>
  <c r="O367" i="28" s="1"/>
  <c r="O368" i="28" a="1"/>
  <c r="O368" i="28" s="1"/>
  <c r="O369" i="28" a="1"/>
  <c r="O369" i="28" s="1"/>
  <c r="O370" i="28" a="1"/>
  <c r="O370" i="28" s="1"/>
  <c r="O371" i="28" a="1"/>
  <c r="O371" i="28"/>
  <c r="O372" i="28" a="1"/>
  <c r="O372" i="28"/>
  <c r="O373" i="28" a="1"/>
  <c r="O373" i="28"/>
  <c r="O374" i="28" a="1"/>
  <c r="O374" i="28" s="1"/>
  <c r="O375" i="28" a="1"/>
  <c r="O375" i="28" s="1"/>
  <c r="O376" i="28" a="1"/>
  <c r="O376" i="28" s="1"/>
  <c r="O377" i="28" a="1"/>
  <c r="O377" i="28" s="1"/>
  <c r="O378" i="28" a="1"/>
  <c r="O378" i="28" s="1"/>
  <c r="O379" i="28" a="1"/>
  <c r="O379" i="28" s="1"/>
  <c r="O380" i="28" a="1"/>
  <c r="O380" i="28" s="1"/>
  <c r="O381" i="28" a="1"/>
  <c r="O381" i="28" s="1"/>
  <c r="O382" i="28" a="1"/>
  <c r="O382" i="28" s="1"/>
  <c r="O383" i="28" a="1"/>
  <c r="O383" i="28" s="1"/>
  <c r="O384" i="28" a="1"/>
  <c r="O384" i="28" s="1"/>
  <c r="O385" i="28" a="1"/>
  <c r="O385" i="28" s="1"/>
  <c r="O386" i="28" a="1"/>
  <c r="O386" i="28" s="1"/>
  <c r="O387" i="28" a="1"/>
  <c r="O387" i="28"/>
  <c r="O388" i="28" a="1"/>
  <c r="O388" i="28"/>
  <c r="O389" i="28" a="1"/>
  <c r="O389" i="28"/>
  <c r="O390" i="28" a="1"/>
  <c r="O390" i="28" s="1"/>
  <c r="O391" i="28" a="1"/>
  <c r="O391" i="28" s="1"/>
  <c r="O392" i="28" a="1"/>
  <c r="O392" i="28" s="1"/>
  <c r="O393" i="28" a="1"/>
  <c r="O393" i="28" s="1"/>
  <c r="O394" i="28" a="1"/>
  <c r="O394" i="28" s="1"/>
  <c r="O395" i="28" a="1"/>
  <c r="O395" i="28" s="1"/>
  <c r="O396" i="28" a="1"/>
  <c r="O396" i="28" s="1"/>
  <c r="O397" i="28" a="1"/>
  <c r="O397" i="28" s="1"/>
  <c r="O398" i="28" a="1"/>
  <c r="O398" i="28" s="1"/>
  <c r="O399" i="28" a="1"/>
  <c r="O399" i="28" s="1"/>
  <c r="O400" i="28" a="1"/>
  <c r="O400" i="28" s="1"/>
  <c r="O401" i="28" a="1"/>
  <c r="O401" i="28" s="1"/>
  <c r="O402" i="28" a="1"/>
  <c r="O402" i="28" s="1"/>
  <c r="O403" i="28" a="1"/>
  <c r="O403" i="28"/>
  <c r="O404" i="28" a="1"/>
  <c r="O404" i="28"/>
  <c r="O405" i="28" a="1"/>
  <c r="O405" i="28"/>
  <c r="O406" i="28" a="1"/>
  <c r="O406" i="28" s="1"/>
  <c r="O407" i="28" a="1"/>
  <c r="O407" i="28" s="1"/>
  <c r="O408" i="28" a="1"/>
  <c r="O408" i="28" s="1"/>
  <c r="O409" i="28" a="1"/>
  <c r="O409" i="28" s="1"/>
  <c r="O410" i="28" a="1"/>
  <c r="O410" i="28" s="1"/>
  <c r="O411" i="28" a="1"/>
  <c r="O411" i="28" s="1"/>
  <c r="O412" i="28" a="1"/>
  <c r="O412" i="28" s="1"/>
  <c r="O413" i="28" a="1"/>
  <c r="O413" i="28" s="1"/>
  <c r="O414" i="28" a="1"/>
  <c r="O414" i="28" s="1"/>
  <c r="O415" i="28" a="1"/>
  <c r="O415" i="28" s="1"/>
  <c r="O416" i="28" a="1"/>
  <c r="O416" i="28" s="1"/>
  <c r="O417" i="28" a="1"/>
  <c r="O417" i="28" s="1"/>
  <c r="O418" i="28" a="1"/>
  <c r="O418" i="28" s="1"/>
  <c r="O419" i="28" a="1"/>
  <c r="O419" i="28"/>
  <c r="O420" i="28" a="1"/>
  <c r="O420" i="28"/>
  <c r="O421" i="28" a="1"/>
  <c r="O421" i="28"/>
  <c r="O422" i="28" a="1"/>
  <c r="O422" i="28" s="1"/>
  <c r="O423" i="28" a="1"/>
  <c r="O423" i="28" s="1"/>
  <c r="O424" i="28" a="1"/>
  <c r="O424" i="28" s="1"/>
  <c r="O425" i="28" a="1"/>
  <c r="O425" i="28" s="1"/>
  <c r="O426" i="28" a="1"/>
  <c r="O426" i="28" s="1"/>
  <c r="O427" i="28" a="1"/>
  <c r="O427" i="28" s="1"/>
  <c r="O428" i="28" a="1"/>
  <c r="O428" i="28" s="1"/>
  <c r="O429" i="28" a="1"/>
  <c r="O429" i="28" s="1"/>
  <c r="O430" i="28" a="1"/>
  <c r="O430" i="28" s="1"/>
  <c r="O431" i="28" a="1"/>
  <c r="O431" i="28" s="1"/>
  <c r="O432" i="28" a="1"/>
  <c r="O432" i="28" s="1"/>
  <c r="O433" i="28" a="1"/>
  <c r="O433" i="28" s="1"/>
  <c r="O434" i="28" a="1"/>
  <c r="O434" i="28" s="1"/>
  <c r="O435" i="28" a="1"/>
  <c r="O435" i="28"/>
  <c r="O436" i="28" a="1"/>
  <c r="O436" i="28"/>
  <c r="O437" i="28" a="1"/>
  <c r="O437" i="28"/>
  <c r="O438" i="28" a="1"/>
  <c r="O438" i="28" s="1"/>
  <c r="O439" i="28" a="1"/>
  <c r="O439" i="28" s="1"/>
  <c r="O440" i="28" a="1"/>
  <c r="O440" i="28" s="1"/>
  <c r="O441" i="28" a="1"/>
  <c r="O441" i="28" s="1"/>
  <c r="O442" i="28" a="1"/>
  <c r="O442" i="28" s="1"/>
  <c r="O443" i="28" a="1"/>
  <c r="O443" i="28" s="1"/>
  <c r="O444" i="28" a="1"/>
  <c r="O444" i="28" s="1"/>
  <c r="O445" i="28" a="1"/>
  <c r="O445" i="28" s="1"/>
  <c r="O446" i="28" a="1"/>
  <c r="O446" i="28" s="1"/>
  <c r="O447" i="28" a="1"/>
  <c r="O447" i="28" s="1"/>
  <c r="O448" i="28" a="1"/>
  <c r="O448" i="28" s="1"/>
  <c r="O449" i="28" a="1"/>
  <c r="O449" i="28" s="1"/>
  <c r="O450" i="28" a="1"/>
  <c r="O450" i="28" s="1"/>
  <c r="O451" i="28" a="1"/>
  <c r="O451" i="28"/>
  <c r="O452" i="28" a="1"/>
  <c r="O452" i="28"/>
  <c r="O453" i="28" a="1"/>
  <c r="O453" i="28"/>
  <c r="O454" i="28" a="1"/>
  <c r="O454" i="28" s="1"/>
  <c r="O455" i="28" a="1"/>
  <c r="O455" i="28" s="1"/>
  <c r="O456" i="28" a="1"/>
  <c r="O456" i="28" s="1"/>
  <c r="O457" i="28" a="1"/>
  <c r="O457" i="28" s="1"/>
  <c r="O458" i="28" a="1"/>
  <c r="O458" i="28" s="1"/>
  <c r="O459" i="28" a="1"/>
  <c r="O459" i="28" s="1"/>
  <c r="O460" i="28" a="1"/>
  <c r="O460" i="28" s="1"/>
  <c r="O461" i="28" a="1"/>
  <c r="O461" i="28" s="1"/>
  <c r="O462" i="28" a="1"/>
  <c r="O462" i="28" s="1"/>
  <c r="O463" i="28" a="1"/>
  <c r="O463" i="28" s="1"/>
  <c r="O464" i="28" a="1"/>
  <c r="O464" i="28" s="1"/>
  <c r="O465" i="28" a="1"/>
  <c r="O465" i="28" s="1"/>
  <c r="O466" i="28" a="1"/>
  <c r="O466" i="28" s="1"/>
  <c r="O467" i="28" a="1"/>
  <c r="O467" i="28"/>
  <c r="O468" i="28" a="1"/>
  <c r="O468" i="28"/>
  <c r="O469" i="28" a="1"/>
  <c r="O469" i="28"/>
  <c r="O470" i="28" a="1"/>
  <c r="O470" i="28" s="1"/>
  <c r="O471" i="28" a="1"/>
  <c r="O471" i="28" s="1"/>
  <c r="O472" i="28" a="1"/>
  <c r="O472" i="28" s="1"/>
  <c r="O473" i="28" a="1"/>
  <c r="O473" i="28" s="1"/>
  <c r="O474" i="28" a="1"/>
  <c r="O474" i="28" s="1"/>
  <c r="O475" i="28" a="1"/>
  <c r="O475" i="28" s="1"/>
  <c r="O476" i="28" a="1"/>
  <c r="O476" i="28" s="1"/>
  <c r="O477" i="28" a="1"/>
  <c r="O477" i="28" s="1"/>
  <c r="O478" i="28" a="1"/>
  <c r="O478" i="28" s="1"/>
  <c r="O479" i="28" a="1"/>
  <c r="O479" i="28" s="1"/>
  <c r="O480" i="28" a="1"/>
  <c r="O480" i="28" s="1"/>
  <c r="O481" i="28" a="1"/>
  <c r="O481" i="28" s="1"/>
  <c r="O482" i="28" a="1"/>
  <c r="O482" i="28" s="1"/>
  <c r="O483" i="28" a="1"/>
  <c r="O483" i="28"/>
  <c r="O484" i="28" a="1"/>
  <c r="O484" i="28"/>
  <c r="O485" i="28" a="1"/>
  <c r="O485" i="28"/>
  <c r="O486" i="28" a="1"/>
  <c r="O486" i="28" s="1"/>
  <c r="O487" i="28" a="1"/>
  <c r="O487" i="28" s="1"/>
  <c r="O488" i="28" a="1"/>
  <c r="O488" i="28" s="1"/>
  <c r="O489" i="28" a="1"/>
  <c r="O489" i="28" s="1"/>
  <c r="O490" i="28" a="1"/>
  <c r="O490" i="28" s="1"/>
  <c r="O491" i="28" a="1"/>
  <c r="O491" i="28" s="1"/>
  <c r="O492" i="28" a="1"/>
  <c r="O492" i="28" s="1"/>
  <c r="O493" i="28" a="1"/>
  <c r="O493" i="28" s="1"/>
  <c r="O494" i="28" a="1"/>
  <c r="O494" i="28" s="1"/>
  <c r="O495" i="28" a="1"/>
  <c r="O495" i="28" s="1"/>
  <c r="O496" i="28" a="1"/>
  <c r="O496" i="28" s="1"/>
  <c r="O497" i="28" a="1"/>
  <c r="O497" i="28" s="1"/>
  <c r="O498" i="28" a="1"/>
  <c r="O498" i="28" s="1"/>
  <c r="O499" i="28" a="1"/>
  <c r="O499" i="28"/>
  <c r="O500" i="28" a="1"/>
  <c r="O500" i="28"/>
  <c r="O501" i="28" a="1"/>
  <c r="O501" i="28"/>
  <c r="O502" i="28" a="1"/>
  <c r="O502" i="28" s="1"/>
  <c r="O503" i="28" a="1"/>
  <c r="O503" i="28" s="1"/>
  <c r="O504" i="28" a="1"/>
  <c r="O504" i="28" s="1"/>
  <c r="O505" i="28" a="1"/>
  <c r="O505" i="28" s="1"/>
  <c r="O506" i="28" a="1"/>
  <c r="O506" i="28" s="1"/>
  <c r="O507" i="28" a="1"/>
  <c r="O507" i="28" s="1"/>
  <c r="O508" i="28" a="1"/>
  <c r="O508" i="28" s="1"/>
  <c r="O509" i="28" a="1"/>
  <c r="O509" i="28" s="1"/>
  <c r="O510" i="28" a="1"/>
  <c r="O510" i="28" s="1"/>
  <c r="O511" i="28" a="1"/>
  <c r="O511" i="28" s="1"/>
  <c r="O512" i="28" a="1"/>
  <c r="O512" i="28" s="1"/>
  <c r="O513" i="28" a="1"/>
  <c r="O513" i="28" s="1"/>
  <c r="O514" i="28" a="1"/>
  <c r="O514" i="28" s="1"/>
  <c r="O515" i="28" a="1"/>
  <c r="O515" i="28"/>
  <c r="O516" i="28" a="1"/>
  <c r="O516" i="28"/>
  <c r="O517" i="28" a="1"/>
  <c r="O517" i="28"/>
  <c r="O518" i="28" a="1"/>
  <c r="O518" i="28"/>
  <c r="O519" i="28" a="1"/>
  <c r="O519" i="28"/>
  <c r="O520" i="28" a="1"/>
  <c r="O520" i="28"/>
  <c r="O521" i="28" a="1"/>
  <c r="O521" i="28"/>
  <c r="O522" i="28" a="1"/>
  <c r="O522" i="28"/>
  <c r="O523" i="28" a="1"/>
  <c r="O523" i="28"/>
  <c r="O524" i="28" a="1"/>
  <c r="O524" i="28"/>
  <c r="O525" i="28" a="1"/>
  <c r="O525" i="28"/>
  <c r="O526" i="28" a="1"/>
  <c r="O526" i="28"/>
  <c r="O527" i="28" a="1"/>
  <c r="O527" i="28"/>
  <c r="O528" i="28" a="1"/>
  <c r="O528" i="28"/>
  <c r="O529" i="28" a="1"/>
  <c r="O529" i="28"/>
  <c r="O530" i="28" a="1"/>
  <c r="O530" i="28"/>
  <c r="O531" i="28" a="1"/>
  <c r="O531" i="28"/>
  <c r="O532" i="28" a="1"/>
  <c r="O532" i="28"/>
  <c r="O533" i="28" a="1"/>
  <c r="O533" i="28"/>
  <c r="O534" i="28" a="1"/>
  <c r="O534" i="28" s="1"/>
  <c r="O535" i="28" a="1"/>
  <c r="O535" i="28" s="1"/>
  <c r="O536" i="28" a="1"/>
  <c r="O536" i="28" s="1"/>
  <c r="O537" i="28" a="1"/>
  <c r="O537" i="28" s="1"/>
  <c r="O538" i="28" a="1"/>
  <c r="O538" i="28" s="1"/>
  <c r="O539" i="28" a="1"/>
  <c r="O539" i="28"/>
  <c r="O540" i="28" a="1"/>
  <c r="O540" i="28"/>
  <c r="O541" i="28" a="1"/>
  <c r="O541" i="28"/>
  <c r="O542" i="28" a="1"/>
  <c r="O542" i="28" s="1"/>
  <c r="O543" i="28" a="1"/>
  <c r="O543" i="28" s="1"/>
  <c r="O544" i="28" a="1"/>
  <c r="O544" i="28"/>
  <c r="O545" i="28" a="1"/>
  <c r="O545" i="28"/>
  <c r="O546" i="28" a="1"/>
  <c r="O546" i="28" s="1"/>
  <c r="O547" i="28" a="1"/>
  <c r="O547" i="28" s="1"/>
  <c r="O548" i="28" a="1"/>
  <c r="O548" i="28"/>
  <c r="O549" i="28" a="1"/>
  <c r="O549" i="28"/>
  <c r="O550" i="28" a="1"/>
  <c r="O550" i="28" s="1"/>
  <c r="O551" i="28" a="1"/>
  <c r="O551" i="28" s="1"/>
  <c r="O552" i="28" a="1"/>
  <c r="O552" i="28" s="1"/>
  <c r="O553" i="28" a="1"/>
  <c r="O553" i="28"/>
  <c r="O554" i="28" a="1"/>
  <c r="O554" i="28" s="1"/>
  <c r="O555" i="28" a="1"/>
  <c r="O555" i="28"/>
  <c r="O556" i="28" a="1"/>
  <c r="O556" i="28" s="1"/>
  <c r="O557" i="28" a="1"/>
  <c r="O557" i="28" s="1"/>
  <c r="O558" i="28" a="1"/>
  <c r="O558" i="28" s="1"/>
  <c r="O559" i="28" a="1"/>
  <c r="O559" i="28" s="1"/>
  <c r="O560" i="28" a="1"/>
  <c r="O560" i="28" s="1"/>
  <c r="O561" i="28" a="1"/>
  <c r="O561" i="28" s="1"/>
  <c r="O562" i="28" a="1"/>
  <c r="O562" i="28" s="1"/>
  <c r="O563" i="28" a="1"/>
  <c r="O563" i="28" s="1"/>
  <c r="O564" i="28" a="1"/>
  <c r="O564" i="28"/>
  <c r="O565" i="28" a="1"/>
  <c r="O565" i="28" s="1"/>
  <c r="O566" i="28" a="1"/>
  <c r="O566" i="28" s="1"/>
  <c r="O567" i="28" a="1"/>
  <c r="O567" i="28"/>
  <c r="O568" i="28" a="1"/>
  <c r="O568" i="28" s="1"/>
  <c r="O569" i="28" a="1"/>
  <c r="O569" i="28" s="1"/>
  <c r="O570" i="28" a="1"/>
  <c r="O570" i="28" s="1"/>
  <c r="O571" i="28" a="1"/>
  <c r="O571" i="28" s="1"/>
  <c r="O572" i="28" a="1"/>
  <c r="O572" i="28" s="1"/>
  <c r="O573" i="28" a="1"/>
  <c r="O573" i="28"/>
  <c r="O574" i="28" a="1"/>
  <c r="O574" i="28" s="1"/>
  <c r="O575" i="28" a="1"/>
  <c r="O575" i="28" s="1"/>
  <c r="O576" i="28" a="1"/>
  <c r="O576" i="28"/>
  <c r="O577" i="28" a="1"/>
  <c r="O577" i="28" s="1"/>
  <c r="O578" i="28" a="1"/>
  <c r="O578" i="28" s="1"/>
  <c r="O579" i="28" a="1"/>
  <c r="O579" i="28" s="1"/>
  <c r="O580" i="28" a="1"/>
  <c r="O580" i="28" s="1"/>
  <c r="O581" i="28" a="1"/>
  <c r="O581" i="28" s="1"/>
  <c r="O582" i="28" a="1"/>
  <c r="O582" i="28" s="1"/>
  <c r="O583" i="28" a="1"/>
  <c r="O583" i="28"/>
  <c r="O584" i="28" a="1"/>
  <c r="O584" i="28" s="1"/>
  <c r="O585" i="28" a="1"/>
  <c r="O585" i="28" s="1"/>
  <c r="O586" i="28" a="1"/>
  <c r="O586" i="28" s="1"/>
  <c r="O587" i="28" a="1"/>
  <c r="O587" i="28"/>
  <c r="O588" i="28" a="1"/>
  <c r="O588" i="28" s="1"/>
  <c r="O589" i="28" a="1"/>
  <c r="O589" i="28" s="1"/>
  <c r="O590" i="28" a="1"/>
  <c r="O590" i="28" s="1"/>
  <c r="O591" i="28" a="1"/>
  <c r="O591" i="28" s="1"/>
  <c r="O592" i="28" a="1"/>
  <c r="O592" i="28"/>
  <c r="O593" i="28" a="1"/>
  <c r="O593" i="28" s="1"/>
  <c r="O594" i="28" a="1"/>
  <c r="O594" i="28" s="1"/>
  <c r="O595" i="28" a="1"/>
  <c r="O595" i="28" s="1"/>
  <c r="O596" i="28" a="1"/>
  <c r="O596" i="28" s="1"/>
  <c r="O597" i="28" a="1"/>
  <c r="O597" i="28" s="1"/>
  <c r="O598" i="28" a="1"/>
  <c r="O598" i="28" s="1"/>
  <c r="O599" i="28" a="1"/>
  <c r="O599" i="28"/>
  <c r="O600" i="28" a="1"/>
  <c r="O600" i="28" s="1"/>
  <c r="O601" i="28" a="1"/>
  <c r="O601" i="28"/>
  <c r="O602" i="28" a="1"/>
  <c r="O602" i="28" s="1"/>
  <c r="O603" i="28" a="1"/>
  <c r="O603" i="28" s="1"/>
  <c r="O604" i="28" a="1"/>
  <c r="O604" i="28" s="1"/>
  <c r="O605" i="28" a="1"/>
  <c r="O605" i="28"/>
  <c r="O606" i="28" a="1"/>
  <c r="O606" i="28" s="1"/>
  <c r="O607" i="28" a="1"/>
  <c r="O607" i="28" s="1"/>
  <c r="O608" i="28" a="1"/>
  <c r="O608" i="28" s="1"/>
  <c r="O609" i="28" a="1"/>
  <c r="O609" i="28" s="1"/>
  <c r="O610" i="28" a="1"/>
  <c r="O610" i="28" s="1"/>
  <c r="O611" i="28" a="1"/>
  <c r="O611" i="28" s="1"/>
  <c r="O612" i="28" a="1"/>
  <c r="O612" i="28" s="1"/>
  <c r="O613" i="28" a="1"/>
  <c r="O613" i="28" s="1"/>
  <c r="O614" i="28" a="1"/>
  <c r="O614" i="28" s="1"/>
  <c r="O615" i="28" a="1"/>
  <c r="O615" i="28" s="1"/>
  <c r="O616" i="28" a="1"/>
  <c r="O616" i="28" s="1"/>
  <c r="O617" i="28" a="1"/>
  <c r="O617" i="28"/>
  <c r="O618" i="28" a="1"/>
  <c r="O618" i="28" s="1"/>
  <c r="O619" i="28" a="1"/>
  <c r="O619" i="28" s="1"/>
  <c r="O620" i="28" a="1"/>
  <c r="O620" i="28" s="1"/>
  <c r="O621" i="28" a="1"/>
  <c r="O621" i="28" s="1"/>
  <c r="O622" i="28" a="1"/>
  <c r="O622" i="28" s="1"/>
  <c r="O623" i="28" a="1"/>
  <c r="O623" i="28" s="1"/>
  <c r="O624" i="28" a="1"/>
  <c r="O624" i="28"/>
  <c r="O625" i="28" a="1"/>
  <c r="O625" i="28" s="1"/>
  <c r="O626" i="28" a="1"/>
  <c r="O626" i="28" s="1"/>
  <c r="O627" i="28" a="1"/>
  <c r="O627" i="28" s="1"/>
  <c r="O628" i="28" a="1"/>
  <c r="O628" i="28"/>
  <c r="O629" i="28" a="1"/>
  <c r="O629" i="28" s="1"/>
  <c r="O630" i="28" a="1"/>
  <c r="O630" i="28" s="1"/>
  <c r="O631" i="28" a="1"/>
  <c r="O631" i="28"/>
  <c r="O632" i="28" a="1"/>
  <c r="O632" i="28" s="1"/>
  <c r="O633" i="28" a="1"/>
  <c r="O633" i="28" s="1"/>
  <c r="O634" i="28" a="1"/>
  <c r="O634" i="28" s="1"/>
  <c r="O635" i="28" a="1"/>
  <c r="O635" i="28" s="1"/>
  <c r="O636" i="28" a="1"/>
  <c r="O636" i="28" s="1"/>
  <c r="O637" i="28" a="1"/>
  <c r="O637" i="28"/>
  <c r="O638" i="28" a="1"/>
  <c r="O638" i="28" s="1"/>
  <c r="O639" i="28" a="1"/>
  <c r="O639" i="28" s="1"/>
  <c r="O640" i="28" a="1"/>
  <c r="O640" i="28"/>
  <c r="O641" i="28" a="1"/>
  <c r="O641" i="28" s="1"/>
  <c r="O642" i="28" a="1"/>
  <c r="O642" i="28" s="1"/>
  <c r="O643" i="28" a="1"/>
  <c r="O643" i="28" s="1"/>
  <c r="O644" i="28" a="1"/>
  <c r="O644" i="28" s="1"/>
  <c r="O645" i="28" a="1"/>
  <c r="O645" i="28" s="1"/>
  <c r="O646" i="28" a="1"/>
  <c r="O646" i="28" s="1"/>
  <c r="O647" i="28" a="1"/>
  <c r="O647" i="28"/>
  <c r="O648" i="28" a="1"/>
  <c r="O648" i="28" s="1"/>
  <c r="O649" i="28" a="1"/>
  <c r="O649" i="28"/>
  <c r="O650" i="28" a="1"/>
  <c r="O650" i="28" s="1"/>
  <c r="O651" i="28" a="1"/>
  <c r="O651" i="28"/>
  <c r="O652" i="28" a="1"/>
  <c r="O652" i="28" s="1"/>
  <c r="O653" i="28" a="1"/>
  <c r="O653" i="28" s="1"/>
  <c r="O654" i="28" a="1"/>
  <c r="O654" i="28" s="1"/>
  <c r="O655" i="28" a="1"/>
  <c r="O655" i="28" s="1"/>
  <c r="O656" i="28" a="1"/>
  <c r="O656" i="28"/>
  <c r="O657" i="28" a="1"/>
  <c r="O657" i="28" s="1"/>
  <c r="O658" i="28" a="1"/>
  <c r="O658" i="28" s="1"/>
  <c r="O659" i="28" a="1"/>
  <c r="O659" i="28" s="1"/>
  <c r="O660" i="28" a="1"/>
  <c r="O660" i="28" s="1"/>
  <c r="O661" i="28" a="1"/>
  <c r="O661" i="28" s="1"/>
  <c r="O662" i="28" a="1"/>
  <c r="O662" i="28" s="1"/>
  <c r="O663" i="28" a="1"/>
  <c r="O663" i="28" s="1"/>
  <c r="O664" i="28" a="1"/>
  <c r="O664" i="28" s="1"/>
  <c r="O665" i="28" a="1"/>
  <c r="O665" i="28"/>
  <c r="O666" i="28" a="1"/>
  <c r="O666" i="28" s="1"/>
  <c r="O667" i="28" a="1"/>
  <c r="O667" i="28" s="1"/>
  <c r="O668" i="28" a="1"/>
  <c r="O668" i="28" s="1"/>
  <c r="O669" i="28" a="1"/>
  <c r="O669" i="28" s="1"/>
  <c r="O670" i="28" a="1"/>
  <c r="O670" i="28" s="1"/>
  <c r="O671" i="28" a="1"/>
  <c r="O671" i="28" s="1"/>
  <c r="O672" i="28" a="1"/>
  <c r="O672" i="28" s="1"/>
  <c r="O673" i="28" a="1"/>
  <c r="O673" i="28" s="1"/>
  <c r="O674" i="28" a="1"/>
  <c r="O674" i="28" s="1"/>
  <c r="O675" i="28" a="1"/>
  <c r="O675" i="28" s="1"/>
  <c r="O676" i="28" a="1"/>
  <c r="O676" i="28" s="1"/>
  <c r="O677" i="28" a="1"/>
  <c r="O677" i="28" s="1"/>
  <c r="O678" i="28" a="1"/>
  <c r="O678" i="28" s="1"/>
  <c r="O679" i="28" a="1"/>
  <c r="O679" i="28" s="1"/>
  <c r="O680" i="28" a="1"/>
  <c r="O680" i="28" s="1"/>
  <c r="O681" i="28" a="1"/>
  <c r="O681" i="28"/>
  <c r="O682" i="28" a="1"/>
  <c r="O682" i="28" s="1"/>
  <c r="O683" i="28" a="1"/>
  <c r="O683" i="28" s="1"/>
  <c r="O684" i="28" a="1"/>
  <c r="O684" i="28" s="1"/>
  <c r="O685" i="28" a="1"/>
  <c r="O685" i="28" s="1"/>
  <c r="O686" i="28" a="1"/>
  <c r="O686" i="28" s="1"/>
  <c r="O687" i="28" a="1"/>
  <c r="O687" i="28" s="1"/>
  <c r="O688" i="28" a="1"/>
  <c r="O688" i="28" s="1"/>
  <c r="O689" i="28" a="1"/>
  <c r="O689" i="28" s="1"/>
  <c r="O690" i="28" a="1"/>
  <c r="O690" i="28" s="1"/>
  <c r="O691" i="28" a="1"/>
  <c r="O691" i="28" s="1"/>
  <c r="O692" i="28" a="1"/>
  <c r="O692" i="28"/>
  <c r="O693" i="28" a="1"/>
  <c r="O693" i="28" s="1"/>
  <c r="O694" i="28" a="1"/>
  <c r="O694" i="28" s="1"/>
  <c r="O695" i="28" a="1"/>
  <c r="O695" i="28"/>
  <c r="O696" i="28" a="1"/>
  <c r="O696" i="28" s="1"/>
  <c r="O697" i="28" a="1"/>
  <c r="O697" i="28" s="1"/>
  <c r="O698" i="28" a="1"/>
  <c r="O698" i="28" s="1"/>
  <c r="O699" i="28" a="1"/>
  <c r="O699" i="28" s="1"/>
  <c r="O700" i="28" a="1"/>
  <c r="O700" i="28" s="1"/>
  <c r="O701" i="28" a="1"/>
  <c r="O701" i="28"/>
  <c r="O702" i="28" a="1"/>
  <c r="O702" i="28" s="1"/>
  <c r="O703" i="28" a="1"/>
  <c r="O703" i="28" s="1"/>
  <c r="O704" i="28" a="1"/>
  <c r="O704" i="28"/>
  <c r="O705" i="28" a="1"/>
  <c r="O705" i="28" s="1"/>
  <c r="O706" i="28" a="1"/>
  <c r="O706" i="28" s="1"/>
  <c r="O707" i="28" a="1"/>
  <c r="O707" i="28" s="1"/>
  <c r="O708" i="28" a="1"/>
  <c r="O708" i="28" s="1"/>
  <c r="O709" i="28" a="1"/>
  <c r="O709" i="28" s="1"/>
  <c r="O710" i="28" a="1"/>
  <c r="O710" i="28" s="1"/>
  <c r="O711" i="28" a="1"/>
  <c r="O711" i="28"/>
  <c r="O712" i="28" a="1"/>
  <c r="O712" i="28" s="1"/>
  <c r="O713" i="28" a="1"/>
  <c r="O713" i="28" s="1"/>
  <c r="O714" i="28" a="1"/>
  <c r="O714" i="28" s="1"/>
  <c r="O715" i="28" a="1"/>
  <c r="O715" i="28"/>
  <c r="O716" i="28" a="1"/>
  <c r="O716" i="28" s="1"/>
  <c r="O717" i="28" a="1"/>
  <c r="O717" i="28" s="1"/>
  <c r="O718" i="28" a="1"/>
  <c r="O718" i="28" s="1"/>
  <c r="O719" i="28" a="1"/>
  <c r="O719" i="28" s="1"/>
  <c r="O720" i="28" a="1"/>
  <c r="O720" i="28"/>
  <c r="O721" i="28" a="1"/>
  <c r="O721" i="28" s="1"/>
  <c r="O722" i="28" a="1"/>
  <c r="O722" i="28" s="1"/>
  <c r="O723" i="28" a="1"/>
  <c r="O723" i="28" s="1"/>
  <c r="O724" i="28" a="1"/>
  <c r="O724" i="28"/>
  <c r="O725" i="28" a="1"/>
  <c r="O725" i="28" s="1"/>
  <c r="O726" i="28" a="1"/>
  <c r="O726" i="28" s="1"/>
  <c r="O727" i="28" a="1"/>
  <c r="O727" i="28" s="1"/>
  <c r="O728" i="28" a="1"/>
  <c r="O728" i="28" s="1"/>
  <c r="O729" i="28" a="1"/>
  <c r="O729" i="28"/>
  <c r="O730" i="28" a="1"/>
  <c r="O730" i="28" s="1"/>
  <c r="O731" i="28" a="1"/>
  <c r="O731" i="28" s="1"/>
  <c r="O732" i="28" a="1"/>
  <c r="O732" i="28" s="1"/>
  <c r="O733" i="28" a="1"/>
  <c r="O733" i="28" s="1"/>
  <c r="O734" i="28" a="1"/>
  <c r="O734" i="28" s="1"/>
  <c r="O735" i="28" a="1"/>
  <c r="O735" i="28" s="1"/>
  <c r="O736" i="28" a="1"/>
  <c r="O736" i="28"/>
  <c r="O737" i="28" a="1"/>
  <c r="O737" i="28" s="1"/>
  <c r="O738" i="28" a="1"/>
  <c r="O738" i="28" s="1"/>
  <c r="O739" i="28" a="1"/>
  <c r="O739" i="28" s="1"/>
  <c r="O740" i="28" a="1"/>
  <c r="O740" i="28" s="1"/>
  <c r="O741" i="28" a="1"/>
  <c r="O741" i="28" s="1"/>
  <c r="O742" i="28" a="1"/>
  <c r="O742" i="28" s="1"/>
  <c r="O743" i="28" a="1"/>
  <c r="O743" i="28"/>
  <c r="O744" i="28" a="1"/>
  <c r="O744" i="28" s="1"/>
  <c r="O745" i="28" a="1"/>
  <c r="O745" i="28"/>
  <c r="O746" i="28" a="1"/>
  <c r="O746" i="28" s="1"/>
  <c r="O747" i="28" a="1"/>
  <c r="O747" i="28" s="1"/>
  <c r="O748" i="28" a="1"/>
  <c r="O748" i="28" s="1"/>
  <c r="O749" i="28" a="1"/>
  <c r="O749" i="28" s="1"/>
  <c r="O750" i="28" a="1"/>
  <c r="O750" i="28" s="1"/>
  <c r="O751" i="28" a="1"/>
  <c r="O751" i="28" s="1"/>
  <c r="O752" i="28" a="1"/>
  <c r="O752" i="28" s="1"/>
  <c r="O753" i="28" a="1"/>
  <c r="O753" i="28" s="1"/>
  <c r="O754" i="28" a="1"/>
  <c r="O754" i="28" s="1"/>
  <c r="O755" i="28" a="1"/>
  <c r="O755" i="28" s="1"/>
  <c r="O756" i="28" a="1"/>
  <c r="O756" i="28"/>
  <c r="O757" i="28" a="1"/>
  <c r="O757" i="28" s="1"/>
  <c r="O758" i="28" a="1"/>
  <c r="O758" i="28" s="1"/>
  <c r="O759" i="28" a="1"/>
  <c r="O759" i="28"/>
  <c r="O760" i="28" a="1"/>
  <c r="O760" i="28" s="1"/>
  <c r="O761" i="28" a="1"/>
  <c r="O761" i="28"/>
  <c r="O762" i="28" a="1"/>
  <c r="O762" i="28" s="1"/>
  <c r="O763" i="28" a="1"/>
  <c r="O763" i="28" s="1"/>
  <c r="O764" i="28" a="1"/>
  <c r="O764" i="28" s="1"/>
  <c r="O765" i="28" a="1"/>
  <c r="O765" i="28"/>
  <c r="O766" i="28" a="1"/>
  <c r="O766" i="28" s="1"/>
  <c r="O767" i="28" a="1"/>
  <c r="O767" i="28" s="1"/>
  <c r="O768" i="28" a="1"/>
  <c r="O768" i="28"/>
  <c r="O769" i="28" a="1"/>
  <c r="O769" i="28" s="1"/>
  <c r="O770" i="28" a="1"/>
  <c r="O770" i="28" s="1"/>
  <c r="O771" i="28" a="1"/>
  <c r="O771" i="28" s="1"/>
  <c r="O772" i="28" a="1"/>
  <c r="O772" i="28" s="1"/>
  <c r="O773" i="28" a="1"/>
  <c r="O773" i="28" s="1"/>
  <c r="O774" i="28" a="1"/>
  <c r="O774" i="28" s="1"/>
  <c r="O775" i="28" a="1"/>
  <c r="O775" i="28"/>
  <c r="O776" i="28" a="1"/>
  <c r="O776" i="28" s="1"/>
  <c r="O777" i="28" a="1"/>
  <c r="O777" i="28" s="1"/>
  <c r="O778" i="28" a="1"/>
  <c r="O778" i="28" s="1"/>
  <c r="O779" i="28" a="1"/>
  <c r="O779" i="28" s="1"/>
  <c r="O780" i="28" a="1"/>
  <c r="O780" i="28" s="1"/>
  <c r="O781" i="28" a="1"/>
  <c r="O781" i="28" s="1"/>
  <c r="O782" i="28" a="1"/>
  <c r="O782" i="28" s="1"/>
  <c r="O783" i="28" a="1"/>
  <c r="O783" i="28" s="1"/>
  <c r="O784" i="28" a="1"/>
  <c r="O784" i="28"/>
  <c r="O785" i="28" a="1"/>
  <c r="O785" i="28" s="1"/>
  <c r="O786" i="28" a="1"/>
  <c r="O786" i="28" s="1"/>
  <c r="O787" i="28" a="1"/>
  <c r="O787" i="28" s="1"/>
  <c r="O788" i="28" a="1"/>
  <c r="O788" i="28" s="1"/>
  <c r="O789" i="28" a="1"/>
  <c r="O789" i="28" s="1"/>
  <c r="O790" i="28" a="1"/>
  <c r="O790" i="28" s="1"/>
  <c r="O791" i="28" a="1"/>
  <c r="O791" i="28" s="1"/>
  <c r="O792" i="28" a="1"/>
  <c r="O792" i="28" s="1"/>
  <c r="O793" i="28" a="1"/>
  <c r="O793" i="28"/>
  <c r="O794" i="28" a="1"/>
  <c r="O794" i="28" s="1"/>
  <c r="O795" i="28" a="1"/>
  <c r="O795" i="28" s="1"/>
  <c r="O796" i="28" a="1"/>
  <c r="O796" i="28" s="1"/>
  <c r="O797" i="28" a="1"/>
  <c r="O797" i="28" s="1"/>
  <c r="O798" i="28" a="1"/>
  <c r="O798" i="28" s="1"/>
  <c r="O799" i="28" a="1"/>
  <c r="O799" i="28" s="1"/>
  <c r="O800" i="28" a="1"/>
  <c r="O800" i="28" s="1"/>
  <c r="O801" i="28" a="1"/>
  <c r="O801" i="28" s="1"/>
  <c r="O802" i="28" a="1"/>
  <c r="O802" i="28" s="1"/>
  <c r="O803" i="28" a="1"/>
  <c r="O803" i="28" s="1"/>
  <c r="O804" i="28" a="1"/>
  <c r="O804" i="28" s="1"/>
  <c r="O805" i="28" a="1"/>
  <c r="O805" i="28" s="1"/>
  <c r="O806" i="28" a="1"/>
  <c r="O806" i="28" s="1"/>
  <c r="O807" i="28" a="1"/>
  <c r="O807" i="28" s="1"/>
  <c r="O808" i="28" a="1"/>
  <c r="O808" i="28" s="1"/>
  <c r="O809" i="28" a="1"/>
  <c r="O809" i="28"/>
  <c r="O810" i="28" a="1"/>
  <c r="O810" i="28" s="1"/>
  <c r="O811" i="28" a="1"/>
  <c r="O811" i="28"/>
  <c r="O812" i="28" a="1"/>
  <c r="O812" i="28" s="1"/>
  <c r="O813" i="28" a="1"/>
  <c r="O813" i="28" s="1"/>
  <c r="O814" i="28" a="1"/>
  <c r="O814" i="28" s="1"/>
  <c r="O815" i="28" a="1"/>
  <c r="O815" i="28" s="1"/>
  <c r="O816" i="28" a="1"/>
  <c r="O816" i="28" s="1"/>
  <c r="O817" i="28" a="1"/>
  <c r="O817" i="28" s="1"/>
  <c r="O818" i="28" a="1"/>
  <c r="O818" i="28" s="1"/>
  <c r="O819" i="28" a="1"/>
  <c r="O819" i="28" s="1"/>
  <c r="O820" i="28" a="1"/>
  <c r="O820" i="28"/>
  <c r="O821" i="28" a="1"/>
  <c r="O821" i="28" s="1"/>
  <c r="O822" i="28" a="1"/>
  <c r="O822" i="28" s="1"/>
  <c r="O823" i="28" a="1"/>
  <c r="O823" i="28"/>
  <c r="O824" i="28" a="1"/>
  <c r="O824" i="28" s="1"/>
  <c r="O825" i="28" a="1"/>
  <c r="O825" i="28" s="1"/>
  <c r="O826" i="28" a="1"/>
  <c r="O826" i="28" s="1"/>
  <c r="O827" i="28" a="1"/>
  <c r="O827" i="28" s="1"/>
  <c r="O828" i="28" a="1"/>
  <c r="O828" i="28" s="1"/>
  <c r="O829" i="28" a="1"/>
  <c r="O829" i="28"/>
  <c r="O830" i="28" a="1"/>
  <c r="O830" i="28" s="1"/>
  <c r="O831" i="28" a="1"/>
  <c r="O831" i="28" s="1"/>
  <c r="O832" i="28" a="1"/>
  <c r="O832" i="28"/>
  <c r="O833" i="28" a="1"/>
  <c r="O833" i="28" s="1"/>
  <c r="O834" i="28" a="1"/>
  <c r="O834" i="28" s="1"/>
  <c r="O835" i="28" a="1"/>
  <c r="O835" i="28" s="1"/>
  <c r="O836" i="28" a="1"/>
  <c r="O836" i="28" s="1"/>
  <c r="O837" i="28" a="1"/>
  <c r="O837" i="28" s="1"/>
  <c r="O838" i="28" a="1"/>
  <c r="O838" i="28" s="1"/>
  <c r="O839" i="28" a="1"/>
  <c r="O839" i="28"/>
  <c r="O840" i="28" a="1"/>
  <c r="O840" i="28" s="1"/>
  <c r="O841" i="28" a="1"/>
  <c r="O841" i="28" s="1"/>
  <c r="O842" i="28" a="1"/>
  <c r="O842" i="28" s="1"/>
  <c r="O843" i="28" a="1"/>
  <c r="O843" i="28"/>
  <c r="O844" i="28" a="1"/>
  <c r="O844" i="28" s="1"/>
  <c r="O845" i="28" a="1"/>
  <c r="O845" i="28" s="1"/>
  <c r="O846" i="28" a="1"/>
  <c r="O846" i="28" s="1"/>
  <c r="O847" i="28" a="1"/>
  <c r="O847" i="28" s="1"/>
  <c r="O848" i="28" a="1"/>
  <c r="O848" i="28"/>
  <c r="O849" i="28" a="1"/>
  <c r="O849" i="28" s="1"/>
  <c r="O850" i="28" a="1"/>
  <c r="O850" i="28" s="1"/>
  <c r="O851" i="28" a="1"/>
  <c r="O851" i="28" s="1"/>
  <c r="O852" i="28" a="1"/>
  <c r="O852" i="28" s="1"/>
  <c r="O853" i="28" a="1"/>
  <c r="O853" i="28" s="1"/>
  <c r="O854" i="28" a="1"/>
  <c r="O854" i="28" s="1"/>
  <c r="O855" i="28" a="1"/>
  <c r="O855" i="28"/>
  <c r="O856" i="28" a="1"/>
  <c r="O856" i="28" s="1"/>
  <c r="O857" i="28" a="1"/>
  <c r="O857" i="28"/>
  <c r="O858" i="28" a="1"/>
  <c r="O858" i="28" s="1"/>
  <c r="O859" i="28" a="1"/>
  <c r="O859" i="28" s="1"/>
  <c r="O860" i="28" a="1"/>
  <c r="O860" i="28" s="1"/>
  <c r="O861" i="28" a="1"/>
  <c r="O861" i="28"/>
  <c r="O862" i="28" a="1"/>
  <c r="O862" i="28" s="1"/>
  <c r="O863" i="28" a="1"/>
  <c r="O863" i="28" s="1"/>
  <c r="O864" i="28" a="1"/>
  <c r="O864" i="28" s="1"/>
  <c r="O865" i="28" a="1"/>
  <c r="O865" i="28" s="1"/>
  <c r="O866" i="28" a="1"/>
  <c r="O866" i="28" s="1"/>
  <c r="O867" i="28" a="1"/>
  <c r="O867" i="28" s="1"/>
  <c r="O868" i="28" a="1"/>
  <c r="O868" i="28" s="1"/>
  <c r="O869" i="28" a="1"/>
  <c r="O869" i="28" s="1"/>
  <c r="O870" i="28" a="1"/>
  <c r="O870" i="28" s="1"/>
  <c r="O871" i="28" a="1"/>
  <c r="O871" i="28" s="1"/>
  <c r="O872" i="28" a="1"/>
  <c r="O872" i="28" s="1"/>
  <c r="O873" i="28" a="1"/>
  <c r="O873" i="28" s="1"/>
  <c r="O874" i="28" a="1"/>
  <c r="O874" i="28" s="1"/>
  <c r="O875" i="28" a="1"/>
  <c r="O875" i="28" s="1"/>
  <c r="O876" i="28" a="1"/>
  <c r="O876" i="28" s="1"/>
  <c r="O877" i="28" a="1"/>
  <c r="O877" i="28"/>
  <c r="O878" i="28" a="1"/>
  <c r="O878" i="28" s="1"/>
  <c r="O879" i="28" a="1"/>
  <c r="O879" i="28"/>
  <c r="O880" i="28" a="1"/>
  <c r="O880" i="28" s="1"/>
  <c r="O881" i="28" a="1"/>
  <c r="O881" i="28" s="1"/>
  <c r="O882" i="28" a="1"/>
  <c r="O882" i="28" s="1"/>
  <c r="O883" i="28" a="1"/>
  <c r="O883" i="28"/>
  <c r="O884" i="28" a="1"/>
  <c r="O884" i="28" s="1"/>
  <c r="O885" i="28" a="1"/>
  <c r="O885" i="28" s="1"/>
  <c r="O886" i="28" a="1"/>
  <c r="O886" i="28" s="1"/>
  <c r="O887" i="28" a="1"/>
  <c r="O887" i="28" s="1"/>
  <c r="O888" i="28" a="1"/>
  <c r="O888" i="28" s="1"/>
  <c r="O889" i="28" a="1"/>
  <c r="O889" i="28" s="1"/>
  <c r="O890" i="28" a="1"/>
  <c r="O890" i="28" s="1"/>
  <c r="O891" i="28" a="1"/>
  <c r="O891" i="28" s="1"/>
  <c r="O892" i="28" a="1"/>
  <c r="O892" i="28" s="1"/>
  <c r="O893" i="28" a="1"/>
  <c r="O893" i="28" s="1"/>
  <c r="O894" i="28" a="1"/>
  <c r="O894" i="28" s="1"/>
  <c r="O895" i="28" a="1"/>
  <c r="O895" i="28" s="1"/>
  <c r="O896" i="28" a="1"/>
  <c r="O896" i="28" s="1"/>
  <c r="O897" i="28" a="1"/>
  <c r="O897" i="28" s="1"/>
  <c r="O898" i="28" a="1"/>
  <c r="O898" i="28" s="1"/>
  <c r="O899" i="28" a="1"/>
  <c r="O899" i="28" s="1"/>
  <c r="O900" i="28" a="1"/>
  <c r="O900" i="28" s="1"/>
  <c r="O901" i="28" a="1"/>
  <c r="O901" i="28" s="1"/>
  <c r="O902" i="28" a="1"/>
  <c r="O902" i="28" s="1"/>
  <c r="O903" i="28" a="1"/>
  <c r="O903" i="28" s="1"/>
  <c r="O904" i="28" a="1"/>
  <c r="O904" i="28" s="1"/>
  <c r="O905" i="28" a="1"/>
  <c r="O905" i="28" s="1"/>
  <c r="O906" i="28" a="1"/>
  <c r="O906" i="28" s="1"/>
  <c r="O907" i="28" a="1"/>
  <c r="O907" i="28" s="1"/>
  <c r="O908" i="28" a="1"/>
  <c r="O908" i="28" s="1"/>
  <c r="O909" i="28" a="1"/>
  <c r="O909" i="28" s="1"/>
  <c r="O910" i="28" a="1"/>
  <c r="O910" i="28" s="1"/>
  <c r="O911" i="28" a="1"/>
  <c r="O911" i="28" s="1"/>
  <c r="O912" i="28" a="1"/>
  <c r="O912" i="28" s="1"/>
  <c r="O913" i="28" a="1"/>
  <c r="O913" i="28" s="1"/>
  <c r="O914" i="28" a="1"/>
  <c r="O914" i="28" s="1"/>
  <c r="O915" i="28" a="1"/>
  <c r="O915" i="28" s="1"/>
  <c r="O916" i="28" a="1"/>
  <c r="O916" i="28" s="1"/>
  <c r="O917" i="28" a="1"/>
  <c r="O917" i="28" s="1"/>
  <c r="O918" i="28" a="1"/>
  <c r="O918" i="28" s="1"/>
  <c r="O919" i="28" a="1"/>
  <c r="O919" i="28" s="1"/>
  <c r="O920" i="28" a="1"/>
  <c r="O920" i="28" s="1"/>
  <c r="O921" i="28" a="1"/>
  <c r="O921" i="28" s="1"/>
  <c r="O922" i="28" a="1"/>
  <c r="O922" i="28" s="1"/>
  <c r="O923" i="28" a="1"/>
  <c r="O923" i="28" s="1"/>
  <c r="O924" i="28" a="1"/>
  <c r="O924" i="28" s="1"/>
  <c r="O925" i="28" a="1"/>
  <c r="O925" i="28" s="1"/>
  <c r="O926" i="28" a="1"/>
  <c r="O926" i="28" s="1"/>
  <c r="O927" i="28" a="1"/>
  <c r="O927" i="28" s="1"/>
  <c r="O3" i="28" a="1"/>
  <c r="O3" i="28" s="1"/>
  <c r="BK181" i="9"/>
  <c r="BK196" i="9"/>
  <c r="BK4" i="9"/>
  <c r="BK5" i="9"/>
  <c r="BK6" i="9"/>
  <c r="BK7" i="9"/>
  <c r="BK8" i="9"/>
  <c r="BK9" i="9"/>
  <c r="BK10" i="9"/>
  <c r="BK11" i="9"/>
  <c r="BK12" i="9"/>
  <c r="BK13" i="9"/>
  <c r="BK14" i="9"/>
  <c r="BK15" i="9"/>
  <c r="BK16" i="9"/>
  <c r="BK17" i="9"/>
  <c r="BK18" i="9"/>
  <c r="BK19" i="9"/>
  <c r="BK20" i="9"/>
  <c r="BK21" i="9"/>
  <c r="BK22" i="9"/>
  <c r="BK23" i="9"/>
  <c r="BK24" i="9"/>
  <c r="BK25" i="9"/>
  <c r="BK26" i="9"/>
  <c r="BK27" i="9"/>
  <c r="BK28" i="9"/>
  <c r="BK29" i="9"/>
  <c r="BK30" i="9"/>
  <c r="BK31" i="9"/>
  <c r="BK32" i="9"/>
  <c r="BK33" i="9"/>
  <c r="BK34" i="9"/>
  <c r="BK35" i="9"/>
  <c r="BK36" i="9"/>
  <c r="BK37" i="9"/>
  <c r="BK38" i="9"/>
  <c r="BK39" i="9"/>
  <c r="BK40" i="9"/>
  <c r="BK41" i="9"/>
  <c r="BK42" i="9"/>
  <c r="BK43" i="9"/>
  <c r="BK44" i="9"/>
  <c r="BK45" i="9"/>
  <c r="BK46" i="9"/>
  <c r="BK47" i="9"/>
  <c r="BK48" i="9"/>
  <c r="BK49" i="9"/>
  <c r="BK50" i="9"/>
  <c r="BK51" i="9"/>
  <c r="BK52" i="9"/>
  <c r="BK53" i="9"/>
  <c r="BK54" i="9"/>
  <c r="BK55" i="9"/>
  <c r="BK56" i="9"/>
  <c r="BK57" i="9"/>
  <c r="BK58" i="9"/>
  <c r="BK59" i="9"/>
  <c r="BK60" i="9"/>
  <c r="BK61" i="9"/>
  <c r="BK62" i="9"/>
  <c r="BK63" i="9"/>
  <c r="BK64" i="9"/>
  <c r="BK65" i="9"/>
  <c r="BK66" i="9"/>
  <c r="BK67" i="9"/>
  <c r="BK68" i="9"/>
  <c r="BK69" i="9"/>
  <c r="BK70" i="9"/>
  <c r="BK71" i="9"/>
  <c r="BK72" i="9"/>
  <c r="BK73" i="9"/>
  <c r="BK74" i="9"/>
  <c r="BK75" i="9"/>
  <c r="BK76" i="9"/>
  <c r="BK77" i="9"/>
  <c r="BK78" i="9"/>
  <c r="BK79" i="9"/>
  <c r="BK80" i="9"/>
  <c r="BK81" i="9"/>
  <c r="BK82" i="9"/>
  <c r="BK83" i="9"/>
  <c r="BK84" i="9"/>
  <c r="BK85" i="9"/>
  <c r="BK86" i="9"/>
  <c r="BK87" i="9"/>
  <c r="BK88" i="9"/>
  <c r="BK89" i="9"/>
  <c r="BK90" i="9"/>
  <c r="BK91" i="9"/>
  <c r="BK92" i="9"/>
  <c r="BK93" i="9"/>
  <c r="BK94" i="9"/>
  <c r="BK95" i="9"/>
  <c r="BK96" i="9"/>
  <c r="BK97" i="9"/>
  <c r="BK98" i="9"/>
  <c r="BK99" i="9"/>
  <c r="BK100" i="9"/>
  <c r="BK101" i="9"/>
  <c r="BK102" i="9"/>
  <c r="BK103" i="9"/>
  <c r="BK104" i="9"/>
  <c r="BK105" i="9"/>
  <c r="BK106" i="9"/>
  <c r="BK107" i="9"/>
  <c r="BK108" i="9"/>
  <c r="BK109" i="9"/>
  <c r="BK110" i="9"/>
  <c r="BK111" i="9"/>
  <c r="BK112" i="9"/>
  <c r="BK113" i="9"/>
  <c r="BK114" i="9"/>
  <c r="BK115" i="9"/>
  <c r="BK116" i="9"/>
  <c r="BK117" i="9"/>
  <c r="BK118" i="9"/>
  <c r="BK119" i="9"/>
  <c r="BK120" i="9"/>
  <c r="BK121" i="9"/>
  <c r="BK122" i="9"/>
  <c r="BK123" i="9"/>
  <c r="BK124" i="9"/>
  <c r="BK125" i="9"/>
  <c r="BK126" i="9"/>
  <c r="BK127" i="9"/>
  <c r="BK128" i="9"/>
  <c r="BK129" i="9"/>
  <c r="BK130" i="9"/>
  <c r="BK131" i="9"/>
  <c r="BK132" i="9"/>
  <c r="BK133" i="9"/>
  <c r="BK134" i="9"/>
  <c r="BK135" i="9"/>
  <c r="BK136" i="9"/>
  <c r="BK137" i="9"/>
  <c r="BK138" i="9"/>
  <c r="BK139" i="9"/>
  <c r="BK140" i="9"/>
  <c r="BK141" i="9"/>
  <c r="BK142" i="9"/>
  <c r="BK143" i="9"/>
  <c r="BK144" i="9"/>
  <c r="BK145" i="9"/>
  <c r="BK146" i="9"/>
  <c r="BK147" i="9"/>
  <c r="BK148" i="9"/>
  <c r="BK149" i="9"/>
  <c r="BK150" i="9"/>
  <c r="BK151" i="9"/>
  <c r="BK152" i="9"/>
  <c r="BK153" i="9"/>
  <c r="BK154" i="9"/>
  <c r="BK155" i="9"/>
  <c r="BK156" i="9"/>
  <c r="BK157" i="9"/>
  <c r="BK158" i="9"/>
  <c r="BK159" i="9"/>
  <c r="BK160" i="9"/>
  <c r="BK161" i="9"/>
  <c r="BK162" i="9"/>
  <c r="BK163" i="9"/>
  <c r="BK164" i="9"/>
  <c r="BK165" i="9"/>
  <c r="BK166" i="9"/>
  <c r="BK167" i="9"/>
  <c r="BK168" i="9"/>
  <c r="BK169" i="9"/>
  <c r="BK170" i="9"/>
  <c r="BK171" i="9"/>
  <c r="BK172" i="9"/>
  <c r="BK173" i="9"/>
  <c r="BK174" i="9"/>
  <c r="BK175" i="9"/>
  <c r="BK176" i="9"/>
  <c r="BK177" i="9"/>
  <c r="BK178" i="9"/>
  <c r="BK179" i="9"/>
  <c r="BK180" i="9"/>
  <c r="BK182" i="9"/>
  <c r="BK183" i="9"/>
  <c r="BK184" i="9"/>
  <c r="BK185" i="9"/>
  <c r="BK186" i="9"/>
  <c r="BK187" i="9"/>
  <c r="BK188" i="9"/>
  <c r="BK189" i="9"/>
  <c r="BK190" i="9"/>
  <c r="BK191" i="9"/>
  <c r="BK192" i="9"/>
  <c r="BK193" i="9"/>
  <c r="BK194" i="9"/>
  <c r="BK195" i="9"/>
  <c r="BK3" i="9"/>
  <c r="BJ3" i="9"/>
  <c r="BJ164" i="9"/>
  <c r="K39" i="8" l="1"/>
  <c r="T18" i="40" l="1"/>
  <c r="U18" i="40"/>
  <c r="V18" i="40"/>
  <c r="W18" i="40"/>
  <c r="S18" i="40"/>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3" i="26"/>
  <c r="K7" i="8" l="1"/>
  <c r="K4" i="8" l="1"/>
  <c r="N4" i="8" l="1" a="1"/>
  <c r="N4" i="8" s="1"/>
  <c r="K5" i="8"/>
  <c r="K6"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O4" i="40"/>
  <c r="O5" i="40"/>
  <c r="O6" i="40"/>
  <c r="O7" i="40"/>
  <c r="O8" i="40"/>
  <c r="O9" i="40"/>
  <c r="O10" i="40"/>
  <c r="O11" i="40"/>
  <c r="O12" i="40"/>
  <c r="O13" i="40"/>
  <c r="O14" i="40"/>
  <c r="O15" i="40"/>
  <c r="O16" i="40"/>
  <c r="O17" i="40"/>
  <c r="O18" i="40"/>
  <c r="O19" i="40"/>
  <c r="O20" i="40"/>
  <c r="O21" i="40"/>
  <c r="O22" i="40"/>
  <c r="O23" i="40"/>
  <c r="O24" i="40"/>
  <c r="O25" i="40"/>
  <c r="O26" i="40"/>
  <c r="O27" i="40"/>
  <c r="O28" i="40"/>
  <c r="O29" i="40"/>
  <c r="O30" i="40"/>
  <c r="O31" i="40"/>
  <c r="O32" i="40"/>
  <c r="O33" i="40"/>
  <c r="O34" i="40"/>
  <c r="O35" i="40"/>
  <c r="O36" i="40"/>
  <c r="O37" i="40"/>
  <c r="O38" i="40"/>
  <c r="O39" i="40"/>
  <c r="O40" i="40"/>
  <c r="O41" i="40"/>
  <c r="O42" i="40"/>
  <c r="O43" i="40"/>
  <c r="O44" i="40"/>
  <c r="O45" i="40"/>
  <c r="O46" i="40"/>
  <c r="O47" i="40"/>
  <c r="O48" i="40"/>
  <c r="O49" i="40"/>
  <c r="O50" i="40"/>
  <c r="O51" i="40"/>
  <c r="O52" i="40"/>
  <c r="O53" i="40"/>
  <c r="O54" i="40"/>
  <c r="O55" i="40"/>
  <c r="O56" i="40"/>
  <c r="O57" i="40"/>
  <c r="O58" i="40"/>
  <c r="O59" i="40"/>
  <c r="O60" i="40"/>
  <c r="O61" i="40"/>
  <c r="O62" i="40"/>
  <c r="O63" i="40"/>
  <c r="O64" i="40"/>
  <c r="O65" i="40"/>
  <c r="O66" i="40"/>
  <c r="O67" i="40"/>
  <c r="O68" i="40"/>
  <c r="O69" i="40"/>
  <c r="O70" i="40"/>
  <c r="O71" i="40"/>
  <c r="O72" i="40"/>
  <c r="O73" i="40"/>
  <c r="O74" i="40"/>
  <c r="O75" i="40"/>
  <c r="O76" i="40"/>
  <c r="O77" i="40"/>
  <c r="O78" i="40"/>
  <c r="O79" i="40"/>
  <c r="O80" i="40"/>
  <c r="O81" i="40"/>
  <c r="O82" i="40"/>
  <c r="O83" i="40"/>
  <c r="O84" i="40"/>
  <c r="O85" i="40"/>
  <c r="O86" i="40"/>
  <c r="O87" i="40"/>
  <c r="O88" i="40"/>
  <c r="O89" i="40"/>
  <c r="O90" i="40"/>
  <c r="O91" i="40"/>
  <c r="O92" i="40"/>
  <c r="O93" i="40"/>
  <c r="O94" i="40"/>
  <c r="O95" i="40"/>
  <c r="O96" i="40"/>
  <c r="O97" i="40"/>
  <c r="O98" i="40"/>
  <c r="O99" i="40"/>
  <c r="O100" i="40"/>
  <c r="O101" i="40"/>
  <c r="O102" i="40"/>
  <c r="O103" i="40"/>
  <c r="O104" i="40"/>
  <c r="O105" i="40"/>
  <c r="O106" i="40"/>
  <c r="O107" i="40"/>
  <c r="O108" i="40"/>
  <c r="O109" i="40"/>
  <c r="O110" i="40"/>
  <c r="O111" i="40"/>
  <c r="O112" i="40"/>
  <c r="O113" i="40"/>
  <c r="O114" i="40"/>
  <c r="O115" i="40"/>
  <c r="O116" i="40"/>
  <c r="O117" i="40"/>
  <c r="O118" i="40"/>
  <c r="O119" i="40"/>
  <c r="O120" i="40"/>
  <c r="O121" i="40"/>
  <c r="O122" i="40"/>
  <c r="O123" i="40"/>
  <c r="O124" i="40"/>
  <c r="O125" i="40"/>
  <c r="O126" i="40"/>
  <c r="O127" i="40"/>
  <c r="O128" i="40"/>
  <c r="O129" i="40"/>
  <c r="O130" i="40"/>
  <c r="O131" i="40"/>
  <c r="O132" i="40"/>
  <c r="O133" i="40"/>
  <c r="O134" i="40"/>
  <c r="O135" i="40"/>
  <c r="O136" i="40"/>
  <c r="O137" i="40"/>
  <c r="O138" i="40"/>
  <c r="O139" i="40"/>
  <c r="O140" i="40"/>
  <c r="O141" i="40"/>
  <c r="O142" i="40"/>
  <c r="O143" i="40"/>
  <c r="O144" i="40"/>
  <c r="O145" i="40"/>
  <c r="O146" i="40"/>
  <c r="O147" i="40"/>
  <c r="O148" i="40"/>
  <c r="O149" i="40"/>
  <c r="O150" i="40"/>
  <c r="O151" i="40"/>
  <c r="O152" i="40"/>
  <c r="O153" i="40"/>
  <c r="O154" i="40"/>
  <c r="O155" i="40"/>
  <c r="O156" i="40"/>
  <c r="O157" i="40"/>
  <c r="O158" i="40"/>
  <c r="O159" i="40"/>
  <c r="O160" i="40"/>
  <c r="O161" i="40"/>
  <c r="O162" i="40"/>
  <c r="O163" i="40"/>
  <c r="O164" i="40"/>
  <c r="O165" i="40"/>
  <c r="O166" i="40"/>
  <c r="O167" i="40"/>
  <c r="O168" i="40"/>
  <c r="O169" i="40"/>
  <c r="O170" i="40"/>
  <c r="O171" i="40"/>
  <c r="O172" i="40"/>
  <c r="O173" i="40"/>
  <c r="O174" i="40"/>
  <c r="O175" i="40"/>
  <c r="O176" i="40"/>
  <c r="O177" i="40"/>
  <c r="O178" i="40"/>
  <c r="O179" i="40"/>
  <c r="O180" i="40"/>
  <c r="O181" i="40"/>
  <c r="O182" i="40"/>
  <c r="O183" i="40"/>
  <c r="O184" i="40"/>
  <c r="O185" i="40"/>
  <c r="O186" i="40"/>
  <c r="O187" i="40"/>
  <c r="O188" i="40"/>
  <c r="Q189" i="40"/>
  <c r="B4" i="26" l="1"/>
  <c r="B5"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C74" i="26" s="1"/>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C106" i="26" s="1"/>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C138" i="26" s="1"/>
  <c r="B139" i="26"/>
  <c r="B140" i="26"/>
  <c r="B141" i="26"/>
  <c r="B142" i="26"/>
  <c r="B143" i="26"/>
  <c r="B144" i="26"/>
  <c r="B145" i="26"/>
  <c r="B146" i="26"/>
  <c r="F146" i="26" s="1"/>
  <c r="B147" i="26"/>
  <c r="B148" i="26"/>
  <c r="C148" i="26" s="1"/>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D172" i="26" s="1"/>
  <c r="B173" i="26"/>
  <c r="B174" i="26"/>
  <c r="B175" i="26"/>
  <c r="B176" i="26"/>
  <c r="B177" i="26"/>
  <c r="B178" i="26"/>
  <c r="B179" i="26"/>
  <c r="B180" i="26"/>
  <c r="B181" i="26"/>
  <c r="B182" i="26"/>
  <c r="B183" i="26"/>
  <c r="B184" i="26"/>
  <c r="B185" i="26"/>
  <c r="B186" i="26"/>
  <c r="B187" i="26"/>
  <c r="B188" i="26"/>
  <c r="B189" i="26"/>
  <c r="B190" i="26"/>
  <c r="B191" i="26"/>
  <c r="B192" i="26"/>
  <c r="B193" i="26"/>
  <c r="B194" i="26"/>
  <c r="B195" i="26"/>
  <c r="B196" i="26"/>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2" i="18"/>
  <c r="Q25" i="16"/>
  <c r="N25" i="16"/>
  <c r="P24" i="16"/>
  <c r="J163" i="26" l="1"/>
  <c r="J115" i="26"/>
  <c r="F67" i="26"/>
  <c r="J67" i="26"/>
  <c r="J35" i="26"/>
  <c r="J19" i="26"/>
  <c r="J162" i="26"/>
  <c r="J114" i="26"/>
  <c r="J66" i="26"/>
  <c r="D42" i="26"/>
  <c r="J42" i="26"/>
  <c r="J26" i="26"/>
  <c r="C10" i="26"/>
  <c r="J10" i="26"/>
  <c r="C189" i="26"/>
  <c r="J189" i="26"/>
  <c r="J181" i="26"/>
  <c r="J173" i="26"/>
  <c r="F165" i="26"/>
  <c r="J165" i="26"/>
  <c r="J157" i="26"/>
  <c r="C149" i="26"/>
  <c r="J149" i="26"/>
  <c r="J141" i="26"/>
  <c r="J133" i="26"/>
  <c r="D125" i="26"/>
  <c r="J125" i="26"/>
  <c r="J117" i="26"/>
  <c r="J109" i="26"/>
  <c r="J101" i="26"/>
  <c r="D93" i="26"/>
  <c r="J93" i="26"/>
  <c r="J85" i="26"/>
  <c r="J77" i="26"/>
  <c r="J69" i="26"/>
  <c r="J61" i="26"/>
  <c r="J53" i="26"/>
  <c r="J45" i="26"/>
  <c r="J37" i="26"/>
  <c r="J29" i="26"/>
  <c r="J21" i="26"/>
  <c r="J13" i="26"/>
  <c r="J5" i="26"/>
  <c r="J179" i="26"/>
  <c r="J131" i="26"/>
  <c r="J83" i="26"/>
  <c r="J43" i="26"/>
  <c r="J178" i="26"/>
  <c r="C130" i="26"/>
  <c r="J130" i="26"/>
  <c r="J82" i="26"/>
  <c r="J196" i="26"/>
  <c r="J188" i="26"/>
  <c r="D180" i="26"/>
  <c r="J180" i="26"/>
  <c r="C172" i="26"/>
  <c r="J172" i="26"/>
  <c r="J164" i="26"/>
  <c r="J156" i="26"/>
  <c r="J148" i="26"/>
  <c r="J140" i="26"/>
  <c r="J132" i="26"/>
  <c r="J124" i="26"/>
  <c r="J116" i="26"/>
  <c r="J108" i="26"/>
  <c r="J100" i="26"/>
  <c r="J92" i="26"/>
  <c r="J84" i="26"/>
  <c r="J76" i="26"/>
  <c r="J68" i="26"/>
  <c r="J60" i="26"/>
  <c r="J52" i="26"/>
  <c r="J44" i="26"/>
  <c r="J36" i="26"/>
  <c r="J28" i="26"/>
  <c r="J20" i="26"/>
  <c r="J12" i="26"/>
  <c r="J4" i="26"/>
  <c r="J171" i="26"/>
  <c r="J107" i="26"/>
  <c r="J59" i="26"/>
  <c r="F27" i="26"/>
  <c r="J27" i="26"/>
  <c r="J11" i="26"/>
  <c r="J154" i="26"/>
  <c r="C98" i="26"/>
  <c r="J98" i="26"/>
  <c r="D185" i="26"/>
  <c r="J185" i="26"/>
  <c r="D177" i="26"/>
  <c r="J177" i="26"/>
  <c r="D169" i="26"/>
  <c r="J169" i="26"/>
  <c r="D161" i="26"/>
  <c r="J161" i="26"/>
  <c r="D153" i="26"/>
  <c r="J153" i="26"/>
  <c r="C145" i="26"/>
  <c r="J145" i="26"/>
  <c r="J137" i="26"/>
  <c r="J129" i="26"/>
  <c r="J121" i="26"/>
  <c r="J113" i="26"/>
  <c r="J105" i="26"/>
  <c r="J97" i="26"/>
  <c r="J89" i="26"/>
  <c r="J81" i="26"/>
  <c r="J73" i="26"/>
  <c r="J65" i="26"/>
  <c r="J57" i="26"/>
  <c r="J49" i="26"/>
  <c r="J41" i="26"/>
  <c r="J33" i="26"/>
  <c r="J25" i="26"/>
  <c r="J17" i="26"/>
  <c r="J9" i="26"/>
  <c r="C164" i="26"/>
  <c r="J187" i="26"/>
  <c r="J139" i="26"/>
  <c r="F99" i="26"/>
  <c r="J99" i="26"/>
  <c r="J51" i="26"/>
  <c r="J186" i="26"/>
  <c r="J146" i="26"/>
  <c r="D106" i="26"/>
  <c r="J106" i="26"/>
  <c r="J50" i="26"/>
  <c r="J193" i="26"/>
  <c r="J184" i="26"/>
  <c r="J176" i="26"/>
  <c r="C168" i="26"/>
  <c r="J168" i="26"/>
  <c r="C160" i="26"/>
  <c r="J160" i="26"/>
  <c r="C152" i="26"/>
  <c r="J152" i="26"/>
  <c r="J144" i="26"/>
  <c r="J136" i="26"/>
  <c r="J128" i="26"/>
  <c r="F120" i="26"/>
  <c r="J120" i="26"/>
  <c r="J112" i="26"/>
  <c r="J104" i="26"/>
  <c r="J96" i="26"/>
  <c r="F88" i="26"/>
  <c r="J88" i="26"/>
  <c r="J80" i="26"/>
  <c r="J72" i="26"/>
  <c r="J64" i="26"/>
  <c r="J56" i="26"/>
  <c r="J48" i="26"/>
  <c r="J40" i="26"/>
  <c r="J32" i="26"/>
  <c r="F24" i="26"/>
  <c r="J24" i="26"/>
  <c r="J16" i="26"/>
  <c r="J8" i="26"/>
  <c r="F162" i="26"/>
  <c r="J147" i="26"/>
  <c r="J91" i="26"/>
  <c r="J194" i="26"/>
  <c r="J138" i="26"/>
  <c r="J90" i="26"/>
  <c r="D58" i="26"/>
  <c r="J58" i="26"/>
  <c r="C34" i="26"/>
  <c r="J34" i="26"/>
  <c r="J18" i="26"/>
  <c r="J191" i="26"/>
  <c r="J183" i="26"/>
  <c r="J175" i="26"/>
  <c r="J167" i="26"/>
  <c r="J159" i="26"/>
  <c r="J151" i="26"/>
  <c r="J143" i="26"/>
  <c r="C135" i="26"/>
  <c r="J135" i="26"/>
  <c r="J127" i="26"/>
  <c r="J119" i="26"/>
  <c r="C111" i="26"/>
  <c r="J111" i="26"/>
  <c r="J103" i="26"/>
  <c r="J95" i="26"/>
  <c r="C87" i="26"/>
  <c r="J87" i="26"/>
  <c r="C79" i="26"/>
  <c r="J79" i="26"/>
  <c r="J71" i="26"/>
  <c r="J63" i="26"/>
  <c r="J55" i="26"/>
  <c r="C47" i="26"/>
  <c r="J47" i="26"/>
  <c r="J39" i="26"/>
  <c r="J31" i="26"/>
  <c r="J23" i="26"/>
  <c r="C15" i="26"/>
  <c r="J15" i="26"/>
  <c r="J7" i="26"/>
  <c r="C156" i="26"/>
  <c r="C42" i="26"/>
  <c r="J195" i="26"/>
  <c r="J155" i="26"/>
  <c r="F123" i="26"/>
  <c r="J123" i="26"/>
  <c r="J75" i="26"/>
  <c r="J170" i="26"/>
  <c r="J122" i="26"/>
  <c r="J74" i="26"/>
  <c r="C192" i="26"/>
  <c r="J192" i="26"/>
  <c r="J190" i="26"/>
  <c r="J182" i="26"/>
  <c r="J174" i="26"/>
  <c r="J166" i="26"/>
  <c r="J158" i="26"/>
  <c r="J150" i="26"/>
  <c r="J142" i="26"/>
  <c r="J134" i="26"/>
  <c r="J126" i="26"/>
  <c r="J118" i="26"/>
  <c r="J110" i="26"/>
  <c r="J102" i="26"/>
  <c r="J94" i="26"/>
  <c r="J86" i="26"/>
  <c r="J78" i="26"/>
  <c r="J70" i="26"/>
  <c r="J62" i="26"/>
  <c r="J54" i="26"/>
  <c r="J46" i="26"/>
  <c r="J38" i="26"/>
  <c r="J30" i="26"/>
  <c r="J22" i="26"/>
  <c r="J14" i="26"/>
  <c r="J6" i="26"/>
  <c r="F154" i="26"/>
  <c r="F35" i="26"/>
  <c r="F181" i="26"/>
  <c r="F91" i="26"/>
  <c r="F59" i="26"/>
  <c r="F189" i="26"/>
  <c r="F170" i="26"/>
  <c r="F131" i="26"/>
  <c r="C173" i="26"/>
  <c r="D122" i="26"/>
  <c r="D90" i="26"/>
  <c r="C66" i="26"/>
  <c r="D26" i="26"/>
  <c r="D196" i="26"/>
  <c r="D188" i="26"/>
  <c r="C180" i="26"/>
  <c r="C161" i="26"/>
  <c r="C153" i="26"/>
  <c r="D29" i="26"/>
  <c r="D193" i="26"/>
  <c r="D145" i="26"/>
  <c r="C196" i="26"/>
  <c r="C188" i="26"/>
  <c r="F178" i="26"/>
  <c r="C169" i="26"/>
  <c r="D61" i="26"/>
  <c r="F16" i="26"/>
  <c r="C184" i="26"/>
  <c r="C176" i="26"/>
  <c r="C144" i="26"/>
  <c r="F56" i="26"/>
  <c r="F194" i="26"/>
  <c r="F186" i="26"/>
  <c r="F141" i="26"/>
  <c r="F112" i="26"/>
  <c r="F80" i="26"/>
  <c r="F48" i="26"/>
  <c r="F183" i="26"/>
  <c r="C55" i="26"/>
  <c r="C177" i="26"/>
  <c r="F157" i="26"/>
  <c r="F149" i="26"/>
  <c r="D140" i="26"/>
  <c r="D10" i="26"/>
  <c r="C165" i="26"/>
  <c r="C193" i="26"/>
  <c r="C185" i="26"/>
  <c r="F173" i="26"/>
  <c r="D164" i="26"/>
  <c r="D156" i="26"/>
  <c r="D148" i="26"/>
  <c r="C140" i="26"/>
  <c r="D74" i="26"/>
  <c r="D103" i="26"/>
  <c r="F103" i="26"/>
  <c r="D63" i="26"/>
  <c r="F63" i="26"/>
  <c r="D23" i="26"/>
  <c r="F23" i="26"/>
  <c r="C86" i="26"/>
  <c r="D86" i="26"/>
  <c r="F86" i="26"/>
  <c r="F133" i="26"/>
  <c r="C133" i="26"/>
  <c r="F125" i="26"/>
  <c r="C125" i="26"/>
  <c r="F117" i="26"/>
  <c r="C117" i="26"/>
  <c r="F109" i="26"/>
  <c r="C109" i="26"/>
  <c r="F101" i="26"/>
  <c r="C101" i="26"/>
  <c r="F93" i="26"/>
  <c r="C93" i="26"/>
  <c r="F85" i="26"/>
  <c r="C85" i="26"/>
  <c r="F77" i="26"/>
  <c r="C77" i="26"/>
  <c r="F69" i="26"/>
  <c r="C69" i="26"/>
  <c r="F61" i="26"/>
  <c r="C61" i="26"/>
  <c r="F53" i="26"/>
  <c r="C53" i="26"/>
  <c r="F45" i="26"/>
  <c r="C45" i="26"/>
  <c r="F37" i="26"/>
  <c r="C37" i="26"/>
  <c r="F29" i="26"/>
  <c r="C29" i="26"/>
  <c r="F21" i="26"/>
  <c r="C21" i="26"/>
  <c r="F13" i="26"/>
  <c r="C13" i="26"/>
  <c r="F5" i="26"/>
  <c r="C5" i="26"/>
  <c r="D194" i="26"/>
  <c r="F192" i="26"/>
  <c r="C191" i="26"/>
  <c r="D186" i="26"/>
  <c r="F184" i="26"/>
  <c r="C183" i="26"/>
  <c r="D178" i="26"/>
  <c r="F176" i="26"/>
  <c r="C175" i="26"/>
  <c r="D170" i="26"/>
  <c r="F168" i="26"/>
  <c r="C167" i="26"/>
  <c r="D162" i="26"/>
  <c r="F160" i="26"/>
  <c r="C159" i="26"/>
  <c r="D154" i="26"/>
  <c r="F152" i="26"/>
  <c r="C151" i="26"/>
  <c r="D146" i="26"/>
  <c r="F144" i="26"/>
  <c r="C143" i="26"/>
  <c r="F136" i="26"/>
  <c r="D130" i="26"/>
  <c r="F104" i="26"/>
  <c r="D98" i="26"/>
  <c r="F72" i="26"/>
  <c r="D66" i="26"/>
  <c r="F40" i="26"/>
  <c r="D34" i="26"/>
  <c r="F8" i="26"/>
  <c r="D119" i="26"/>
  <c r="F119" i="26"/>
  <c r="D71" i="26"/>
  <c r="F71" i="26"/>
  <c r="D31" i="26"/>
  <c r="F31" i="26"/>
  <c r="D15" i="26"/>
  <c r="F15" i="26"/>
  <c r="D7" i="26"/>
  <c r="F7" i="26"/>
  <c r="C23" i="26"/>
  <c r="C134" i="26"/>
  <c r="D134" i="26"/>
  <c r="F134" i="26"/>
  <c r="C94" i="26"/>
  <c r="D94" i="26"/>
  <c r="F94" i="26"/>
  <c r="C54" i="26"/>
  <c r="D54" i="26"/>
  <c r="F54" i="26"/>
  <c r="C30" i="26"/>
  <c r="D30" i="26"/>
  <c r="F30" i="26"/>
  <c r="C14" i="26"/>
  <c r="D14" i="26"/>
  <c r="F14" i="26"/>
  <c r="C6" i="26"/>
  <c r="D6" i="26"/>
  <c r="F6" i="26"/>
  <c r="D183" i="26"/>
  <c r="D159" i="26"/>
  <c r="C132" i="26"/>
  <c r="D132" i="26"/>
  <c r="F132" i="26"/>
  <c r="C124" i="26"/>
  <c r="D124" i="26"/>
  <c r="F124" i="26"/>
  <c r="C116" i="26"/>
  <c r="D116" i="26"/>
  <c r="F116" i="26"/>
  <c r="C108" i="26"/>
  <c r="D108" i="26"/>
  <c r="F108" i="26"/>
  <c r="C100" i="26"/>
  <c r="D100" i="26"/>
  <c r="F100" i="26"/>
  <c r="C92" i="26"/>
  <c r="D92" i="26"/>
  <c r="F92" i="26"/>
  <c r="C84" i="26"/>
  <c r="D84" i="26"/>
  <c r="F84" i="26"/>
  <c r="C76" i="26"/>
  <c r="D76" i="26"/>
  <c r="F76" i="26"/>
  <c r="C68" i="26"/>
  <c r="D68" i="26"/>
  <c r="F68" i="26"/>
  <c r="C60" i="26"/>
  <c r="D60" i="26"/>
  <c r="F60" i="26"/>
  <c r="C52" i="26"/>
  <c r="D52" i="26"/>
  <c r="F52" i="26"/>
  <c r="C44" i="26"/>
  <c r="D44" i="26"/>
  <c r="F44" i="26"/>
  <c r="C36" i="26"/>
  <c r="D36" i="26"/>
  <c r="F36" i="26"/>
  <c r="C28" i="26"/>
  <c r="D28" i="26"/>
  <c r="F28" i="26"/>
  <c r="C20" i="26"/>
  <c r="D20" i="26"/>
  <c r="F20" i="26"/>
  <c r="C12" i="26"/>
  <c r="D12" i="26"/>
  <c r="F12" i="26"/>
  <c r="C4" i="26"/>
  <c r="D4" i="26"/>
  <c r="F4" i="26"/>
  <c r="F195" i="26"/>
  <c r="C194" i="26"/>
  <c r="D189" i="26"/>
  <c r="F187" i="26"/>
  <c r="C186" i="26"/>
  <c r="D181" i="26"/>
  <c r="F179" i="26"/>
  <c r="C178" i="26"/>
  <c r="D173" i="26"/>
  <c r="F171" i="26"/>
  <c r="C170" i="26"/>
  <c r="D165" i="26"/>
  <c r="F163" i="26"/>
  <c r="C162" i="26"/>
  <c r="D157" i="26"/>
  <c r="F155" i="26"/>
  <c r="C154" i="26"/>
  <c r="D149" i="26"/>
  <c r="F147" i="26"/>
  <c r="C146" i="26"/>
  <c r="D141" i="26"/>
  <c r="F139" i="26"/>
  <c r="D117" i="26"/>
  <c r="D85" i="26"/>
  <c r="D53" i="26"/>
  <c r="D21" i="26"/>
  <c r="D127" i="26"/>
  <c r="F127" i="26"/>
  <c r="D79" i="26"/>
  <c r="F79" i="26"/>
  <c r="D39" i="26"/>
  <c r="F39" i="26"/>
  <c r="C110" i="26"/>
  <c r="D110" i="26"/>
  <c r="F110" i="26"/>
  <c r="C46" i="26"/>
  <c r="D46" i="26"/>
  <c r="F46" i="26"/>
  <c r="C22" i="26"/>
  <c r="D22" i="26"/>
  <c r="F22" i="26"/>
  <c r="D175" i="26"/>
  <c r="D151" i="26"/>
  <c r="C131" i="26"/>
  <c r="D131" i="26"/>
  <c r="C123" i="26"/>
  <c r="D123" i="26"/>
  <c r="C115" i="26"/>
  <c r="D115" i="26"/>
  <c r="C107" i="26"/>
  <c r="D107" i="26"/>
  <c r="C99" i="26"/>
  <c r="D99" i="26"/>
  <c r="C91" i="26"/>
  <c r="D91" i="26"/>
  <c r="C83" i="26"/>
  <c r="D83" i="26"/>
  <c r="C75" i="26"/>
  <c r="D75" i="26"/>
  <c r="C67" i="26"/>
  <c r="D67" i="26"/>
  <c r="C59" i="26"/>
  <c r="D59" i="26"/>
  <c r="C51" i="26"/>
  <c r="D51" i="26"/>
  <c r="C43" i="26"/>
  <c r="D43" i="26"/>
  <c r="C35" i="26"/>
  <c r="D35" i="26"/>
  <c r="C27" i="26"/>
  <c r="D27" i="26"/>
  <c r="C19" i="26"/>
  <c r="D19" i="26"/>
  <c r="C11" i="26"/>
  <c r="D11" i="26"/>
  <c r="D192" i="26"/>
  <c r="F190" i="26"/>
  <c r="D184" i="26"/>
  <c r="F182" i="26"/>
  <c r="C181" i="26"/>
  <c r="D176" i="26"/>
  <c r="F174" i="26"/>
  <c r="D168" i="26"/>
  <c r="F166" i="26"/>
  <c r="D160" i="26"/>
  <c r="F158" i="26"/>
  <c r="C157" i="26"/>
  <c r="D152" i="26"/>
  <c r="F150" i="26"/>
  <c r="D144" i="26"/>
  <c r="F142" i="26"/>
  <c r="C141" i="26"/>
  <c r="D139" i="26"/>
  <c r="F128" i="26"/>
  <c r="C103" i="26"/>
  <c r="F96" i="26"/>
  <c r="C71" i="26"/>
  <c r="F64" i="26"/>
  <c r="C39" i="26"/>
  <c r="F32" i="26"/>
  <c r="C7" i="26"/>
  <c r="D135" i="26"/>
  <c r="F135" i="26"/>
  <c r="D95" i="26"/>
  <c r="F95" i="26"/>
  <c r="D55" i="26"/>
  <c r="F55" i="26"/>
  <c r="C119" i="26"/>
  <c r="C126" i="26"/>
  <c r="D126" i="26"/>
  <c r="F126" i="26"/>
  <c r="C78" i="26"/>
  <c r="D78" i="26"/>
  <c r="F78" i="26"/>
  <c r="D191" i="26"/>
  <c r="F130" i="26"/>
  <c r="F122" i="26"/>
  <c r="F114" i="26"/>
  <c r="F106" i="26"/>
  <c r="F98" i="26"/>
  <c r="F90" i="26"/>
  <c r="F82" i="26"/>
  <c r="F74" i="26"/>
  <c r="F66" i="26"/>
  <c r="F58" i="26"/>
  <c r="F50" i="26"/>
  <c r="F42" i="26"/>
  <c r="F34" i="26"/>
  <c r="F26" i="26"/>
  <c r="F18" i="26"/>
  <c r="F10" i="26"/>
  <c r="D195" i="26"/>
  <c r="F193" i="26"/>
  <c r="D187" i="26"/>
  <c r="F185" i="26"/>
  <c r="D179" i="26"/>
  <c r="F177" i="26"/>
  <c r="D171" i="26"/>
  <c r="F169" i="26"/>
  <c r="D163" i="26"/>
  <c r="F161" i="26"/>
  <c r="D155" i="26"/>
  <c r="F153" i="26"/>
  <c r="D147" i="26"/>
  <c r="F145" i="26"/>
  <c r="C139" i="26"/>
  <c r="C122" i="26"/>
  <c r="F115" i="26"/>
  <c r="D109" i="26"/>
  <c r="C90" i="26"/>
  <c r="F83" i="26"/>
  <c r="D77" i="26"/>
  <c r="C58" i="26"/>
  <c r="F51" i="26"/>
  <c r="D45" i="26"/>
  <c r="C26" i="26"/>
  <c r="F19" i="26"/>
  <c r="D13" i="26"/>
  <c r="D111" i="26"/>
  <c r="F111" i="26"/>
  <c r="D47" i="26"/>
  <c r="F47" i="26"/>
  <c r="C118" i="26"/>
  <c r="D118" i="26"/>
  <c r="F118" i="26"/>
  <c r="C70" i="26"/>
  <c r="D70" i="26"/>
  <c r="F70" i="26"/>
  <c r="D167" i="26"/>
  <c r="D143" i="26"/>
  <c r="C137" i="26"/>
  <c r="D137" i="26"/>
  <c r="F137" i="26"/>
  <c r="C129" i="26"/>
  <c r="D129" i="26"/>
  <c r="F129" i="26"/>
  <c r="C121" i="26"/>
  <c r="D121" i="26"/>
  <c r="F121" i="26"/>
  <c r="C113" i="26"/>
  <c r="D113" i="26"/>
  <c r="F113" i="26"/>
  <c r="C105" i="26"/>
  <c r="D105" i="26"/>
  <c r="F105" i="26"/>
  <c r="C97" i="26"/>
  <c r="D97" i="26"/>
  <c r="F97" i="26"/>
  <c r="C89" i="26"/>
  <c r="D89" i="26"/>
  <c r="F89" i="26"/>
  <c r="C81" i="26"/>
  <c r="D81" i="26"/>
  <c r="F81" i="26"/>
  <c r="C73" i="26"/>
  <c r="D73" i="26"/>
  <c r="F73" i="26"/>
  <c r="C65" i="26"/>
  <c r="D65" i="26"/>
  <c r="F65" i="26"/>
  <c r="C57" i="26"/>
  <c r="D57" i="26"/>
  <c r="F57" i="26"/>
  <c r="C49" i="26"/>
  <c r="D49" i="26"/>
  <c r="F49" i="26"/>
  <c r="C41" i="26"/>
  <c r="D41" i="26"/>
  <c r="F41" i="26"/>
  <c r="C33" i="26"/>
  <c r="D33" i="26"/>
  <c r="F33" i="26"/>
  <c r="C25" i="26"/>
  <c r="D25" i="26"/>
  <c r="F25" i="26"/>
  <c r="C17" i="26"/>
  <c r="D17" i="26"/>
  <c r="F17" i="26"/>
  <c r="C9" i="26"/>
  <c r="D9" i="26"/>
  <c r="F9" i="26"/>
  <c r="F196" i="26"/>
  <c r="C195" i="26"/>
  <c r="D190" i="26"/>
  <c r="F188" i="26"/>
  <c r="C187" i="26"/>
  <c r="D182" i="26"/>
  <c r="F180" i="26"/>
  <c r="C179" i="26"/>
  <c r="D174" i="26"/>
  <c r="F172" i="26"/>
  <c r="C171" i="26"/>
  <c r="D166" i="26"/>
  <c r="F164" i="26"/>
  <c r="C163" i="26"/>
  <c r="D158" i="26"/>
  <c r="F156" i="26"/>
  <c r="C155" i="26"/>
  <c r="D150" i="26"/>
  <c r="F148" i="26"/>
  <c r="C147" i="26"/>
  <c r="D142" i="26"/>
  <c r="F140" i="26"/>
  <c r="F138" i="26"/>
  <c r="C127" i="26"/>
  <c r="D114" i="26"/>
  <c r="C95" i="26"/>
  <c r="D82" i="26"/>
  <c r="C63" i="26"/>
  <c r="D50" i="26"/>
  <c r="C31" i="26"/>
  <c r="D18" i="26"/>
  <c r="D87" i="26"/>
  <c r="F87" i="26"/>
  <c r="C102" i="26"/>
  <c r="D102" i="26"/>
  <c r="F102" i="26"/>
  <c r="C62" i="26"/>
  <c r="D62" i="26"/>
  <c r="F62" i="26"/>
  <c r="C38" i="26"/>
  <c r="D38" i="26"/>
  <c r="F38" i="26"/>
  <c r="C136" i="26"/>
  <c r="D136" i="26"/>
  <c r="C128" i="26"/>
  <c r="D128" i="26"/>
  <c r="C120" i="26"/>
  <c r="D120" i="26"/>
  <c r="C112" i="26"/>
  <c r="D112" i="26"/>
  <c r="C104" i="26"/>
  <c r="D104" i="26"/>
  <c r="C96" i="26"/>
  <c r="D96" i="26"/>
  <c r="C88" i="26"/>
  <c r="D88" i="26"/>
  <c r="C80" i="26"/>
  <c r="D80" i="26"/>
  <c r="C72" i="26"/>
  <c r="D72" i="26"/>
  <c r="C64" i="26"/>
  <c r="D64" i="26"/>
  <c r="C56" i="26"/>
  <c r="D56" i="26"/>
  <c r="C48" i="26"/>
  <c r="D48" i="26"/>
  <c r="C40" i="26"/>
  <c r="D40" i="26"/>
  <c r="C32" i="26"/>
  <c r="D32" i="26"/>
  <c r="C24" i="26"/>
  <c r="D24" i="26"/>
  <c r="C16" i="26"/>
  <c r="D16" i="26"/>
  <c r="C8" i="26"/>
  <c r="D8" i="26"/>
  <c r="F191" i="26"/>
  <c r="C190" i="26"/>
  <c r="C182" i="26"/>
  <c r="F175" i="26"/>
  <c r="C174" i="26"/>
  <c r="F167" i="26"/>
  <c r="C166" i="26"/>
  <c r="F159" i="26"/>
  <c r="C158" i="26"/>
  <c r="F151" i="26"/>
  <c r="C150" i="26"/>
  <c r="F143" i="26"/>
  <c r="C142" i="26"/>
  <c r="D138" i="26"/>
  <c r="D133" i="26"/>
  <c r="C114" i="26"/>
  <c r="F107" i="26"/>
  <c r="D101" i="26"/>
  <c r="C82" i="26"/>
  <c r="F75" i="26"/>
  <c r="D69" i="26"/>
  <c r="C50" i="26"/>
  <c r="F43" i="26"/>
  <c r="D37" i="26"/>
  <c r="C18" i="26"/>
  <c r="F11" i="26"/>
  <c r="D5" i="26"/>
  <c r="Q8" i="16" l="1"/>
  <c r="R8" i="16"/>
  <c r="P2" i="16"/>
  <c r="R6" i="16"/>
  <c r="B3" i="24" l="1"/>
  <c r="B4" i="24"/>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8" i="24"/>
  <c r="B59" i="24"/>
  <c r="B60" i="24"/>
  <c r="B61" i="24"/>
  <c r="B62" i="24"/>
  <c r="B63" i="24"/>
  <c r="B64"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B116" i="24"/>
  <c r="B117" i="24"/>
  <c r="B118" i="24"/>
  <c r="B119" i="24"/>
  <c r="B120" i="24"/>
  <c r="B121" i="24"/>
  <c r="B122" i="24"/>
  <c r="B123" i="24"/>
  <c r="B124" i="24"/>
  <c r="B125" i="24"/>
  <c r="B126" i="24"/>
  <c r="B127" i="24"/>
  <c r="B128" i="24"/>
  <c r="B129" i="24"/>
  <c r="B130" i="24"/>
  <c r="B131" i="24"/>
  <c r="B132" i="24"/>
  <c r="B133" i="24"/>
  <c r="B134" i="24"/>
  <c r="B135" i="24"/>
  <c r="B136" i="24"/>
  <c r="B137" i="24"/>
  <c r="B138" i="24"/>
  <c r="B139" i="24"/>
  <c r="B140" i="24"/>
  <c r="B141" i="24"/>
  <c r="B142" i="24"/>
  <c r="B143" i="24"/>
  <c r="B144" i="24"/>
  <c r="B145" i="24"/>
  <c r="B146" i="24"/>
  <c r="B147" i="24"/>
  <c r="B148" i="24"/>
  <c r="B149" i="24"/>
  <c r="B150" i="24"/>
  <c r="B151" i="24"/>
  <c r="B152" i="24"/>
  <c r="B153" i="24"/>
  <c r="B154" i="24"/>
  <c r="B155" i="24"/>
  <c r="B156" i="24"/>
  <c r="B157" i="24"/>
  <c r="B158" i="24"/>
  <c r="B159" i="24"/>
  <c r="B160" i="24"/>
  <c r="B161" i="24"/>
  <c r="B162" i="24"/>
  <c r="B163" i="24"/>
  <c r="B164" i="24"/>
  <c r="B165" i="24"/>
  <c r="B166" i="24"/>
  <c r="B167" i="24"/>
  <c r="B168" i="24"/>
  <c r="B169" i="24"/>
  <c r="B170" i="24"/>
  <c r="B171" i="24"/>
  <c r="B172" i="24"/>
  <c r="B173" i="24"/>
  <c r="B174" i="24"/>
  <c r="B175" i="24"/>
  <c r="B176" i="24"/>
  <c r="B177" i="24"/>
  <c r="B178" i="24"/>
  <c r="B179" i="24"/>
  <c r="B180" i="24"/>
  <c r="B181" i="24"/>
  <c r="B182" i="24"/>
  <c r="B183" i="24"/>
  <c r="B184" i="24"/>
  <c r="B185" i="24"/>
  <c r="B186" i="24"/>
  <c r="B187" i="24"/>
  <c r="B188" i="24"/>
  <c r="B189" i="24"/>
  <c r="B190" i="24"/>
  <c r="B191" i="24"/>
  <c r="B192" i="24"/>
  <c r="B193" i="24"/>
  <c r="B194" i="24"/>
  <c r="B195" i="24"/>
  <c r="BF3" i="9"/>
  <c r="BG3" i="9"/>
  <c r="B195" i="15" l="1"/>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2" i="14"/>
  <c r="I193" i="13"/>
  <c r="I190" i="13"/>
  <c r="I187" i="13"/>
  <c r="I184" i="13"/>
  <c r="I183" i="13"/>
  <c r="I180" i="13"/>
  <c r="I176" i="13"/>
  <c r="I173" i="13"/>
  <c r="I172" i="13"/>
  <c r="I166" i="13"/>
  <c r="I165" i="13"/>
  <c r="I162" i="13"/>
  <c r="I156" i="13"/>
  <c r="I145" i="13"/>
  <c r="I144" i="13"/>
  <c r="I137" i="13"/>
  <c r="I136" i="13"/>
  <c r="I131" i="13"/>
  <c r="I127" i="13"/>
  <c r="I126" i="13"/>
  <c r="I122" i="13"/>
  <c r="I119" i="13"/>
  <c r="I118" i="13"/>
  <c r="I117" i="13"/>
  <c r="I112" i="13"/>
  <c r="I107" i="13"/>
  <c r="I105" i="13"/>
  <c r="I104" i="13"/>
  <c r="I103" i="13"/>
  <c r="I91" i="13"/>
  <c r="I90" i="13"/>
  <c r="I89" i="13"/>
  <c r="I83" i="13"/>
  <c r="I82" i="13"/>
  <c r="I81" i="13"/>
  <c r="I80" i="13"/>
  <c r="I76" i="13"/>
  <c r="I74" i="13"/>
  <c r="I73" i="13"/>
  <c r="I72" i="13"/>
  <c r="I69" i="13"/>
  <c r="I66" i="13"/>
  <c r="I61" i="13"/>
  <c r="I59" i="13"/>
  <c r="I56" i="13"/>
  <c r="I55" i="13"/>
  <c r="I54"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3" i="13"/>
  <c r="R5" i="11" l="1"/>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30" i="13" s="1"/>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3" i="13"/>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E4" i="13"/>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46" i="25"/>
  <c r="B47" i="25"/>
  <c r="B48" i="25"/>
  <c r="B49" i="25"/>
  <c r="B50" i="25"/>
  <c r="B51" i="25"/>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B88" i="25"/>
  <c r="B89" i="25"/>
  <c r="B90" i="25"/>
  <c r="B91" i="25"/>
  <c r="B92" i="25"/>
  <c r="B93" i="25"/>
  <c r="B94" i="25"/>
  <c r="B95" i="25"/>
  <c r="B96" i="25"/>
  <c r="B97" i="25"/>
  <c r="B98" i="25"/>
  <c r="B99" i="25"/>
  <c r="B100" i="25"/>
  <c r="B101" i="25"/>
  <c r="B102" i="25"/>
  <c r="B103" i="25"/>
  <c r="B104" i="25"/>
  <c r="B105"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6" i="25"/>
  <c r="B157" i="25"/>
  <c r="B158" i="25"/>
  <c r="B159" i="25"/>
  <c r="B160" i="25"/>
  <c r="B161" i="25"/>
  <c r="B162" i="25"/>
  <c r="B163" i="25"/>
  <c r="B164" i="25"/>
  <c r="B165" i="25"/>
  <c r="B166" i="25"/>
  <c r="B167" i="25"/>
  <c r="B168" i="25"/>
  <c r="B169" i="25"/>
  <c r="B170" i="25"/>
  <c r="B171" i="25"/>
  <c r="B172" i="25"/>
  <c r="B173" i="25"/>
  <c r="B174" i="25"/>
  <c r="B175" i="25"/>
  <c r="B176" i="25"/>
  <c r="B177" i="25"/>
  <c r="B178" i="25"/>
  <c r="B179" i="25"/>
  <c r="B180" i="25"/>
  <c r="B181" i="25"/>
  <c r="B182" i="25"/>
  <c r="B183" i="25"/>
  <c r="B184" i="25"/>
  <c r="B185" i="25"/>
  <c r="B186" i="25"/>
  <c r="B187" i="25"/>
  <c r="B188" i="25"/>
  <c r="B189" i="25"/>
  <c r="B190" i="25"/>
  <c r="B191" i="25"/>
  <c r="B192" i="25"/>
  <c r="B193" i="25"/>
  <c r="B194" i="25"/>
  <c r="B195" i="25"/>
  <c r="B2" i="25"/>
  <c r="B3" i="26"/>
  <c r="B2" i="24"/>
  <c r="B2" i="14"/>
  <c r="B3" i="13"/>
  <c r="G3" i="13" s="1"/>
  <c r="B4" i="13"/>
  <c r="G4" i="13" s="1"/>
  <c r="B5" i="13"/>
  <c r="G5" i="13" s="1"/>
  <c r="B6" i="13"/>
  <c r="G6" i="13" s="1"/>
  <c r="B7" i="13"/>
  <c r="G7" i="13" s="1"/>
  <c r="B8" i="13"/>
  <c r="G8" i="13" s="1"/>
  <c r="B9" i="13"/>
  <c r="G9" i="13" s="1"/>
  <c r="B10" i="13"/>
  <c r="G10" i="13" s="1"/>
  <c r="B11" i="13"/>
  <c r="G11" i="13" s="1"/>
  <c r="B12" i="13"/>
  <c r="G12" i="13" s="1"/>
  <c r="B13" i="13"/>
  <c r="G13" i="13" s="1"/>
  <c r="B14" i="13"/>
  <c r="G14" i="13" s="1"/>
  <c r="B15" i="13"/>
  <c r="G15" i="13" s="1"/>
  <c r="B16" i="13"/>
  <c r="G16" i="13" s="1"/>
  <c r="B17" i="13"/>
  <c r="G17" i="13" s="1"/>
  <c r="B18" i="13"/>
  <c r="G18" i="13" s="1"/>
  <c r="B19" i="13"/>
  <c r="G19" i="13" s="1"/>
  <c r="B20" i="13"/>
  <c r="G20" i="13" s="1"/>
  <c r="B21" i="13"/>
  <c r="G21" i="13" s="1"/>
  <c r="B22" i="13"/>
  <c r="G22" i="13" s="1"/>
  <c r="B23" i="13"/>
  <c r="G23" i="13" s="1"/>
  <c r="B24" i="13"/>
  <c r="G24" i="13" s="1"/>
  <c r="B25" i="13"/>
  <c r="G25" i="13" s="1"/>
  <c r="B26" i="13"/>
  <c r="G26" i="13" s="1"/>
  <c r="B27" i="13"/>
  <c r="G27" i="13" s="1"/>
  <c r="B28" i="13"/>
  <c r="G28" i="13" s="1"/>
  <c r="B29" i="13"/>
  <c r="G29" i="13" s="1"/>
  <c r="B30" i="13"/>
  <c r="G30" i="13" s="1"/>
  <c r="B31" i="13"/>
  <c r="G31" i="13" s="1"/>
  <c r="B32" i="13"/>
  <c r="G32" i="13" s="1"/>
  <c r="B33" i="13"/>
  <c r="G33" i="13" s="1"/>
  <c r="B34" i="13"/>
  <c r="G34" i="13" s="1"/>
  <c r="B35" i="13"/>
  <c r="G35" i="13" s="1"/>
  <c r="B36" i="13"/>
  <c r="G36" i="13" s="1"/>
  <c r="B37" i="13"/>
  <c r="G37" i="13" s="1"/>
  <c r="B38" i="13"/>
  <c r="G38" i="13" s="1"/>
  <c r="B39" i="13"/>
  <c r="G39" i="13" s="1"/>
  <c r="B40" i="13"/>
  <c r="G40" i="13" s="1"/>
  <c r="B41" i="13"/>
  <c r="G41" i="13" s="1"/>
  <c r="B42" i="13"/>
  <c r="G42" i="13" s="1"/>
  <c r="B43" i="13"/>
  <c r="G43" i="13" s="1"/>
  <c r="B44" i="13"/>
  <c r="G44" i="13" s="1"/>
  <c r="B45" i="13"/>
  <c r="G45" i="13" s="1"/>
  <c r="B46" i="13"/>
  <c r="G46" i="13" s="1"/>
  <c r="B47" i="13"/>
  <c r="G47" i="13" s="1"/>
  <c r="B48" i="13"/>
  <c r="G48" i="13" s="1"/>
  <c r="B49" i="13"/>
  <c r="G49" i="13" s="1"/>
  <c r="B50" i="13"/>
  <c r="G50" i="13" s="1"/>
  <c r="B51" i="13"/>
  <c r="G51" i="13" s="1"/>
  <c r="B52" i="13"/>
  <c r="G52" i="13" s="1"/>
  <c r="B53" i="13"/>
  <c r="G53" i="13" s="1"/>
  <c r="B54" i="13"/>
  <c r="G54" i="13" s="1"/>
  <c r="B55" i="13"/>
  <c r="G55" i="13" s="1"/>
  <c r="B56" i="13"/>
  <c r="G56" i="13" s="1"/>
  <c r="B57" i="13"/>
  <c r="G57" i="13" s="1"/>
  <c r="B58" i="13"/>
  <c r="G58" i="13" s="1"/>
  <c r="B59" i="13"/>
  <c r="G59" i="13" s="1"/>
  <c r="B60" i="13"/>
  <c r="G60" i="13" s="1"/>
  <c r="B61" i="13"/>
  <c r="G61" i="13" s="1"/>
  <c r="B62" i="13"/>
  <c r="G62" i="13" s="1"/>
  <c r="B63" i="13"/>
  <c r="G63" i="13" s="1"/>
  <c r="B64" i="13"/>
  <c r="G64" i="13" s="1"/>
  <c r="B65" i="13"/>
  <c r="G65" i="13" s="1"/>
  <c r="B66" i="13"/>
  <c r="G66" i="13" s="1"/>
  <c r="B67" i="13"/>
  <c r="G67" i="13" s="1"/>
  <c r="B68" i="13"/>
  <c r="G68" i="13" s="1"/>
  <c r="B69" i="13"/>
  <c r="G69" i="13" s="1"/>
  <c r="B70" i="13"/>
  <c r="G70" i="13" s="1"/>
  <c r="B71" i="13"/>
  <c r="G71" i="13" s="1"/>
  <c r="B72" i="13"/>
  <c r="G72" i="13" s="1"/>
  <c r="B73" i="13"/>
  <c r="G73" i="13" s="1"/>
  <c r="B74" i="13"/>
  <c r="G74" i="13" s="1"/>
  <c r="B75" i="13"/>
  <c r="G75" i="13" s="1"/>
  <c r="B76" i="13"/>
  <c r="G76" i="13" s="1"/>
  <c r="B77" i="13"/>
  <c r="G77" i="13" s="1"/>
  <c r="B78" i="13"/>
  <c r="G78" i="13" s="1"/>
  <c r="B79" i="13"/>
  <c r="G79" i="13" s="1"/>
  <c r="B80" i="13"/>
  <c r="G80" i="13" s="1"/>
  <c r="B81" i="13"/>
  <c r="G81" i="13" s="1"/>
  <c r="B82" i="13"/>
  <c r="G82" i="13" s="1"/>
  <c r="B83" i="13"/>
  <c r="G83" i="13" s="1"/>
  <c r="B84" i="13"/>
  <c r="G84" i="13" s="1"/>
  <c r="B85" i="13"/>
  <c r="G85" i="13" s="1"/>
  <c r="B86" i="13"/>
  <c r="G86" i="13" s="1"/>
  <c r="B87" i="13"/>
  <c r="G87" i="13" s="1"/>
  <c r="B88" i="13"/>
  <c r="G88" i="13" s="1"/>
  <c r="B89" i="13"/>
  <c r="G89" i="13" s="1"/>
  <c r="B90" i="13"/>
  <c r="G90" i="13" s="1"/>
  <c r="B91" i="13"/>
  <c r="G91" i="13" s="1"/>
  <c r="B92" i="13"/>
  <c r="G92" i="13" s="1"/>
  <c r="B93" i="13"/>
  <c r="G93" i="13" s="1"/>
  <c r="B94" i="13"/>
  <c r="G94" i="13" s="1"/>
  <c r="B95" i="13"/>
  <c r="G95" i="13" s="1"/>
  <c r="B96" i="13"/>
  <c r="G96" i="13" s="1"/>
  <c r="B97" i="13"/>
  <c r="G97" i="13" s="1"/>
  <c r="B98" i="13"/>
  <c r="G98" i="13" s="1"/>
  <c r="B99" i="13"/>
  <c r="G99" i="13" s="1"/>
  <c r="B100" i="13"/>
  <c r="G100" i="13" s="1"/>
  <c r="B101" i="13"/>
  <c r="G101" i="13" s="1"/>
  <c r="B102" i="13"/>
  <c r="G102" i="13" s="1"/>
  <c r="B103" i="13"/>
  <c r="G103" i="13" s="1"/>
  <c r="B104" i="13"/>
  <c r="G104" i="13" s="1"/>
  <c r="B105" i="13"/>
  <c r="G105" i="13" s="1"/>
  <c r="B106" i="13"/>
  <c r="G106" i="13" s="1"/>
  <c r="B107" i="13"/>
  <c r="G107" i="13" s="1"/>
  <c r="B108" i="13"/>
  <c r="G108" i="13" s="1"/>
  <c r="B109" i="13"/>
  <c r="G109" i="13" s="1"/>
  <c r="B110" i="13"/>
  <c r="G110" i="13" s="1"/>
  <c r="B111" i="13"/>
  <c r="G111" i="13" s="1"/>
  <c r="B112" i="13"/>
  <c r="G112" i="13" s="1"/>
  <c r="B113" i="13"/>
  <c r="G113" i="13" s="1"/>
  <c r="B114" i="13"/>
  <c r="G114" i="13" s="1"/>
  <c r="B115" i="13"/>
  <c r="G115" i="13" s="1"/>
  <c r="B116" i="13"/>
  <c r="G116" i="13" s="1"/>
  <c r="B117" i="13"/>
  <c r="G117" i="13" s="1"/>
  <c r="B118" i="13"/>
  <c r="G118" i="13" s="1"/>
  <c r="B119" i="13"/>
  <c r="G119" i="13" s="1"/>
  <c r="B120" i="13"/>
  <c r="G120" i="13" s="1"/>
  <c r="B121" i="13"/>
  <c r="G121" i="13" s="1"/>
  <c r="B122" i="13"/>
  <c r="G122" i="13" s="1"/>
  <c r="B123" i="13"/>
  <c r="G123" i="13" s="1"/>
  <c r="B124" i="13"/>
  <c r="G124" i="13" s="1"/>
  <c r="B125" i="13"/>
  <c r="G125" i="13" s="1"/>
  <c r="B126" i="13"/>
  <c r="G126" i="13" s="1"/>
  <c r="B127" i="13"/>
  <c r="G127" i="13" s="1"/>
  <c r="B128" i="13"/>
  <c r="G128" i="13" s="1"/>
  <c r="B129" i="13"/>
  <c r="G129" i="13" s="1"/>
  <c r="B130" i="13"/>
  <c r="G130" i="13" s="1"/>
  <c r="B131" i="13"/>
  <c r="G131" i="13" s="1"/>
  <c r="B132" i="13"/>
  <c r="G132" i="13" s="1"/>
  <c r="B133" i="13"/>
  <c r="G133" i="13" s="1"/>
  <c r="B134" i="13"/>
  <c r="G134" i="13" s="1"/>
  <c r="B135" i="13"/>
  <c r="G135" i="13" s="1"/>
  <c r="B136" i="13"/>
  <c r="G136" i="13" s="1"/>
  <c r="B137" i="13"/>
  <c r="G137" i="13" s="1"/>
  <c r="B138" i="13"/>
  <c r="G138" i="13" s="1"/>
  <c r="B139" i="13"/>
  <c r="G139" i="13" s="1"/>
  <c r="B140" i="13"/>
  <c r="G140" i="13" s="1"/>
  <c r="B141" i="13"/>
  <c r="G141" i="13" s="1"/>
  <c r="B142" i="13"/>
  <c r="G142" i="13" s="1"/>
  <c r="B143" i="13"/>
  <c r="G143" i="13" s="1"/>
  <c r="B144" i="13"/>
  <c r="G144" i="13" s="1"/>
  <c r="B145" i="13"/>
  <c r="G145" i="13" s="1"/>
  <c r="B146" i="13"/>
  <c r="G146" i="13" s="1"/>
  <c r="B147" i="13"/>
  <c r="G147" i="13" s="1"/>
  <c r="B148" i="13"/>
  <c r="G148" i="13" s="1"/>
  <c r="B149" i="13"/>
  <c r="G149" i="13" s="1"/>
  <c r="B150" i="13"/>
  <c r="G150" i="13" s="1"/>
  <c r="B151" i="13"/>
  <c r="G151" i="13" s="1"/>
  <c r="B152" i="13"/>
  <c r="G152" i="13" s="1"/>
  <c r="B153" i="13"/>
  <c r="G153" i="13" s="1"/>
  <c r="B154" i="13"/>
  <c r="G154" i="13" s="1"/>
  <c r="B155" i="13"/>
  <c r="G155" i="13" s="1"/>
  <c r="B156" i="13"/>
  <c r="G156" i="13" s="1"/>
  <c r="B157" i="13"/>
  <c r="G157" i="13" s="1"/>
  <c r="B158" i="13"/>
  <c r="G158" i="13" s="1"/>
  <c r="B159" i="13"/>
  <c r="G159" i="13" s="1"/>
  <c r="B160" i="13"/>
  <c r="G160" i="13" s="1"/>
  <c r="B161" i="13"/>
  <c r="G161" i="13" s="1"/>
  <c r="B162" i="13"/>
  <c r="G162" i="13" s="1"/>
  <c r="B163" i="13"/>
  <c r="G163" i="13" s="1"/>
  <c r="B164" i="13"/>
  <c r="G164" i="13" s="1"/>
  <c r="B165" i="13"/>
  <c r="G165" i="13" s="1"/>
  <c r="B166" i="13"/>
  <c r="G166" i="13" s="1"/>
  <c r="B167" i="13"/>
  <c r="G167" i="13" s="1"/>
  <c r="B168" i="13"/>
  <c r="G168" i="13" s="1"/>
  <c r="B169" i="13"/>
  <c r="G169" i="13" s="1"/>
  <c r="B170" i="13"/>
  <c r="G170" i="13" s="1"/>
  <c r="B171" i="13"/>
  <c r="G171" i="13" s="1"/>
  <c r="B172" i="13"/>
  <c r="G172" i="13" s="1"/>
  <c r="B173" i="13"/>
  <c r="G173" i="13" s="1"/>
  <c r="B174" i="13"/>
  <c r="G174" i="13" s="1"/>
  <c r="B175" i="13"/>
  <c r="G175" i="13" s="1"/>
  <c r="B176" i="13"/>
  <c r="G176" i="13" s="1"/>
  <c r="B177" i="13"/>
  <c r="G177" i="13" s="1"/>
  <c r="B178" i="13"/>
  <c r="G178" i="13" s="1"/>
  <c r="B179" i="13"/>
  <c r="G179" i="13" s="1"/>
  <c r="B180" i="13"/>
  <c r="G180" i="13" s="1"/>
  <c r="B181" i="13"/>
  <c r="G181" i="13" s="1"/>
  <c r="B182" i="13"/>
  <c r="G182" i="13" s="1"/>
  <c r="B183" i="13"/>
  <c r="G183" i="13" s="1"/>
  <c r="B184" i="13"/>
  <c r="G184" i="13" s="1"/>
  <c r="B185" i="13"/>
  <c r="G185" i="13" s="1"/>
  <c r="B186" i="13"/>
  <c r="G186" i="13" s="1"/>
  <c r="B187" i="13"/>
  <c r="G187" i="13" s="1"/>
  <c r="B188" i="13"/>
  <c r="G188" i="13" s="1"/>
  <c r="B189" i="13"/>
  <c r="G189" i="13" s="1"/>
  <c r="B190" i="13"/>
  <c r="G190" i="13" s="1"/>
  <c r="B191" i="13"/>
  <c r="G191" i="13" s="1"/>
  <c r="B192" i="13"/>
  <c r="G192" i="13" s="1"/>
  <c r="B193" i="13"/>
  <c r="G193" i="13" s="1"/>
  <c r="B194" i="13"/>
  <c r="G194" i="13" s="1"/>
  <c r="B195" i="13"/>
  <c r="G195" i="13" s="1"/>
  <c r="B196" i="13"/>
  <c r="G196" i="13" s="1"/>
  <c r="C2" i="21"/>
  <c r="D3"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2" i="21"/>
  <c r="J3" i="26" l="1"/>
  <c r="F3" i="26"/>
  <c r="D3" i="26"/>
  <c r="C3" i="26"/>
  <c r="N5" i="21" l="1"/>
  <c r="M5" i="21"/>
  <c r="F128" i="21" l="1"/>
  <c r="F42" i="21"/>
  <c r="G135" i="21"/>
  <c r="G191" i="21"/>
  <c r="G14" i="21"/>
  <c r="G26" i="21"/>
  <c r="G42" i="21"/>
  <c r="G58" i="21"/>
  <c r="G74" i="21"/>
  <c r="G86" i="21"/>
  <c r="G102" i="21"/>
  <c r="G122" i="21"/>
  <c r="G147" i="21"/>
  <c r="G46" i="21"/>
  <c r="G78" i="21"/>
  <c r="G98" i="21"/>
  <c r="G114" i="21"/>
  <c r="G126" i="21"/>
  <c r="G143" i="21"/>
  <c r="G30" i="21"/>
  <c r="G62" i="21"/>
  <c r="G82" i="21"/>
  <c r="G110" i="21"/>
  <c r="G139" i="21"/>
  <c r="G187" i="21"/>
  <c r="G10" i="21"/>
  <c r="G22" i="21"/>
  <c r="G38" i="21"/>
  <c r="G54" i="21"/>
  <c r="G70" i="21"/>
  <c r="G90" i="21"/>
  <c r="G106" i="21"/>
  <c r="G131" i="21"/>
  <c r="G151" i="21"/>
  <c r="G155" i="21"/>
  <c r="G159" i="21"/>
  <c r="G163" i="21"/>
  <c r="G167" i="21"/>
  <c r="G171" i="21"/>
  <c r="G175" i="21"/>
  <c r="G179" i="21"/>
  <c r="G183" i="21"/>
  <c r="G195" i="21"/>
  <c r="G6" i="21"/>
  <c r="G18" i="21"/>
  <c r="G34" i="21"/>
  <c r="G50" i="21"/>
  <c r="G66" i="21"/>
  <c r="G94" i="21"/>
  <c r="G118" i="21"/>
  <c r="G193" i="21"/>
  <c r="G129" i="21"/>
  <c r="G65" i="21"/>
  <c r="G192" i="21"/>
  <c r="G128" i="21"/>
  <c r="G64" i="21"/>
  <c r="G127" i="21"/>
  <c r="G142" i="21"/>
  <c r="G55" i="21"/>
  <c r="G157" i="21"/>
  <c r="G93" i="21"/>
  <c r="G29" i="21"/>
  <c r="G180" i="21"/>
  <c r="G116" i="21"/>
  <c r="G52" i="21"/>
  <c r="G115" i="21"/>
  <c r="G51" i="21"/>
  <c r="G23" i="21"/>
  <c r="G138" i="21"/>
  <c r="G88" i="21"/>
  <c r="G79" i="21"/>
  <c r="G140" i="21"/>
  <c r="G11" i="21"/>
  <c r="G188" i="21"/>
  <c r="G146" i="21"/>
  <c r="G185" i="21"/>
  <c r="G121" i="21"/>
  <c r="G57" i="21"/>
  <c r="G184" i="21"/>
  <c r="G120" i="21"/>
  <c r="G56" i="21"/>
  <c r="G7" i="21"/>
  <c r="G134" i="21"/>
  <c r="G47" i="21"/>
  <c r="G149" i="21"/>
  <c r="G85" i="21"/>
  <c r="G21" i="21"/>
  <c r="G172" i="21"/>
  <c r="G108" i="21"/>
  <c r="G44" i="21"/>
  <c r="G107" i="21"/>
  <c r="G43" i="21"/>
  <c r="G194" i="21"/>
  <c r="G130" i="21"/>
  <c r="G25" i="21"/>
  <c r="G166" i="21"/>
  <c r="G76" i="21"/>
  <c r="G124" i="21"/>
  <c r="G177" i="21"/>
  <c r="G113" i="21"/>
  <c r="G49" i="21"/>
  <c r="G176" i="21"/>
  <c r="G112" i="21"/>
  <c r="G48" i="21"/>
  <c r="G190" i="21"/>
  <c r="G103" i="21"/>
  <c r="G39" i="21"/>
  <c r="G141" i="21"/>
  <c r="G77" i="21"/>
  <c r="G13" i="21"/>
  <c r="G164" i="21"/>
  <c r="G100" i="21"/>
  <c r="G36" i="21"/>
  <c r="G99" i="21"/>
  <c r="G35" i="21"/>
  <c r="G186" i="21"/>
  <c r="G152" i="21"/>
  <c r="G117" i="21"/>
  <c r="G31" i="21"/>
  <c r="G162" i="21"/>
  <c r="G60" i="21"/>
  <c r="G169" i="21"/>
  <c r="G105" i="21"/>
  <c r="G41" i="21"/>
  <c r="G168" i="21"/>
  <c r="G104" i="21"/>
  <c r="G40" i="21"/>
  <c r="G182" i="21"/>
  <c r="G95" i="21"/>
  <c r="G15" i="21"/>
  <c r="G133" i="21"/>
  <c r="G69" i="21"/>
  <c r="G5" i="21"/>
  <c r="G156" i="21"/>
  <c r="G92" i="21"/>
  <c r="G28" i="21"/>
  <c r="G91" i="21"/>
  <c r="G27" i="21"/>
  <c r="G178" i="21"/>
  <c r="G89" i="21"/>
  <c r="G181" i="21"/>
  <c r="G12" i="21"/>
  <c r="G37" i="21"/>
  <c r="G161" i="21"/>
  <c r="G97" i="21"/>
  <c r="G33" i="21"/>
  <c r="G160" i="21"/>
  <c r="G96" i="21"/>
  <c r="G32" i="21"/>
  <c r="G174" i="21"/>
  <c r="G87" i="21"/>
  <c r="G189" i="21"/>
  <c r="G125" i="21"/>
  <c r="G61" i="21"/>
  <c r="G119" i="21"/>
  <c r="G148" i="21"/>
  <c r="G84" i="21"/>
  <c r="G20" i="21"/>
  <c r="G83" i="21"/>
  <c r="G19" i="21"/>
  <c r="G170" i="21"/>
  <c r="G153" i="21"/>
  <c r="G24" i="21"/>
  <c r="G53" i="21"/>
  <c r="G75" i="21"/>
  <c r="G123" i="21"/>
  <c r="G145" i="21"/>
  <c r="G81" i="21"/>
  <c r="G17" i="21"/>
  <c r="G144" i="21"/>
  <c r="G80" i="21"/>
  <c r="G16" i="21"/>
  <c r="G158" i="21"/>
  <c r="G71" i="21"/>
  <c r="G173" i="21"/>
  <c r="G109" i="21"/>
  <c r="G45" i="21"/>
  <c r="G196" i="21"/>
  <c r="G132" i="21"/>
  <c r="G68" i="21"/>
  <c r="G4" i="21"/>
  <c r="G67" i="21"/>
  <c r="G3" i="21"/>
  <c r="I3" i="21" s="1"/>
  <c r="G154" i="21"/>
  <c r="G137" i="21"/>
  <c r="G73" i="21"/>
  <c r="G9" i="21"/>
  <c r="G136" i="21"/>
  <c r="G72" i="21"/>
  <c r="G8" i="21"/>
  <c r="G150" i="21"/>
  <c r="G63" i="21"/>
  <c r="G165" i="21"/>
  <c r="G101" i="21"/>
  <c r="G59" i="21"/>
  <c r="G111" i="21"/>
  <c r="J196" i="31"/>
  <c r="K196" i="31"/>
  <c r="H6" i="35" l="1"/>
  <c r="I6" i="35"/>
  <c r="H7" i="35"/>
  <c r="I7" i="35"/>
  <c r="H8" i="35"/>
  <c r="I8" i="35"/>
  <c r="H9" i="35"/>
  <c r="I9" i="35"/>
  <c r="H10" i="35"/>
  <c r="I10" i="35"/>
  <c r="H11" i="35"/>
  <c r="I11" i="35"/>
  <c r="H12" i="35"/>
  <c r="I12" i="35"/>
  <c r="H13" i="35"/>
  <c r="I13" i="35"/>
  <c r="H14" i="35"/>
  <c r="I14" i="35"/>
  <c r="H15" i="35"/>
  <c r="I15" i="35"/>
  <c r="H16" i="35"/>
  <c r="I16" i="35"/>
  <c r="H17" i="35"/>
  <c r="I17" i="35"/>
  <c r="H18" i="35"/>
  <c r="I18" i="35"/>
  <c r="H19" i="35"/>
  <c r="I19" i="35"/>
  <c r="H20" i="35"/>
  <c r="I20" i="35"/>
  <c r="H21" i="35"/>
  <c r="I21" i="35"/>
  <c r="H22" i="35"/>
  <c r="I22" i="35"/>
  <c r="H23" i="35"/>
  <c r="I23" i="35"/>
  <c r="H24" i="35"/>
  <c r="I24" i="35"/>
  <c r="H25" i="35"/>
  <c r="I25" i="35"/>
  <c r="H26" i="35"/>
  <c r="I26" i="35"/>
  <c r="H27" i="35"/>
  <c r="I27" i="35"/>
  <c r="H28" i="35"/>
  <c r="I28" i="35"/>
  <c r="H29" i="35"/>
  <c r="I29" i="35"/>
  <c r="H30" i="35"/>
  <c r="I30" i="35"/>
  <c r="H31" i="35"/>
  <c r="I31" i="35"/>
  <c r="H32" i="35"/>
  <c r="I32" i="35"/>
  <c r="H33" i="35"/>
  <c r="I33" i="35"/>
  <c r="H34" i="35"/>
  <c r="I34" i="35"/>
  <c r="H35" i="35"/>
  <c r="I35" i="35"/>
  <c r="H36" i="35"/>
  <c r="I36" i="35"/>
  <c r="H37" i="35"/>
  <c r="I37" i="35"/>
  <c r="H38" i="35"/>
  <c r="I38" i="35"/>
  <c r="H39" i="35"/>
  <c r="I39" i="35"/>
  <c r="H40" i="35"/>
  <c r="I40" i="35"/>
  <c r="H41" i="35"/>
  <c r="I41" i="35"/>
  <c r="H42" i="35"/>
  <c r="I42" i="35"/>
  <c r="H43" i="35"/>
  <c r="I43" i="35"/>
  <c r="H44" i="35"/>
  <c r="I44" i="35"/>
  <c r="H45" i="35"/>
  <c r="I45" i="35"/>
  <c r="H46" i="35"/>
  <c r="I46" i="35"/>
  <c r="H47" i="35"/>
  <c r="I47" i="35"/>
  <c r="H48" i="35"/>
  <c r="I48" i="35"/>
  <c r="H49" i="35"/>
  <c r="I49" i="35"/>
  <c r="H50" i="35"/>
  <c r="I50" i="35"/>
  <c r="H51" i="35"/>
  <c r="I51" i="35"/>
  <c r="H52" i="35"/>
  <c r="I52" i="35"/>
  <c r="H53" i="35"/>
  <c r="I53" i="35"/>
  <c r="H54" i="35"/>
  <c r="I54" i="35"/>
  <c r="H55" i="35"/>
  <c r="I55" i="35"/>
  <c r="H56" i="35"/>
  <c r="I56" i="35"/>
  <c r="H57" i="35"/>
  <c r="I57" i="35"/>
  <c r="H58" i="35"/>
  <c r="I58" i="35"/>
  <c r="H59" i="35"/>
  <c r="I59" i="35"/>
  <c r="H60" i="35"/>
  <c r="I60" i="35"/>
  <c r="H61" i="35"/>
  <c r="I61" i="35"/>
  <c r="H62" i="35"/>
  <c r="I62" i="35"/>
  <c r="H63" i="35"/>
  <c r="I63" i="35"/>
  <c r="H64" i="35"/>
  <c r="I64" i="35"/>
  <c r="H65" i="35"/>
  <c r="I65" i="35"/>
  <c r="H66" i="35"/>
  <c r="I66" i="35"/>
  <c r="H67" i="35"/>
  <c r="I67" i="35"/>
  <c r="H68" i="35"/>
  <c r="I68" i="35"/>
  <c r="H69" i="35"/>
  <c r="I69" i="35"/>
  <c r="H70" i="35"/>
  <c r="I70" i="35"/>
  <c r="H71" i="35"/>
  <c r="I71" i="35"/>
  <c r="H72" i="35"/>
  <c r="I72" i="35"/>
  <c r="H73" i="35"/>
  <c r="I73" i="35"/>
  <c r="H74" i="35"/>
  <c r="I74" i="35"/>
  <c r="H75" i="35"/>
  <c r="I75" i="35"/>
  <c r="H76" i="35"/>
  <c r="I76" i="35"/>
  <c r="H77" i="35"/>
  <c r="I77" i="35"/>
  <c r="H78" i="35"/>
  <c r="I78" i="35"/>
  <c r="H79" i="35"/>
  <c r="I79" i="35"/>
  <c r="H80" i="35"/>
  <c r="I80" i="35"/>
  <c r="H81" i="35"/>
  <c r="I81" i="35"/>
  <c r="H82" i="35"/>
  <c r="I82" i="35"/>
  <c r="H83" i="35"/>
  <c r="I83" i="35"/>
  <c r="H84" i="35"/>
  <c r="I84" i="35"/>
  <c r="H85" i="35"/>
  <c r="I85" i="35"/>
  <c r="H86" i="35"/>
  <c r="I86" i="35"/>
  <c r="H87" i="35"/>
  <c r="I87" i="35"/>
  <c r="H88" i="35"/>
  <c r="I88" i="35"/>
  <c r="H89" i="35"/>
  <c r="I89" i="35"/>
  <c r="H90" i="35"/>
  <c r="I90" i="35"/>
  <c r="H91" i="35"/>
  <c r="I91" i="35"/>
  <c r="H92" i="35"/>
  <c r="I92" i="35"/>
  <c r="H93" i="35"/>
  <c r="I93" i="35"/>
  <c r="H94" i="35"/>
  <c r="I94" i="35"/>
  <c r="H95" i="35"/>
  <c r="I95" i="35"/>
  <c r="H96" i="35"/>
  <c r="I96" i="35"/>
  <c r="H97" i="35"/>
  <c r="I97" i="35"/>
  <c r="H98" i="35"/>
  <c r="I98" i="35"/>
  <c r="H99" i="35"/>
  <c r="I99" i="35"/>
  <c r="H100" i="35"/>
  <c r="I100" i="35"/>
  <c r="H101" i="35"/>
  <c r="I101" i="35"/>
  <c r="H102" i="35"/>
  <c r="I102" i="35"/>
  <c r="H103" i="35"/>
  <c r="I103" i="35"/>
  <c r="H104" i="35"/>
  <c r="I104" i="35"/>
  <c r="H105" i="35"/>
  <c r="I105" i="35"/>
  <c r="H106" i="35"/>
  <c r="I106" i="35"/>
  <c r="H107" i="35"/>
  <c r="I107" i="35"/>
  <c r="H108" i="35"/>
  <c r="I108" i="35"/>
  <c r="H109" i="35"/>
  <c r="I109" i="35"/>
  <c r="H110" i="35"/>
  <c r="I110" i="35"/>
  <c r="H111" i="35"/>
  <c r="I111" i="35"/>
  <c r="H112" i="35"/>
  <c r="I112" i="35"/>
  <c r="H113" i="35"/>
  <c r="I113" i="35"/>
  <c r="H114" i="35"/>
  <c r="I114" i="35"/>
  <c r="H115" i="35"/>
  <c r="I115" i="35"/>
  <c r="H116" i="35"/>
  <c r="I116" i="35"/>
  <c r="H117" i="35"/>
  <c r="I117" i="35"/>
  <c r="H118" i="35"/>
  <c r="I118" i="35"/>
  <c r="H119" i="35"/>
  <c r="I119" i="35"/>
  <c r="H120" i="35"/>
  <c r="I120" i="35"/>
  <c r="H121" i="35"/>
  <c r="I121" i="35"/>
  <c r="H122" i="35"/>
  <c r="I122" i="35"/>
  <c r="H123" i="35"/>
  <c r="I123" i="35"/>
  <c r="H124" i="35"/>
  <c r="I124" i="35"/>
  <c r="H125" i="35"/>
  <c r="I125" i="35"/>
  <c r="H126" i="35"/>
  <c r="I126" i="35"/>
  <c r="H127" i="35"/>
  <c r="I127" i="35"/>
  <c r="H128" i="35"/>
  <c r="I128" i="35"/>
  <c r="H129" i="35"/>
  <c r="I129" i="35"/>
  <c r="H130" i="35"/>
  <c r="I130" i="35"/>
  <c r="H131" i="35"/>
  <c r="I131" i="35"/>
  <c r="H132" i="35"/>
  <c r="I132" i="35"/>
  <c r="H133" i="35"/>
  <c r="I133" i="35"/>
  <c r="H134" i="35"/>
  <c r="I134" i="35"/>
  <c r="H135" i="35"/>
  <c r="I135" i="35"/>
  <c r="H136" i="35"/>
  <c r="I136" i="35"/>
  <c r="H137" i="35"/>
  <c r="I137" i="35"/>
  <c r="H138" i="35"/>
  <c r="I138" i="35"/>
  <c r="H139" i="35"/>
  <c r="I139" i="35"/>
  <c r="H140" i="35"/>
  <c r="I140" i="35"/>
  <c r="H141" i="35"/>
  <c r="I141" i="35"/>
  <c r="H142" i="35"/>
  <c r="I142" i="35"/>
  <c r="H143" i="35"/>
  <c r="I143" i="35"/>
  <c r="H144" i="35"/>
  <c r="I144" i="35"/>
  <c r="H145" i="35"/>
  <c r="I145" i="35"/>
  <c r="H146" i="35"/>
  <c r="I146" i="35"/>
  <c r="H147" i="35"/>
  <c r="I147" i="35"/>
  <c r="H148" i="35"/>
  <c r="I148" i="35"/>
  <c r="H149" i="35"/>
  <c r="I149" i="35"/>
  <c r="H150" i="35"/>
  <c r="I150" i="35"/>
  <c r="H151" i="35"/>
  <c r="I151" i="35"/>
  <c r="H152" i="35"/>
  <c r="I152" i="35"/>
  <c r="H153" i="35"/>
  <c r="I153" i="35"/>
  <c r="H154" i="35"/>
  <c r="I154" i="35"/>
  <c r="H155" i="35"/>
  <c r="I155" i="35"/>
  <c r="H156" i="35"/>
  <c r="I156" i="35"/>
  <c r="H157" i="35"/>
  <c r="I157" i="35"/>
  <c r="H158" i="35"/>
  <c r="I158" i="35"/>
  <c r="H159" i="35"/>
  <c r="I159" i="35"/>
  <c r="H160" i="35"/>
  <c r="I160" i="35"/>
  <c r="H161" i="35"/>
  <c r="I161" i="35"/>
  <c r="H162" i="35"/>
  <c r="I162" i="35"/>
  <c r="H163" i="35"/>
  <c r="I163" i="35"/>
  <c r="H164" i="35"/>
  <c r="I164" i="35"/>
  <c r="H165" i="35"/>
  <c r="I165" i="35"/>
  <c r="H166" i="35"/>
  <c r="I166" i="35"/>
  <c r="H167" i="35"/>
  <c r="I167" i="35"/>
  <c r="H168" i="35"/>
  <c r="I168" i="35"/>
  <c r="H169" i="35"/>
  <c r="I169" i="35"/>
  <c r="H170" i="35"/>
  <c r="I170" i="35"/>
  <c r="H171" i="35"/>
  <c r="I171" i="35"/>
  <c r="H172" i="35"/>
  <c r="I172" i="35"/>
  <c r="H173" i="35"/>
  <c r="I173" i="35"/>
  <c r="H174" i="35"/>
  <c r="I174" i="35"/>
  <c r="H175" i="35"/>
  <c r="I175" i="35"/>
  <c r="H176" i="35"/>
  <c r="I176" i="35"/>
  <c r="H177" i="35"/>
  <c r="I177" i="35"/>
  <c r="H178" i="35"/>
  <c r="I178" i="35"/>
  <c r="H179" i="35"/>
  <c r="I179" i="35"/>
  <c r="H180" i="35"/>
  <c r="I180" i="35"/>
  <c r="H181" i="35"/>
  <c r="I181" i="35"/>
  <c r="H182" i="35"/>
  <c r="I182" i="35"/>
  <c r="H183" i="35"/>
  <c r="I183" i="35"/>
  <c r="H184" i="35"/>
  <c r="I184" i="35"/>
  <c r="H185" i="35"/>
  <c r="I185" i="35"/>
  <c r="H186" i="35"/>
  <c r="I186" i="35"/>
  <c r="H187" i="35"/>
  <c r="I187" i="35"/>
  <c r="H188" i="35"/>
  <c r="I188" i="35"/>
  <c r="H189" i="35"/>
  <c r="I189" i="35"/>
  <c r="H190" i="35"/>
  <c r="I190" i="35"/>
  <c r="H191" i="35"/>
  <c r="I191" i="35"/>
  <c r="H192" i="35"/>
  <c r="I192" i="35"/>
  <c r="H193" i="35"/>
  <c r="I193" i="35"/>
  <c r="H194" i="35"/>
  <c r="I194" i="35"/>
  <c r="H195" i="35"/>
  <c r="I195" i="35"/>
  <c r="H196" i="35"/>
  <c r="I196" i="35"/>
  <c r="H197" i="35"/>
  <c r="I197" i="35"/>
  <c r="H198" i="35"/>
  <c r="I198" i="35"/>
  <c r="K199" i="35"/>
  <c r="L199" i="35"/>
  <c r="Q4" i="16" l="1"/>
  <c r="K927" i="28" l="1"/>
  <c r="K926" i="28"/>
  <c r="K925" i="28"/>
  <c r="K924" i="28"/>
  <c r="K923" i="28"/>
  <c r="K922" i="28"/>
  <c r="K921" i="28"/>
  <c r="K920" i="28"/>
  <c r="K919" i="28"/>
  <c r="K918" i="28"/>
  <c r="K917" i="28"/>
  <c r="K916" i="28"/>
  <c r="K915" i="28"/>
  <c r="K914" i="28"/>
  <c r="K913" i="28"/>
  <c r="K912" i="28"/>
  <c r="K911" i="28"/>
  <c r="K910" i="28"/>
  <c r="K909" i="28"/>
  <c r="K908" i="28"/>
  <c r="K907" i="28"/>
  <c r="K906" i="28"/>
  <c r="K905" i="28"/>
  <c r="K904" i="28"/>
  <c r="K903" i="28"/>
  <c r="K902" i="28"/>
  <c r="K901" i="28"/>
  <c r="K900" i="28"/>
  <c r="K899" i="28"/>
  <c r="K898" i="28"/>
  <c r="K897" i="28"/>
  <c r="K896" i="28"/>
  <c r="K895" i="28"/>
  <c r="K894" i="28"/>
  <c r="K893" i="28"/>
  <c r="K892" i="28"/>
  <c r="K891" i="28"/>
  <c r="K890" i="28"/>
  <c r="K889" i="28"/>
  <c r="K888" i="28"/>
  <c r="K887" i="28"/>
  <c r="K886" i="28"/>
  <c r="K885" i="28"/>
  <c r="K884" i="28"/>
  <c r="K883" i="28"/>
  <c r="K882" i="28"/>
  <c r="K881" i="28"/>
  <c r="K880" i="28"/>
  <c r="K879" i="28"/>
  <c r="K878" i="28"/>
  <c r="K877" i="28"/>
  <c r="K876" i="28"/>
  <c r="K875" i="28"/>
  <c r="K874" i="28"/>
  <c r="K873" i="28"/>
  <c r="K872" i="28"/>
  <c r="K871" i="28"/>
  <c r="K870" i="28"/>
  <c r="K869" i="28"/>
  <c r="K868" i="28"/>
  <c r="K867" i="28"/>
  <c r="K866" i="28"/>
  <c r="K865" i="28"/>
  <c r="K864" i="28"/>
  <c r="K863" i="28"/>
  <c r="K862" i="28"/>
  <c r="K861" i="28"/>
  <c r="K860" i="28"/>
  <c r="K859" i="28"/>
  <c r="K858" i="28"/>
  <c r="K857" i="28"/>
  <c r="K856" i="28"/>
  <c r="K855" i="28"/>
  <c r="K854" i="28"/>
  <c r="K853" i="28"/>
  <c r="K852" i="28"/>
  <c r="K851" i="28"/>
  <c r="K850" i="28"/>
  <c r="K849" i="28"/>
  <c r="K848" i="28"/>
  <c r="K847" i="28"/>
  <c r="K846" i="28"/>
  <c r="K845" i="28"/>
  <c r="K844" i="28"/>
  <c r="K843" i="28"/>
  <c r="K842" i="28"/>
  <c r="K841" i="28"/>
  <c r="K840" i="28"/>
  <c r="K839" i="28"/>
  <c r="K838" i="28"/>
  <c r="K837" i="28"/>
  <c r="K836" i="28"/>
  <c r="K835" i="28"/>
  <c r="K834" i="28"/>
  <c r="K833" i="28"/>
  <c r="K832" i="28"/>
  <c r="K831" i="28"/>
  <c r="K830" i="28"/>
  <c r="K829" i="28"/>
  <c r="K828" i="28"/>
  <c r="K827" i="28"/>
  <c r="K826" i="28"/>
  <c r="K825" i="28"/>
  <c r="K824" i="28"/>
  <c r="K823" i="28"/>
  <c r="K822" i="28"/>
  <c r="K821" i="28"/>
  <c r="K820" i="28"/>
  <c r="K819" i="28"/>
  <c r="K818" i="28"/>
  <c r="K817" i="28"/>
  <c r="K816" i="28"/>
  <c r="K815" i="28"/>
  <c r="K814" i="28"/>
  <c r="K813" i="28"/>
  <c r="K812" i="28"/>
  <c r="K811" i="28"/>
  <c r="K810" i="28"/>
  <c r="K809" i="28"/>
  <c r="K808" i="28"/>
  <c r="K807" i="28"/>
  <c r="K806" i="28"/>
  <c r="K805" i="28"/>
  <c r="K804" i="28"/>
  <c r="K803" i="28"/>
  <c r="K802" i="28"/>
  <c r="K801" i="28"/>
  <c r="K800" i="28"/>
  <c r="K799" i="28"/>
  <c r="K798" i="28"/>
  <c r="K797" i="28"/>
  <c r="K796" i="28"/>
  <c r="K795" i="28"/>
  <c r="K794" i="28"/>
  <c r="K793" i="28"/>
  <c r="K792" i="28"/>
  <c r="K791" i="28"/>
  <c r="K790" i="28"/>
  <c r="K789" i="28"/>
  <c r="K788" i="28"/>
  <c r="K787" i="28"/>
  <c r="K786" i="28"/>
  <c r="K785" i="28"/>
  <c r="K784" i="28"/>
  <c r="K783" i="28"/>
  <c r="K782" i="28"/>
  <c r="K781" i="28"/>
  <c r="K780" i="28"/>
  <c r="K779" i="28"/>
  <c r="K778" i="28"/>
  <c r="K777" i="28"/>
  <c r="K776" i="28"/>
  <c r="K775" i="28"/>
  <c r="K774" i="28"/>
  <c r="K773" i="28"/>
  <c r="K772" i="28"/>
  <c r="K771" i="28"/>
  <c r="K770" i="28"/>
  <c r="K769" i="28"/>
  <c r="K768" i="28"/>
  <c r="K767" i="28"/>
  <c r="K766" i="28"/>
  <c r="K765" i="28"/>
  <c r="K764" i="28"/>
  <c r="K763" i="28"/>
  <c r="K762" i="28"/>
  <c r="K761" i="28"/>
  <c r="K760" i="28"/>
  <c r="K759" i="28"/>
  <c r="K758" i="28"/>
  <c r="K757" i="28"/>
  <c r="K756" i="28"/>
  <c r="K755" i="28"/>
  <c r="K754" i="28"/>
  <c r="K753" i="28"/>
  <c r="K752" i="28"/>
  <c r="K751" i="28"/>
  <c r="K750" i="28"/>
  <c r="K749" i="28"/>
  <c r="K748" i="28"/>
  <c r="K747" i="28"/>
  <c r="K746" i="28"/>
  <c r="K745" i="28"/>
  <c r="K744" i="28"/>
  <c r="K743" i="28"/>
  <c r="K742" i="28"/>
  <c r="K741" i="28"/>
  <c r="K740" i="28"/>
  <c r="K739" i="28"/>
  <c r="K738" i="28"/>
  <c r="K737" i="28"/>
  <c r="K736" i="28"/>
  <c r="K735" i="28"/>
  <c r="K734" i="28"/>
  <c r="K733" i="28"/>
  <c r="K732" i="28"/>
  <c r="K731" i="28"/>
  <c r="K730" i="28"/>
  <c r="K729" i="28"/>
  <c r="K728" i="28"/>
  <c r="K727" i="28"/>
  <c r="K726" i="28"/>
  <c r="K725" i="28"/>
  <c r="K724" i="28"/>
  <c r="K723" i="28"/>
  <c r="K722" i="28"/>
  <c r="K721" i="28"/>
  <c r="K720" i="28"/>
  <c r="K719" i="28"/>
  <c r="K718" i="28"/>
  <c r="K717" i="28"/>
  <c r="K716" i="28"/>
  <c r="K715" i="28"/>
  <c r="K714" i="28"/>
  <c r="K713" i="28"/>
  <c r="K712" i="28"/>
  <c r="K711" i="28"/>
  <c r="K710" i="28"/>
  <c r="K709" i="28"/>
  <c r="K708" i="28"/>
  <c r="K707" i="28"/>
  <c r="K706" i="28"/>
  <c r="K705" i="28"/>
  <c r="K704" i="28"/>
  <c r="K703" i="28"/>
  <c r="K702" i="28"/>
  <c r="K701" i="28"/>
  <c r="K700" i="28"/>
  <c r="K699" i="28"/>
  <c r="K698" i="28"/>
  <c r="K697" i="28"/>
  <c r="K696" i="28"/>
  <c r="K695" i="28"/>
  <c r="K694" i="28"/>
  <c r="K693" i="28"/>
  <c r="K692" i="28"/>
  <c r="K691" i="28"/>
  <c r="K690" i="28"/>
  <c r="K689" i="28"/>
  <c r="K688" i="28"/>
  <c r="K687" i="28"/>
  <c r="K686" i="28"/>
  <c r="K685" i="28"/>
  <c r="K684" i="28"/>
  <c r="K683" i="28"/>
  <c r="K682" i="28"/>
  <c r="K681" i="28"/>
  <c r="K680" i="28"/>
  <c r="K679" i="28"/>
  <c r="K678" i="28"/>
  <c r="K677" i="28"/>
  <c r="K676" i="28"/>
  <c r="K675" i="28"/>
  <c r="K674" i="28"/>
  <c r="K673" i="28"/>
  <c r="K672" i="28"/>
  <c r="K671" i="28"/>
  <c r="K670" i="28"/>
  <c r="K669" i="28"/>
  <c r="K668" i="28"/>
  <c r="K667" i="28"/>
  <c r="K666" i="28"/>
  <c r="K665" i="28"/>
  <c r="K664" i="28"/>
  <c r="K663" i="28"/>
  <c r="K662" i="28"/>
  <c r="K661" i="28"/>
  <c r="K660" i="28"/>
  <c r="K659" i="28"/>
  <c r="K658" i="28"/>
  <c r="K657" i="28"/>
  <c r="K656" i="28"/>
  <c r="K655" i="28"/>
  <c r="K654" i="28"/>
  <c r="K653" i="28"/>
  <c r="K652" i="28"/>
  <c r="K651" i="28"/>
  <c r="K650" i="28"/>
  <c r="K649" i="28"/>
  <c r="K648" i="28"/>
  <c r="K647" i="28"/>
  <c r="K646" i="28"/>
  <c r="K645" i="28"/>
  <c r="K644" i="28"/>
  <c r="K643" i="28"/>
  <c r="K642" i="28"/>
  <c r="K641" i="28"/>
  <c r="K640" i="28"/>
  <c r="K639" i="28"/>
  <c r="K638" i="28"/>
  <c r="K637" i="28"/>
  <c r="K636" i="28"/>
  <c r="K635" i="28"/>
  <c r="K634" i="28"/>
  <c r="K633" i="28"/>
  <c r="K632" i="28"/>
  <c r="K631" i="28"/>
  <c r="K630" i="28"/>
  <c r="K629" i="28"/>
  <c r="K628" i="28"/>
  <c r="K627" i="28"/>
  <c r="K626" i="28"/>
  <c r="K625" i="28"/>
  <c r="K624" i="28"/>
  <c r="K623" i="28"/>
  <c r="K622" i="28"/>
  <c r="K621" i="28"/>
  <c r="K620" i="28"/>
  <c r="K619" i="28"/>
  <c r="K618" i="28"/>
  <c r="K617" i="28"/>
  <c r="K616" i="28"/>
  <c r="K615" i="28"/>
  <c r="K614" i="28"/>
  <c r="K613" i="28"/>
  <c r="K612" i="28"/>
  <c r="K611" i="28"/>
  <c r="K610" i="28"/>
  <c r="K609" i="28"/>
  <c r="K608" i="28"/>
  <c r="K607" i="28"/>
  <c r="K606" i="28"/>
  <c r="K605" i="28"/>
  <c r="K604" i="28"/>
  <c r="K603" i="28"/>
  <c r="K602" i="28"/>
  <c r="K601" i="28"/>
  <c r="K600" i="28"/>
  <c r="K599" i="28"/>
  <c r="K598" i="28"/>
  <c r="K597" i="28"/>
  <c r="K596" i="28"/>
  <c r="K595" i="28"/>
  <c r="K594" i="28"/>
  <c r="K593" i="28"/>
  <c r="K592" i="28"/>
  <c r="K591" i="28"/>
  <c r="K590" i="28"/>
  <c r="K589" i="28"/>
  <c r="K588" i="28"/>
  <c r="K587" i="28"/>
  <c r="K586" i="28"/>
  <c r="K585" i="28"/>
  <c r="K584" i="28"/>
  <c r="K583" i="28"/>
  <c r="K582" i="28"/>
  <c r="K581" i="28"/>
  <c r="K580" i="28"/>
  <c r="K579" i="28"/>
  <c r="K578" i="28"/>
  <c r="K577" i="28"/>
  <c r="K576" i="28"/>
  <c r="K575" i="28"/>
  <c r="K574" i="28"/>
  <c r="K573" i="28"/>
  <c r="K572" i="28"/>
  <c r="K571" i="28"/>
  <c r="K570" i="28"/>
  <c r="K569" i="28"/>
  <c r="K568" i="28"/>
  <c r="K567" i="28"/>
  <c r="K566" i="28"/>
  <c r="K565" i="28"/>
  <c r="K564" i="28"/>
  <c r="K563" i="28"/>
  <c r="K562" i="28"/>
  <c r="K561" i="28"/>
  <c r="K560" i="28"/>
  <c r="K559" i="28"/>
  <c r="K558" i="28"/>
  <c r="K557" i="28"/>
  <c r="K556" i="28"/>
  <c r="K555" i="28"/>
  <c r="K554" i="28"/>
  <c r="K553" i="28"/>
  <c r="K552" i="28"/>
  <c r="K551" i="28"/>
  <c r="K550" i="28"/>
  <c r="K549" i="28"/>
  <c r="K548" i="28"/>
  <c r="K547" i="28"/>
  <c r="K546" i="28"/>
  <c r="K545" i="28"/>
  <c r="K544" i="28"/>
  <c r="K543" i="28"/>
  <c r="K542" i="28"/>
  <c r="K541" i="28"/>
  <c r="K540" i="28"/>
  <c r="K539" i="28"/>
  <c r="K538" i="28"/>
  <c r="K537" i="28"/>
  <c r="K536" i="28"/>
  <c r="K535" i="28"/>
  <c r="K534" i="28"/>
  <c r="K533" i="28"/>
  <c r="K532" i="28"/>
  <c r="K531" i="28"/>
  <c r="K530" i="28"/>
  <c r="K529" i="28"/>
  <c r="K528" i="28"/>
  <c r="K527" i="28"/>
  <c r="K526" i="28"/>
  <c r="K525" i="28"/>
  <c r="K524" i="28"/>
  <c r="K523" i="28"/>
  <c r="K522" i="28"/>
  <c r="K521" i="28"/>
  <c r="K520" i="28"/>
  <c r="K519" i="28"/>
  <c r="K518" i="28"/>
  <c r="K517" i="28"/>
  <c r="K516" i="28"/>
  <c r="K515" i="28"/>
  <c r="K514" i="28"/>
  <c r="K513" i="28"/>
  <c r="K512" i="28"/>
  <c r="K511" i="28"/>
  <c r="K510" i="28"/>
  <c r="K509" i="28"/>
  <c r="K508" i="28"/>
  <c r="K507" i="28"/>
  <c r="K506" i="28"/>
  <c r="K505" i="28"/>
  <c r="K504" i="28"/>
  <c r="K503" i="28"/>
  <c r="K502" i="28"/>
  <c r="K501" i="28"/>
  <c r="K500" i="28"/>
  <c r="K499" i="28"/>
  <c r="K498" i="28"/>
  <c r="K497" i="28"/>
  <c r="K496" i="28"/>
  <c r="K495" i="28"/>
  <c r="K494" i="28"/>
  <c r="K493" i="28"/>
  <c r="K492" i="28"/>
  <c r="K491" i="28"/>
  <c r="K490" i="28"/>
  <c r="K489" i="28"/>
  <c r="K488" i="28"/>
  <c r="K487" i="28"/>
  <c r="K486" i="28"/>
  <c r="K485" i="28"/>
  <c r="K484" i="28"/>
  <c r="K483" i="28"/>
  <c r="K482" i="28"/>
  <c r="K481" i="28"/>
  <c r="K480" i="28"/>
  <c r="K479" i="28"/>
  <c r="K478" i="28"/>
  <c r="K477" i="28"/>
  <c r="K476" i="28"/>
  <c r="K475" i="28"/>
  <c r="K474" i="28"/>
  <c r="K473" i="28"/>
  <c r="K472" i="28"/>
  <c r="K471" i="28"/>
  <c r="K470" i="28"/>
  <c r="K469" i="28"/>
  <c r="K468" i="28"/>
  <c r="K467" i="28"/>
  <c r="K466" i="28"/>
  <c r="K465" i="28"/>
  <c r="K464" i="28"/>
  <c r="K463" i="28"/>
  <c r="K462" i="28"/>
  <c r="K461" i="28"/>
  <c r="K460" i="28"/>
  <c r="K459" i="28"/>
  <c r="K458" i="28"/>
  <c r="K457" i="28"/>
  <c r="K456" i="28"/>
  <c r="K455" i="28"/>
  <c r="K454" i="28"/>
  <c r="K453" i="28"/>
  <c r="K452" i="28"/>
  <c r="K451" i="28"/>
  <c r="K450" i="28"/>
  <c r="K449" i="28"/>
  <c r="K448" i="28"/>
  <c r="K447" i="28"/>
  <c r="K446" i="28"/>
  <c r="K445" i="28"/>
  <c r="K444" i="28"/>
  <c r="K443" i="28"/>
  <c r="K442" i="28"/>
  <c r="K441" i="28"/>
  <c r="K440" i="28"/>
  <c r="K439" i="28"/>
  <c r="K438" i="28"/>
  <c r="K437" i="28"/>
  <c r="K436" i="28"/>
  <c r="K435" i="28"/>
  <c r="K434" i="28"/>
  <c r="K433" i="28"/>
  <c r="K432" i="28"/>
  <c r="K431" i="28"/>
  <c r="K430" i="28"/>
  <c r="K429" i="28"/>
  <c r="K428" i="28"/>
  <c r="K427" i="28"/>
  <c r="K426" i="28"/>
  <c r="K425" i="28"/>
  <c r="K424" i="28"/>
  <c r="K423" i="28"/>
  <c r="K422" i="28"/>
  <c r="K421" i="28"/>
  <c r="K420" i="28"/>
  <c r="K419" i="28"/>
  <c r="K418" i="28"/>
  <c r="K417" i="28"/>
  <c r="K416" i="28"/>
  <c r="K415" i="28"/>
  <c r="K414" i="28"/>
  <c r="K413" i="28"/>
  <c r="K412" i="28"/>
  <c r="K411" i="28"/>
  <c r="K410" i="28"/>
  <c r="K409" i="28"/>
  <c r="K408" i="28"/>
  <c r="K407" i="28"/>
  <c r="K406" i="28"/>
  <c r="K405" i="28"/>
  <c r="K404" i="28"/>
  <c r="K403" i="28"/>
  <c r="K402" i="28"/>
  <c r="K401" i="28"/>
  <c r="K400" i="28"/>
  <c r="K399" i="28"/>
  <c r="K398" i="28"/>
  <c r="K397" i="28"/>
  <c r="K396" i="28"/>
  <c r="K395" i="28"/>
  <c r="K394" i="28"/>
  <c r="K393" i="28"/>
  <c r="K392" i="28"/>
  <c r="K391" i="28"/>
  <c r="K390" i="28"/>
  <c r="K389" i="28"/>
  <c r="K388" i="28"/>
  <c r="K387" i="28"/>
  <c r="K386" i="28"/>
  <c r="K385" i="28"/>
  <c r="K384" i="28"/>
  <c r="K383" i="28"/>
  <c r="K382" i="28"/>
  <c r="K381" i="28"/>
  <c r="K380" i="28"/>
  <c r="K379" i="28"/>
  <c r="K378" i="28"/>
  <c r="K377" i="28"/>
  <c r="K376" i="28"/>
  <c r="K375" i="28"/>
  <c r="K374" i="28"/>
  <c r="K373" i="28"/>
  <c r="K372" i="28"/>
  <c r="K371" i="28"/>
  <c r="K370" i="28"/>
  <c r="K369" i="28"/>
  <c r="K368" i="28"/>
  <c r="K367" i="28"/>
  <c r="K366" i="28"/>
  <c r="K365" i="28"/>
  <c r="K364" i="28"/>
  <c r="K363" i="28"/>
  <c r="K362" i="28"/>
  <c r="K361" i="28"/>
  <c r="K360" i="28"/>
  <c r="K359" i="28"/>
  <c r="K358" i="28"/>
  <c r="K357" i="28"/>
  <c r="K356" i="28"/>
  <c r="K355" i="28"/>
  <c r="K354" i="28"/>
  <c r="K353" i="28"/>
  <c r="K352" i="28"/>
  <c r="K351" i="28"/>
  <c r="K350" i="28"/>
  <c r="K349" i="28"/>
  <c r="K348" i="28"/>
  <c r="K347" i="28"/>
  <c r="K346" i="28"/>
  <c r="K345" i="28"/>
  <c r="K344" i="28"/>
  <c r="K343" i="28"/>
  <c r="K342" i="28"/>
  <c r="K341" i="28"/>
  <c r="K340" i="28"/>
  <c r="K339" i="28"/>
  <c r="K338" i="28"/>
  <c r="K337" i="28"/>
  <c r="K336" i="28"/>
  <c r="K335" i="28"/>
  <c r="K334" i="28"/>
  <c r="K333" i="28"/>
  <c r="K332" i="28"/>
  <c r="K331" i="28"/>
  <c r="K330" i="28"/>
  <c r="K329" i="28"/>
  <c r="K328" i="28"/>
  <c r="K327" i="28"/>
  <c r="K326" i="28"/>
  <c r="K325" i="28"/>
  <c r="K324" i="28"/>
  <c r="K323" i="28"/>
  <c r="K322" i="28"/>
  <c r="K321" i="28"/>
  <c r="K320" i="28"/>
  <c r="K319" i="28"/>
  <c r="K318" i="28"/>
  <c r="K317" i="28"/>
  <c r="K316" i="28"/>
  <c r="K315" i="28"/>
  <c r="K314" i="28"/>
  <c r="K313" i="28"/>
  <c r="K312" i="28"/>
  <c r="K311" i="28"/>
  <c r="K310" i="28"/>
  <c r="K309" i="28"/>
  <c r="K308" i="28"/>
  <c r="K307" i="28"/>
  <c r="K306" i="28"/>
  <c r="K305" i="28"/>
  <c r="K304" i="28"/>
  <c r="K303" i="28"/>
  <c r="K302" i="28"/>
  <c r="K301" i="28"/>
  <c r="K300" i="28"/>
  <c r="K299" i="28"/>
  <c r="K298" i="28"/>
  <c r="K297" i="28"/>
  <c r="K296" i="28"/>
  <c r="K295" i="28"/>
  <c r="K294" i="28"/>
  <c r="K293" i="28"/>
  <c r="K292" i="28"/>
  <c r="K291" i="28"/>
  <c r="K290" i="28"/>
  <c r="K289" i="28"/>
  <c r="K288" i="28"/>
  <c r="K287" i="28"/>
  <c r="K286" i="28"/>
  <c r="K285" i="28"/>
  <c r="K284" i="28"/>
  <c r="K283" i="28"/>
  <c r="K282" i="28"/>
  <c r="K281" i="28"/>
  <c r="K280" i="28"/>
  <c r="K279" i="28"/>
  <c r="K278" i="28"/>
  <c r="K277" i="28"/>
  <c r="K276" i="28"/>
  <c r="K275" i="28"/>
  <c r="K274" i="28"/>
  <c r="K273" i="28"/>
  <c r="K272" i="28"/>
  <c r="K271" i="28"/>
  <c r="K270" i="28"/>
  <c r="K269" i="28"/>
  <c r="K268" i="28"/>
  <c r="K267" i="28"/>
  <c r="K266" i="28"/>
  <c r="K265" i="28"/>
  <c r="K264" i="28"/>
  <c r="K263" i="28"/>
  <c r="K262" i="28"/>
  <c r="K261" i="28"/>
  <c r="K260" i="28"/>
  <c r="K259" i="28"/>
  <c r="K258" i="28"/>
  <c r="K257" i="28"/>
  <c r="K256" i="28"/>
  <c r="K255" i="28"/>
  <c r="K254" i="28"/>
  <c r="K253" i="28"/>
  <c r="K252" i="28"/>
  <c r="K251" i="28"/>
  <c r="K250" i="28"/>
  <c r="K249" i="28"/>
  <c r="K248" i="28"/>
  <c r="K247" i="28"/>
  <c r="K246" i="28"/>
  <c r="K245" i="28"/>
  <c r="K244" i="28"/>
  <c r="K243" i="28"/>
  <c r="K242" i="28"/>
  <c r="K241" i="28"/>
  <c r="K240" i="28"/>
  <c r="K239" i="28"/>
  <c r="K238" i="28"/>
  <c r="K237" i="28"/>
  <c r="K236" i="28"/>
  <c r="K235" i="28"/>
  <c r="K234" i="28"/>
  <c r="K233" i="28"/>
  <c r="K232" i="28"/>
  <c r="K231" i="28"/>
  <c r="K230" i="28"/>
  <c r="K229" i="28"/>
  <c r="K228" i="28"/>
  <c r="K227" i="28"/>
  <c r="K226" i="28"/>
  <c r="K225" i="28"/>
  <c r="K224" i="28"/>
  <c r="K223" i="28"/>
  <c r="K217" i="28"/>
  <c r="K216" i="28"/>
  <c r="K215" i="28"/>
  <c r="K214" i="28"/>
  <c r="K213" i="28"/>
  <c r="K212" i="28"/>
  <c r="K211" i="28"/>
  <c r="K210" i="28"/>
  <c r="K209" i="28"/>
  <c r="K208" i="28"/>
  <c r="K207" i="28"/>
  <c r="K206" i="28"/>
  <c r="K205" i="28"/>
  <c r="K204" i="28"/>
  <c r="K203" i="28"/>
  <c r="K202" i="28"/>
  <c r="K201" i="28"/>
  <c r="K200" i="28"/>
  <c r="K199" i="28"/>
  <c r="K198" i="28"/>
  <c r="K197" i="28"/>
  <c r="K196" i="28"/>
  <c r="K195" i="28"/>
  <c r="K194" i="28"/>
  <c r="K193" i="28"/>
  <c r="K192" i="28"/>
  <c r="K191" i="28"/>
  <c r="K190" i="28"/>
  <c r="K189" i="28"/>
  <c r="K188" i="28"/>
  <c r="K187" i="28"/>
  <c r="K186" i="28"/>
  <c r="K185" i="28"/>
  <c r="K184" i="28"/>
  <c r="K183" i="28"/>
  <c r="K182" i="28"/>
  <c r="K181" i="28"/>
  <c r="K180" i="28"/>
  <c r="K179" i="28"/>
  <c r="K178" i="28"/>
  <c r="K177" i="28"/>
  <c r="K176" i="28"/>
  <c r="K175" i="28"/>
  <c r="K174" i="28"/>
  <c r="K173" i="28"/>
  <c r="K172" i="28"/>
  <c r="K171" i="28"/>
  <c r="K170" i="28"/>
  <c r="K169" i="28"/>
  <c r="K168" i="28"/>
  <c r="K167" i="28"/>
  <c r="K166" i="28"/>
  <c r="K165" i="28"/>
  <c r="K164" i="28"/>
  <c r="K163" i="28"/>
  <c r="K162" i="28"/>
  <c r="K161" i="28"/>
  <c r="K160" i="28"/>
  <c r="K159" i="28"/>
  <c r="K158" i="28"/>
  <c r="K157" i="28"/>
  <c r="K156" i="28"/>
  <c r="K155" i="28"/>
  <c r="K154" i="28"/>
  <c r="K153" i="28"/>
  <c r="K152" i="28"/>
  <c r="K151" i="28"/>
  <c r="K150" i="28"/>
  <c r="K149" i="28"/>
  <c r="K148" i="28"/>
  <c r="K147" i="28"/>
  <c r="K146" i="28"/>
  <c r="K145" i="28"/>
  <c r="K144" i="28"/>
  <c r="K143" i="28"/>
  <c r="K142" i="28"/>
  <c r="K141" i="28"/>
  <c r="K140" i="28"/>
  <c r="K139" i="28"/>
  <c r="K138" i="28"/>
  <c r="K137" i="28"/>
  <c r="K136" i="28"/>
  <c r="K135" i="28"/>
  <c r="K134" i="28"/>
  <c r="K133" i="28"/>
  <c r="K132" i="28"/>
  <c r="K131" i="28"/>
  <c r="K130" i="28"/>
  <c r="K129" i="28"/>
  <c r="K128" i="28"/>
  <c r="K127" i="28"/>
  <c r="K126" i="28"/>
  <c r="K125" i="28"/>
  <c r="K124" i="28"/>
  <c r="K123" i="28"/>
  <c r="K122" i="28"/>
  <c r="K121" i="28"/>
  <c r="K120" i="28"/>
  <c r="K119" i="28"/>
  <c r="K118" i="28"/>
  <c r="K117" i="28"/>
  <c r="K116" i="28"/>
  <c r="K115" i="28"/>
  <c r="K114" i="28"/>
  <c r="K113" i="28"/>
  <c r="K112" i="28"/>
  <c r="K111" i="28"/>
  <c r="K110" i="28"/>
  <c r="K109" i="28"/>
  <c r="K108" i="28"/>
  <c r="K107" i="28"/>
  <c r="K106" i="28"/>
  <c r="K105" i="28"/>
  <c r="K104" i="28"/>
  <c r="K103" i="28"/>
  <c r="K102" i="28"/>
  <c r="K101" i="28"/>
  <c r="K100" i="28"/>
  <c r="K99" i="28"/>
  <c r="K98" i="28"/>
  <c r="K97" i="28"/>
  <c r="K96" i="28"/>
  <c r="K95" i="28"/>
  <c r="K94" i="28"/>
  <c r="K93" i="28"/>
  <c r="K92" i="28"/>
  <c r="K91" i="28"/>
  <c r="K90" i="28"/>
  <c r="K89" i="28"/>
  <c r="K88" i="28"/>
  <c r="K87" i="28"/>
  <c r="K86" i="28"/>
  <c r="K85" i="28"/>
  <c r="K84" i="28"/>
  <c r="K83" i="28"/>
  <c r="K82" i="28"/>
  <c r="K81" i="28"/>
  <c r="K80" i="28"/>
  <c r="K79" i="28"/>
  <c r="K78" i="28"/>
  <c r="K77" i="28"/>
  <c r="K76" i="28"/>
  <c r="K75" i="28"/>
  <c r="K74" i="28"/>
  <c r="K73" i="28"/>
  <c r="K72" i="28"/>
  <c r="K71" i="28"/>
  <c r="K70" i="28"/>
  <c r="K69" i="28"/>
  <c r="K68" i="28"/>
  <c r="K67" i="28"/>
  <c r="K66" i="28"/>
  <c r="K65" i="28"/>
  <c r="K64" i="28"/>
  <c r="K63" i="28"/>
  <c r="K62" i="28"/>
  <c r="K61" i="28"/>
  <c r="K60" i="28"/>
  <c r="K59" i="28"/>
  <c r="K58" i="28"/>
  <c r="K57" i="28"/>
  <c r="K56" i="28"/>
  <c r="K55" i="28"/>
  <c r="K54" i="28"/>
  <c r="K53" i="28"/>
  <c r="K52" i="28"/>
  <c r="K51" i="28"/>
  <c r="K50" i="28"/>
  <c r="K49" i="28"/>
  <c r="K48" i="28"/>
  <c r="K47" i="28"/>
  <c r="K46" i="28"/>
  <c r="K45" i="28"/>
  <c r="K44" i="28"/>
  <c r="K43" i="28"/>
  <c r="K42" i="28"/>
  <c r="K41" i="28"/>
  <c r="K40" i="28"/>
  <c r="K39" i="28"/>
  <c r="K38" i="28"/>
  <c r="K37" i="28"/>
  <c r="K36" i="28"/>
  <c r="K35" i="28"/>
  <c r="K34" i="28"/>
  <c r="K33" i="28"/>
  <c r="K32" i="28"/>
  <c r="K31" i="28"/>
  <c r="K30" i="28"/>
  <c r="K29" i="28"/>
  <c r="K28" i="28"/>
  <c r="K27" i="28"/>
  <c r="K26" i="28"/>
  <c r="K25" i="28"/>
  <c r="K24" i="28"/>
  <c r="K23" i="28"/>
  <c r="K22" i="28"/>
  <c r="K21" i="28"/>
  <c r="K20" i="28"/>
  <c r="K19" i="28"/>
  <c r="K18" i="28"/>
  <c r="K17" i="28"/>
  <c r="K16" i="28"/>
  <c r="K15" i="28"/>
  <c r="K14" i="28"/>
  <c r="K13" i="28"/>
  <c r="K12" i="28"/>
  <c r="K11" i="28"/>
  <c r="K10" i="28"/>
  <c r="K9" i="28"/>
  <c r="K8" i="28"/>
  <c r="K7" i="28"/>
  <c r="K6" i="28"/>
  <c r="K5" i="28"/>
  <c r="K4" i="28"/>
  <c r="K3" i="28"/>
  <c r="N137" i="7" l="1"/>
  <c r="P198" i="8" l="1"/>
  <c r="E199" i="8"/>
  <c r="J6" i="35" l="1"/>
  <c r="L6" i="35" s="1"/>
  <c r="N6" i="35" s="1"/>
  <c r="J3" i="31" s="1"/>
  <c r="B18" i="32"/>
  <c r="B17" i="32"/>
  <c r="B16" i="32"/>
  <c r="B15" i="32"/>
  <c r="B14" i="32"/>
  <c r="K6" i="35" l="1"/>
  <c r="M6" i="35" s="1"/>
  <c r="K3" i="31" s="1"/>
  <c r="BI3" i="9"/>
  <c r="BL3" i="9" s="1"/>
  <c r="BI4" i="9"/>
  <c r="BI5" i="9"/>
  <c r="BL5" i="9" s="1"/>
  <c r="BH6" i="9"/>
  <c r="BI6" i="9"/>
  <c r="BI7" i="9"/>
  <c r="BH8" i="9"/>
  <c r="BI8" i="9"/>
  <c r="BI9" i="9"/>
  <c r="BI10" i="9"/>
  <c r="BL10" i="9" s="1"/>
  <c r="BI11" i="9"/>
  <c r="BL11" i="9" s="1"/>
  <c r="BI12" i="9"/>
  <c r="BL12" i="9" s="1"/>
  <c r="BH13" i="9"/>
  <c r="BI13" i="9"/>
  <c r="BI14" i="9"/>
  <c r="BL14" i="9" s="1"/>
  <c r="BH15" i="9"/>
  <c r="BI15" i="9"/>
  <c r="BI16" i="9"/>
  <c r="BL16" i="9" s="1"/>
  <c r="BH17" i="9"/>
  <c r="BI17" i="9"/>
  <c r="BI18" i="9"/>
  <c r="BL18" i="9" s="1"/>
  <c r="BI19" i="9"/>
  <c r="BL19" i="9" s="1"/>
  <c r="BI20" i="9"/>
  <c r="BL20" i="9" s="1"/>
  <c r="BI21" i="9"/>
  <c r="BL21" i="9" s="1"/>
  <c r="BI22" i="9"/>
  <c r="BF23" i="9"/>
  <c r="BI23" i="9"/>
  <c r="BL23" i="9" s="1"/>
  <c r="BI24" i="9"/>
  <c r="BF25" i="9"/>
  <c r="BI25" i="9"/>
  <c r="BL25" i="9" s="1"/>
  <c r="BI26" i="9"/>
  <c r="BL26" i="9" s="1"/>
  <c r="BF27" i="9"/>
  <c r="BI27" i="9"/>
  <c r="BL27" i="9" s="1"/>
  <c r="BI28" i="9"/>
  <c r="BI29" i="9"/>
  <c r="BL29" i="9" s="1"/>
  <c r="BI30" i="9"/>
  <c r="BI31" i="9"/>
  <c r="BL31" i="9" s="1"/>
  <c r="BI32" i="9"/>
  <c r="BL32" i="9" s="1"/>
  <c r="BI33" i="9"/>
  <c r="BL33" i="9" s="1"/>
  <c r="BI34" i="9"/>
  <c r="BL34" i="9" s="1"/>
  <c r="BG35" i="9"/>
  <c r="BF35" i="9"/>
  <c r="BI35" i="9"/>
  <c r="BJ36" i="9"/>
  <c r="BI36" i="9"/>
  <c r="BL36" i="9" s="1"/>
  <c r="BH37" i="9"/>
  <c r="BF37" i="9"/>
  <c r="BI37" i="9"/>
  <c r="BI38" i="9"/>
  <c r="BL38" i="9" s="1"/>
  <c r="BI39" i="9"/>
  <c r="BL39" i="9" s="1"/>
  <c r="BI40" i="9"/>
  <c r="BL40" i="9" s="1"/>
  <c r="BI41" i="9"/>
  <c r="BL41" i="9" s="1"/>
  <c r="BF42" i="9"/>
  <c r="BI42" i="9"/>
  <c r="BL42" i="9" s="1"/>
  <c r="BI43" i="9"/>
  <c r="BL43" i="9" s="1"/>
  <c r="BG44" i="9"/>
  <c r="BI44" i="9"/>
  <c r="BL44" i="9" s="1"/>
  <c r="BI45" i="9"/>
  <c r="BL45" i="9" s="1"/>
  <c r="BI46" i="9"/>
  <c r="BL46" i="9" s="1"/>
  <c r="BJ46" i="9"/>
  <c r="J49" i="35" s="1"/>
  <c r="BF47" i="9"/>
  <c r="BI47" i="9"/>
  <c r="BG48" i="9"/>
  <c r="BH48" i="9"/>
  <c r="BI48" i="9"/>
  <c r="BI49" i="9"/>
  <c r="BL49" i="9" s="1"/>
  <c r="BF50" i="9"/>
  <c r="BI50" i="9"/>
  <c r="BI51" i="9"/>
  <c r="BH52" i="9"/>
  <c r="BI52" i="9"/>
  <c r="BI53" i="9"/>
  <c r="BL53" i="9" s="1"/>
  <c r="BI54" i="9"/>
  <c r="BI55" i="9"/>
  <c r="BL55" i="9" s="1"/>
  <c r="BI56" i="9"/>
  <c r="BH57" i="9"/>
  <c r="BI57" i="9"/>
  <c r="BI58" i="9"/>
  <c r="BL58" i="9" s="1"/>
  <c r="BI59" i="9"/>
  <c r="BJ59" i="9"/>
  <c r="BI60" i="9"/>
  <c r="BL60" i="9" s="1"/>
  <c r="BH61" i="9"/>
  <c r="BI61" i="9"/>
  <c r="BI62" i="9"/>
  <c r="BI63" i="9"/>
  <c r="BH64" i="9"/>
  <c r="BI64" i="9"/>
  <c r="BL64" i="9" s="1"/>
  <c r="BI65" i="9"/>
  <c r="BL65" i="9" s="1"/>
  <c r="BI66" i="9"/>
  <c r="BI67" i="9"/>
  <c r="BL67" i="9" s="1"/>
  <c r="BI68" i="9"/>
  <c r="BL68" i="9" s="1"/>
  <c r="BI69" i="9"/>
  <c r="BL69" i="9" s="1"/>
  <c r="BI70" i="9"/>
  <c r="BH71" i="9"/>
  <c r="BI71" i="9"/>
  <c r="BL71" i="9" s="1"/>
  <c r="BI72" i="9"/>
  <c r="BL72" i="9" s="1"/>
  <c r="BJ73" i="9"/>
  <c r="BI73" i="9"/>
  <c r="BI74" i="9"/>
  <c r="BL74" i="9" s="1"/>
  <c r="BI75" i="9"/>
  <c r="BI76" i="9"/>
  <c r="BI77" i="9"/>
  <c r="BL77" i="9" s="1"/>
  <c r="BG78" i="9"/>
  <c r="BF78" i="9"/>
  <c r="BI78" i="9"/>
  <c r="BL78" i="9" s="1"/>
  <c r="BI79" i="9"/>
  <c r="BI80" i="9"/>
  <c r="BL80" i="9" s="1"/>
  <c r="BI81" i="9"/>
  <c r="BL81" i="9" s="1"/>
  <c r="BI82" i="9"/>
  <c r="BL82" i="9" s="1"/>
  <c r="BI83" i="9"/>
  <c r="BL83" i="9" s="1"/>
  <c r="BH84" i="9"/>
  <c r="BI84" i="9"/>
  <c r="BJ84" i="9"/>
  <c r="J87" i="35" s="1"/>
  <c r="BF85" i="9"/>
  <c r="BH85" i="9"/>
  <c r="BI85" i="9"/>
  <c r="BH86" i="9"/>
  <c r="BI86" i="9"/>
  <c r="BI87" i="9"/>
  <c r="BL87" i="9" s="1"/>
  <c r="BI88" i="9"/>
  <c r="BL88" i="9" s="1"/>
  <c r="BH89" i="9"/>
  <c r="BI89" i="9"/>
  <c r="BJ89" i="9"/>
  <c r="BI90" i="9"/>
  <c r="BL90" i="9" s="1"/>
  <c r="BJ91" i="9"/>
  <c r="BF91" i="9"/>
  <c r="BG91" i="9"/>
  <c r="BI91" i="9"/>
  <c r="BF92" i="9"/>
  <c r="BH92" i="9"/>
  <c r="BI92" i="9"/>
  <c r="BI93" i="9"/>
  <c r="BF94" i="9"/>
  <c r="BG94" i="9"/>
  <c r="BI94" i="9"/>
  <c r="BJ95" i="9"/>
  <c r="J98" i="35" s="1"/>
  <c r="BH95" i="9"/>
  <c r="BI95" i="9"/>
  <c r="BI96" i="9"/>
  <c r="BL96" i="9" s="1"/>
  <c r="BG97" i="9"/>
  <c r="BF97" i="9"/>
  <c r="BI97" i="9"/>
  <c r="BL97" i="9" s="1"/>
  <c r="BI98" i="9"/>
  <c r="BF99" i="9"/>
  <c r="BG99" i="9"/>
  <c r="BH99" i="9"/>
  <c r="BI99" i="9"/>
  <c r="BJ99" i="9"/>
  <c r="J102" i="35" s="1"/>
  <c r="BI100" i="9"/>
  <c r="BL100" i="9" s="1"/>
  <c r="BG101" i="9"/>
  <c r="BI101" i="9"/>
  <c r="BL101" i="9" s="1"/>
  <c r="BH102" i="9"/>
  <c r="BI102" i="9"/>
  <c r="BL102" i="9" s="1"/>
  <c r="BJ102" i="9"/>
  <c r="J105" i="35" s="1"/>
  <c r="BI103" i="9"/>
  <c r="BL103" i="9" s="1"/>
  <c r="BI104" i="9"/>
  <c r="BL104" i="9" s="1"/>
  <c r="BJ105" i="9"/>
  <c r="BI105" i="9"/>
  <c r="BJ106" i="9"/>
  <c r="J109" i="35" s="1"/>
  <c r="BH106" i="9"/>
  <c r="BI106" i="9"/>
  <c r="BI107" i="9"/>
  <c r="BL107" i="9" s="1"/>
  <c r="BJ108" i="9"/>
  <c r="J111" i="35" s="1"/>
  <c r="BI108" i="9"/>
  <c r="BL108" i="9" s="1"/>
  <c r="BI109" i="9"/>
  <c r="BI110" i="9"/>
  <c r="BL110" i="9" s="1"/>
  <c r="BI111" i="9"/>
  <c r="BL111" i="9" s="1"/>
  <c r="BI112" i="9"/>
  <c r="BL112" i="9" s="1"/>
  <c r="BH113" i="9"/>
  <c r="BI113" i="9"/>
  <c r="BI114" i="9"/>
  <c r="BI115" i="9"/>
  <c r="BL115" i="9" s="1"/>
  <c r="BG116" i="9"/>
  <c r="BH116" i="9"/>
  <c r="BI116" i="9"/>
  <c r="BF117" i="9"/>
  <c r="BI117" i="9"/>
  <c r="BH118" i="9"/>
  <c r="BF118" i="9"/>
  <c r="BG118" i="9"/>
  <c r="BI118" i="9"/>
  <c r="BL118" i="9" s="1"/>
  <c r="BI119" i="9"/>
  <c r="BL119" i="9" s="1"/>
  <c r="BI120" i="9"/>
  <c r="BI121" i="9"/>
  <c r="BJ122" i="9"/>
  <c r="BH122" i="9"/>
  <c r="BI122" i="9"/>
  <c r="BI123" i="9"/>
  <c r="BL123" i="9" s="1"/>
  <c r="BH124" i="9"/>
  <c r="BI124" i="9"/>
  <c r="BL124" i="9" s="1"/>
  <c r="BI125" i="9"/>
  <c r="BL125" i="9" s="1"/>
  <c r="BI126" i="9"/>
  <c r="BL126" i="9" s="1"/>
  <c r="BH127" i="9"/>
  <c r="BI127" i="9"/>
  <c r="BL127" i="9" s="1"/>
  <c r="BI128" i="9"/>
  <c r="BL128" i="9" s="1"/>
  <c r="BG129" i="9"/>
  <c r="BH129" i="9"/>
  <c r="BI129" i="9"/>
  <c r="BJ129" i="9"/>
  <c r="J132" i="35" s="1"/>
  <c r="BI130" i="9"/>
  <c r="BF131" i="9"/>
  <c r="BG131" i="9"/>
  <c r="BI131" i="9"/>
  <c r="BL131" i="9" s="1"/>
  <c r="BJ131" i="9"/>
  <c r="BI132" i="9"/>
  <c r="BL132" i="9" s="1"/>
  <c r="BF133" i="9"/>
  <c r="BI133" i="9"/>
  <c r="BJ133" i="9"/>
  <c r="J136" i="35" s="1"/>
  <c r="BI134" i="9"/>
  <c r="BL134" i="9" s="1"/>
  <c r="BI135" i="9"/>
  <c r="BL135" i="9" s="1"/>
  <c r="BF136" i="9"/>
  <c r="BH136" i="9"/>
  <c r="BI136" i="9"/>
  <c r="BI137" i="9"/>
  <c r="BG138" i="9"/>
  <c r="BF138" i="9"/>
  <c r="BI138" i="9"/>
  <c r="BH139" i="9"/>
  <c r="BI139" i="9"/>
  <c r="BH140" i="9"/>
  <c r="BI140" i="9"/>
  <c r="BI141" i="9"/>
  <c r="BL141" i="9" s="1"/>
  <c r="BI142" i="9"/>
  <c r="BI143" i="9"/>
  <c r="BI144" i="9"/>
  <c r="BH145" i="9"/>
  <c r="BI145" i="9"/>
  <c r="BJ145" i="9"/>
  <c r="BH146" i="9"/>
  <c r="BI146" i="9"/>
  <c r="BJ146" i="9"/>
  <c r="J149" i="35" s="1"/>
  <c r="BI147" i="9"/>
  <c r="BL147" i="9" s="1"/>
  <c r="BH148" i="9"/>
  <c r="BI148" i="9"/>
  <c r="BL148" i="9" s="1"/>
  <c r="BJ148" i="9"/>
  <c r="J151" i="35" s="1"/>
  <c r="BI149" i="9"/>
  <c r="BJ150" i="9"/>
  <c r="J153" i="35" s="1"/>
  <c r="BH150" i="9"/>
  <c r="BI150" i="9"/>
  <c r="BI151" i="9"/>
  <c r="BL151" i="9" s="1"/>
  <c r="BJ152" i="9"/>
  <c r="J155" i="35" s="1"/>
  <c r="BH152" i="9"/>
  <c r="BI152" i="9"/>
  <c r="BI153" i="9"/>
  <c r="BL153" i="9" s="1"/>
  <c r="BH154" i="9"/>
  <c r="BI154" i="9"/>
  <c r="BI155" i="9"/>
  <c r="BL155" i="9" s="1"/>
  <c r="BH156" i="9"/>
  <c r="BI156" i="9"/>
  <c r="BH157" i="9"/>
  <c r="BI157" i="9"/>
  <c r="BL157" i="9" s="1"/>
  <c r="BH158" i="9"/>
  <c r="BI158" i="9"/>
  <c r="BI159" i="9"/>
  <c r="BL159" i="9" s="1"/>
  <c r="BI160" i="9"/>
  <c r="BH161" i="9"/>
  <c r="BF161" i="9"/>
  <c r="BG161" i="9"/>
  <c r="I161" i="21" s="1"/>
  <c r="BI161" i="9"/>
  <c r="BL161" i="9" s="1"/>
  <c r="BI162" i="9"/>
  <c r="BL162" i="9" s="1"/>
  <c r="BF163" i="9"/>
  <c r="BG163" i="9"/>
  <c r="BH163" i="9"/>
  <c r="BI163" i="9"/>
  <c r="BL163" i="9" s="1"/>
  <c r="BH164" i="9"/>
  <c r="BI164" i="9"/>
  <c r="BL164" i="9" s="1"/>
  <c r="BH165" i="9"/>
  <c r="BF165" i="9"/>
  <c r="BI165" i="9"/>
  <c r="BJ165" i="9"/>
  <c r="BI166" i="9"/>
  <c r="BI167" i="9"/>
  <c r="BL167" i="9" s="1"/>
  <c r="BH168" i="9"/>
  <c r="BG168" i="9"/>
  <c r="BF168" i="9"/>
  <c r="BI168" i="9"/>
  <c r="BL168" i="9" s="1"/>
  <c r="BJ169" i="9"/>
  <c r="J172" i="35" s="1"/>
  <c r="BF169" i="9"/>
  <c r="BH169" i="9"/>
  <c r="BI169" i="9"/>
  <c r="BH170" i="9"/>
  <c r="BF170" i="9"/>
  <c r="BG170" i="9"/>
  <c r="BI170" i="9"/>
  <c r="BL170" i="9" s="1"/>
  <c r="BH171" i="9"/>
  <c r="BF171" i="9"/>
  <c r="BI171" i="9"/>
  <c r="BL171" i="9" s="1"/>
  <c r="BI172" i="9"/>
  <c r="BL172" i="9" s="1"/>
  <c r="BJ173" i="9"/>
  <c r="BI173" i="9"/>
  <c r="BJ174" i="9"/>
  <c r="J177" i="35" s="1"/>
  <c r="BF174" i="9"/>
  <c r="BI174" i="9"/>
  <c r="BL174" i="9" s="1"/>
  <c r="BI175" i="9"/>
  <c r="BF176" i="9"/>
  <c r="BJ176" i="9"/>
  <c r="BI176" i="9"/>
  <c r="BL176" i="9" s="1"/>
  <c r="BI177" i="9"/>
  <c r="BJ178" i="9"/>
  <c r="J181" i="35" s="1"/>
  <c r="BF178" i="9"/>
  <c r="BI178" i="9"/>
  <c r="BL178" i="9" s="1"/>
  <c r="BJ179" i="9"/>
  <c r="J182" i="35" s="1"/>
  <c r="BI179" i="9"/>
  <c r="BL179" i="9" s="1"/>
  <c r="BJ180" i="9"/>
  <c r="BI180" i="9"/>
  <c r="BL180" i="9" s="1"/>
  <c r="BI181" i="9"/>
  <c r="BI182" i="9"/>
  <c r="BL182" i="9" s="1"/>
  <c r="BJ183" i="9"/>
  <c r="BF183" i="9"/>
  <c r="BI183" i="9"/>
  <c r="BI184" i="9"/>
  <c r="BL184" i="9" s="1"/>
  <c r="BJ185" i="9"/>
  <c r="J188" i="35" s="1"/>
  <c r="BF185" i="9"/>
  <c r="BI185" i="9"/>
  <c r="BI186" i="9"/>
  <c r="BI187" i="9"/>
  <c r="BJ188" i="9"/>
  <c r="J191" i="35" s="1"/>
  <c r="BI188" i="9"/>
  <c r="BI189" i="9"/>
  <c r="BL189" i="9" s="1"/>
  <c r="BJ190" i="9"/>
  <c r="BI190" i="9"/>
  <c r="BI191" i="9"/>
  <c r="BL191" i="9" s="1"/>
  <c r="BI192" i="9"/>
  <c r="BI193" i="9"/>
  <c r="BL193" i="9" s="1"/>
  <c r="BI194" i="9"/>
  <c r="BL194" i="9" s="1"/>
  <c r="BI195" i="9"/>
  <c r="BH196" i="9"/>
  <c r="BI196" i="9"/>
  <c r="BL196" i="9" s="1"/>
  <c r="H2" i="18"/>
  <c r="I2" i="18" s="1"/>
  <c r="J193" i="35" l="1"/>
  <c r="J183" i="35"/>
  <c r="J179" i="35"/>
  <c r="BL84" i="9"/>
  <c r="BL166" i="9"/>
  <c r="BL160" i="9"/>
  <c r="BL150" i="9"/>
  <c r="BL142" i="9"/>
  <c r="BL133" i="9"/>
  <c r="BL120" i="9"/>
  <c r="BL116" i="9"/>
  <c r="BL98" i="9"/>
  <c r="BL94" i="9"/>
  <c r="BL59" i="9"/>
  <c r="BL52" i="9"/>
  <c r="BL37" i="9"/>
  <c r="BL195" i="9"/>
  <c r="BL188" i="9"/>
  <c r="BL183" i="9"/>
  <c r="BL175" i="9"/>
  <c r="J168" i="35"/>
  <c r="BL154" i="9"/>
  <c r="BL146" i="9"/>
  <c r="BL137" i="9"/>
  <c r="BL129" i="9"/>
  <c r="BL105" i="9"/>
  <c r="BL86" i="9"/>
  <c r="BL47" i="9"/>
  <c r="BL13" i="9"/>
  <c r="BL7" i="9"/>
  <c r="BL121" i="9"/>
  <c r="BL165" i="9"/>
  <c r="BL158" i="9"/>
  <c r="BL140" i="9"/>
  <c r="BL136" i="9"/>
  <c r="BL109" i="9"/>
  <c r="J108" i="35"/>
  <c r="K108" i="35" s="1"/>
  <c r="M108" i="35" s="1"/>
  <c r="K105" i="31" s="1"/>
  <c r="J94" i="35"/>
  <c r="BL76" i="9"/>
  <c r="BL70" i="9"/>
  <c r="BL63" i="9"/>
  <c r="BL57" i="9"/>
  <c r="BH51" i="9"/>
  <c r="BL51" i="9"/>
  <c r="BL6" i="9"/>
  <c r="BL169" i="9"/>
  <c r="BL143" i="9"/>
  <c r="BL130" i="9"/>
  <c r="J186" i="35"/>
  <c r="BL149" i="9"/>
  <c r="J148" i="35"/>
  <c r="J134" i="35"/>
  <c r="BL93" i="9"/>
  <c r="BL85" i="9"/>
  <c r="BL75" i="9"/>
  <c r="BL62" i="9"/>
  <c r="BL50" i="9"/>
  <c r="J40" i="35"/>
  <c r="L40" i="35" s="1"/>
  <c r="N40" i="35" s="1"/>
  <c r="J36" i="31" s="1"/>
  <c r="BL30" i="9"/>
  <c r="BL24" i="9"/>
  <c r="BL17" i="9"/>
  <c r="BL91" i="9"/>
  <c r="J62" i="35"/>
  <c r="BL8" i="9"/>
  <c r="BL152" i="9"/>
  <c r="BL145" i="9"/>
  <c r="BL139" i="9"/>
  <c r="BL122" i="9"/>
  <c r="BL114" i="9"/>
  <c r="BL99" i="9"/>
  <c r="BL92" i="9"/>
  <c r="J92" i="35"/>
  <c r="K92" i="35" s="1"/>
  <c r="M92" i="35" s="1"/>
  <c r="K89" i="31" s="1"/>
  <c r="BL61" i="9"/>
  <c r="BL56" i="9"/>
  <c r="BL35" i="9"/>
  <c r="BL187" i="9"/>
  <c r="BL192" i="9"/>
  <c r="BL186" i="9"/>
  <c r="BL185" i="9"/>
  <c r="BL177" i="9"/>
  <c r="BL173" i="9"/>
  <c r="BL113" i="9"/>
  <c r="BL95" i="9"/>
  <c r="BL89" i="9"/>
  <c r="BL79" i="9"/>
  <c r="BL73" i="9"/>
  <c r="BL28" i="9"/>
  <c r="BL4" i="9"/>
  <c r="BL181" i="9"/>
  <c r="BL190" i="9"/>
  <c r="J176" i="35"/>
  <c r="K176" i="35" s="1"/>
  <c r="M176" i="35" s="1"/>
  <c r="K173" i="31" s="1"/>
  <c r="BL156" i="9"/>
  <c r="BL144" i="9"/>
  <c r="BL138" i="9"/>
  <c r="J125" i="35"/>
  <c r="BL117" i="9"/>
  <c r="BL106" i="9"/>
  <c r="J76" i="35"/>
  <c r="BL66" i="9"/>
  <c r="BL54" i="9"/>
  <c r="BL48" i="9"/>
  <c r="BL22" i="9"/>
  <c r="BL15" i="9"/>
  <c r="BL9" i="9"/>
  <c r="I44" i="21"/>
  <c r="I138" i="21"/>
  <c r="I78" i="21"/>
  <c r="I48" i="21"/>
  <c r="I163" i="21"/>
  <c r="I101" i="21"/>
  <c r="I94" i="21"/>
  <c r="I116" i="21"/>
  <c r="I129" i="21"/>
  <c r="I97" i="21"/>
  <c r="I170" i="21"/>
  <c r="I168" i="21"/>
  <c r="I99" i="21"/>
  <c r="I35" i="21"/>
  <c r="I91" i="21"/>
  <c r="I118" i="21"/>
  <c r="I131" i="21"/>
  <c r="K105" i="35"/>
  <c r="M105" i="35" s="1"/>
  <c r="K102" i="31" s="1"/>
  <c r="L105" i="35"/>
  <c r="N105" i="35" s="1"/>
  <c r="J102" i="31" s="1"/>
  <c r="K193" i="35"/>
  <c r="M193" i="35" s="1"/>
  <c r="K190" i="31" s="1"/>
  <c r="L193" i="35"/>
  <c r="N193" i="35" s="1"/>
  <c r="J190" i="31" s="1"/>
  <c r="K188" i="35"/>
  <c r="M188" i="35" s="1"/>
  <c r="K185" i="31" s="1"/>
  <c r="L188" i="35"/>
  <c r="N188" i="35" s="1"/>
  <c r="J185" i="31" s="1"/>
  <c r="K183" i="35"/>
  <c r="M183" i="35" s="1"/>
  <c r="K180" i="31" s="1"/>
  <c r="L183" i="35"/>
  <c r="N183" i="35" s="1"/>
  <c r="J180" i="31" s="1"/>
  <c r="K179" i="35"/>
  <c r="M179" i="35" s="1"/>
  <c r="K176" i="31" s="1"/>
  <c r="L179" i="35"/>
  <c r="N179" i="35" s="1"/>
  <c r="J176" i="31" s="1"/>
  <c r="K136" i="35"/>
  <c r="M136" i="35" s="1"/>
  <c r="K133" i="31" s="1"/>
  <c r="L136" i="35"/>
  <c r="N136" i="35" s="1"/>
  <c r="J133" i="31" s="1"/>
  <c r="K98" i="35"/>
  <c r="M98" i="35" s="1"/>
  <c r="K95" i="31" s="1"/>
  <c r="L98" i="35"/>
  <c r="N98" i="35" s="1"/>
  <c r="J95" i="31" s="1"/>
  <c r="L62" i="35"/>
  <c r="N62" i="35" s="1"/>
  <c r="J59" i="31" s="1"/>
  <c r="K62" i="35"/>
  <c r="M62" i="35" s="1"/>
  <c r="K59" i="31" s="1"/>
  <c r="K149" i="35"/>
  <c r="M149" i="35" s="1"/>
  <c r="K146" i="31" s="1"/>
  <c r="L149" i="35"/>
  <c r="N149" i="35" s="1"/>
  <c r="J146" i="31" s="1"/>
  <c r="K132" i="35"/>
  <c r="M132" i="35" s="1"/>
  <c r="K129" i="31" s="1"/>
  <c r="L132" i="35"/>
  <c r="N132" i="35" s="1"/>
  <c r="J129" i="31" s="1"/>
  <c r="K109" i="35"/>
  <c r="M109" i="35" s="1"/>
  <c r="K106" i="31" s="1"/>
  <c r="L109" i="35"/>
  <c r="N109" i="35" s="1"/>
  <c r="J106" i="31" s="1"/>
  <c r="K191" i="35"/>
  <c r="M191" i="35" s="1"/>
  <c r="K188" i="31" s="1"/>
  <c r="L191" i="35"/>
  <c r="N191" i="35" s="1"/>
  <c r="J188" i="31" s="1"/>
  <c r="K172" i="35"/>
  <c r="M172" i="35" s="1"/>
  <c r="K169" i="31" s="1"/>
  <c r="L172" i="35"/>
  <c r="N172" i="35" s="1"/>
  <c r="J169" i="31" s="1"/>
  <c r="K153" i="35"/>
  <c r="M153" i="35" s="1"/>
  <c r="K150" i="31" s="1"/>
  <c r="L153" i="35"/>
  <c r="N153" i="35" s="1"/>
  <c r="J150" i="31" s="1"/>
  <c r="K94" i="35"/>
  <c r="M94" i="35" s="1"/>
  <c r="K91" i="31" s="1"/>
  <c r="L94" i="35"/>
  <c r="N94" i="35" s="1"/>
  <c r="J91" i="31" s="1"/>
  <c r="K182" i="35"/>
  <c r="M182" i="35" s="1"/>
  <c r="K179" i="31" s="1"/>
  <c r="L182" i="35"/>
  <c r="N182" i="35" s="1"/>
  <c r="J179" i="31" s="1"/>
  <c r="K186" i="35"/>
  <c r="M186" i="35" s="1"/>
  <c r="K183" i="31" s="1"/>
  <c r="L186" i="35"/>
  <c r="N186" i="35" s="1"/>
  <c r="J183" i="31" s="1"/>
  <c r="K148" i="35"/>
  <c r="M148" i="35" s="1"/>
  <c r="K145" i="31" s="1"/>
  <c r="L148" i="35"/>
  <c r="N148" i="35" s="1"/>
  <c r="J145" i="31" s="1"/>
  <c r="K134" i="35"/>
  <c r="M134" i="35" s="1"/>
  <c r="K131" i="31" s="1"/>
  <c r="L134" i="35"/>
  <c r="N134" i="35" s="1"/>
  <c r="J131" i="31" s="1"/>
  <c r="K102" i="35"/>
  <c r="M102" i="35" s="1"/>
  <c r="K99" i="31" s="1"/>
  <c r="L102" i="35"/>
  <c r="N102" i="35" s="1"/>
  <c r="J99" i="31" s="1"/>
  <c r="K49" i="35"/>
  <c r="M49" i="35" s="1"/>
  <c r="K46" i="31" s="1"/>
  <c r="L49" i="35"/>
  <c r="N49" i="35" s="1"/>
  <c r="J46" i="31" s="1"/>
  <c r="K168" i="35"/>
  <c r="M168" i="35" s="1"/>
  <c r="K165" i="31" s="1"/>
  <c r="L168" i="35"/>
  <c r="N168" i="35" s="1"/>
  <c r="J165" i="31" s="1"/>
  <c r="K181" i="35"/>
  <c r="M181" i="35" s="1"/>
  <c r="K178" i="31" s="1"/>
  <c r="L181" i="35"/>
  <c r="N181" i="35" s="1"/>
  <c r="J178" i="31" s="1"/>
  <c r="K177" i="35"/>
  <c r="M177" i="35" s="1"/>
  <c r="K174" i="31" s="1"/>
  <c r="L177" i="35"/>
  <c r="N177" i="35" s="1"/>
  <c r="J174" i="31" s="1"/>
  <c r="K151" i="35"/>
  <c r="M151" i="35" s="1"/>
  <c r="K148" i="31" s="1"/>
  <c r="L151" i="35"/>
  <c r="N151" i="35" s="1"/>
  <c r="J148" i="31" s="1"/>
  <c r="K111" i="35"/>
  <c r="M111" i="35" s="1"/>
  <c r="K108" i="31" s="1"/>
  <c r="L111" i="35"/>
  <c r="N111" i="35" s="1"/>
  <c r="J108" i="31" s="1"/>
  <c r="K155" i="35"/>
  <c r="M155" i="35" s="1"/>
  <c r="K152" i="31" s="1"/>
  <c r="L155" i="35"/>
  <c r="N155" i="35" s="1"/>
  <c r="J152" i="31" s="1"/>
  <c r="K125" i="35"/>
  <c r="M125" i="35" s="1"/>
  <c r="K122" i="31" s="1"/>
  <c r="L125" i="35"/>
  <c r="N125" i="35" s="1"/>
  <c r="J122" i="31" s="1"/>
  <c r="L87" i="35"/>
  <c r="N87" i="35" s="1"/>
  <c r="J84" i="31" s="1"/>
  <c r="K87" i="35"/>
  <c r="M87" i="35" s="1"/>
  <c r="K84" i="31" s="1"/>
  <c r="L76" i="35"/>
  <c r="N76" i="35" s="1"/>
  <c r="J73" i="31" s="1"/>
  <c r="K76" i="35"/>
  <c r="M76" i="35" s="1"/>
  <c r="K73" i="31" s="1"/>
  <c r="BH194" i="9"/>
  <c r="BG187" i="9"/>
  <c r="BH192" i="9"/>
  <c r="BJ193" i="9"/>
  <c r="BH190" i="9"/>
  <c r="BJ195" i="9"/>
  <c r="J198" i="35" s="1"/>
  <c r="BH195" i="9"/>
  <c r="BF184" i="9"/>
  <c r="BJ184" i="9"/>
  <c r="BJ192" i="9"/>
  <c r="J195" i="35" s="1"/>
  <c r="BG190" i="9"/>
  <c r="BH189" i="9"/>
  <c r="BJ189" i="9"/>
  <c r="J192" i="35" s="1"/>
  <c r="BJ196" i="9"/>
  <c r="BF186" i="9"/>
  <c r="BH177" i="9"/>
  <c r="BF177" i="9"/>
  <c r="BJ177" i="9"/>
  <c r="J180" i="35" s="1"/>
  <c r="BJ170" i="9"/>
  <c r="J173" i="35" s="1"/>
  <c r="BJ168" i="9"/>
  <c r="J171" i="35" s="1"/>
  <c r="BJ166" i="9"/>
  <c r="BH166" i="9"/>
  <c r="BF181" i="9"/>
  <c r="BJ194" i="9"/>
  <c r="J197" i="35" s="1"/>
  <c r="BH185" i="9"/>
  <c r="BF173" i="9"/>
  <c r="BH193" i="9"/>
  <c r="BH191" i="9"/>
  <c r="BF182" i="9"/>
  <c r="BG180" i="9"/>
  <c r="BG176" i="9"/>
  <c r="BG174" i="9"/>
  <c r="BH173" i="9"/>
  <c r="BG166" i="9"/>
  <c r="BJ162" i="9"/>
  <c r="BH162" i="9"/>
  <c r="BF162" i="9"/>
  <c r="BG185" i="9"/>
  <c r="BG171" i="9"/>
  <c r="I171" i="21" s="1"/>
  <c r="BH159" i="9"/>
  <c r="BJ159" i="9"/>
  <c r="J162" i="35" s="1"/>
  <c r="BJ191" i="9"/>
  <c r="J194" i="35" s="1"/>
  <c r="BG178" i="9"/>
  <c r="BG165" i="9"/>
  <c r="BF157" i="9"/>
  <c r="BF189" i="9"/>
  <c r="BG191" i="9"/>
  <c r="BH188" i="9"/>
  <c r="BF187" i="9"/>
  <c r="BG177" i="9"/>
  <c r="BF172" i="9"/>
  <c r="BG169" i="9"/>
  <c r="BG160" i="9"/>
  <c r="BJ160" i="9"/>
  <c r="J163" i="35" s="1"/>
  <c r="BH160" i="9"/>
  <c r="BF159" i="9"/>
  <c r="BG193" i="9"/>
  <c r="B11" i="32" s="1"/>
  <c r="BG195" i="9"/>
  <c r="I195" i="21" s="1"/>
  <c r="BH167" i="9"/>
  <c r="BG167" i="9"/>
  <c r="BJ137" i="9"/>
  <c r="BH137" i="9"/>
  <c r="BF137" i="9"/>
  <c r="BH143" i="9"/>
  <c r="BF122" i="9"/>
  <c r="BG183" i="9"/>
  <c r="BH179" i="9"/>
  <c r="BG179" i="9"/>
  <c r="BH175" i="9"/>
  <c r="BF175" i="9"/>
  <c r="BJ171" i="9"/>
  <c r="J174" i="35" s="1"/>
  <c r="BJ156" i="9"/>
  <c r="BG141" i="9"/>
  <c r="BH141" i="9"/>
  <c r="BF139" i="9"/>
  <c r="BG139" i="9"/>
  <c r="BG157" i="9"/>
  <c r="BJ157" i="9"/>
  <c r="J160" i="35" s="1"/>
  <c r="BF156" i="9"/>
  <c r="BG155" i="9"/>
  <c r="BJ155" i="9"/>
  <c r="J158" i="35" s="1"/>
  <c r="BJ151" i="9"/>
  <c r="J154" i="35" s="1"/>
  <c r="BH142" i="9"/>
  <c r="BG142" i="9"/>
  <c r="BJ141" i="9"/>
  <c r="J144" i="35" s="1"/>
  <c r="BG151" i="9"/>
  <c r="BH147" i="9"/>
  <c r="BJ147" i="9"/>
  <c r="J150" i="35" s="1"/>
  <c r="BJ142" i="9"/>
  <c r="J145" i="35" s="1"/>
  <c r="BH155" i="9"/>
  <c r="BJ153" i="9"/>
  <c r="J156" i="35" s="1"/>
  <c r="BH153" i="9"/>
  <c r="BF153" i="9"/>
  <c r="BH151" i="9"/>
  <c r="BH149" i="9"/>
  <c r="BF147" i="9"/>
  <c r="BJ140" i="9"/>
  <c r="J143" i="35" s="1"/>
  <c r="BG149" i="9"/>
  <c r="BJ149" i="9"/>
  <c r="J152" i="35" s="1"/>
  <c r="BH138" i="9"/>
  <c r="BF132" i="9"/>
  <c r="BF125" i="9"/>
  <c r="BJ125" i="9"/>
  <c r="J128" i="35" s="1"/>
  <c r="BH183" i="9"/>
  <c r="BH174" i="9"/>
  <c r="BJ158" i="9"/>
  <c r="J161" i="35" s="1"/>
  <c r="BF154" i="9"/>
  <c r="BJ154" i="9"/>
  <c r="J157" i="35" s="1"/>
  <c r="BG150" i="9"/>
  <c r="BF146" i="9"/>
  <c r="BH135" i="9"/>
  <c r="BH133" i="9"/>
  <c r="BJ130" i="9"/>
  <c r="J133" i="35" s="1"/>
  <c r="BH130" i="9"/>
  <c r="BG126" i="9"/>
  <c r="BJ124" i="9"/>
  <c r="J127" i="35" s="1"/>
  <c r="BF124" i="9"/>
  <c r="BH123" i="9"/>
  <c r="BH131" i="9"/>
  <c r="BF126" i="9"/>
  <c r="BG135" i="9"/>
  <c r="BH132" i="9"/>
  <c r="BG143" i="9"/>
  <c r="BJ138" i="9"/>
  <c r="J141" i="35" s="1"/>
  <c r="BG136" i="9"/>
  <c r="BG134" i="9"/>
  <c r="BG133" i="9"/>
  <c r="BH128" i="9"/>
  <c r="BG128" i="9"/>
  <c r="BG148" i="9"/>
  <c r="BF129" i="9"/>
  <c r="BG144" i="9"/>
  <c r="BF140" i="9"/>
  <c r="BJ139" i="9"/>
  <c r="J142" i="35" s="1"/>
  <c r="BJ127" i="9"/>
  <c r="BG127" i="9"/>
  <c r="BJ135" i="9"/>
  <c r="J138" i="35" s="1"/>
  <c r="BH126" i="9"/>
  <c r="BF120" i="9"/>
  <c r="BG119" i="9"/>
  <c r="BH119" i="9"/>
  <c r="BF116" i="9"/>
  <c r="BJ121" i="9"/>
  <c r="J124" i="35" s="1"/>
  <c r="BF121" i="9"/>
  <c r="BJ111" i="9"/>
  <c r="J114" i="35" s="1"/>
  <c r="BG112" i="9"/>
  <c r="BJ112" i="9"/>
  <c r="BG111" i="9"/>
  <c r="BF108" i="9"/>
  <c r="BH108" i="9"/>
  <c r="BF104" i="9"/>
  <c r="BJ104" i="9"/>
  <c r="BH104" i="9"/>
  <c r="BF101" i="9"/>
  <c r="BF110" i="9"/>
  <c r="BG107" i="9"/>
  <c r="BJ163" i="9"/>
  <c r="J166" i="35" s="1"/>
  <c r="BJ136" i="9"/>
  <c r="BJ118" i="9"/>
  <c r="BJ117" i="9"/>
  <c r="BH117" i="9"/>
  <c r="BJ116" i="9"/>
  <c r="J119" i="35" s="1"/>
  <c r="BJ115" i="9"/>
  <c r="J118" i="35" s="1"/>
  <c r="BG115" i="9"/>
  <c r="BH115" i="9"/>
  <c r="BG103" i="9"/>
  <c r="BH103" i="9"/>
  <c r="BH109" i="9"/>
  <c r="BG104" i="9"/>
  <c r="BG117" i="9"/>
  <c r="BJ110" i="9"/>
  <c r="J113" i="35" s="1"/>
  <c r="BJ101" i="9"/>
  <c r="J104" i="35" s="1"/>
  <c r="BG92" i="9"/>
  <c r="BJ114" i="9"/>
  <c r="J117" i="35" s="1"/>
  <c r="BH114" i="9"/>
  <c r="BG113" i="9"/>
  <c r="BG109" i="9"/>
  <c r="BG122" i="9"/>
  <c r="BJ113" i="9"/>
  <c r="J116" i="35" s="1"/>
  <c r="BJ109" i="9"/>
  <c r="J112" i="35" s="1"/>
  <c r="BJ100" i="9"/>
  <c r="J103" i="35" s="1"/>
  <c r="BH100" i="9"/>
  <c r="BJ97" i="9"/>
  <c r="J100" i="35" s="1"/>
  <c r="BJ96" i="9"/>
  <c r="J99" i="35" s="1"/>
  <c r="BH96" i="9"/>
  <c r="BG96" i="9"/>
  <c r="BF88" i="9"/>
  <c r="BJ88" i="9"/>
  <c r="J91" i="35" s="1"/>
  <c r="BJ90" i="9"/>
  <c r="BH90" i="9"/>
  <c r="BG95" i="9"/>
  <c r="BG84" i="9"/>
  <c r="BF84" i="9"/>
  <c r="BJ82" i="9"/>
  <c r="BH91" i="9"/>
  <c r="BH87" i="9"/>
  <c r="BJ86" i="9"/>
  <c r="J89" i="35" s="1"/>
  <c r="BH82" i="9"/>
  <c r="BG90" i="9"/>
  <c r="BF89" i="9"/>
  <c r="BH98" i="9"/>
  <c r="BH94" i="9"/>
  <c r="BG93" i="9"/>
  <c r="BJ93" i="9"/>
  <c r="J96" i="35" s="1"/>
  <c r="BF87" i="9"/>
  <c r="BG85" i="9"/>
  <c r="BH83" i="9"/>
  <c r="BJ83" i="9"/>
  <c r="BF83" i="9"/>
  <c r="BF82" i="9"/>
  <c r="BH78" i="9"/>
  <c r="BJ81" i="9"/>
  <c r="BH80" i="9"/>
  <c r="BJ80" i="9"/>
  <c r="BF77" i="9"/>
  <c r="BJ77" i="9"/>
  <c r="J80" i="35" s="1"/>
  <c r="BJ92" i="9"/>
  <c r="J95" i="35" s="1"/>
  <c r="BG89" i="9"/>
  <c r="BF81" i="9"/>
  <c r="BG80" i="9"/>
  <c r="BF74" i="9"/>
  <c r="BG67" i="9"/>
  <c r="BJ67" i="9"/>
  <c r="J70" i="35" s="1"/>
  <c r="BH72" i="9"/>
  <c r="BH65" i="9"/>
  <c r="BF72" i="9"/>
  <c r="BF65" i="9"/>
  <c r="BF75" i="9"/>
  <c r="BH75" i="9"/>
  <c r="BH73" i="9"/>
  <c r="BH70" i="9"/>
  <c r="BH66" i="9"/>
  <c r="BH62" i="9"/>
  <c r="BH68" i="9"/>
  <c r="BH79" i="9"/>
  <c r="BJ79" i="9"/>
  <c r="J82" i="35" s="1"/>
  <c r="BF73" i="9"/>
  <c r="BG66" i="9"/>
  <c r="BJ66" i="9"/>
  <c r="BF63" i="9"/>
  <c r="BG63" i="9"/>
  <c r="BF62" i="9"/>
  <c r="BF76" i="9"/>
  <c r="BJ76" i="9"/>
  <c r="BH76" i="9"/>
  <c r="BH74" i="9"/>
  <c r="BG71" i="9"/>
  <c r="BJ71" i="9"/>
  <c r="J74" i="35" s="1"/>
  <c r="BF69" i="9"/>
  <c r="BH69" i="9"/>
  <c r="BH67" i="9"/>
  <c r="BH63" i="9"/>
  <c r="BF61" i="9"/>
  <c r="BJ61" i="9"/>
  <c r="BJ60" i="9"/>
  <c r="J63" i="35" s="1"/>
  <c r="BH60" i="9"/>
  <c r="BH59" i="9"/>
  <c r="BJ78" i="9"/>
  <c r="J81" i="35" s="1"/>
  <c r="BJ64" i="9"/>
  <c r="J67" i="35" s="1"/>
  <c r="BF56" i="9"/>
  <c r="BJ58" i="9"/>
  <c r="J61" i="35" s="1"/>
  <c r="BF58" i="9"/>
  <c r="BF53" i="9"/>
  <c r="BJ56" i="9"/>
  <c r="BJ85" i="9"/>
  <c r="J88" i="35" s="1"/>
  <c r="BF57" i="9"/>
  <c r="BJ57" i="9"/>
  <c r="J60" i="35" s="1"/>
  <c r="BG50" i="9"/>
  <c r="BH56" i="9"/>
  <c r="BJ51" i="9"/>
  <c r="J54" i="35" s="1"/>
  <c r="BJ49" i="9"/>
  <c r="J52" i="35" s="1"/>
  <c r="BF49" i="9"/>
  <c r="BH49" i="9"/>
  <c r="BF45" i="9"/>
  <c r="BF55" i="9"/>
  <c r="BJ55" i="9"/>
  <c r="BF48" i="9"/>
  <c r="BH54" i="9"/>
  <c r="BH55" i="9"/>
  <c r="BG47" i="9"/>
  <c r="BG38" i="9"/>
  <c r="BH46" i="9"/>
  <c r="BF46" i="9"/>
  <c r="BG42" i="9"/>
  <c r="BJ54" i="9"/>
  <c r="BJ52" i="9"/>
  <c r="J55" i="35" s="1"/>
  <c r="BH50" i="9"/>
  <c r="BJ41" i="9"/>
  <c r="BF41" i="9"/>
  <c r="BG56" i="9"/>
  <c r="BF43" i="9"/>
  <c r="BJ40" i="9"/>
  <c r="J44" i="35" s="1"/>
  <c r="BH35" i="9"/>
  <c r="BH45" i="9"/>
  <c r="BG37" i="9"/>
  <c r="BJ45" i="9"/>
  <c r="J48" i="35" s="1"/>
  <c r="BG45" i="9"/>
  <c r="BJ47" i="9"/>
  <c r="J50" i="35" s="1"/>
  <c r="BH47" i="9"/>
  <c r="BH34" i="9"/>
  <c r="BJ34" i="9"/>
  <c r="J38" i="35" s="1"/>
  <c r="BG34" i="9"/>
  <c r="BG32" i="9"/>
  <c r="BJ43" i="9"/>
  <c r="J47" i="35" s="1"/>
  <c r="BH43" i="9"/>
  <c r="BH38" i="9"/>
  <c r="BF38" i="9"/>
  <c r="BJ32" i="9"/>
  <c r="J36" i="35" s="1"/>
  <c r="BH30" i="9"/>
  <c r="BH44" i="9"/>
  <c r="BJ44" i="9"/>
  <c r="BG39" i="9"/>
  <c r="BH33" i="9"/>
  <c r="BJ33" i="9"/>
  <c r="BG29" i="9"/>
  <c r="BJ39" i="9"/>
  <c r="BF31" i="9"/>
  <c r="BJ29" i="9"/>
  <c r="BH42" i="9"/>
  <c r="BJ42" i="9"/>
  <c r="J46" i="35" s="1"/>
  <c r="BJ31" i="9"/>
  <c r="J35" i="35" s="1"/>
  <c r="BG36" i="9"/>
  <c r="BF33" i="9"/>
  <c r="BF44" i="9"/>
  <c r="BH40" i="9"/>
  <c r="BH39" i="9"/>
  <c r="BF32" i="9"/>
  <c r="BJ26" i="9"/>
  <c r="BG25" i="9"/>
  <c r="BH26" i="9"/>
  <c r="BJ30" i="9"/>
  <c r="BF26" i="9"/>
  <c r="BJ48" i="9"/>
  <c r="J51" i="35" s="1"/>
  <c r="BH28" i="9"/>
  <c r="BJ28" i="9"/>
  <c r="J31" i="35" s="1"/>
  <c r="BG27" i="9"/>
  <c r="BJ24" i="9"/>
  <c r="J27" i="35" s="1"/>
  <c r="BG23" i="9"/>
  <c r="BH24" i="9"/>
  <c r="BG17" i="9"/>
  <c r="BG24" i="9"/>
  <c r="BH19" i="9"/>
  <c r="BJ19" i="9"/>
  <c r="J22" i="35" s="1"/>
  <c r="BF30" i="9"/>
  <c r="BF28" i="9"/>
  <c r="BF24" i="9"/>
  <c r="BH9" i="9"/>
  <c r="BH20" i="9"/>
  <c r="BJ20" i="9"/>
  <c r="J23" i="35" s="1"/>
  <c r="BF20" i="9"/>
  <c r="BJ16" i="9"/>
  <c r="BH27" i="9"/>
  <c r="BH25" i="9"/>
  <c r="BH23" i="9"/>
  <c r="BH21" i="9"/>
  <c r="BF21" i="9"/>
  <c r="BJ21" i="9"/>
  <c r="J24" i="35" s="1"/>
  <c r="BH18" i="9"/>
  <c r="BF16" i="9"/>
  <c r="BG18" i="9"/>
  <c r="BJ18" i="9"/>
  <c r="J21" i="35" s="1"/>
  <c r="BJ12" i="9"/>
  <c r="J15" i="35" s="1"/>
  <c r="BH12" i="9"/>
  <c r="BJ27" i="9"/>
  <c r="J30" i="35" s="1"/>
  <c r="BJ25" i="9"/>
  <c r="J28" i="35" s="1"/>
  <c r="BJ23" i="9"/>
  <c r="J26" i="35" s="1"/>
  <c r="BH22" i="9"/>
  <c r="BG22" i="9"/>
  <c r="BJ22" i="9"/>
  <c r="J25" i="35" s="1"/>
  <c r="BJ14" i="9"/>
  <c r="J17" i="35" s="1"/>
  <c r="BF14" i="9"/>
  <c r="BH14" i="9"/>
  <c r="BJ9" i="9"/>
  <c r="BF9" i="9"/>
  <c r="BG5" i="9"/>
  <c r="BH5" i="9"/>
  <c r="BG13" i="9"/>
  <c r="BF7" i="9"/>
  <c r="BG7" i="9"/>
  <c r="BG10" i="9"/>
  <c r="BJ10" i="9"/>
  <c r="J13" i="35" s="1"/>
  <c r="BF17" i="9"/>
  <c r="BH11" i="9"/>
  <c r="BG11" i="9"/>
  <c r="BJ15" i="9"/>
  <c r="J18" i="35" s="1"/>
  <c r="BJ4" i="9"/>
  <c r="J7" i="35" s="1"/>
  <c r="BJ8" i="9"/>
  <c r="J11" i="35" s="1"/>
  <c r="BJ6" i="9"/>
  <c r="J9" i="35" s="1"/>
  <c r="BH4" i="9"/>
  <c r="BH3" i="9"/>
  <c r="BG8" i="9"/>
  <c r="BF4" i="9"/>
  <c r="N3" i="19"/>
  <c r="N4" i="19"/>
  <c r="N5" i="19"/>
  <c r="N6" i="19"/>
  <c r="N7" i="19"/>
  <c r="N2" i="19"/>
  <c r="B8" i="32"/>
  <c r="F8" i="32" s="1"/>
  <c r="B7" i="32"/>
  <c r="F7" i="32" s="1"/>
  <c r="F6" i="32"/>
  <c r="B6" i="32"/>
  <c r="C4" i="21"/>
  <c r="F4" i="21" s="1"/>
  <c r="C5" i="21"/>
  <c r="F5" i="21" s="1"/>
  <c r="C6" i="21"/>
  <c r="F6" i="21" s="1"/>
  <c r="C7" i="21"/>
  <c r="F7" i="21" s="1"/>
  <c r="H7" i="21" s="1"/>
  <c r="C8" i="21"/>
  <c r="F8" i="21" s="1"/>
  <c r="C9" i="21"/>
  <c r="F9" i="21" s="1"/>
  <c r="C10" i="21"/>
  <c r="F10" i="21" s="1"/>
  <c r="H10" i="21" s="1"/>
  <c r="C11" i="21"/>
  <c r="F11" i="21" s="1"/>
  <c r="C12" i="21"/>
  <c r="F12" i="21" s="1"/>
  <c r="C13" i="21"/>
  <c r="F13" i="21" s="1"/>
  <c r="C14" i="21"/>
  <c r="F14" i="21" s="1"/>
  <c r="C15" i="21"/>
  <c r="F15" i="21" s="1"/>
  <c r="C16" i="21"/>
  <c r="F16" i="21" s="1"/>
  <c r="C17" i="21"/>
  <c r="F17" i="21" s="1"/>
  <c r="C18" i="21"/>
  <c r="F18" i="21" s="1"/>
  <c r="H18" i="21" s="1"/>
  <c r="C19" i="21"/>
  <c r="F19" i="21" s="1"/>
  <c r="C20" i="21"/>
  <c r="F20" i="21" s="1"/>
  <c r="C21" i="21"/>
  <c r="F21" i="21" s="1"/>
  <c r="C22" i="21"/>
  <c r="F22" i="21" s="1"/>
  <c r="C23" i="21"/>
  <c r="F23" i="21" s="1"/>
  <c r="C24" i="21"/>
  <c r="F24" i="21" s="1"/>
  <c r="C25" i="21"/>
  <c r="F25" i="21" s="1"/>
  <c r="H25" i="21" s="1"/>
  <c r="C26" i="21"/>
  <c r="F26" i="21" s="1"/>
  <c r="C27" i="21"/>
  <c r="F27" i="21" s="1"/>
  <c r="H27" i="21" s="1"/>
  <c r="C28" i="21"/>
  <c r="F28" i="21" s="1"/>
  <c r="C29" i="21"/>
  <c r="F29" i="21" s="1"/>
  <c r="C30" i="21"/>
  <c r="F30" i="21" s="1"/>
  <c r="C31" i="21"/>
  <c r="F31" i="21" s="1"/>
  <c r="C32" i="21"/>
  <c r="F32" i="21" s="1"/>
  <c r="C33" i="21"/>
  <c r="F33" i="21" s="1"/>
  <c r="C34" i="21"/>
  <c r="F34" i="21" s="1"/>
  <c r="C35" i="21"/>
  <c r="F35" i="21" s="1"/>
  <c r="H35" i="21" s="1"/>
  <c r="C36" i="21"/>
  <c r="F36" i="21" s="1"/>
  <c r="H36" i="21" s="1"/>
  <c r="C37" i="21"/>
  <c r="F37" i="21" s="1"/>
  <c r="C38" i="21"/>
  <c r="F38" i="21" s="1"/>
  <c r="H38" i="21" s="1"/>
  <c r="C39" i="21"/>
  <c r="F39" i="21" s="1"/>
  <c r="H39" i="21" s="1"/>
  <c r="C40" i="21"/>
  <c r="F40" i="21" s="1"/>
  <c r="C41" i="21"/>
  <c r="F41" i="21" s="1"/>
  <c r="C43" i="21"/>
  <c r="F43" i="21" s="1"/>
  <c r="C44" i="21"/>
  <c r="F44" i="21" s="1"/>
  <c r="H44" i="21" s="1"/>
  <c r="C45" i="21"/>
  <c r="F45" i="21" s="1"/>
  <c r="C46" i="21"/>
  <c r="F46" i="21" s="1"/>
  <c r="C47" i="21"/>
  <c r="F47" i="21" s="1"/>
  <c r="C48" i="21"/>
  <c r="F48" i="21" s="1"/>
  <c r="H48" i="21" s="1"/>
  <c r="C49" i="21"/>
  <c r="F49" i="21" s="1"/>
  <c r="C50" i="21"/>
  <c r="F50" i="21" s="1"/>
  <c r="H50" i="21" s="1"/>
  <c r="C51" i="21"/>
  <c r="F51" i="21" s="1"/>
  <c r="C52" i="21"/>
  <c r="F52" i="21" s="1"/>
  <c r="C53" i="21"/>
  <c r="F53" i="21" s="1"/>
  <c r="C54" i="21"/>
  <c r="F54" i="21" s="1"/>
  <c r="C55" i="21"/>
  <c r="F55" i="21" s="1"/>
  <c r="C56" i="21"/>
  <c r="F56" i="21" s="1"/>
  <c r="H56" i="21" s="1"/>
  <c r="C57" i="21"/>
  <c r="F57" i="21" s="1"/>
  <c r="C58" i="21"/>
  <c r="F58" i="21" s="1"/>
  <c r="C59" i="21"/>
  <c r="F59" i="21" s="1"/>
  <c r="C60" i="21"/>
  <c r="F60" i="21" s="1"/>
  <c r="C61" i="21"/>
  <c r="F61" i="21" s="1"/>
  <c r="C62" i="21"/>
  <c r="F62" i="21" s="1"/>
  <c r="C63" i="21"/>
  <c r="F63" i="21" s="1"/>
  <c r="C64" i="21"/>
  <c r="F64" i="21" s="1"/>
  <c r="C65" i="21"/>
  <c r="F65" i="21" s="1"/>
  <c r="C66" i="21"/>
  <c r="F66" i="21" s="1"/>
  <c r="H66" i="21" s="1"/>
  <c r="C67" i="21"/>
  <c r="F67" i="21" s="1"/>
  <c r="C68" i="21"/>
  <c r="F68" i="21" s="1"/>
  <c r="C69" i="21"/>
  <c r="F69" i="21" s="1"/>
  <c r="C70" i="21"/>
  <c r="F70" i="21" s="1"/>
  <c r="C71" i="21"/>
  <c r="F71" i="21" s="1"/>
  <c r="H71" i="21" s="1"/>
  <c r="C72" i="21"/>
  <c r="F72" i="21" s="1"/>
  <c r="C73" i="21"/>
  <c r="F73" i="21" s="1"/>
  <c r="C74" i="21"/>
  <c r="F74" i="21" s="1"/>
  <c r="C75" i="21"/>
  <c r="F75" i="21" s="1"/>
  <c r="C76" i="21"/>
  <c r="F76" i="21" s="1"/>
  <c r="C77" i="21"/>
  <c r="F77" i="21" s="1"/>
  <c r="C78" i="21"/>
  <c r="F78" i="21" s="1"/>
  <c r="H78" i="21" s="1"/>
  <c r="C79" i="21"/>
  <c r="F79" i="21" s="1"/>
  <c r="C80" i="21"/>
  <c r="F80" i="21" s="1"/>
  <c r="C81" i="21"/>
  <c r="F81" i="21" s="1"/>
  <c r="C82" i="21"/>
  <c r="F82" i="21" s="1"/>
  <c r="C83" i="21"/>
  <c r="F83" i="21" s="1"/>
  <c r="C84" i="21"/>
  <c r="F84" i="21" s="1"/>
  <c r="C85" i="21"/>
  <c r="F85" i="21" s="1"/>
  <c r="H85" i="21" s="1"/>
  <c r="C86" i="21"/>
  <c r="F86" i="21" s="1"/>
  <c r="C87" i="21"/>
  <c r="F87" i="21" s="1"/>
  <c r="C88" i="21"/>
  <c r="F88" i="21" s="1"/>
  <c r="C89" i="21"/>
  <c r="F89" i="21" s="1"/>
  <c r="C90" i="21"/>
  <c r="F90" i="21" s="1"/>
  <c r="C91" i="21"/>
  <c r="F91" i="21" s="1"/>
  <c r="H91" i="21" s="1"/>
  <c r="C92" i="21"/>
  <c r="F92" i="21" s="1"/>
  <c r="C93" i="21"/>
  <c r="F93" i="21" s="1"/>
  <c r="C94" i="21"/>
  <c r="F94" i="21" s="1"/>
  <c r="H94" i="21" s="1"/>
  <c r="C95" i="21"/>
  <c r="F95" i="21" s="1"/>
  <c r="C96" i="21"/>
  <c r="F96" i="21" s="1"/>
  <c r="C97" i="21"/>
  <c r="F97" i="21" s="1"/>
  <c r="H97" i="21" s="1"/>
  <c r="C98" i="21"/>
  <c r="F98" i="21" s="1"/>
  <c r="C99" i="21"/>
  <c r="F99" i="21" s="1"/>
  <c r="H99" i="21" s="1"/>
  <c r="C100" i="21"/>
  <c r="F100" i="21" s="1"/>
  <c r="C101" i="21"/>
  <c r="F101" i="21" s="1"/>
  <c r="H101" i="21" s="1"/>
  <c r="C102" i="21"/>
  <c r="F102" i="21" s="1"/>
  <c r="C103" i="21"/>
  <c r="F103" i="21" s="1"/>
  <c r="C104" i="21"/>
  <c r="F104" i="21" s="1"/>
  <c r="C105" i="21"/>
  <c r="F105" i="21" s="1"/>
  <c r="C106" i="21"/>
  <c r="F106" i="21" s="1"/>
  <c r="C107" i="21"/>
  <c r="F107" i="21" s="1"/>
  <c r="C108" i="21"/>
  <c r="F108" i="21" s="1"/>
  <c r="C109" i="21"/>
  <c r="F109" i="21" s="1"/>
  <c r="H109" i="21" s="1"/>
  <c r="C110" i="21"/>
  <c r="F110" i="21" s="1"/>
  <c r="C111" i="21"/>
  <c r="F111" i="21" s="1"/>
  <c r="H111" i="21" s="1"/>
  <c r="C112" i="21"/>
  <c r="F112" i="21" s="1"/>
  <c r="C113" i="21"/>
  <c r="F113" i="21" s="1"/>
  <c r="H113" i="21" s="1"/>
  <c r="C114" i="21"/>
  <c r="F114" i="21" s="1"/>
  <c r="C115" i="21"/>
  <c r="F115" i="21" s="1"/>
  <c r="H115" i="21" s="1"/>
  <c r="C116" i="21"/>
  <c r="F116" i="21" s="1"/>
  <c r="H116" i="21" s="1"/>
  <c r="C117" i="21"/>
  <c r="F117" i="21" s="1"/>
  <c r="C118" i="21"/>
  <c r="F118" i="21" s="1"/>
  <c r="H118" i="21" s="1"/>
  <c r="C119" i="21"/>
  <c r="F119" i="21" s="1"/>
  <c r="C120" i="21"/>
  <c r="F120" i="21" s="1"/>
  <c r="C121" i="21"/>
  <c r="F121" i="21" s="1"/>
  <c r="C122" i="21"/>
  <c r="F122" i="21" s="1"/>
  <c r="C123" i="21"/>
  <c r="F123" i="21" s="1"/>
  <c r="C124" i="21"/>
  <c r="F124" i="21" s="1"/>
  <c r="C125" i="21"/>
  <c r="F125" i="21" s="1"/>
  <c r="C126" i="21"/>
  <c r="F126" i="21" s="1"/>
  <c r="C127" i="21"/>
  <c r="F127" i="21" s="1"/>
  <c r="C129" i="21"/>
  <c r="F129" i="21" s="1"/>
  <c r="H129" i="21" s="1"/>
  <c r="C130" i="21"/>
  <c r="F130" i="21" s="1"/>
  <c r="C131" i="21"/>
  <c r="F131" i="21" s="1"/>
  <c r="H131" i="21" s="1"/>
  <c r="C132" i="21"/>
  <c r="F132" i="21" s="1"/>
  <c r="C133" i="21"/>
  <c r="F133" i="21" s="1"/>
  <c r="H133" i="21" s="1"/>
  <c r="C134" i="21"/>
  <c r="F134" i="21" s="1"/>
  <c r="C135" i="21"/>
  <c r="F135" i="21" s="1"/>
  <c r="H135" i="21" s="1"/>
  <c r="C136" i="21"/>
  <c r="F136" i="21" s="1"/>
  <c r="C137" i="21"/>
  <c r="F137" i="21" s="1"/>
  <c r="C138" i="21"/>
  <c r="F138" i="21" s="1"/>
  <c r="H138" i="21" s="1"/>
  <c r="C139" i="21"/>
  <c r="F139" i="21" s="1"/>
  <c r="H139" i="21" s="1"/>
  <c r="C140" i="21"/>
  <c r="F140" i="21" s="1"/>
  <c r="C141" i="21"/>
  <c r="F141" i="21" s="1"/>
  <c r="C142" i="21"/>
  <c r="F142" i="21" s="1"/>
  <c r="C143" i="21"/>
  <c r="F143" i="21" s="1"/>
  <c r="C144" i="21"/>
  <c r="F144" i="21" s="1"/>
  <c r="C145" i="21"/>
  <c r="F145" i="21" s="1"/>
  <c r="C146" i="21"/>
  <c r="F146" i="21" s="1"/>
  <c r="C147" i="21"/>
  <c r="F147" i="21" s="1"/>
  <c r="C148" i="21"/>
  <c r="F148" i="21" s="1"/>
  <c r="C149" i="21"/>
  <c r="F149" i="21" s="1"/>
  <c r="C150" i="21"/>
  <c r="F150" i="21" s="1"/>
  <c r="H150" i="21" s="1"/>
  <c r="C151" i="21"/>
  <c r="F151" i="21" s="1"/>
  <c r="H151" i="21" s="1"/>
  <c r="C152" i="21"/>
  <c r="F152" i="21" s="1"/>
  <c r="C153" i="21"/>
  <c r="F153" i="21" s="1"/>
  <c r="C154" i="21"/>
  <c r="F154" i="21" s="1"/>
  <c r="C155" i="21"/>
  <c r="F155" i="21" s="1"/>
  <c r="H155" i="21" s="1"/>
  <c r="C156" i="21"/>
  <c r="F156" i="21" s="1"/>
  <c r="C157" i="21"/>
  <c r="F157" i="21" s="1"/>
  <c r="C158" i="21"/>
  <c r="F158" i="21" s="1"/>
  <c r="C159" i="21"/>
  <c r="F159" i="21" s="1"/>
  <c r="C160" i="21"/>
  <c r="F160" i="21" s="1"/>
  <c r="C161" i="21"/>
  <c r="F161" i="21" s="1"/>
  <c r="H161" i="21" s="1"/>
  <c r="C162" i="21"/>
  <c r="F162" i="21" s="1"/>
  <c r="C163" i="21"/>
  <c r="F163" i="21" s="1"/>
  <c r="H163" i="21" s="1"/>
  <c r="C164" i="21"/>
  <c r="F164" i="21" s="1"/>
  <c r="C165" i="21"/>
  <c r="F165" i="21" s="1"/>
  <c r="C166" i="21"/>
  <c r="F166" i="21" s="1"/>
  <c r="C167" i="21"/>
  <c r="F167" i="21" s="1"/>
  <c r="C168" i="21"/>
  <c r="F168" i="21" s="1"/>
  <c r="H168" i="21" s="1"/>
  <c r="C169" i="21"/>
  <c r="F169" i="21" s="1"/>
  <c r="H169" i="21" s="1"/>
  <c r="C170" i="21"/>
  <c r="F170" i="21" s="1"/>
  <c r="H170" i="21" s="1"/>
  <c r="C171" i="21"/>
  <c r="F171" i="21" s="1"/>
  <c r="H171" i="21" s="1"/>
  <c r="C172" i="21"/>
  <c r="F172" i="21" s="1"/>
  <c r="C173" i="21"/>
  <c r="F173" i="21" s="1"/>
  <c r="C174" i="21"/>
  <c r="F174" i="21" s="1"/>
  <c r="C175" i="21"/>
  <c r="F175" i="21" s="1"/>
  <c r="C176" i="21"/>
  <c r="F176" i="21" s="1"/>
  <c r="C177" i="21"/>
  <c r="F177" i="21" s="1"/>
  <c r="H177" i="21" s="1"/>
  <c r="C178" i="21"/>
  <c r="F178" i="21" s="1"/>
  <c r="C179" i="21"/>
  <c r="F179" i="21" s="1"/>
  <c r="H179" i="21" s="1"/>
  <c r="C180" i="21"/>
  <c r="F180" i="21" s="1"/>
  <c r="C181" i="21"/>
  <c r="F181" i="21" s="1"/>
  <c r="C182" i="21"/>
  <c r="F182" i="21" s="1"/>
  <c r="C183" i="21"/>
  <c r="F183" i="21" s="1"/>
  <c r="C184" i="21"/>
  <c r="F184" i="21" s="1"/>
  <c r="C185" i="21"/>
  <c r="F185" i="21" s="1"/>
  <c r="C186" i="21"/>
  <c r="F186" i="21" s="1"/>
  <c r="C187" i="21"/>
  <c r="F187" i="21" s="1"/>
  <c r="C188" i="21"/>
  <c r="F188" i="21" s="1"/>
  <c r="C189" i="21"/>
  <c r="F189" i="21" s="1"/>
  <c r="C190" i="21"/>
  <c r="F190" i="21" s="1"/>
  <c r="C191" i="21"/>
  <c r="F191" i="21" s="1"/>
  <c r="H191" i="21" s="1"/>
  <c r="C192" i="21"/>
  <c r="F192" i="21" s="1"/>
  <c r="C193" i="21"/>
  <c r="F193" i="21" s="1"/>
  <c r="C194" i="21"/>
  <c r="F194" i="21" s="1"/>
  <c r="C195" i="21"/>
  <c r="F195" i="21" s="1"/>
  <c r="H195" i="21" s="1"/>
  <c r="C196" i="21"/>
  <c r="F196" i="21" s="1"/>
  <c r="C3" i="21"/>
  <c r="F3" i="21" s="1"/>
  <c r="L3" i="20"/>
  <c r="L4" i="20"/>
  <c r="L5" i="20"/>
  <c r="L6" i="20"/>
  <c r="L7" i="20"/>
  <c r="L8" i="20"/>
  <c r="L9" i="20"/>
  <c r="L10" i="20"/>
  <c r="L2" i="20"/>
  <c r="N2" i="20"/>
  <c r="O10" i="20"/>
  <c r="N10" i="20"/>
  <c r="O9" i="20"/>
  <c r="N9" i="20"/>
  <c r="O8" i="20"/>
  <c r="N8" i="20"/>
  <c r="O7" i="20"/>
  <c r="N7" i="20"/>
  <c r="O6" i="20"/>
  <c r="N6" i="20"/>
  <c r="O5" i="20"/>
  <c r="N5" i="20"/>
  <c r="O4" i="20"/>
  <c r="N4" i="20"/>
  <c r="O2" i="20"/>
  <c r="L92" i="35" l="1"/>
  <c r="N92" i="35" s="1"/>
  <c r="J89" i="31" s="1"/>
  <c r="K40" i="35"/>
  <c r="M40" i="35" s="1"/>
  <c r="K36" i="31" s="1"/>
  <c r="BL197" i="9"/>
  <c r="L108" i="35"/>
  <c r="N108" i="35" s="1"/>
  <c r="J105" i="31" s="1"/>
  <c r="L176" i="35"/>
  <c r="N176" i="35" s="1"/>
  <c r="J173" i="31" s="1"/>
  <c r="J59" i="35"/>
  <c r="J69" i="35"/>
  <c r="J12" i="35"/>
  <c r="K12" i="35" s="1"/>
  <c r="M12" i="35" s="1"/>
  <c r="K9" i="31" s="1"/>
  <c r="J29" i="35"/>
  <c r="J57" i="35"/>
  <c r="J85" i="35"/>
  <c r="J196" i="35"/>
  <c r="J43" i="35"/>
  <c r="J34" i="35"/>
  <c r="K34" i="35" s="1"/>
  <c r="M34" i="35" s="1"/>
  <c r="K44" i="31" s="1"/>
  <c r="J58" i="35"/>
  <c r="J84" i="35"/>
  <c r="K84" i="35" s="1"/>
  <c r="M84" i="35" s="1"/>
  <c r="K81" i="31" s="1"/>
  <c r="J140" i="35"/>
  <c r="J19" i="35"/>
  <c r="J33" i="35"/>
  <c r="J79" i="35"/>
  <c r="J169" i="35"/>
  <c r="J187" i="35"/>
  <c r="J120" i="35"/>
  <c r="J32" i="35"/>
  <c r="L32" i="35" s="1"/>
  <c r="N32" i="35" s="1"/>
  <c r="J29" i="31" s="1"/>
  <c r="J37" i="35"/>
  <c r="J121" i="35"/>
  <c r="J159" i="35"/>
  <c r="J115" i="35"/>
  <c r="J130" i="35"/>
  <c r="J64" i="35"/>
  <c r="L64" i="35" s="1"/>
  <c r="N64" i="35" s="1"/>
  <c r="J61" i="31" s="1"/>
  <c r="J83" i="35"/>
  <c r="J86" i="35"/>
  <c r="K86" i="35" s="1"/>
  <c r="M86" i="35" s="1"/>
  <c r="K83" i="31" s="1"/>
  <c r="J93" i="35"/>
  <c r="J139" i="35"/>
  <c r="J107" i="35"/>
  <c r="J165" i="35"/>
  <c r="H143" i="21"/>
  <c r="H93" i="21"/>
  <c r="H45" i="21"/>
  <c r="H157" i="21"/>
  <c r="H149" i="21"/>
  <c r="H67" i="21"/>
  <c r="H17" i="21"/>
  <c r="H178" i="21"/>
  <c r="H185" i="21"/>
  <c r="H160" i="21"/>
  <c r="H95" i="21"/>
  <c r="H167" i="21"/>
  <c r="H29" i="21"/>
  <c r="H174" i="21"/>
  <c r="H134" i="21"/>
  <c r="C75" i="32" a="1"/>
  <c r="C75" i="32" s="1"/>
  <c r="C74" i="32" a="1"/>
  <c r="C74" i="32" s="1"/>
  <c r="C73" i="32" a="1"/>
  <c r="C73" i="32" s="1"/>
  <c r="C124" i="32"/>
  <c r="C106" i="32"/>
  <c r="C122" i="32"/>
  <c r="C88" i="32"/>
  <c r="C98" i="32"/>
  <c r="C108" i="32"/>
  <c r="C141" i="32"/>
  <c r="C105" i="32"/>
  <c r="C131" i="32"/>
  <c r="C93" i="32"/>
  <c r="C113" i="32"/>
  <c r="C132" i="32"/>
  <c r="C89" i="32"/>
  <c r="C103" i="32"/>
  <c r="C90" i="32"/>
  <c r="C97" i="32"/>
  <c r="C117" i="32"/>
  <c r="C135" i="32"/>
  <c r="C142" i="32"/>
  <c r="C121" i="32"/>
  <c r="C102" i="32"/>
  <c r="C99" i="32"/>
  <c r="C127" i="32"/>
  <c r="C104" i="32"/>
  <c r="C123" i="32"/>
  <c r="C140" i="32"/>
  <c r="C128" i="32"/>
  <c r="C111" i="32"/>
  <c r="C96" i="32"/>
  <c r="C114" i="32"/>
  <c r="C133" i="32"/>
  <c r="C94" i="32"/>
  <c r="C87" i="32"/>
  <c r="C157" i="32"/>
  <c r="C109" i="32"/>
  <c r="C120" i="32"/>
  <c r="C115" i="32"/>
  <c r="C130" i="32"/>
  <c r="C101" i="32"/>
  <c r="C92" i="32"/>
  <c r="C118" i="32"/>
  <c r="C95" i="32"/>
  <c r="C100" i="32"/>
  <c r="C129" i="32"/>
  <c r="C134" i="32"/>
  <c r="C112" i="32"/>
  <c r="C119" i="32"/>
  <c r="C116" i="32"/>
  <c r="C126" i="32"/>
  <c r="C91" i="32"/>
  <c r="C110" i="32"/>
  <c r="C125" i="32"/>
  <c r="C107" i="32"/>
  <c r="C156" i="32"/>
  <c r="C138" i="32"/>
  <c r="C139" i="32"/>
  <c r="H96" i="21"/>
  <c r="H13" i="21"/>
  <c r="H141" i="21"/>
  <c r="H92" i="21"/>
  <c r="H84" i="21"/>
  <c r="H11" i="21"/>
  <c r="H142" i="21"/>
  <c r="H148" i="21"/>
  <c r="I5" i="21"/>
  <c r="H63" i="21"/>
  <c r="H47" i="21"/>
  <c r="H22" i="21"/>
  <c r="I17" i="21"/>
  <c r="I32" i="21"/>
  <c r="I45" i="21"/>
  <c r="I38" i="21"/>
  <c r="I67" i="21"/>
  <c r="I93" i="21"/>
  <c r="I111" i="21"/>
  <c r="I143" i="21"/>
  <c r="I149" i="21"/>
  <c r="I157" i="21"/>
  <c r="I178" i="21"/>
  <c r="H37" i="21"/>
  <c r="H5" i="21"/>
  <c r="I34" i="21"/>
  <c r="I47" i="21"/>
  <c r="I63" i="21"/>
  <c r="I150" i="21"/>
  <c r="I139" i="21"/>
  <c r="I177" i="21"/>
  <c r="I22" i="21"/>
  <c r="I23" i="21"/>
  <c r="I37" i="21"/>
  <c r="I10" i="21"/>
  <c r="I18" i="21"/>
  <c r="I25" i="21"/>
  <c r="I36" i="21"/>
  <c r="I39" i="21"/>
  <c r="I71" i="21"/>
  <c r="I113" i="21"/>
  <c r="I115" i="21"/>
  <c r="I135" i="21"/>
  <c r="H34" i="21"/>
  <c r="I7" i="21"/>
  <c r="I27" i="21"/>
  <c r="I66" i="21"/>
  <c r="I85" i="21"/>
  <c r="I133" i="21"/>
  <c r="I151" i="21"/>
  <c r="I155" i="21"/>
  <c r="I191" i="21"/>
  <c r="I96" i="21"/>
  <c r="I134" i="21"/>
  <c r="I141" i="21"/>
  <c r="I179" i="21"/>
  <c r="I185" i="21"/>
  <c r="I174" i="21"/>
  <c r="I8" i="21"/>
  <c r="I11" i="21"/>
  <c r="I29" i="21"/>
  <c r="I50" i="21"/>
  <c r="I84" i="21"/>
  <c r="I92" i="21"/>
  <c r="I142" i="21"/>
  <c r="I167" i="21"/>
  <c r="I160" i="21"/>
  <c r="I109" i="21"/>
  <c r="I13" i="21"/>
  <c r="I24" i="21"/>
  <c r="I56" i="21"/>
  <c r="I95" i="21"/>
  <c r="I148" i="21"/>
  <c r="I169" i="21"/>
  <c r="H3" i="21"/>
  <c r="M10" i="20"/>
  <c r="M3" i="20"/>
  <c r="M2" i="20"/>
  <c r="M6" i="20"/>
  <c r="M7" i="20"/>
  <c r="M8" i="20"/>
  <c r="M9" i="20"/>
  <c r="H32" i="21"/>
  <c r="H24" i="21"/>
  <c r="H8" i="21"/>
  <c r="H80" i="21"/>
  <c r="I80" i="21"/>
  <c r="H117" i="21"/>
  <c r="I117" i="21"/>
  <c r="H112" i="21"/>
  <c r="I112" i="21"/>
  <c r="H166" i="21"/>
  <c r="I166" i="21"/>
  <c r="H23" i="21"/>
  <c r="H104" i="21"/>
  <c r="I104" i="21"/>
  <c r="H107" i="21"/>
  <c r="I107" i="21"/>
  <c r="H144" i="21"/>
  <c r="I144" i="21"/>
  <c r="H190" i="21"/>
  <c r="I190" i="21"/>
  <c r="I42" i="21"/>
  <c r="H42" i="21"/>
  <c r="H89" i="21"/>
  <c r="I89" i="21"/>
  <c r="H90" i="21"/>
  <c r="I90" i="21"/>
  <c r="H136" i="21"/>
  <c r="I136" i="21"/>
  <c r="H176" i="21"/>
  <c r="I176" i="21"/>
  <c r="H187" i="21"/>
  <c r="I187" i="21"/>
  <c r="H165" i="21"/>
  <c r="I165" i="21"/>
  <c r="H180" i="21"/>
  <c r="I180" i="21"/>
  <c r="H122" i="21"/>
  <c r="I122" i="21"/>
  <c r="H103" i="21"/>
  <c r="I103" i="21"/>
  <c r="H127" i="21"/>
  <c r="I127" i="21"/>
  <c r="H183" i="21"/>
  <c r="I183" i="21"/>
  <c r="H119" i="21"/>
  <c r="I119" i="21"/>
  <c r="H128" i="21"/>
  <c r="I128" i="21"/>
  <c r="H126" i="21"/>
  <c r="I126" i="21"/>
  <c r="H193" i="21"/>
  <c r="I193" i="21"/>
  <c r="K19" i="35"/>
  <c r="M19" i="35" s="1"/>
  <c r="K16" i="31" s="1"/>
  <c r="L19" i="35"/>
  <c r="N19" i="35" s="1"/>
  <c r="J16" i="31" s="1"/>
  <c r="L48" i="35"/>
  <c r="N48" i="35" s="1"/>
  <c r="J45" i="31" s="1"/>
  <c r="K48" i="35"/>
  <c r="M48" i="35" s="1"/>
  <c r="K45" i="31" s="1"/>
  <c r="K9" i="35"/>
  <c r="M9" i="35" s="1"/>
  <c r="K6" i="31" s="1"/>
  <c r="L9" i="35"/>
  <c r="N9" i="35" s="1"/>
  <c r="J6" i="31" s="1"/>
  <c r="K21" i="35"/>
  <c r="M21" i="35" s="1"/>
  <c r="K18" i="31" s="1"/>
  <c r="L21" i="35"/>
  <c r="N21" i="35" s="1"/>
  <c r="J18" i="31" s="1"/>
  <c r="K88" i="35"/>
  <c r="M88" i="35" s="1"/>
  <c r="K85" i="31" s="1"/>
  <c r="L88" i="35"/>
  <c r="N88" i="35" s="1"/>
  <c r="J85" i="31" s="1"/>
  <c r="L7" i="35"/>
  <c r="N7" i="35" s="1"/>
  <c r="J4" i="31" s="1"/>
  <c r="K7" i="35"/>
  <c r="M7" i="35" s="1"/>
  <c r="K4" i="31" s="1"/>
  <c r="L26" i="35"/>
  <c r="N26" i="35" s="1"/>
  <c r="J23" i="31" s="1"/>
  <c r="K26" i="35"/>
  <c r="M26" i="35" s="1"/>
  <c r="K23" i="31" s="1"/>
  <c r="L22" i="35"/>
  <c r="N22" i="35" s="1"/>
  <c r="J19" i="31" s="1"/>
  <c r="K22" i="35"/>
  <c r="M22" i="35" s="1"/>
  <c r="K19" i="31" s="1"/>
  <c r="K29" i="35"/>
  <c r="M29" i="35" s="1"/>
  <c r="K26" i="31" s="1"/>
  <c r="L29" i="35"/>
  <c r="N29" i="35" s="1"/>
  <c r="J26" i="31" s="1"/>
  <c r="K35" i="35"/>
  <c r="M35" i="35" s="1"/>
  <c r="K31" i="31" s="1"/>
  <c r="L35" i="35"/>
  <c r="N35" i="35" s="1"/>
  <c r="J31" i="31" s="1"/>
  <c r="L57" i="35"/>
  <c r="N57" i="35" s="1"/>
  <c r="J54" i="31" s="1"/>
  <c r="K57" i="35"/>
  <c r="M57" i="35" s="1"/>
  <c r="K54" i="31" s="1"/>
  <c r="K85" i="35"/>
  <c r="M85" i="35" s="1"/>
  <c r="K82" i="31" s="1"/>
  <c r="L85" i="35"/>
  <c r="N85" i="35" s="1"/>
  <c r="J82" i="31" s="1"/>
  <c r="K118" i="35"/>
  <c r="M118" i="35" s="1"/>
  <c r="K115" i="31" s="1"/>
  <c r="L118" i="35"/>
  <c r="N118" i="35" s="1"/>
  <c r="J115" i="31" s="1"/>
  <c r="K114" i="35"/>
  <c r="M114" i="35" s="1"/>
  <c r="K111" i="31" s="1"/>
  <c r="L114" i="35"/>
  <c r="N114" i="35" s="1"/>
  <c r="J111" i="31" s="1"/>
  <c r="K133" i="35"/>
  <c r="M133" i="35" s="1"/>
  <c r="K130" i="31" s="1"/>
  <c r="L133" i="35"/>
  <c r="N133" i="35" s="1"/>
  <c r="J130" i="31" s="1"/>
  <c r="L161" i="35"/>
  <c r="N161" i="35" s="1"/>
  <c r="J158" i="31" s="1"/>
  <c r="K161" i="35"/>
  <c r="M161" i="35" s="1"/>
  <c r="K158" i="31" s="1"/>
  <c r="K180" i="35"/>
  <c r="M180" i="35" s="1"/>
  <c r="K177" i="31" s="1"/>
  <c r="L180" i="35"/>
  <c r="N180" i="35" s="1"/>
  <c r="J177" i="31" s="1"/>
  <c r="K196" i="35"/>
  <c r="M196" i="35" s="1"/>
  <c r="K193" i="31" s="1"/>
  <c r="L196" i="35"/>
  <c r="N196" i="35" s="1"/>
  <c r="J193" i="31" s="1"/>
  <c r="K18" i="35"/>
  <c r="M18" i="35" s="1"/>
  <c r="K15" i="31" s="1"/>
  <c r="L18" i="35"/>
  <c r="N18" i="35" s="1"/>
  <c r="J15" i="31" s="1"/>
  <c r="K28" i="35"/>
  <c r="M28" i="35" s="1"/>
  <c r="K25" i="31" s="1"/>
  <c r="L28" i="35"/>
  <c r="N28" i="35" s="1"/>
  <c r="J25" i="31" s="1"/>
  <c r="K31" i="35"/>
  <c r="M31" i="35" s="1"/>
  <c r="K28" i="31" s="1"/>
  <c r="L31" i="35"/>
  <c r="N31" i="35" s="1"/>
  <c r="J28" i="31" s="1"/>
  <c r="L46" i="35"/>
  <c r="N46" i="35" s="1"/>
  <c r="J42" i="31" s="1"/>
  <c r="K46" i="35"/>
  <c r="M46" i="35" s="1"/>
  <c r="K42" i="31" s="1"/>
  <c r="K43" i="35"/>
  <c r="M43" i="35" s="1"/>
  <c r="K39" i="31" s="1"/>
  <c r="L43" i="35"/>
  <c r="N43" i="35" s="1"/>
  <c r="J39" i="31" s="1"/>
  <c r="L34" i="35"/>
  <c r="N34" i="35" s="1"/>
  <c r="J44" i="31" s="1"/>
  <c r="K44" i="35"/>
  <c r="M44" i="35" s="1"/>
  <c r="K40" i="31" s="1"/>
  <c r="L44" i="35"/>
  <c r="N44" i="35" s="1"/>
  <c r="J40" i="31" s="1"/>
  <c r="L58" i="35"/>
  <c r="N58" i="35" s="1"/>
  <c r="J55" i="31" s="1"/>
  <c r="K58" i="35"/>
  <c r="M58" i="35" s="1"/>
  <c r="K55" i="31" s="1"/>
  <c r="K81" i="35"/>
  <c r="M81" i="35" s="1"/>
  <c r="K78" i="31" s="1"/>
  <c r="L81" i="35"/>
  <c r="N81" i="35" s="1"/>
  <c r="J78" i="31" s="1"/>
  <c r="K103" i="35"/>
  <c r="M103" i="35" s="1"/>
  <c r="K100" i="31" s="1"/>
  <c r="L103" i="35"/>
  <c r="N103" i="35" s="1"/>
  <c r="J100" i="31" s="1"/>
  <c r="K117" i="35"/>
  <c r="M117" i="35" s="1"/>
  <c r="K114" i="31" s="1"/>
  <c r="L117" i="35"/>
  <c r="N117" i="35" s="1"/>
  <c r="J114" i="31" s="1"/>
  <c r="K119" i="35"/>
  <c r="M119" i="35" s="1"/>
  <c r="K116" i="31" s="1"/>
  <c r="L119" i="35"/>
  <c r="N119" i="35" s="1"/>
  <c r="J116" i="31" s="1"/>
  <c r="K144" i="35"/>
  <c r="M144" i="35" s="1"/>
  <c r="K141" i="31" s="1"/>
  <c r="L144" i="35"/>
  <c r="N144" i="35" s="1"/>
  <c r="J141" i="31" s="1"/>
  <c r="K140" i="35"/>
  <c r="M140" i="35" s="1"/>
  <c r="K137" i="31" s="1"/>
  <c r="L140" i="35"/>
  <c r="N140" i="35" s="1"/>
  <c r="J137" i="31" s="1"/>
  <c r="K163" i="35"/>
  <c r="M163" i="35" s="1"/>
  <c r="K160" i="31" s="1"/>
  <c r="L163" i="35"/>
  <c r="N163" i="35" s="1"/>
  <c r="J160" i="31" s="1"/>
  <c r="K195" i="35"/>
  <c r="M195" i="35" s="1"/>
  <c r="K192" i="31" s="1"/>
  <c r="L195" i="35"/>
  <c r="N195" i="35" s="1"/>
  <c r="J192" i="31" s="1"/>
  <c r="L30" i="35"/>
  <c r="N30" i="35" s="1"/>
  <c r="J27" i="31" s="1"/>
  <c r="K30" i="35"/>
  <c r="M30" i="35" s="1"/>
  <c r="K27" i="31" s="1"/>
  <c r="L50" i="35"/>
  <c r="N50" i="35" s="1"/>
  <c r="J47" i="31" s="1"/>
  <c r="K50" i="35"/>
  <c r="M50" i="35" s="1"/>
  <c r="K47" i="31" s="1"/>
  <c r="L79" i="35"/>
  <c r="N79" i="35" s="1"/>
  <c r="J76" i="31" s="1"/>
  <c r="K79" i="35"/>
  <c r="M79" i="35" s="1"/>
  <c r="K76" i="31" s="1"/>
  <c r="K82" i="35"/>
  <c r="M82" i="35" s="1"/>
  <c r="K79" i="31" s="1"/>
  <c r="L82" i="35"/>
  <c r="N82" i="35" s="1"/>
  <c r="J79" i="31" s="1"/>
  <c r="K95" i="35"/>
  <c r="M95" i="35" s="1"/>
  <c r="K92" i="31" s="1"/>
  <c r="L95" i="35"/>
  <c r="N95" i="35" s="1"/>
  <c r="J92" i="31" s="1"/>
  <c r="K112" i="35"/>
  <c r="M112" i="35" s="1"/>
  <c r="K109" i="31" s="1"/>
  <c r="L112" i="35"/>
  <c r="N112" i="35" s="1"/>
  <c r="J109" i="31" s="1"/>
  <c r="K124" i="35"/>
  <c r="M124" i="35" s="1"/>
  <c r="K121" i="31" s="1"/>
  <c r="L124" i="35"/>
  <c r="N124" i="35" s="1"/>
  <c r="J121" i="31" s="1"/>
  <c r="K138" i="35"/>
  <c r="M138" i="35" s="1"/>
  <c r="K135" i="31" s="1"/>
  <c r="L138" i="35"/>
  <c r="N138" i="35" s="1"/>
  <c r="J135" i="31" s="1"/>
  <c r="K160" i="35"/>
  <c r="M160" i="35" s="1"/>
  <c r="K157" i="31" s="1"/>
  <c r="L160" i="35"/>
  <c r="N160" i="35" s="1"/>
  <c r="J157" i="31" s="1"/>
  <c r="L169" i="35"/>
  <c r="N169" i="35" s="1"/>
  <c r="J166" i="31" s="1"/>
  <c r="K169" i="35"/>
  <c r="M169" i="35" s="1"/>
  <c r="K166" i="31" s="1"/>
  <c r="K187" i="35"/>
  <c r="M187" i="35" s="1"/>
  <c r="K184" i="31" s="1"/>
  <c r="L187" i="35"/>
  <c r="N187" i="35" s="1"/>
  <c r="J184" i="31" s="1"/>
  <c r="K51" i="35"/>
  <c r="M51" i="35" s="1"/>
  <c r="K48" i="31" s="1"/>
  <c r="L51" i="35"/>
  <c r="N51" i="35" s="1"/>
  <c r="J48" i="31" s="1"/>
  <c r="K47" i="35"/>
  <c r="M47" i="35" s="1"/>
  <c r="K43" i="31" s="1"/>
  <c r="L47" i="35"/>
  <c r="N47" i="35" s="1"/>
  <c r="J43" i="31" s="1"/>
  <c r="L61" i="35"/>
  <c r="N61" i="35" s="1"/>
  <c r="J58" i="31" s="1"/>
  <c r="K61" i="35"/>
  <c r="M61" i="35" s="1"/>
  <c r="K58" i="31" s="1"/>
  <c r="L70" i="35"/>
  <c r="N70" i="35" s="1"/>
  <c r="J67" i="31" s="1"/>
  <c r="K70" i="35"/>
  <c r="M70" i="35" s="1"/>
  <c r="K67" i="31" s="1"/>
  <c r="L80" i="35"/>
  <c r="N80" i="35" s="1"/>
  <c r="J77" i="31" s="1"/>
  <c r="K80" i="35"/>
  <c r="M80" i="35" s="1"/>
  <c r="K77" i="31" s="1"/>
  <c r="K96" i="35"/>
  <c r="M96" i="35" s="1"/>
  <c r="K93" i="31" s="1"/>
  <c r="L96" i="35"/>
  <c r="N96" i="35" s="1"/>
  <c r="J93" i="31" s="1"/>
  <c r="K116" i="35"/>
  <c r="M116" i="35" s="1"/>
  <c r="K113" i="31" s="1"/>
  <c r="L116" i="35"/>
  <c r="N116" i="35" s="1"/>
  <c r="J113" i="31" s="1"/>
  <c r="K120" i="35"/>
  <c r="M120" i="35" s="1"/>
  <c r="K117" i="31" s="1"/>
  <c r="L120" i="35"/>
  <c r="N120" i="35" s="1"/>
  <c r="J117" i="31" s="1"/>
  <c r="K141" i="35"/>
  <c r="M141" i="35" s="1"/>
  <c r="K138" i="31" s="1"/>
  <c r="L141" i="35"/>
  <c r="N141" i="35" s="1"/>
  <c r="J138" i="31" s="1"/>
  <c r="K152" i="35"/>
  <c r="M152" i="35" s="1"/>
  <c r="K149" i="31" s="1"/>
  <c r="L152" i="35"/>
  <c r="N152" i="35" s="1"/>
  <c r="J149" i="31" s="1"/>
  <c r="K156" i="35"/>
  <c r="M156" i="35" s="1"/>
  <c r="K153" i="31" s="1"/>
  <c r="L156" i="35"/>
  <c r="N156" i="35" s="1"/>
  <c r="J153" i="31" s="1"/>
  <c r="K17" i="35"/>
  <c r="M17" i="35" s="1"/>
  <c r="K14" i="31" s="1"/>
  <c r="L17" i="35"/>
  <c r="N17" i="35" s="1"/>
  <c r="J14" i="31" s="1"/>
  <c r="L24" i="35"/>
  <c r="N24" i="35" s="1"/>
  <c r="J21" i="31" s="1"/>
  <c r="K24" i="35"/>
  <c r="M24" i="35" s="1"/>
  <c r="K21" i="31" s="1"/>
  <c r="K37" i="35"/>
  <c r="M37" i="35" s="1"/>
  <c r="K33" i="31" s="1"/>
  <c r="L37" i="35"/>
  <c r="N37" i="35" s="1"/>
  <c r="J33" i="31" s="1"/>
  <c r="L60" i="35"/>
  <c r="N60" i="35" s="1"/>
  <c r="J57" i="31" s="1"/>
  <c r="K60" i="35"/>
  <c r="M60" i="35" s="1"/>
  <c r="K57" i="31" s="1"/>
  <c r="K89" i="35"/>
  <c r="M89" i="35" s="1"/>
  <c r="K86" i="31" s="1"/>
  <c r="L89" i="35"/>
  <c r="N89" i="35" s="1"/>
  <c r="J86" i="31" s="1"/>
  <c r="K99" i="35"/>
  <c r="M99" i="35" s="1"/>
  <c r="K96" i="31" s="1"/>
  <c r="L99" i="35"/>
  <c r="N99" i="35" s="1"/>
  <c r="J96" i="31" s="1"/>
  <c r="K104" i="35"/>
  <c r="M104" i="35" s="1"/>
  <c r="K101" i="31" s="1"/>
  <c r="L104" i="35"/>
  <c r="N104" i="35" s="1"/>
  <c r="J101" i="31" s="1"/>
  <c r="K121" i="35"/>
  <c r="M121" i="35" s="1"/>
  <c r="K118" i="31" s="1"/>
  <c r="L121" i="35"/>
  <c r="N121" i="35" s="1"/>
  <c r="J118" i="31" s="1"/>
  <c r="K128" i="35"/>
  <c r="M128" i="35" s="1"/>
  <c r="K125" i="31" s="1"/>
  <c r="L128" i="35"/>
  <c r="N128" i="35" s="1"/>
  <c r="J125" i="31" s="1"/>
  <c r="K154" i="35"/>
  <c r="M154" i="35" s="1"/>
  <c r="K151" i="31" s="1"/>
  <c r="L154" i="35"/>
  <c r="N154" i="35" s="1"/>
  <c r="J151" i="31" s="1"/>
  <c r="K159" i="35"/>
  <c r="M159" i="35" s="1"/>
  <c r="K156" i="31" s="1"/>
  <c r="L159" i="35"/>
  <c r="N159" i="35" s="1"/>
  <c r="J156" i="31" s="1"/>
  <c r="K171" i="35"/>
  <c r="M171" i="35" s="1"/>
  <c r="K168" i="31" s="1"/>
  <c r="L171" i="35"/>
  <c r="N171" i="35" s="1"/>
  <c r="J168" i="31" s="1"/>
  <c r="L36" i="35"/>
  <c r="N36" i="35" s="1"/>
  <c r="J32" i="31" s="1"/>
  <c r="K36" i="35"/>
  <c r="M36" i="35" s="1"/>
  <c r="K32" i="31" s="1"/>
  <c r="K63" i="35"/>
  <c r="M63" i="35" s="1"/>
  <c r="K60" i="31" s="1"/>
  <c r="L63" i="35"/>
  <c r="N63" i="35" s="1"/>
  <c r="J60" i="31" s="1"/>
  <c r="K100" i="35"/>
  <c r="M100" i="35" s="1"/>
  <c r="K97" i="31" s="1"/>
  <c r="L100" i="35"/>
  <c r="N100" i="35" s="1"/>
  <c r="J97" i="31" s="1"/>
  <c r="K115" i="35"/>
  <c r="M115" i="35" s="1"/>
  <c r="K112" i="31" s="1"/>
  <c r="L115" i="35"/>
  <c r="N115" i="35" s="1"/>
  <c r="J112" i="31" s="1"/>
  <c r="K130" i="35"/>
  <c r="M130" i="35" s="1"/>
  <c r="K127" i="31" s="1"/>
  <c r="L130" i="35"/>
  <c r="N130" i="35" s="1"/>
  <c r="J127" i="31" s="1"/>
  <c r="K127" i="35"/>
  <c r="M127" i="35" s="1"/>
  <c r="K124" i="31" s="1"/>
  <c r="L127" i="35"/>
  <c r="N127" i="35" s="1"/>
  <c r="J124" i="31" s="1"/>
  <c r="K143" i="35"/>
  <c r="M143" i="35" s="1"/>
  <c r="K140" i="31" s="1"/>
  <c r="L143" i="35"/>
  <c r="N143" i="35" s="1"/>
  <c r="J140" i="31" s="1"/>
  <c r="K145" i="35"/>
  <c r="M145" i="35" s="1"/>
  <c r="K142" i="31" s="1"/>
  <c r="L145" i="35"/>
  <c r="N145" i="35" s="1"/>
  <c r="J142" i="31" s="1"/>
  <c r="K194" i="35"/>
  <c r="M194" i="35" s="1"/>
  <c r="K191" i="31" s="1"/>
  <c r="L194" i="35"/>
  <c r="N194" i="35" s="1"/>
  <c r="J191" i="31" s="1"/>
  <c r="K197" i="35"/>
  <c r="M197" i="35" s="1"/>
  <c r="K194" i="31" s="1"/>
  <c r="L197" i="35"/>
  <c r="N197" i="35" s="1"/>
  <c r="J194" i="31" s="1"/>
  <c r="K25" i="35"/>
  <c r="M25" i="35" s="1"/>
  <c r="K22" i="31" s="1"/>
  <c r="L25" i="35"/>
  <c r="N25" i="35" s="1"/>
  <c r="J22" i="31" s="1"/>
  <c r="K33" i="35"/>
  <c r="M33" i="35" s="1"/>
  <c r="K30" i="31" s="1"/>
  <c r="L33" i="35"/>
  <c r="N33" i="35" s="1"/>
  <c r="J30" i="31" s="1"/>
  <c r="L38" i="35"/>
  <c r="N38" i="35" s="1"/>
  <c r="J34" i="31" s="1"/>
  <c r="K38" i="35"/>
  <c r="M38" i="35" s="1"/>
  <c r="K34" i="31" s="1"/>
  <c r="L52" i="35"/>
  <c r="N52" i="35" s="1"/>
  <c r="J49" i="31" s="1"/>
  <c r="K52" i="35"/>
  <c r="M52" i="35" s="1"/>
  <c r="K49" i="31" s="1"/>
  <c r="L74" i="35"/>
  <c r="N74" i="35" s="1"/>
  <c r="J71" i="31" s="1"/>
  <c r="K74" i="35"/>
  <c r="M74" i="35" s="1"/>
  <c r="K71" i="31" s="1"/>
  <c r="L83" i="35"/>
  <c r="N83" i="35" s="1"/>
  <c r="J80" i="31" s="1"/>
  <c r="K83" i="35"/>
  <c r="M83" i="35" s="1"/>
  <c r="K80" i="31" s="1"/>
  <c r="L86" i="35"/>
  <c r="N86" i="35" s="1"/>
  <c r="J83" i="31" s="1"/>
  <c r="K93" i="35"/>
  <c r="M93" i="35" s="1"/>
  <c r="K90" i="31" s="1"/>
  <c r="L93" i="35"/>
  <c r="N93" i="35" s="1"/>
  <c r="J90" i="31" s="1"/>
  <c r="K113" i="35"/>
  <c r="M113" i="35" s="1"/>
  <c r="K110" i="31" s="1"/>
  <c r="L113" i="35"/>
  <c r="N113" i="35" s="1"/>
  <c r="J110" i="31" s="1"/>
  <c r="K139" i="35"/>
  <c r="M139" i="35" s="1"/>
  <c r="K136" i="31" s="1"/>
  <c r="L139" i="35"/>
  <c r="N139" i="35" s="1"/>
  <c r="J136" i="31" s="1"/>
  <c r="K107" i="35"/>
  <c r="M107" i="35" s="1"/>
  <c r="K104" i="31" s="1"/>
  <c r="L107" i="35"/>
  <c r="N107" i="35" s="1"/>
  <c r="J104" i="31" s="1"/>
  <c r="K142" i="35"/>
  <c r="M142" i="35" s="1"/>
  <c r="K139" i="31" s="1"/>
  <c r="L142" i="35"/>
  <c r="N142" i="35" s="1"/>
  <c r="J139" i="31" s="1"/>
  <c r="K157" i="35"/>
  <c r="M157" i="35" s="1"/>
  <c r="K154" i="31" s="1"/>
  <c r="L157" i="35"/>
  <c r="N157" i="35" s="1"/>
  <c r="J154" i="31" s="1"/>
  <c r="K150" i="35"/>
  <c r="M150" i="35" s="1"/>
  <c r="K147" i="31" s="1"/>
  <c r="L150" i="35"/>
  <c r="N150" i="35" s="1"/>
  <c r="J147" i="31" s="1"/>
  <c r="K158" i="35"/>
  <c r="M158" i="35" s="1"/>
  <c r="K155" i="31" s="1"/>
  <c r="L158" i="35"/>
  <c r="N158" i="35" s="1"/>
  <c r="J155" i="31" s="1"/>
  <c r="K174" i="35"/>
  <c r="M174" i="35" s="1"/>
  <c r="K171" i="31" s="1"/>
  <c r="L174" i="35"/>
  <c r="N174" i="35" s="1"/>
  <c r="J171" i="31" s="1"/>
  <c r="L162" i="35"/>
  <c r="N162" i="35" s="1"/>
  <c r="J159" i="31" s="1"/>
  <c r="K162" i="35"/>
  <c r="M162" i="35" s="1"/>
  <c r="K159" i="31" s="1"/>
  <c r="L165" i="35"/>
  <c r="N165" i="35" s="1"/>
  <c r="J162" i="31" s="1"/>
  <c r="K165" i="35"/>
  <c r="M165" i="35" s="1"/>
  <c r="K162" i="31" s="1"/>
  <c r="L173" i="35"/>
  <c r="N173" i="35" s="1"/>
  <c r="J170" i="31" s="1"/>
  <c r="K173" i="35"/>
  <c r="M173" i="35" s="1"/>
  <c r="K170" i="31" s="1"/>
  <c r="K192" i="35"/>
  <c r="M192" i="35" s="1"/>
  <c r="K189" i="31" s="1"/>
  <c r="L192" i="35"/>
  <c r="N192" i="35" s="1"/>
  <c r="J189" i="31" s="1"/>
  <c r="K198" i="35"/>
  <c r="M198" i="35" s="1"/>
  <c r="K195" i="31" s="1"/>
  <c r="L198" i="35"/>
  <c r="N198" i="35" s="1"/>
  <c r="J195" i="31" s="1"/>
  <c r="K15" i="35"/>
  <c r="M15" i="35" s="1"/>
  <c r="K12" i="31" s="1"/>
  <c r="L15" i="35"/>
  <c r="N15" i="35" s="1"/>
  <c r="J12" i="31" s="1"/>
  <c r="K13" i="35"/>
  <c r="M13" i="35" s="1"/>
  <c r="K10" i="31" s="1"/>
  <c r="L13" i="35"/>
  <c r="N13" i="35" s="1"/>
  <c r="J10" i="31" s="1"/>
  <c r="K11" i="35"/>
  <c r="M11" i="35" s="1"/>
  <c r="K8" i="31" s="1"/>
  <c r="L11" i="35"/>
  <c r="N11" i="35" s="1"/>
  <c r="J8" i="31" s="1"/>
  <c r="K23" i="35"/>
  <c r="M23" i="35" s="1"/>
  <c r="K20" i="31" s="1"/>
  <c r="L23" i="35"/>
  <c r="N23" i="35" s="1"/>
  <c r="J20" i="31" s="1"/>
  <c r="K27" i="35"/>
  <c r="M27" i="35" s="1"/>
  <c r="K24" i="31" s="1"/>
  <c r="L27" i="35"/>
  <c r="N27" i="35" s="1"/>
  <c r="J24" i="31" s="1"/>
  <c r="K55" i="35"/>
  <c r="M55" i="35" s="1"/>
  <c r="K52" i="31" s="1"/>
  <c r="L55" i="35"/>
  <c r="N55" i="35" s="1"/>
  <c r="J52" i="31" s="1"/>
  <c r="L54" i="35"/>
  <c r="N54" i="35" s="1"/>
  <c r="J51" i="31" s="1"/>
  <c r="K54" i="35"/>
  <c r="M54" i="35" s="1"/>
  <c r="K51" i="31" s="1"/>
  <c r="L59" i="35"/>
  <c r="N59" i="35" s="1"/>
  <c r="J56" i="31" s="1"/>
  <c r="K59" i="35"/>
  <c r="M59" i="35" s="1"/>
  <c r="K56" i="31" s="1"/>
  <c r="L67" i="35"/>
  <c r="N67" i="35" s="1"/>
  <c r="J64" i="31" s="1"/>
  <c r="K67" i="35"/>
  <c r="M67" i="35" s="1"/>
  <c r="K64" i="31" s="1"/>
  <c r="K69" i="35"/>
  <c r="M69" i="35" s="1"/>
  <c r="K66" i="31" s="1"/>
  <c r="L69" i="35"/>
  <c r="N69" i="35" s="1"/>
  <c r="J66" i="31" s="1"/>
  <c r="K91" i="35"/>
  <c r="M91" i="35" s="1"/>
  <c r="K88" i="31" s="1"/>
  <c r="L91" i="35"/>
  <c r="N91" i="35" s="1"/>
  <c r="J88" i="31" s="1"/>
  <c r="K166" i="35"/>
  <c r="M166" i="35" s="1"/>
  <c r="K163" i="31" s="1"/>
  <c r="L166" i="35"/>
  <c r="N166" i="35" s="1"/>
  <c r="J163" i="31" s="1"/>
  <c r="O200" i="35"/>
  <c r="E9" i="31"/>
  <c r="C8" i="32"/>
  <c r="D8" i="32" s="1"/>
  <c r="BF149" i="9"/>
  <c r="BG192" i="9"/>
  <c r="I192" i="21" s="1"/>
  <c r="BF192" i="9"/>
  <c r="BG14" i="9"/>
  <c r="BG16" i="9"/>
  <c r="BH16" i="9"/>
  <c r="BJ37" i="9"/>
  <c r="J41" i="35" s="1"/>
  <c r="BH111" i="9"/>
  <c r="BH120" i="9"/>
  <c r="BF130" i="9"/>
  <c r="BG130" i="9"/>
  <c r="BF158" i="9"/>
  <c r="BG158" i="9"/>
  <c r="BF164" i="9"/>
  <c r="BG164" i="9"/>
  <c r="BG159" i="9"/>
  <c r="BF195" i="9"/>
  <c r="BH172" i="9"/>
  <c r="BJ182" i="9"/>
  <c r="J185" i="35" s="1"/>
  <c r="BF166" i="9"/>
  <c r="BF167" i="9"/>
  <c r="BH181" i="9"/>
  <c r="BJ181" i="9"/>
  <c r="J184" i="35" s="1"/>
  <c r="BG194" i="9"/>
  <c r="I194" i="21" s="1"/>
  <c r="BF194" i="9"/>
  <c r="BH10" i="9"/>
  <c r="BJ50" i="9"/>
  <c r="BH58" i="9"/>
  <c r="BG61" i="9"/>
  <c r="BG73" i="9"/>
  <c r="BH7" i="9"/>
  <c r="BG9" i="9"/>
  <c r="BF18" i="9"/>
  <c r="BJ35" i="9"/>
  <c r="BG33" i="9"/>
  <c r="BJ69" i="9"/>
  <c r="BJ62" i="9"/>
  <c r="J65" i="35" s="1"/>
  <c r="BG70" i="9"/>
  <c r="BF70" i="9"/>
  <c r="BG75" i="9"/>
  <c r="BJ72" i="9"/>
  <c r="BH77" i="9"/>
  <c r="BF80" i="9"/>
  <c r="BF95" i="9"/>
  <c r="BJ87" i="9"/>
  <c r="J90" i="35" s="1"/>
  <c r="BJ94" i="9"/>
  <c r="J97" i="35" s="1"/>
  <c r="BG88" i="9"/>
  <c r="BH105" i="9"/>
  <c r="BH101" i="9"/>
  <c r="BF115" i="9"/>
  <c r="BG140" i="9"/>
  <c r="BG124" i="9"/>
  <c r="BG153" i="9"/>
  <c r="BJ172" i="9"/>
  <c r="BH180" i="9"/>
  <c r="BF155" i="9"/>
  <c r="BH178" i="9"/>
  <c r="BF190" i="9"/>
  <c r="BJ7" i="9"/>
  <c r="BH36" i="9"/>
  <c r="BJ161" i="9"/>
  <c r="J164" i="35" s="1"/>
  <c r="BF71" i="9"/>
  <c r="BH29" i="9"/>
  <c r="BH41" i="9"/>
  <c r="BF51" i="9"/>
  <c r="BG51" i="9"/>
  <c r="BF64" i="9"/>
  <c r="BG64" i="9"/>
  <c r="BJ17" i="9"/>
  <c r="J20" i="35" s="1"/>
  <c r="BF11" i="9"/>
  <c r="BJ13" i="9"/>
  <c r="J16" i="35" s="1"/>
  <c r="BG26" i="9"/>
  <c r="BF36" i="9"/>
  <c r="BG30" i="9"/>
  <c r="BH31" i="9"/>
  <c r="BH32" i="9"/>
  <c r="BF29" i="9"/>
  <c r="BF34" i="9"/>
  <c r="BJ53" i="9"/>
  <c r="J56" i="35" s="1"/>
  <c r="BG58" i="9"/>
  <c r="BJ63" i="9"/>
  <c r="J66" i="35" s="1"/>
  <c r="BJ75" i="9"/>
  <c r="J78" i="35" s="1"/>
  <c r="BG76" i="9"/>
  <c r="BG62" i="9"/>
  <c r="BF66" i="9"/>
  <c r="BG79" i="9"/>
  <c r="BF79" i="9"/>
  <c r="BJ70" i="9"/>
  <c r="J73" i="35" s="1"/>
  <c r="BG72" i="9"/>
  <c r="BF67" i="9"/>
  <c r="BG77" i="9"/>
  <c r="BF106" i="9"/>
  <c r="BG106" i="9"/>
  <c r="BH88" i="9"/>
  <c r="BG87" i="9"/>
  <c r="BH97" i="9"/>
  <c r="BF107" i="9"/>
  <c r="BF119" i="9"/>
  <c r="BF144" i="9"/>
  <c r="BF148" i="9"/>
  <c r="BJ123" i="9"/>
  <c r="J126" i="35" s="1"/>
  <c r="BG132" i="9"/>
  <c r="BF135" i="9"/>
  <c r="BG156" i="9"/>
  <c r="J167" i="35"/>
  <c r="BJ175" i="9"/>
  <c r="J178" i="35" s="1"/>
  <c r="BG196" i="9"/>
  <c r="I196" i="21" s="1"/>
  <c r="BF196" i="9"/>
  <c r="BG182" i="9"/>
  <c r="BJ187" i="9"/>
  <c r="BF59" i="9"/>
  <c r="BG59" i="9"/>
  <c r="BG43" i="9"/>
  <c r="BG53" i="9"/>
  <c r="BG55" i="9"/>
  <c r="BG60" i="9"/>
  <c r="BF60" i="9"/>
  <c r="BJ68" i="9"/>
  <c r="J71" i="35" s="1"/>
  <c r="BG83" i="9"/>
  <c r="BF93" i="9"/>
  <c r="BG98" i="9"/>
  <c r="BF98" i="9"/>
  <c r="BJ98" i="9"/>
  <c r="J101" i="35" s="1"/>
  <c r="BG86" i="9"/>
  <c r="BF86" i="9"/>
  <c r="BF96" i="9"/>
  <c r="BG145" i="9"/>
  <c r="BF145" i="9"/>
  <c r="BH107" i="9"/>
  <c r="BF111" i="9"/>
  <c r="BJ119" i="9"/>
  <c r="BF109" i="9"/>
  <c r="BF134" i="9"/>
  <c r="BG147" i="9"/>
  <c r="BG137" i="9"/>
  <c r="BF160" i="9"/>
  <c r="BF151" i="9"/>
  <c r="BG162" i="9"/>
  <c r="BH187" i="9"/>
  <c r="BG188" i="9"/>
  <c r="BF188" i="9"/>
  <c r="BF193" i="9"/>
  <c r="BF15" i="9"/>
  <c r="BG15" i="9"/>
  <c r="BF22" i="9"/>
  <c r="BF19" i="9"/>
  <c r="BG19" i="9"/>
  <c r="BG28" i="9"/>
  <c r="BF54" i="9"/>
  <c r="BG54" i="9"/>
  <c r="BJ65" i="9"/>
  <c r="J68" i="35" s="1"/>
  <c r="BJ74" i="9"/>
  <c r="BH93" i="9"/>
  <c r="BG102" i="9"/>
  <c r="BF102" i="9"/>
  <c r="BF152" i="9"/>
  <c r="BG152" i="9"/>
  <c r="BJ107" i="9"/>
  <c r="BH121" i="9"/>
  <c r="BG108" i="9"/>
  <c r="BJ120" i="9"/>
  <c r="J123" i="35" s="1"/>
  <c r="BJ126" i="9"/>
  <c r="BJ128" i="9"/>
  <c r="J131" i="35" s="1"/>
  <c r="BH134" i="9"/>
  <c r="BF127" i="9"/>
  <c r="BG146" i="9"/>
  <c r="BG125" i="9"/>
  <c r="BF143" i="9"/>
  <c r="BG175" i="9"/>
  <c r="BF180" i="9"/>
  <c r="BH176" i="9"/>
  <c r="BF128" i="9"/>
  <c r="BG186" i="9"/>
  <c r="BG172" i="9"/>
  <c r="BF12" i="9"/>
  <c r="BG12" i="9"/>
  <c r="BF114" i="9"/>
  <c r="BG114" i="9"/>
  <c r="I114" i="21" s="1"/>
  <c r="BG110" i="9"/>
  <c r="BJ11" i="9"/>
  <c r="J14" i="35" s="1"/>
  <c r="BF8" i="9"/>
  <c r="BF13" i="9"/>
  <c r="BG4" i="9"/>
  <c r="BF6" i="9"/>
  <c r="BG6" i="9"/>
  <c r="I6" i="21" s="1"/>
  <c r="BF10" i="9"/>
  <c r="BF5" i="9"/>
  <c r="BG20" i="9"/>
  <c r="BG31" i="9"/>
  <c r="BF40" i="9"/>
  <c r="BG40" i="9"/>
  <c r="BJ38" i="9"/>
  <c r="BG46" i="9"/>
  <c r="I46" i="21" s="1"/>
  <c r="BG49" i="9"/>
  <c r="I49" i="21" s="1"/>
  <c r="BF68" i="9"/>
  <c r="BG68" i="9"/>
  <c r="BG65" i="9"/>
  <c r="BG74" i="9"/>
  <c r="BG81" i="9"/>
  <c r="BH81" i="9"/>
  <c r="BG69" i="9"/>
  <c r="BG82" i="9"/>
  <c r="BF90" i="9"/>
  <c r="BG105" i="9"/>
  <c r="BF105" i="9"/>
  <c r="BF103" i="9"/>
  <c r="BJ103" i="9"/>
  <c r="BH110" i="9"/>
  <c r="BH112" i="9"/>
  <c r="BF112" i="9"/>
  <c r="BG121" i="9"/>
  <c r="BH125" i="9"/>
  <c r="BJ143" i="9"/>
  <c r="J146" i="35" s="1"/>
  <c r="BH144" i="9"/>
  <c r="BF150" i="9"/>
  <c r="BJ134" i="9"/>
  <c r="J137" i="35" s="1"/>
  <c r="BF142" i="9"/>
  <c r="BJ167" i="9"/>
  <c r="J170" i="35" s="1"/>
  <c r="BG181" i="9"/>
  <c r="BH186" i="9"/>
  <c r="BG189" i="9"/>
  <c r="BH184" i="9"/>
  <c r="BJ186" i="9"/>
  <c r="J189" i="35" s="1"/>
  <c r="BG154" i="9"/>
  <c r="BG184" i="9"/>
  <c r="BF179" i="9"/>
  <c r="BJ5" i="9"/>
  <c r="BG21" i="9"/>
  <c r="BF39" i="9"/>
  <c r="BG52" i="9"/>
  <c r="BF52" i="9"/>
  <c r="BG41" i="9"/>
  <c r="BG57" i="9"/>
  <c r="BH53" i="9"/>
  <c r="BF100" i="9"/>
  <c r="BG100" i="9"/>
  <c r="BG120" i="9"/>
  <c r="BF113" i="9"/>
  <c r="BJ144" i="9"/>
  <c r="BF123" i="9"/>
  <c r="BG123" i="9"/>
  <c r="BJ132" i="9"/>
  <c r="J135" i="35" s="1"/>
  <c r="BF141" i="9"/>
  <c r="BG173" i="9"/>
  <c r="BH182" i="9"/>
  <c r="BF191" i="9"/>
  <c r="C7" i="32"/>
  <c r="D7" i="32" s="1"/>
  <c r="B148" i="32"/>
  <c r="B152" i="32"/>
  <c r="D6" i="32"/>
  <c r="B145" i="32"/>
  <c r="B149" i="32"/>
  <c r="B153" i="32"/>
  <c r="B146" i="32"/>
  <c r="B150" i="32"/>
  <c r="B147" i="32"/>
  <c r="B151" i="32"/>
  <c r="L12" i="35" l="1"/>
  <c r="N12" i="35" s="1"/>
  <c r="J9" i="31" s="1"/>
  <c r="K32" i="35"/>
  <c r="M32" i="35" s="1"/>
  <c r="K29" i="31" s="1"/>
  <c r="L84" i="35"/>
  <c r="N84" i="35" s="1"/>
  <c r="J81" i="31" s="1"/>
  <c r="K64" i="35"/>
  <c r="M64" i="35" s="1"/>
  <c r="K61" i="31" s="1"/>
  <c r="J175" i="35"/>
  <c r="J72" i="35"/>
  <c r="L72" i="35" s="1"/>
  <c r="N72" i="35" s="1"/>
  <c r="J69" i="31" s="1"/>
  <c r="J8" i="35"/>
  <c r="K8" i="35" s="1"/>
  <c r="M8" i="35" s="1"/>
  <c r="K5" i="31" s="1"/>
  <c r="J122" i="35"/>
  <c r="K122" i="35" s="1"/>
  <c r="M122" i="35" s="1"/>
  <c r="K119" i="31" s="1"/>
  <c r="J10" i="35"/>
  <c r="J45" i="35"/>
  <c r="K45" i="35" s="1"/>
  <c r="M45" i="35" s="1"/>
  <c r="J110" i="35"/>
  <c r="J190" i="35"/>
  <c r="J129" i="35"/>
  <c r="J39" i="35"/>
  <c r="L39" i="35" s="1"/>
  <c r="N39" i="35" s="1"/>
  <c r="J35" i="31" s="1"/>
  <c r="J147" i="35"/>
  <c r="L147" i="35" s="1"/>
  <c r="N147" i="35" s="1"/>
  <c r="J144" i="31" s="1"/>
  <c r="J75" i="35"/>
  <c r="K75" i="35" s="1"/>
  <c r="M75" i="35" s="1"/>
  <c r="K72" i="31" s="1"/>
  <c r="J106" i="35"/>
  <c r="K106" i="35" s="1"/>
  <c r="M106" i="35" s="1"/>
  <c r="K103" i="31" s="1"/>
  <c r="J42" i="35"/>
  <c r="J77" i="35"/>
  <c r="J53" i="35"/>
  <c r="L53" i="35" s="1"/>
  <c r="N53" i="35" s="1"/>
  <c r="J50" i="31" s="1"/>
  <c r="B164" i="32"/>
  <c r="B161" i="32"/>
  <c r="I41" i="21"/>
  <c r="I108" i="21"/>
  <c r="I87" i="21"/>
  <c r="I88" i="21"/>
  <c r="I164" i="21"/>
  <c r="I102" i="21"/>
  <c r="I53" i="21"/>
  <c r="I30" i="21"/>
  <c r="I51" i="21"/>
  <c r="I12" i="21"/>
  <c r="I15" i="21"/>
  <c r="I59" i="21"/>
  <c r="I123" i="21"/>
  <c r="I57" i="21"/>
  <c r="I69" i="21"/>
  <c r="I175" i="21"/>
  <c r="I98" i="21"/>
  <c r="I43" i="21"/>
  <c r="I72" i="21"/>
  <c r="I58" i="21"/>
  <c r="I26" i="21"/>
  <c r="I75" i="21"/>
  <c r="I9" i="21"/>
  <c r="I159" i="21"/>
  <c r="I4" i="21"/>
  <c r="I154" i="21"/>
  <c r="I132" i="21"/>
  <c r="I79" i="21"/>
  <c r="I70" i="21"/>
  <c r="I40" i="21"/>
  <c r="I73" i="21"/>
  <c r="I74" i="21" s="1"/>
  <c r="I65" i="21"/>
  <c r="I152" i="21"/>
  <c r="I106" i="21"/>
  <c r="I125" i="21"/>
  <c r="I52" i="21"/>
  <c r="I146" i="21"/>
  <c r="I54" i="21"/>
  <c r="I147" i="21"/>
  <c r="I120" i="21"/>
  <c r="I189" i="21"/>
  <c r="I31" i="21"/>
  <c r="I186" i="21"/>
  <c r="I182" i="21"/>
  <c r="I153" i="21"/>
  <c r="I61" i="21"/>
  <c r="I158" i="21"/>
  <c r="I16" i="21"/>
  <c r="I100" i="21"/>
  <c r="I21" i="21"/>
  <c r="I68" i="21"/>
  <c r="I20" i="21"/>
  <c r="I28" i="21"/>
  <c r="I188" i="21"/>
  <c r="I86" i="21"/>
  <c r="I60" i="21"/>
  <c r="I62" i="21"/>
  <c r="I64" i="21"/>
  <c r="I124" i="21"/>
  <c r="I14" i="21"/>
  <c r="I181" i="21"/>
  <c r="I121" i="21"/>
  <c r="I110" i="21"/>
  <c r="I19" i="21"/>
  <c r="I55" i="21"/>
  <c r="I77" i="21"/>
  <c r="I140" i="21"/>
  <c r="I33" i="21"/>
  <c r="I130" i="21"/>
  <c r="L45" i="35"/>
  <c r="N45" i="35" s="1"/>
  <c r="J41" i="31" s="1"/>
  <c r="H82" i="21"/>
  <c r="I82" i="21"/>
  <c r="H162" i="21"/>
  <c r="I162" i="21"/>
  <c r="H41" i="21"/>
  <c r="H87" i="21"/>
  <c r="H110" i="21"/>
  <c r="H108" i="21"/>
  <c r="H61" i="21"/>
  <c r="H86" i="21"/>
  <c r="H31" i="21"/>
  <c r="H140" i="21"/>
  <c r="H49" i="21"/>
  <c r="H186" i="21"/>
  <c r="H184" i="21"/>
  <c r="I184" i="21"/>
  <c r="H58" i="21"/>
  <c r="H192" i="21"/>
  <c r="H175" i="21"/>
  <c r="H124" i="21"/>
  <c r="H69" i="21"/>
  <c r="H14" i="21"/>
  <c r="H64" i="21"/>
  <c r="H196" i="21"/>
  <c r="H57" i="21"/>
  <c r="H194" i="21"/>
  <c r="H156" i="21"/>
  <c r="I156" i="21"/>
  <c r="H98" i="21"/>
  <c r="H79" i="21"/>
  <c r="H181" i="21"/>
  <c r="H77" i="21"/>
  <c r="H72" i="21"/>
  <c r="H102" i="21"/>
  <c r="H65" i="21"/>
  <c r="H75" i="21"/>
  <c r="H81" i="21"/>
  <c r="I81" i="21"/>
  <c r="H137" i="21"/>
  <c r="I137" i="21"/>
  <c r="H145" i="21"/>
  <c r="I145" i="21"/>
  <c r="H83" i="21"/>
  <c r="I83" i="21"/>
  <c r="H106" i="21"/>
  <c r="H19" i="21"/>
  <c r="H189" i="21"/>
  <c r="H4" i="21"/>
  <c r="H125" i="21"/>
  <c r="H88" i="21"/>
  <c r="H73" i="21"/>
  <c r="H74" i="21" s="1"/>
  <c r="H132" i="21"/>
  <c r="H172" i="21"/>
  <c r="I172" i="21"/>
  <c r="H114" i="21"/>
  <c r="H43" i="21"/>
  <c r="H52" i="21"/>
  <c r="H46" i="21"/>
  <c r="H12" i="21"/>
  <c r="H158" i="21"/>
  <c r="H120" i="21"/>
  <c r="H16" i="21"/>
  <c r="H121" i="21"/>
  <c r="H188" i="21"/>
  <c r="H147" i="21"/>
  <c r="H123" i="21"/>
  <c r="H60" i="21"/>
  <c r="H159" i="21"/>
  <c r="H20" i="21"/>
  <c r="H182" i="21"/>
  <c r="H153" i="21"/>
  <c r="H130" i="21"/>
  <c r="H6" i="21"/>
  <c r="H173" i="21"/>
  <c r="I173" i="21"/>
  <c r="H105" i="21"/>
  <c r="I105" i="21"/>
  <c r="H9" i="21"/>
  <c r="H59" i="21"/>
  <c r="H164" i="21"/>
  <c r="H68" i="21"/>
  <c r="H55" i="21"/>
  <c r="H28" i="21"/>
  <c r="H21" i="21"/>
  <c r="H15" i="21"/>
  <c r="H26" i="21"/>
  <c r="H146" i="21"/>
  <c r="H30" i="21"/>
  <c r="H76" i="21"/>
  <c r="I76" i="21"/>
  <c r="H33" i="21"/>
  <c r="H70" i="21"/>
  <c r="H62" i="21"/>
  <c r="H100" i="21"/>
  <c r="H53" i="21"/>
  <c r="H54" i="21"/>
  <c r="H51" i="21"/>
  <c r="H40" i="21"/>
  <c r="H154" i="21"/>
  <c r="H152" i="21"/>
  <c r="K14" i="35"/>
  <c r="M14" i="35" s="1"/>
  <c r="K11" i="31" s="1"/>
  <c r="L14" i="35"/>
  <c r="N14" i="35" s="1"/>
  <c r="J11" i="31" s="1"/>
  <c r="K131" i="35"/>
  <c r="M131" i="35" s="1"/>
  <c r="K128" i="31" s="1"/>
  <c r="L131" i="35"/>
  <c r="N131" i="35" s="1"/>
  <c r="J128" i="31" s="1"/>
  <c r="K101" i="35"/>
  <c r="M101" i="35" s="1"/>
  <c r="K98" i="31" s="1"/>
  <c r="L101" i="35"/>
  <c r="N101" i="35" s="1"/>
  <c r="J98" i="31" s="1"/>
  <c r="K10" i="35"/>
  <c r="M10" i="35" s="1"/>
  <c r="K7" i="31" s="1"/>
  <c r="L10" i="35"/>
  <c r="N10" i="35" s="1"/>
  <c r="J7" i="31" s="1"/>
  <c r="K185" i="35"/>
  <c r="M185" i="35" s="1"/>
  <c r="K182" i="31" s="1"/>
  <c r="L185" i="35"/>
  <c r="N185" i="35" s="1"/>
  <c r="J182" i="31" s="1"/>
  <c r="K135" i="35"/>
  <c r="M135" i="35" s="1"/>
  <c r="K132" i="31" s="1"/>
  <c r="L135" i="35"/>
  <c r="N135" i="35" s="1"/>
  <c r="J132" i="31" s="1"/>
  <c r="K170" i="35"/>
  <c r="M170" i="35" s="1"/>
  <c r="K167" i="31" s="1"/>
  <c r="L170" i="35"/>
  <c r="N170" i="35" s="1"/>
  <c r="J167" i="31" s="1"/>
  <c r="K129" i="35"/>
  <c r="M129" i="35" s="1"/>
  <c r="K126" i="31" s="1"/>
  <c r="L129" i="35"/>
  <c r="N129" i="35" s="1"/>
  <c r="J126" i="31" s="1"/>
  <c r="K178" i="35"/>
  <c r="M178" i="35" s="1"/>
  <c r="K175" i="31" s="1"/>
  <c r="L178" i="35"/>
  <c r="N178" i="35" s="1"/>
  <c r="J175" i="31" s="1"/>
  <c r="K78" i="35"/>
  <c r="M78" i="35" s="1"/>
  <c r="K75" i="31" s="1"/>
  <c r="L78" i="35"/>
  <c r="N78" i="35" s="1"/>
  <c r="J75" i="31" s="1"/>
  <c r="K39" i="35"/>
  <c r="M39" i="35" s="1"/>
  <c r="K35" i="31" s="1"/>
  <c r="K123" i="35"/>
  <c r="M123" i="35" s="1"/>
  <c r="K120" i="31" s="1"/>
  <c r="L123" i="35"/>
  <c r="N123" i="35" s="1"/>
  <c r="J120" i="31" s="1"/>
  <c r="L167" i="35"/>
  <c r="N167" i="35" s="1"/>
  <c r="J164" i="31" s="1"/>
  <c r="K167" i="35"/>
  <c r="M167" i="35" s="1"/>
  <c r="K164" i="31" s="1"/>
  <c r="L66" i="35"/>
  <c r="N66" i="35" s="1"/>
  <c r="J63" i="31" s="1"/>
  <c r="K66" i="35"/>
  <c r="M66" i="35" s="1"/>
  <c r="K63" i="31" s="1"/>
  <c r="K137" i="35"/>
  <c r="M137" i="35" s="1"/>
  <c r="K134" i="31" s="1"/>
  <c r="L137" i="35"/>
  <c r="N137" i="35" s="1"/>
  <c r="J134" i="31" s="1"/>
  <c r="L42" i="35"/>
  <c r="N42" i="35" s="1"/>
  <c r="J38" i="31" s="1"/>
  <c r="K42" i="35"/>
  <c r="M42" i="35" s="1"/>
  <c r="K38" i="31" s="1"/>
  <c r="L77" i="35"/>
  <c r="N77" i="35" s="1"/>
  <c r="J74" i="31" s="1"/>
  <c r="K77" i="35"/>
  <c r="M77" i="35" s="1"/>
  <c r="K74" i="31" s="1"/>
  <c r="L73" i="35"/>
  <c r="N73" i="35" s="1"/>
  <c r="J70" i="31" s="1"/>
  <c r="K73" i="35"/>
  <c r="M73" i="35" s="1"/>
  <c r="K70" i="31" s="1"/>
  <c r="K147" i="35"/>
  <c r="M147" i="35" s="1"/>
  <c r="K144" i="31" s="1"/>
  <c r="L189" i="35"/>
  <c r="N189" i="35" s="1"/>
  <c r="J186" i="31" s="1"/>
  <c r="K189" i="35"/>
  <c r="M189" i="35" s="1"/>
  <c r="K186" i="31" s="1"/>
  <c r="L68" i="35"/>
  <c r="N68" i="35" s="1"/>
  <c r="J65" i="31" s="1"/>
  <c r="K68" i="35"/>
  <c r="M68" i="35" s="1"/>
  <c r="K65" i="31" s="1"/>
  <c r="L56" i="35"/>
  <c r="N56" i="35" s="1"/>
  <c r="J53" i="31" s="1"/>
  <c r="K56" i="35"/>
  <c r="M56" i="35" s="1"/>
  <c r="K53" i="31" s="1"/>
  <c r="K16" i="35"/>
  <c r="M16" i="35" s="1"/>
  <c r="K13" i="31" s="1"/>
  <c r="L16" i="35"/>
  <c r="N16" i="35" s="1"/>
  <c r="J13" i="31" s="1"/>
  <c r="K184" i="35"/>
  <c r="M184" i="35" s="1"/>
  <c r="K181" i="31" s="1"/>
  <c r="L184" i="35"/>
  <c r="N184" i="35" s="1"/>
  <c r="J181" i="31" s="1"/>
  <c r="K41" i="35"/>
  <c r="M41" i="35" s="1"/>
  <c r="K37" i="31" s="1"/>
  <c r="L41" i="35"/>
  <c r="N41" i="35" s="1"/>
  <c r="J37" i="31" s="1"/>
  <c r="K110" i="35"/>
  <c r="M110" i="35" s="1"/>
  <c r="K107" i="31" s="1"/>
  <c r="L110" i="35"/>
  <c r="N110" i="35" s="1"/>
  <c r="J107" i="31" s="1"/>
  <c r="K71" i="35"/>
  <c r="M71" i="35" s="1"/>
  <c r="K68" i="31" s="1"/>
  <c r="L71" i="35"/>
  <c r="N71" i="35" s="1"/>
  <c r="J68" i="31" s="1"/>
  <c r="K190" i="35"/>
  <c r="M190" i="35" s="1"/>
  <c r="K187" i="31" s="1"/>
  <c r="L190" i="35"/>
  <c r="N190" i="35" s="1"/>
  <c r="J187" i="31" s="1"/>
  <c r="K175" i="35"/>
  <c r="M175" i="35" s="1"/>
  <c r="K172" i="31" s="1"/>
  <c r="L175" i="35"/>
  <c r="N175" i="35" s="1"/>
  <c r="J172" i="31" s="1"/>
  <c r="K97" i="35"/>
  <c r="M97" i="35" s="1"/>
  <c r="K94" i="31" s="1"/>
  <c r="L97" i="35"/>
  <c r="N97" i="35" s="1"/>
  <c r="J94" i="31" s="1"/>
  <c r="K146" i="35"/>
  <c r="M146" i="35" s="1"/>
  <c r="K143" i="31" s="1"/>
  <c r="L146" i="35"/>
  <c r="N146" i="35" s="1"/>
  <c r="J143" i="31" s="1"/>
  <c r="K126" i="35"/>
  <c r="M126" i="35" s="1"/>
  <c r="K123" i="31" s="1"/>
  <c r="L126" i="35"/>
  <c r="N126" i="35" s="1"/>
  <c r="J123" i="31" s="1"/>
  <c r="K20" i="35"/>
  <c r="M20" i="35" s="1"/>
  <c r="K17" i="31" s="1"/>
  <c r="L20" i="35"/>
  <c r="N20" i="35" s="1"/>
  <c r="J17" i="31" s="1"/>
  <c r="K164" i="35"/>
  <c r="M164" i="35" s="1"/>
  <c r="K161" i="31" s="1"/>
  <c r="L164" i="35"/>
  <c r="N164" i="35" s="1"/>
  <c r="J161" i="31" s="1"/>
  <c r="K90" i="35"/>
  <c r="M90" i="35" s="1"/>
  <c r="K87" i="31" s="1"/>
  <c r="L90" i="35"/>
  <c r="N90" i="35" s="1"/>
  <c r="J87" i="31" s="1"/>
  <c r="L65" i="35"/>
  <c r="N65" i="35" s="1"/>
  <c r="J62" i="31" s="1"/>
  <c r="K65" i="35"/>
  <c r="M65" i="35" s="1"/>
  <c r="K62" i="31" s="1"/>
  <c r="F9" i="3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L8" i="35" l="1"/>
  <c r="N8" i="35" s="1"/>
  <c r="J5" i="31" s="1"/>
  <c r="K72" i="35"/>
  <c r="M72" i="35" s="1"/>
  <c r="K69" i="31" s="1"/>
  <c r="L75" i="35"/>
  <c r="N75" i="35" s="1"/>
  <c r="J72" i="31" s="1"/>
  <c r="K53" i="35"/>
  <c r="L106" i="35"/>
  <c r="N106" i="35" s="1"/>
  <c r="J103" i="31" s="1"/>
  <c r="L122" i="35"/>
  <c r="N122" i="35" s="1"/>
  <c r="J119" i="31" s="1"/>
  <c r="K41" i="31"/>
  <c r="R199" i="11"/>
  <c r="M53" i="35" l="1"/>
  <c r="K50" i="31" s="1"/>
  <c r="T18" i="31"/>
  <c r="T10" i="31"/>
  <c r="F52" i="31"/>
  <c r="G52" i="31"/>
  <c r="T4" i="31"/>
  <c r="T5" i="31"/>
  <c r="T6" i="31"/>
  <c r="T7" i="31"/>
  <c r="T8" i="31"/>
  <c r="T9" i="31"/>
  <c r="T11" i="31"/>
  <c r="T12" i="31"/>
  <c r="T13" i="31"/>
  <c r="T14" i="31"/>
  <c r="T15" i="31"/>
  <c r="T16" i="31"/>
  <c r="T17"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3" i="31"/>
  <c r="E59" i="31"/>
  <c r="O8" i="31" l="1"/>
  <c r="O9" i="31"/>
  <c r="O10" i="31"/>
  <c r="O11" i="31"/>
  <c r="O12" i="31"/>
  <c r="O13" i="31"/>
  <c r="O14" i="31"/>
  <c r="O15" i="31"/>
  <c r="O16" i="31"/>
  <c r="O17" i="31"/>
  <c r="O18" i="31"/>
  <c r="O19" i="31"/>
  <c r="O20" i="31"/>
  <c r="O21" i="31"/>
  <c r="O22" i="31"/>
  <c r="O23" i="31"/>
  <c r="O24" i="31"/>
  <c r="O25" i="31"/>
  <c r="O26" i="31"/>
  <c r="O27" i="31"/>
  <c r="O28" i="31"/>
  <c r="O29" i="31"/>
  <c r="O30" i="31"/>
  <c r="O31" i="31"/>
  <c r="O32" i="31"/>
  <c r="O33" i="31"/>
  <c r="O34" i="31"/>
  <c r="O35" i="31"/>
  <c r="O36" i="31"/>
  <c r="O37" i="31"/>
  <c r="O38" i="31"/>
  <c r="O39" i="31"/>
  <c r="O40" i="31"/>
  <c r="O41" i="31"/>
  <c r="O42" i="31"/>
  <c r="O43" i="31"/>
  <c r="O44" i="31"/>
  <c r="O45" i="31"/>
  <c r="O46" i="31"/>
  <c r="O47" i="31"/>
  <c r="O48" i="31"/>
  <c r="O49" i="31"/>
  <c r="O50" i="31"/>
  <c r="O51" i="31"/>
  <c r="O52" i="31"/>
  <c r="O53" i="31"/>
  <c r="O54" i="31"/>
  <c r="O55" i="31"/>
  <c r="O56" i="31"/>
  <c r="O57" i="31"/>
  <c r="O58" i="31"/>
  <c r="O59" i="31"/>
  <c r="O60" i="31"/>
  <c r="O61" i="31"/>
  <c r="O62" i="31"/>
  <c r="O63" i="31"/>
  <c r="O64" i="31"/>
  <c r="O65" i="31"/>
  <c r="O66" i="31"/>
  <c r="O67" i="31"/>
  <c r="O68" i="31"/>
  <c r="O69" i="31"/>
  <c r="O70" i="31"/>
  <c r="O71" i="31"/>
  <c r="O72" i="31"/>
  <c r="O73" i="31"/>
  <c r="O74" i="31"/>
  <c r="O75" i="31"/>
  <c r="O76" i="31"/>
  <c r="O77" i="31"/>
  <c r="O78" i="31"/>
  <c r="O79" i="31"/>
  <c r="O80" i="31"/>
  <c r="O81" i="31"/>
  <c r="O82" i="31"/>
  <c r="O83" i="31"/>
  <c r="O84" i="31"/>
  <c r="O85" i="31"/>
  <c r="O86" i="31"/>
  <c r="O87" i="31"/>
  <c r="O88" i="31"/>
  <c r="O89" i="31"/>
  <c r="O90" i="31"/>
  <c r="O91" i="31"/>
  <c r="O92" i="31"/>
  <c r="O93" i="31"/>
  <c r="O94" i="31"/>
  <c r="O95" i="31"/>
  <c r="O96" i="31"/>
  <c r="O97" i="31"/>
  <c r="O98" i="31"/>
  <c r="O99" i="31"/>
  <c r="O100" i="31"/>
  <c r="O101" i="31"/>
  <c r="O102" i="31"/>
  <c r="O103" i="31"/>
  <c r="O104" i="31"/>
  <c r="O105" i="31"/>
  <c r="O106" i="31"/>
  <c r="O107" i="31"/>
  <c r="O108" i="31"/>
  <c r="O109" i="31"/>
  <c r="O110" i="31"/>
  <c r="O111" i="31"/>
  <c r="O112" i="31"/>
  <c r="O113" i="31"/>
  <c r="O114" i="31"/>
  <c r="O115" i="31"/>
  <c r="O116" i="31"/>
  <c r="O117" i="31"/>
  <c r="O118" i="31"/>
  <c r="O119" i="31"/>
  <c r="O120" i="31"/>
  <c r="O121" i="31"/>
  <c r="O122" i="31"/>
  <c r="O123" i="31"/>
  <c r="O124" i="31"/>
  <c r="O125" i="31"/>
  <c r="O126" i="31"/>
  <c r="O127" i="31"/>
  <c r="O128" i="31"/>
  <c r="O129" i="31"/>
  <c r="O130" i="31"/>
  <c r="O131" i="31"/>
  <c r="O132" i="31"/>
  <c r="O133" i="31"/>
  <c r="O134" i="31"/>
  <c r="O135" i="31"/>
  <c r="O136" i="31"/>
  <c r="O137" i="31"/>
  <c r="O138" i="31"/>
  <c r="O139" i="31"/>
  <c r="O140" i="31"/>
  <c r="O141" i="31"/>
  <c r="O142" i="31"/>
  <c r="O143" i="31"/>
  <c r="O144" i="31"/>
  <c r="O145" i="31"/>
  <c r="O146" i="31"/>
  <c r="O147" i="31"/>
  <c r="O148" i="31"/>
  <c r="O149" i="31"/>
  <c r="O150" i="31"/>
  <c r="O151" i="31"/>
  <c r="O152" i="31"/>
  <c r="O153" i="31"/>
  <c r="O154" i="31"/>
  <c r="O155" i="31"/>
  <c r="O156" i="31"/>
  <c r="O157" i="31"/>
  <c r="O158" i="31"/>
  <c r="O159" i="31"/>
  <c r="O160" i="31"/>
  <c r="O161" i="31"/>
  <c r="O162" i="31"/>
  <c r="O163" i="31"/>
  <c r="O164" i="31"/>
  <c r="O165" i="31"/>
  <c r="O166" i="31"/>
  <c r="O167" i="31"/>
  <c r="O168" i="31"/>
  <c r="O169" i="31"/>
  <c r="O170" i="31"/>
  <c r="O171" i="31"/>
  <c r="O172" i="31"/>
  <c r="O173" i="31"/>
  <c r="O174" i="31"/>
  <c r="O175" i="31"/>
  <c r="O176" i="31"/>
  <c r="O177" i="31"/>
  <c r="O178" i="31"/>
  <c r="O179" i="31"/>
  <c r="O180" i="31"/>
  <c r="O181" i="31"/>
  <c r="O182" i="31"/>
  <c r="O183" i="31"/>
  <c r="O184" i="31"/>
  <c r="O185" i="31"/>
  <c r="O186" i="31"/>
  <c r="O187" i="31"/>
  <c r="O188" i="31"/>
  <c r="O189" i="31"/>
  <c r="O190" i="31"/>
  <c r="O191" i="31"/>
  <c r="O192" i="31"/>
  <c r="O193" i="31"/>
  <c r="O194" i="31"/>
  <c r="O195" i="31"/>
  <c r="O196" i="31"/>
  <c r="O4" i="31"/>
  <c r="O5" i="31"/>
  <c r="O6" i="31"/>
  <c r="O7" i="31"/>
  <c r="O3" i="31"/>
  <c r="N3" i="31"/>
  <c r="N4" i="31"/>
  <c r="N5" i="31"/>
  <c r="N6" i="31"/>
  <c r="N7" i="31"/>
  <c r="N8" i="31"/>
  <c r="N9" i="31"/>
  <c r="N10" i="31"/>
  <c r="N11" i="31"/>
  <c r="N12" i="31"/>
  <c r="N13" i="31"/>
  <c r="N14" i="31"/>
  <c r="N15" i="31"/>
  <c r="N16" i="31"/>
  <c r="N17" i="31"/>
  <c r="N18" i="31"/>
  <c r="N19" i="31"/>
  <c r="N20" i="31"/>
  <c r="N21" i="31"/>
  <c r="N22" i="31"/>
  <c r="N23" i="31"/>
  <c r="N24" i="31"/>
  <c r="N25" i="31"/>
  <c r="N26" i="31"/>
  <c r="N27" i="31"/>
  <c r="N28" i="31"/>
  <c r="N29" i="31"/>
  <c r="N30" i="31"/>
  <c r="N31" i="31"/>
  <c r="N32" i="31"/>
  <c r="N33" i="31"/>
  <c r="N34" i="31"/>
  <c r="N35" i="31"/>
  <c r="N36" i="31"/>
  <c r="N37" i="31"/>
  <c r="N38" i="31"/>
  <c r="N39" i="31"/>
  <c r="N40" i="31"/>
  <c r="N41" i="31"/>
  <c r="N42" i="31"/>
  <c r="N43" i="31"/>
  <c r="N44" i="31"/>
  <c r="N45" i="31"/>
  <c r="N46" i="31"/>
  <c r="N47" i="31"/>
  <c r="N48" i="31"/>
  <c r="N49" i="31"/>
  <c r="N50" i="31"/>
  <c r="N51" i="31"/>
  <c r="N52" i="31"/>
  <c r="N53" i="31"/>
  <c r="N54" i="31"/>
  <c r="N55" i="31"/>
  <c r="N56" i="31"/>
  <c r="N57" i="31"/>
  <c r="N58" i="31"/>
  <c r="N59" i="31"/>
  <c r="N60" i="31"/>
  <c r="N61" i="31"/>
  <c r="N62" i="31"/>
  <c r="N63" i="31"/>
  <c r="N64" i="31"/>
  <c r="N65" i="31"/>
  <c r="N66" i="31"/>
  <c r="N67" i="31"/>
  <c r="N68" i="31"/>
  <c r="N69" i="31"/>
  <c r="N70" i="31"/>
  <c r="N71" i="31"/>
  <c r="N72" i="31"/>
  <c r="N73" i="31"/>
  <c r="N74" i="31"/>
  <c r="N75" i="31"/>
  <c r="N76" i="31"/>
  <c r="N77" i="31"/>
  <c r="N78" i="31"/>
  <c r="N79" i="31"/>
  <c r="N80" i="31"/>
  <c r="N81" i="31"/>
  <c r="N82" i="31"/>
  <c r="N83" i="31"/>
  <c r="N84" i="31"/>
  <c r="N85" i="31"/>
  <c r="N86" i="31"/>
  <c r="N87" i="31"/>
  <c r="N88" i="31"/>
  <c r="N89" i="31"/>
  <c r="N90" i="31"/>
  <c r="N91" i="31"/>
  <c r="N92" i="31"/>
  <c r="N93" i="31"/>
  <c r="N94" i="31"/>
  <c r="N95" i="31"/>
  <c r="N96" i="31"/>
  <c r="N97" i="31"/>
  <c r="N98" i="31"/>
  <c r="N99" i="31"/>
  <c r="N100" i="31"/>
  <c r="N101" i="31"/>
  <c r="N102" i="31"/>
  <c r="N103" i="31"/>
  <c r="N104" i="31"/>
  <c r="N105" i="31"/>
  <c r="N106" i="31"/>
  <c r="N107" i="31"/>
  <c r="N108" i="31"/>
  <c r="N109" i="31"/>
  <c r="N110" i="31"/>
  <c r="N111" i="31"/>
  <c r="N112" i="31"/>
  <c r="N113" i="31"/>
  <c r="N114" i="31"/>
  <c r="N115" i="31"/>
  <c r="N116" i="31"/>
  <c r="N117" i="31"/>
  <c r="N118" i="31"/>
  <c r="N119" i="31"/>
  <c r="N120" i="31"/>
  <c r="N121" i="31"/>
  <c r="N122" i="31"/>
  <c r="N123" i="31"/>
  <c r="N124" i="31"/>
  <c r="N125" i="31"/>
  <c r="N126" i="31"/>
  <c r="N127" i="31"/>
  <c r="N128" i="31"/>
  <c r="N129" i="31"/>
  <c r="N130" i="31"/>
  <c r="N131" i="31"/>
  <c r="N132" i="31"/>
  <c r="N133" i="31"/>
  <c r="N134" i="31"/>
  <c r="N135" i="31"/>
  <c r="N136" i="31"/>
  <c r="N137" i="31"/>
  <c r="N138" i="31"/>
  <c r="N139" i="31"/>
  <c r="N140" i="31"/>
  <c r="N141" i="31"/>
  <c r="N142" i="31"/>
  <c r="N143" i="31"/>
  <c r="N144" i="31"/>
  <c r="N145" i="31"/>
  <c r="N146" i="31"/>
  <c r="N147" i="31"/>
  <c r="N148" i="31"/>
  <c r="N149" i="31"/>
  <c r="N150" i="31"/>
  <c r="N151" i="31"/>
  <c r="N152" i="31"/>
  <c r="N153" i="31"/>
  <c r="N154" i="31"/>
  <c r="N155" i="31"/>
  <c r="N156" i="31"/>
  <c r="N157" i="31"/>
  <c r="N158" i="31"/>
  <c r="N159" i="31"/>
  <c r="N160" i="31"/>
  <c r="N161" i="31"/>
  <c r="N162" i="31"/>
  <c r="N163" i="31"/>
  <c r="N164" i="31"/>
  <c r="N165" i="31"/>
  <c r="N166" i="31"/>
  <c r="N167" i="31"/>
  <c r="N168" i="31"/>
  <c r="N169" i="31"/>
  <c r="N170" i="31"/>
  <c r="N171" i="31"/>
  <c r="N172" i="31"/>
  <c r="N173" i="31"/>
  <c r="N174" i="31"/>
  <c r="N175" i="31"/>
  <c r="N176" i="31"/>
  <c r="N177" i="31"/>
  <c r="N178" i="31"/>
  <c r="N179" i="31"/>
  <c r="N180" i="31"/>
  <c r="N181" i="31"/>
  <c r="N182" i="31"/>
  <c r="N183" i="31"/>
  <c r="N184" i="31"/>
  <c r="N185" i="31"/>
  <c r="N186" i="31"/>
  <c r="N187" i="31"/>
  <c r="N188" i="31"/>
  <c r="N189" i="31"/>
  <c r="N190" i="31"/>
  <c r="N191" i="31"/>
  <c r="N192" i="31"/>
  <c r="N193" i="31"/>
  <c r="N194" i="31"/>
  <c r="N195" i="31"/>
  <c r="N196" i="31"/>
  <c r="H3" i="18" l="1"/>
  <c r="I3" i="18" s="1"/>
  <c r="H4" i="18"/>
  <c r="I4" i="18" s="1"/>
  <c r="H5" i="18"/>
  <c r="I5" i="18" s="1"/>
  <c r="H6" i="18"/>
  <c r="I6" i="18" s="1"/>
  <c r="H7" i="18"/>
  <c r="I7" i="18" s="1"/>
  <c r="H8" i="18"/>
  <c r="I8" i="18" s="1"/>
  <c r="H9" i="18"/>
  <c r="I9" i="18" s="1"/>
  <c r="H10" i="18"/>
  <c r="I10" i="18" s="1"/>
  <c r="H11" i="18"/>
  <c r="I11" i="18" s="1"/>
  <c r="H12" i="18"/>
  <c r="I12" i="18" s="1"/>
  <c r="H13" i="18"/>
  <c r="I13" i="18" s="1"/>
  <c r="H14" i="18"/>
  <c r="I14" i="18" s="1"/>
  <c r="H15" i="18"/>
  <c r="I15" i="18" s="1"/>
  <c r="H16" i="18"/>
  <c r="I16" i="18" s="1"/>
  <c r="H17" i="18"/>
  <c r="I17" i="18" s="1"/>
  <c r="H18" i="18"/>
  <c r="I18" i="18" s="1"/>
  <c r="H19" i="18"/>
  <c r="I19" i="18" s="1"/>
  <c r="H20" i="18"/>
  <c r="I20" i="18" s="1"/>
  <c r="H21" i="18"/>
  <c r="I21" i="18" s="1"/>
  <c r="H22" i="18"/>
  <c r="I22" i="18" s="1"/>
  <c r="H23" i="18"/>
  <c r="I23" i="18" s="1"/>
  <c r="H24" i="18"/>
  <c r="I24" i="18" s="1"/>
  <c r="H25" i="18"/>
  <c r="I25" i="18" s="1"/>
  <c r="H26" i="18"/>
  <c r="I26" i="18" s="1"/>
  <c r="H27" i="18"/>
  <c r="I27" i="18" s="1"/>
  <c r="H28" i="18"/>
  <c r="I28" i="18" s="1"/>
  <c r="H29" i="18"/>
  <c r="I29" i="18" s="1"/>
  <c r="H30" i="18"/>
  <c r="I30" i="18" s="1"/>
  <c r="H31" i="18"/>
  <c r="I31" i="18" s="1"/>
  <c r="H32" i="18"/>
  <c r="H33" i="18"/>
  <c r="I33" i="18" s="1"/>
  <c r="H34" i="18"/>
  <c r="I34" i="18" s="1"/>
  <c r="H35" i="18"/>
  <c r="I35" i="18" s="1"/>
  <c r="H36" i="18"/>
  <c r="I36" i="18" s="1"/>
  <c r="H37" i="18"/>
  <c r="I37" i="18" s="1"/>
  <c r="H38" i="18"/>
  <c r="I38" i="18" s="1"/>
  <c r="H39" i="18"/>
  <c r="I39" i="18" s="1"/>
  <c r="H40" i="18"/>
  <c r="I40" i="18" s="1"/>
  <c r="H41" i="18"/>
  <c r="I41" i="18" s="1"/>
  <c r="H42" i="18"/>
  <c r="I42" i="18" s="1"/>
  <c r="H43" i="18"/>
  <c r="I43" i="18" s="1"/>
  <c r="H44" i="18"/>
  <c r="I44" i="18" s="1"/>
  <c r="H45" i="18"/>
  <c r="I45" i="18" s="1"/>
  <c r="H46" i="18"/>
  <c r="I46" i="18" s="1"/>
  <c r="H47" i="18"/>
  <c r="I47" i="18" s="1"/>
  <c r="H48" i="18"/>
  <c r="I48" i="18" s="1"/>
  <c r="H49" i="18"/>
  <c r="I49" i="18" s="1"/>
  <c r="H50" i="18"/>
  <c r="I50" i="18"/>
  <c r="D5" i="13"/>
  <c r="D6" i="13"/>
  <c r="D7" i="13"/>
  <c r="D8" i="13"/>
  <c r="D9" i="13"/>
  <c r="D10" i="13"/>
  <c r="D11" i="13"/>
  <c r="D13" i="13"/>
  <c r="D14" i="13"/>
  <c r="D15" i="13"/>
  <c r="D16" i="13"/>
  <c r="D17" i="13"/>
  <c r="D18" i="13"/>
  <c r="D20" i="13"/>
  <c r="D21" i="13"/>
  <c r="D22" i="13"/>
  <c r="D23" i="13"/>
  <c r="D25" i="13"/>
  <c r="D26" i="13"/>
  <c r="D27" i="13"/>
  <c r="D29" i="13"/>
  <c r="D30" i="13"/>
  <c r="D31" i="13"/>
  <c r="D32" i="13"/>
  <c r="D33" i="13"/>
  <c r="D34" i="13"/>
  <c r="D35" i="13"/>
  <c r="D36" i="13"/>
  <c r="D37" i="13"/>
  <c r="D38" i="13"/>
  <c r="D39" i="13"/>
  <c r="D40" i="13"/>
  <c r="D41" i="13"/>
  <c r="D42" i="13"/>
  <c r="D43" i="13"/>
  <c r="D44" i="13"/>
  <c r="D46" i="13"/>
  <c r="D48" i="13"/>
  <c r="E48" i="13" s="1"/>
  <c r="F48" i="13" s="1"/>
  <c r="D49" i="13"/>
  <c r="D50" i="13"/>
  <c r="D52" i="13"/>
  <c r="D53" i="13"/>
  <c r="D54" i="13"/>
  <c r="D55" i="13"/>
  <c r="D56" i="13"/>
  <c r="D57" i="13"/>
  <c r="D58" i="13"/>
  <c r="D59" i="13"/>
  <c r="D61" i="13"/>
  <c r="D62" i="13"/>
  <c r="D65" i="13"/>
  <c r="D66" i="13"/>
  <c r="D68" i="13"/>
  <c r="D69" i="13"/>
  <c r="D71" i="13"/>
  <c r="D72" i="13"/>
  <c r="D73" i="13"/>
  <c r="D74" i="13"/>
  <c r="D75" i="13"/>
  <c r="D76" i="13"/>
  <c r="D77" i="13"/>
  <c r="D79" i="13"/>
  <c r="E79" i="13" s="1"/>
  <c r="F79" i="13" s="1"/>
  <c r="D80" i="13"/>
  <c r="D81" i="13"/>
  <c r="D82" i="13"/>
  <c r="D83" i="13"/>
  <c r="D85" i="13"/>
  <c r="D87" i="13"/>
  <c r="D88" i="13"/>
  <c r="D89" i="13"/>
  <c r="D90" i="13"/>
  <c r="D91" i="13"/>
  <c r="D92" i="13"/>
  <c r="D93" i="13"/>
  <c r="D94" i="13"/>
  <c r="D95" i="13"/>
  <c r="D97" i="13"/>
  <c r="D98" i="13"/>
  <c r="D99" i="13"/>
  <c r="D100" i="13"/>
  <c r="D103" i="13"/>
  <c r="D104" i="13"/>
  <c r="D105" i="13"/>
  <c r="D106" i="13"/>
  <c r="D107" i="13"/>
  <c r="D109" i="13"/>
  <c r="D110" i="13"/>
  <c r="D111" i="13"/>
  <c r="D112" i="13"/>
  <c r="D113" i="13"/>
  <c r="D114" i="13"/>
  <c r="D115" i="13"/>
  <c r="D117" i="13"/>
  <c r="D118" i="13"/>
  <c r="D119" i="13"/>
  <c r="D120" i="13"/>
  <c r="D121" i="13"/>
  <c r="D122" i="13"/>
  <c r="D124" i="13"/>
  <c r="D125" i="13"/>
  <c r="D126" i="13"/>
  <c r="D127" i="13"/>
  <c r="D128" i="13"/>
  <c r="D130" i="13"/>
  <c r="D131" i="13"/>
  <c r="D132" i="13"/>
  <c r="D133" i="13"/>
  <c r="D134" i="13"/>
  <c r="D135" i="13"/>
  <c r="D136" i="13"/>
  <c r="D137" i="13"/>
  <c r="D140" i="13"/>
  <c r="D141" i="13"/>
  <c r="D142" i="13"/>
  <c r="E142" i="13" s="1"/>
  <c r="F142" i="13" s="1"/>
  <c r="D144" i="13"/>
  <c r="D145" i="13"/>
  <c r="D146" i="13"/>
  <c r="D147" i="13"/>
  <c r="D148" i="13"/>
  <c r="D149" i="13"/>
  <c r="D150" i="13"/>
  <c r="D151" i="13"/>
  <c r="D152" i="13"/>
  <c r="D153" i="13"/>
  <c r="D155" i="13"/>
  <c r="D156" i="13"/>
  <c r="D157" i="13"/>
  <c r="D160" i="13"/>
  <c r="D161" i="13"/>
  <c r="D162" i="13"/>
  <c r="D163" i="13"/>
  <c r="D165" i="13"/>
  <c r="D166" i="13"/>
  <c r="D167" i="13"/>
  <c r="D168" i="13"/>
  <c r="D170" i="13"/>
  <c r="D171" i="13"/>
  <c r="D172" i="13"/>
  <c r="D173" i="13"/>
  <c r="D174" i="13"/>
  <c r="E174" i="13" s="1"/>
  <c r="F174" i="13" s="1"/>
  <c r="D175" i="13"/>
  <c r="D176" i="13"/>
  <c r="D177" i="13"/>
  <c r="D178" i="13"/>
  <c r="D179" i="13"/>
  <c r="D181" i="13"/>
  <c r="D182" i="13"/>
  <c r="D183" i="13"/>
  <c r="D185" i="13"/>
  <c r="D187" i="13"/>
  <c r="D188" i="13"/>
  <c r="D189" i="13"/>
  <c r="D190" i="13"/>
  <c r="D191" i="13"/>
  <c r="D192" i="13"/>
  <c r="D193" i="13"/>
  <c r="D194" i="13"/>
  <c r="D195" i="13"/>
  <c r="D196" i="13"/>
  <c r="D3" i="13"/>
  <c r="D19" i="13"/>
  <c r="E19" i="13" s="1"/>
  <c r="F19" i="13" s="1"/>
  <c r="D28" i="13"/>
  <c r="E28" i="13" s="1"/>
  <c r="F28" i="13" s="1"/>
  <c r="D51" i="13"/>
  <c r="E51" i="13" s="1"/>
  <c r="F51" i="13" s="1"/>
  <c r="D60" i="13"/>
  <c r="E60" i="13" s="1"/>
  <c r="F60" i="13" s="1"/>
  <c r="D84" i="13"/>
  <c r="E84" i="13" s="1"/>
  <c r="F84" i="13" s="1"/>
  <c r="D70" i="13"/>
  <c r="E70" i="13" s="1"/>
  <c r="F70" i="13" s="1"/>
  <c r="D164" i="13"/>
  <c r="E164" i="13" s="1"/>
  <c r="F164" i="13" s="1"/>
  <c r="D64" i="13"/>
  <c r="E64" i="13" s="1"/>
  <c r="F64" i="13" s="1"/>
  <c r="D45" i="13"/>
  <c r="E45" i="13" s="1"/>
  <c r="F45" i="13" s="1"/>
  <c r="D86" i="13"/>
  <c r="E86" i="13" s="1"/>
  <c r="F86" i="13" s="1"/>
  <c r="D47" i="13"/>
  <c r="E47" i="13" s="1"/>
  <c r="F47" i="13" s="1"/>
  <c r="D96" i="13"/>
  <c r="E96" i="13" s="1"/>
  <c r="F96" i="13" s="1"/>
  <c r="D101" i="13"/>
  <c r="E101" i="13" s="1"/>
  <c r="F101" i="13" s="1"/>
  <c r="D102" i="13"/>
  <c r="E102" i="13" s="1"/>
  <c r="F102" i="13" s="1"/>
  <c r="D78" i="13"/>
  <c r="E78" i="13" s="1"/>
  <c r="F78" i="13" s="1"/>
  <c r="D108" i="13"/>
  <c r="E108" i="13" s="1"/>
  <c r="F108" i="13" s="1"/>
  <c r="D123" i="13"/>
  <c r="E123" i="13" s="1"/>
  <c r="F123" i="13" s="1"/>
  <c r="D12" i="13"/>
  <c r="E12" i="13" s="1"/>
  <c r="F12" i="13" s="1"/>
  <c r="D138" i="13"/>
  <c r="E138" i="13" s="1"/>
  <c r="F138" i="13" s="1"/>
  <c r="D139" i="13"/>
  <c r="E139" i="13" s="1"/>
  <c r="F139" i="13" s="1"/>
  <c r="D143" i="13"/>
  <c r="E143" i="13" s="1"/>
  <c r="F143" i="13" s="1"/>
  <c r="D159" i="13"/>
  <c r="E159" i="13" s="1"/>
  <c r="F159" i="13" s="1"/>
  <c r="D158" i="13"/>
  <c r="E158" i="13" s="1"/>
  <c r="F158" i="13" s="1"/>
  <c r="D63" i="13"/>
  <c r="E63" i="13" s="1"/>
  <c r="F63" i="13" s="1"/>
  <c r="D169" i="13"/>
  <c r="E169" i="13" s="1"/>
  <c r="F169" i="13" s="1"/>
  <c r="D129" i="13"/>
  <c r="E129" i="13" s="1"/>
  <c r="F129" i="13" s="1"/>
  <c r="D186" i="13"/>
  <c r="E186" i="13" s="1"/>
  <c r="F186" i="13" s="1"/>
  <c r="D116" i="13"/>
  <c r="E116" i="13" s="1"/>
  <c r="F116" i="13" s="1"/>
  <c r="D4" i="13"/>
  <c r="F4" i="13" s="1"/>
  <c r="D154" i="13"/>
  <c r="E154" i="13" s="1"/>
  <c r="F154" i="13" s="1"/>
  <c r="D180" i="13"/>
  <c r="E180" i="13" s="1"/>
  <c r="F180" i="13" s="1"/>
  <c r="D24" i="13"/>
  <c r="E24" i="13" s="1"/>
  <c r="F24" i="13" s="1"/>
  <c r="D184" i="13"/>
  <c r="E184" i="13" s="1"/>
  <c r="F184" i="13" s="1"/>
  <c r="D67" i="13"/>
  <c r="E67" i="13" s="1"/>
  <c r="F67" i="13" s="1"/>
  <c r="N6" i="22"/>
  <c r="N3" i="22"/>
  <c r="N2" i="22"/>
  <c r="N3" i="20"/>
  <c r="I32" i="18" l="1"/>
  <c r="K9" i="14"/>
  <c r="O3" i="20"/>
  <c r="D6" i="11"/>
  <c r="F6" i="11"/>
  <c r="I6" i="11"/>
  <c r="D7" i="11"/>
  <c r="F7" i="11"/>
  <c r="I7" i="11"/>
  <c r="D8" i="11"/>
  <c r="F8" i="11"/>
  <c r="I8" i="11"/>
  <c r="D9" i="11"/>
  <c r="F9" i="11"/>
  <c r="I9" i="11"/>
  <c r="D10" i="11"/>
  <c r="F10" i="11"/>
  <c r="I10" i="11"/>
  <c r="D11" i="11"/>
  <c r="F11" i="11"/>
  <c r="I11" i="11"/>
  <c r="D12" i="11"/>
  <c r="F12" i="11"/>
  <c r="I12" i="11"/>
  <c r="D13" i="11"/>
  <c r="F13" i="11"/>
  <c r="I13" i="11"/>
  <c r="D14" i="11"/>
  <c r="F14" i="11"/>
  <c r="I14" i="11"/>
  <c r="D15" i="11"/>
  <c r="F15" i="11"/>
  <c r="I15" i="11"/>
  <c r="D16" i="11"/>
  <c r="F16" i="11"/>
  <c r="I16" i="11"/>
  <c r="D17" i="11"/>
  <c r="F17" i="11"/>
  <c r="I17" i="11"/>
  <c r="D18" i="11"/>
  <c r="F18" i="11"/>
  <c r="I18" i="11"/>
  <c r="D19" i="11"/>
  <c r="F19" i="11"/>
  <c r="I19" i="11"/>
  <c r="D20" i="11"/>
  <c r="F20" i="11"/>
  <c r="I20" i="11"/>
  <c r="D21" i="11"/>
  <c r="F21" i="11"/>
  <c r="I21" i="11"/>
  <c r="D22" i="11"/>
  <c r="F22" i="11"/>
  <c r="I22" i="11"/>
  <c r="D23" i="11"/>
  <c r="F23" i="11"/>
  <c r="I23" i="11"/>
  <c r="D24" i="11"/>
  <c r="F24" i="11"/>
  <c r="I24" i="11"/>
  <c r="D25" i="11"/>
  <c r="F25" i="11"/>
  <c r="I25" i="11"/>
  <c r="D26" i="11"/>
  <c r="F26" i="11"/>
  <c r="I26" i="11"/>
  <c r="D27" i="11"/>
  <c r="F27" i="11"/>
  <c r="I27" i="11"/>
  <c r="D28" i="11"/>
  <c r="F28" i="11"/>
  <c r="I28" i="11"/>
  <c r="D29" i="11"/>
  <c r="F29" i="11"/>
  <c r="I29" i="11"/>
  <c r="D30" i="11"/>
  <c r="F30" i="11"/>
  <c r="I30" i="11"/>
  <c r="D31" i="11"/>
  <c r="F31" i="11"/>
  <c r="I31" i="11"/>
  <c r="D32" i="11"/>
  <c r="F32" i="11"/>
  <c r="I32" i="11"/>
  <c r="D33" i="11"/>
  <c r="F33" i="11"/>
  <c r="I33" i="11"/>
  <c r="D34" i="11"/>
  <c r="F34" i="11"/>
  <c r="I34" i="11"/>
  <c r="D35" i="11"/>
  <c r="F35" i="11"/>
  <c r="I35" i="11"/>
  <c r="D36" i="11"/>
  <c r="F36" i="11"/>
  <c r="I36" i="11"/>
  <c r="D37" i="11"/>
  <c r="F37" i="11"/>
  <c r="I37" i="11"/>
  <c r="D38" i="11"/>
  <c r="F38" i="11"/>
  <c r="I38" i="11"/>
  <c r="D39" i="11"/>
  <c r="F39" i="11"/>
  <c r="I39" i="11"/>
  <c r="D40" i="11"/>
  <c r="F40" i="11"/>
  <c r="I40" i="11"/>
  <c r="D41" i="11"/>
  <c r="F41" i="11"/>
  <c r="I41" i="11"/>
  <c r="D42" i="11"/>
  <c r="F42" i="11"/>
  <c r="I42" i="11"/>
  <c r="D43" i="11"/>
  <c r="F43" i="11"/>
  <c r="I43" i="11"/>
  <c r="D44" i="11"/>
  <c r="F44" i="11"/>
  <c r="I44" i="11"/>
  <c r="D45" i="11"/>
  <c r="F45" i="11"/>
  <c r="I45" i="11"/>
  <c r="D46" i="11"/>
  <c r="F46" i="11"/>
  <c r="I46" i="11"/>
  <c r="D47" i="11"/>
  <c r="F47" i="11"/>
  <c r="I47" i="11"/>
  <c r="D48" i="11"/>
  <c r="F48" i="11"/>
  <c r="I48" i="11"/>
  <c r="D49" i="11"/>
  <c r="F49" i="11"/>
  <c r="I49" i="11"/>
  <c r="D50" i="11"/>
  <c r="F50" i="11"/>
  <c r="I50" i="11"/>
  <c r="D51" i="11"/>
  <c r="F51" i="11"/>
  <c r="I51" i="11"/>
  <c r="D52" i="11"/>
  <c r="F52" i="11"/>
  <c r="I52" i="11"/>
  <c r="D53" i="11"/>
  <c r="F53" i="11"/>
  <c r="I53" i="11"/>
  <c r="D54" i="11"/>
  <c r="F54" i="11"/>
  <c r="I54" i="11"/>
  <c r="D55" i="11"/>
  <c r="F55" i="11"/>
  <c r="I55" i="11"/>
  <c r="D56" i="11"/>
  <c r="F56" i="11"/>
  <c r="I56" i="11"/>
  <c r="D57" i="11"/>
  <c r="F57" i="11"/>
  <c r="I57" i="11"/>
  <c r="D58" i="11"/>
  <c r="F58" i="11"/>
  <c r="I58" i="11"/>
  <c r="D59" i="11"/>
  <c r="F59" i="11"/>
  <c r="I59" i="11"/>
  <c r="D60" i="11"/>
  <c r="F60" i="11"/>
  <c r="I60" i="11"/>
  <c r="D61" i="11"/>
  <c r="F61" i="11"/>
  <c r="I61" i="11"/>
  <c r="D62" i="11"/>
  <c r="F62" i="11"/>
  <c r="I62" i="11"/>
  <c r="D63" i="11"/>
  <c r="F63" i="11"/>
  <c r="I63" i="11"/>
  <c r="D64" i="11"/>
  <c r="F64" i="11"/>
  <c r="I64" i="11"/>
  <c r="D65" i="11"/>
  <c r="F65" i="11"/>
  <c r="I65" i="11"/>
  <c r="D66" i="11"/>
  <c r="F66" i="11"/>
  <c r="I66" i="11"/>
  <c r="D67" i="11"/>
  <c r="F67" i="11"/>
  <c r="I67" i="11"/>
  <c r="D68" i="11"/>
  <c r="F68" i="11"/>
  <c r="I68" i="11"/>
  <c r="D69" i="11"/>
  <c r="F69" i="11"/>
  <c r="I69" i="11"/>
  <c r="D70" i="11"/>
  <c r="F70" i="11"/>
  <c r="I70" i="11"/>
  <c r="D71" i="11"/>
  <c r="F71" i="11"/>
  <c r="I71" i="11"/>
  <c r="D72" i="11"/>
  <c r="F72" i="11"/>
  <c r="I72" i="11"/>
  <c r="D73" i="11"/>
  <c r="F73" i="11"/>
  <c r="I73" i="11"/>
  <c r="D74" i="11"/>
  <c r="F74" i="11"/>
  <c r="I74" i="11"/>
  <c r="D75" i="11"/>
  <c r="F75" i="11"/>
  <c r="I75" i="11"/>
  <c r="D76" i="11"/>
  <c r="F76" i="11"/>
  <c r="I76" i="11"/>
  <c r="D77" i="11"/>
  <c r="F77" i="11"/>
  <c r="I77" i="11"/>
  <c r="D78" i="11"/>
  <c r="F78" i="11"/>
  <c r="I78" i="11"/>
  <c r="D79" i="11"/>
  <c r="F79" i="11"/>
  <c r="I79" i="11"/>
  <c r="D80" i="11"/>
  <c r="F80" i="11"/>
  <c r="I80" i="11"/>
  <c r="D81" i="11"/>
  <c r="F81" i="11"/>
  <c r="I81" i="11"/>
  <c r="D82" i="11"/>
  <c r="F82" i="11"/>
  <c r="I82" i="11"/>
  <c r="D83" i="11"/>
  <c r="F83" i="11"/>
  <c r="I83" i="11"/>
  <c r="D84" i="11"/>
  <c r="F84" i="11"/>
  <c r="I84" i="11"/>
  <c r="D85" i="11"/>
  <c r="F85" i="11"/>
  <c r="I85" i="11"/>
  <c r="D86" i="11"/>
  <c r="F86" i="11"/>
  <c r="I86" i="11"/>
  <c r="D87" i="11"/>
  <c r="F87" i="11"/>
  <c r="I87" i="11"/>
  <c r="D88" i="11"/>
  <c r="F88" i="11"/>
  <c r="I88" i="11"/>
  <c r="D89" i="11"/>
  <c r="F89" i="11"/>
  <c r="I89" i="11"/>
  <c r="D90" i="11"/>
  <c r="F90" i="11"/>
  <c r="I90" i="11"/>
  <c r="D91" i="11"/>
  <c r="F91" i="11"/>
  <c r="I91" i="11"/>
  <c r="D92" i="11"/>
  <c r="F92" i="11"/>
  <c r="I92" i="11"/>
  <c r="D93" i="11"/>
  <c r="F93" i="11"/>
  <c r="I93" i="11"/>
  <c r="D94" i="11"/>
  <c r="F94" i="11"/>
  <c r="I94" i="11"/>
  <c r="D95" i="11"/>
  <c r="F95" i="11"/>
  <c r="I95" i="11"/>
  <c r="D96" i="11"/>
  <c r="F96" i="11"/>
  <c r="I96" i="11"/>
  <c r="D97" i="11"/>
  <c r="F97" i="11"/>
  <c r="I97" i="11"/>
  <c r="D98" i="11"/>
  <c r="F98" i="11"/>
  <c r="I98" i="11"/>
  <c r="D99" i="11"/>
  <c r="F99" i="11"/>
  <c r="I99" i="11"/>
  <c r="D100" i="11"/>
  <c r="F100" i="11"/>
  <c r="I100" i="11"/>
  <c r="D101" i="11"/>
  <c r="F101" i="11"/>
  <c r="I101" i="11"/>
  <c r="D102" i="11"/>
  <c r="F102" i="11"/>
  <c r="I102" i="11"/>
  <c r="D103" i="11"/>
  <c r="F103" i="11"/>
  <c r="I103" i="11"/>
  <c r="D104" i="11"/>
  <c r="F104" i="11"/>
  <c r="I104" i="11"/>
  <c r="D105" i="11"/>
  <c r="F105" i="11"/>
  <c r="I105" i="11"/>
  <c r="D106" i="11"/>
  <c r="F106" i="11"/>
  <c r="I106" i="11"/>
  <c r="D107" i="11"/>
  <c r="F107" i="11"/>
  <c r="I107" i="11"/>
  <c r="D108" i="11"/>
  <c r="F108" i="11"/>
  <c r="I108" i="11"/>
  <c r="D109" i="11"/>
  <c r="F109" i="11"/>
  <c r="I109" i="11"/>
  <c r="D110" i="11"/>
  <c r="F110" i="11"/>
  <c r="I110" i="11"/>
  <c r="D111" i="11"/>
  <c r="F111" i="11"/>
  <c r="I111" i="11"/>
  <c r="D112" i="11"/>
  <c r="F112" i="11"/>
  <c r="I112" i="11"/>
  <c r="D113" i="11"/>
  <c r="F113" i="11"/>
  <c r="I113" i="11"/>
  <c r="D114" i="11"/>
  <c r="F114" i="11"/>
  <c r="I114" i="11"/>
  <c r="D115" i="11"/>
  <c r="F115" i="11"/>
  <c r="I115" i="11"/>
  <c r="D116" i="11"/>
  <c r="F116" i="11"/>
  <c r="I116" i="11"/>
  <c r="D117" i="11"/>
  <c r="F117" i="11"/>
  <c r="I117" i="11"/>
  <c r="D118" i="11"/>
  <c r="F118" i="11"/>
  <c r="I118" i="11"/>
  <c r="D119" i="11"/>
  <c r="F119" i="11"/>
  <c r="I119" i="11"/>
  <c r="D120" i="11"/>
  <c r="F120" i="11"/>
  <c r="I120" i="11"/>
  <c r="D121" i="11"/>
  <c r="F121" i="11"/>
  <c r="I121" i="11"/>
  <c r="D122" i="11"/>
  <c r="F122" i="11"/>
  <c r="I122" i="11"/>
  <c r="D123" i="11"/>
  <c r="F123" i="11"/>
  <c r="I123" i="11"/>
  <c r="D124" i="11"/>
  <c r="F124" i="11"/>
  <c r="I124" i="11"/>
  <c r="D125" i="11"/>
  <c r="F125" i="11"/>
  <c r="I125" i="11"/>
  <c r="D126" i="11"/>
  <c r="F126" i="11"/>
  <c r="I126" i="11"/>
  <c r="D127" i="11"/>
  <c r="F127" i="11"/>
  <c r="I127" i="11"/>
  <c r="D128" i="11"/>
  <c r="F128" i="11"/>
  <c r="I128" i="11"/>
  <c r="D129" i="11"/>
  <c r="F129" i="11"/>
  <c r="I129" i="11"/>
  <c r="D130" i="11"/>
  <c r="F130" i="11"/>
  <c r="I130" i="11"/>
  <c r="D131" i="11"/>
  <c r="F131" i="11"/>
  <c r="I131" i="11"/>
  <c r="D132" i="11"/>
  <c r="F132" i="11"/>
  <c r="I132" i="11"/>
  <c r="D133" i="11"/>
  <c r="F133" i="11"/>
  <c r="I133" i="11"/>
  <c r="D134" i="11"/>
  <c r="F134" i="11"/>
  <c r="I134" i="11"/>
  <c r="D135" i="11"/>
  <c r="F135" i="11"/>
  <c r="I135" i="11"/>
  <c r="D136" i="11"/>
  <c r="F136" i="11"/>
  <c r="I136" i="11"/>
  <c r="D137" i="11"/>
  <c r="F137" i="11"/>
  <c r="I137" i="11"/>
  <c r="D138" i="11"/>
  <c r="F138" i="11"/>
  <c r="I138" i="11"/>
  <c r="D139" i="11"/>
  <c r="F139" i="11"/>
  <c r="I139" i="11"/>
  <c r="D140" i="11"/>
  <c r="F140" i="11"/>
  <c r="I140" i="11"/>
  <c r="D141" i="11"/>
  <c r="F141" i="11"/>
  <c r="I141" i="11"/>
  <c r="D142" i="11"/>
  <c r="F142" i="11"/>
  <c r="I142" i="11"/>
  <c r="D143" i="11"/>
  <c r="F143" i="11"/>
  <c r="I143" i="11"/>
  <c r="D144" i="11"/>
  <c r="F144" i="11"/>
  <c r="I144" i="11"/>
  <c r="D145" i="11"/>
  <c r="F145" i="11"/>
  <c r="I145" i="11"/>
  <c r="D146" i="11"/>
  <c r="F146" i="11"/>
  <c r="I146" i="11"/>
  <c r="D147" i="11"/>
  <c r="F147" i="11"/>
  <c r="I147" i="11"/>
  <c r="D148" i="11"/>
  <c r="F148" i="11"/>
  <c r="I148" i="11"/>
  <c r="D149" i="11"/>
  <c r="F149" i="11"/>
  <c r="I149" i="11"/>
  <c r="D150" i="11"/>
  <c r="F150" i="11"/>
  <c r="I150" i="11"/>
  <c r="D151" i="11"/>
  <c r="F151" i="11"/>
  <c r="I151" i="11"/>
  <c r="D152" i="11"/>
  <c r="F152" i="11"/>
  <c r="I152" i="11"/>
  <c r="D153" i="11"/>
  <c r="F153" i="11"/>
  <c r="I153" i="11"/>
  <c r="D154" i="11"/>
  <c r="F154" i="11"/>
  <c r="I154" i="11"/>
  <c r="D155" i="11"/>
  <c r="F155" i="11"/>
  <c r="I155" i="11"/>
  <c r="D156" i="11"/>
  <c r="F156" i="11"/>
  <c r="I156" i="11"/>
  <c r="D157" i="11"/>
  <c r="F157" i="11"/>
  <c r="I157" i="11"/>
  <c r="D158" i="11"/>
  <c r="F158" i="11"/>
  <c r="I158" i="11"/>
  <c r="D159" i="11"/>
  <c r="F159" i="11"/>
  <c r="I159" i="11"/>
  <c r="D160" i="11"/>
  <c r="F160" i="11"/>
  <c r="I160" i="11"/>
  <c r="D161" i="11"/>
  <c r="F161" i="11"/>
  <c r="I161" i="11"/>
  <c r="D162" i="11"/>
  <c r="F162" i="11"/>
  <c r="I162" i="11"/>
  <c r="D163" i="11"/>
  <c r="F163" i="11"/>
  <c r="I163" i="11"/>
  <c r="D164" i="11"/>
  <c r="F164" i="11"/>
  <c r="I164" i="11"/>
  <c r="D165" i="11"/>
  <c r="F165" i="11"/>
  <c r="I165" i="11"/>
  <c r="D166" i="11"/>
  <c r="F166" i="11"/>
  <c r="I166" i="11"/>
  <c r="D167" i="11"/>
  <c r="F167" i="11"/>
  <c r="I167" i="11"/>
  <c r="D168" i="11"/>
  <c r="F168" i="11"/>
  <c r="I168" i="11"/>
  <c r="D169" i="11"/>
  <c r="F169" i="11"/>
  <c r="I169" i="11"/>
  <c r="D170" i="11"/>
  <c r="F170" i="11"/>
  <c r="I170" i="11"/>
  <c r="D171" i="11"/>
  <c r="F171" i="11"/>
  <c r="I171" i="11"/>
  <c r="D172" i="11"/>
  <c r="F172" i="11"/>
  <c r="I172" i="11"/>
  <c r="D173" i="11"/>
  <c r="F173" i="11"/>
  <c r="I173" i="11"/>
  <c r="D174" i="11"/>
  <c r="F174" i="11"/>
  <c r="I174" i="11"/>
  <c r="D175" i="11"/>
  <c r="F175" i="11"/>
  <c r="I175" i="11"/>
  <c r="D176" i="11"/>
  <c r="F176" i="11"/>
  <c r="I176" i="11"/>
  <c r="D177" i="11"/>
  <c r="F177" i="11"/>
  <c r="I177" i="11"/>
  <c r="D178" i="11"/>
  <c r="F178" i="11"/>
  <c r="I178" i="11"/>
  <c r="D179" i="11"/>
  <c r="F179" i="11"/>
  <c r="I179" i="11"/>
  <c r="D180" i="11"/>
  <c r="F180" i="11"/>
  <c r="I180" i="11"/>
  <c r="D181" i="11"/>
  <c r="F181" i="11"/>
  <c r="I181" i="11"/>
  <c r="D182" i="11"/>
  <c r="F182" i="11"/>
  <c r="I182" i="11"/>
  <c r="D183" i="11"/>
  <c r="F183" i="11"/>
  <c r="I183" i="11"/>
  <c r="D184" i="11"/>
  <c r="F184" i="11"/>
  <c r="I184" i="11"/>
  <c r="D185" i="11"/>
  <c r="F185" i="11"/>
  <c r="I185" i="11"/>
  <c r="D186" i="11"/>
  <c r="F186" i="11"/>
  <c r="I186" i="11"/>
  <c r="D187" i="11"/>
  <c r="F187" i="11"/>
  <c r="I187" i="11"/>
  <c r="D188" i="11"/>
  <c r="F188" i="11"/>
  <c r="I188" i="11"/>
  <c r="D189" i="11"/>
  <c r="F189" i="11"/>
  <c r="I189" i="11"/>
  <c r="D190" i="11"/>
  <c r="F190" i="11"/>
  <c r="I190" i="11"/>
  <c r="D191" i="11"/>
  <c r="F191" i="11"/>
  <c r="I191" i="11"/>
  <c r="D192" i="11"/>
  <c r="F192" i="11"/>
  <c r="I192" i="11"/>
  <c r="D193" i="11"/>
  <c r="F193" i="11"/>
  <c r="I193" i="11"/>
  <c r="D194" i="11"/>
  <c r="F194" i="11"/>
  <c r="I194" i="11"/>
  <c r="D195" i="11"/>
  <c r="F195" i="11"/>
  <c r="I195" i="11"/>
  <c r="D196" i="11"/>
  <c r="F196" i="11"/>
  <c r="I196" i="11"/>
  <c r="D197" i="11"/>
  <c r="F197" i="11"/>
  <c r="I197" i="11"/>
  <c r="D198" i="11"/>
  <c r="F198" i="11"/>
  <c r="I198" i="11"/>
  <c r="D5" i="11"/>
  <c r="C5" i="11"/>
  <c r="I5" i="11"/>
  <c r="F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Q6" i="16"/>
  <c r="N2"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C81" i="32" l="1"/>
  <c r="C80" i="32"/>
  <c r="C79" i="32"/>
  <c r="C84" i="32" s="1"/>
  <c r="O5" i="11"/>
  <c r="L5" i="11"/>
  <c r="K2" i="15" s="1"/>
  <c r="C78" i="32"/>
  <c r="C83" i="32" s="1"/>
  <c r="E17" i="21"/>
  <c r="E25" i="21"/>
  <c r="E33" i="21"/>
  <c r="E41" i="21"/>
  <c r="E49" i="21"/>
  <c r="E57" i="21"/>
  <c r="E65" i="21"/>
  <c r="E73" i="21"/>
  <c r="E81" i="21"/>
  <c r="E89" i="21"/>
  <c r="E97" i="21"/>
  <c r="E105" i="21"/>
  <c r="E113" i="21"/>
  <c r="E121" i="21"/>
  <c r="E129" i="21"/>
  <c r="E137" i="21"/>
  <c r="E145" i="21"/>
  <c r="E153" i="21"/>
  <c r="E161" i="21"/>
  <c r="E169" i="21"/>
  <c r="E177" i="21"/>
  <c r="E185" i="21"/>
  <c r="E193" i="21"/>
  <c r="E7" i="21"/>
  <c r="E18" i="21"/>
  <c r="E26" i="21"/>
  <c r="E34" i="21"/>
  <c r="E42" i="21"/>
  <c r="E50" i="21"/>
  <c r="E58" i="21"/>
  <c r="E66" i="21"/>
  <c r="E74" i="21"/>
  <c r="E82" i="21"/>
  <c r="E90" i="21"/>
  <c r="E98" i="21"/>
  <c r="E106" i="21"/>
  <c r="E114" i="21"/>
  <c r="E122" i="21"/>
  <c r="E130" i="21"/>
  <c r="E138" i="21"/>
  <c r="E146" i="21"/>
  <c r="E154" i="21"/>
  <c r="E162" i="21"/>
  <c r="E170" i="21"/>
  <c r="E178" i="21"/>
  <c r="E186" i="21"/>
  <c r="E194" i="21"/>
  <c r="E8" i="21"/>
  <c r="E19" i="21"/>
  <c r="E27" i="21"/>
  <c r="E35" i="21"/>
  <c r="E43" i="21"/>
  <c r="E51" i="21"/>
  <c r="E59" i="21"/>
  <c r="E67" i="21"/>
  <c r="E75" i="21"/>
  <c r="E83" i="21"/>
  <c r="E91" i="21"/>
  <c r="E99" i="21"/>
  <c r="E107" i="21"/>
  <c r="E115" i="21"/>
  <c r="E123" i="21"/>
  <c r="E131" i="21"/>
  <c r="E155" i="21"/>
  <c r="E179" i="21"/>
  <c r="E20" i="21"/>
  <c r="E28" i="21"/>
  <c r="E36" i="21"/>
  <c r="E44" i="21"/>
  <c r="E52" i="21"/>
  <c r="E60" i="21"/>
  <c r="E68" i="21"/>
  <c r="E76" i="21"/>
  <c r="E84" i="21"/>
  <c r="E92" i="21"/>
  <c r="E100" i="21"/>
  <c r="E108" i="21"/>
  <c r="E116" i="21"/>
  <c r="E124" i="21"/>
  <c r="E132" i="21"/>
  <c r="E140" i="21"/>
  <c r="E148" i="21"/>
  <c r="E156" i="21"/>
  <c r="E164" i="21"/>
  <c r="E172" i="21"/>
  <c r="E180" i="21"/>
  <c r="E188" i="21"/>
  <c r="E196" i="21"/>
  <c r="E10" i="21"/>
  <c r="E21" i="21"/>
  <c r="E37" i="21"/>
  <c r="E45" i="21"/>
  <c r="E53" i="21"/>
  <c r="E61" i="21"/>
  <c r="E69" i="21"/>
  <c r="E77" i="21"/>
  <c r="E85" i="21"/>
  <c r="E93" i="21"/>
  <c r="E101" i="21"/>
  <c r="E109" i="21"/>
  <c r="E117" i="21"/>
  <c r="E133" i="21"/>
  <c r="E141" i="21"/>
  <c r="E157" i="21"/>
  <c r="E173" i="21"/>
  <c r="E3" i="21"/>
  <c r="E22" i="21"/>
  <c r="E46" i="21"/>
  <c r="E62" i="21"/>
  <c r="E78" i="21"/>
  <c r="E94" i="21"/>
  <c r="E110" i="21"/>
  <c r="E126" i="21"/>
  <c r="E142" i="21"/>
  <c r="E166" i="21"/>
  <c r="E182" i="21"/>
  <c r="E4" i="21"/>
  <c r="E144" i="21"/>
  <c r="E176" i="21"/>
  <c r="E6" i="21"/>
  <c r="E147" i="21"/>
  <c r="E187" i="21"/>
  <c r="E29" i="21"/>
  <c r="E125" i="21"/>
  <c r="E149" i="21"/>
  <c r="E165" i="21"/>
  <c r="E181" i="21"/>
  <c r="E189" i="21"/>
  <c r="E11" i="21"/>
  <c r="E30" i="21"/>
  <c r="E38" i="21"/>
  <c r="E54" i="21"/>
  <c r="E70" i="21"/>
  <c r="E86" i="21"/>
  <c r="E102" i="21"/>
  <c r="E118" i="21"/>
  <c r="E134" i="21"/>
  <c r="E150" i="21"/>
  <c r="E158" i="21"/>
  <c r="E174" i="21"/>
  <c r="E190" i="21"/>
  <c r="E12" i="21"/>
  <c r="E136" i="21"/>
  <c r="E168" i="21"/>
  <c r="E192" i="21"/>
  <c r="E139" i="21"/>
  <c r="E171" i="21"/>
  <c r="E9" i="21"/>
  <c r="E15" i="21"/>
  <c r="E23" i="21"/>
  <c r="E31" i="21"/>
  <c r="E39" i="21"/>
  <c r="E47" i="21"/>
  <c r="E55" i="21"/>
  <c r="E63" i="21"/>
  <c r="E71" i="21"/>
  <c r="E79" i="21"/>
  <c r="E87" i="21"/>
  <c r="E95" i="21"/>
  <c r="E103" i="21"/>
  <c r="E111" i="21"/>
  <c r="E119" i="21"/>
  <c r="E127" i="21"/>
  <c r="E135" i="21"/>
  <c r="E143" i="21"/>
  <c r="E151" i="21"/>
  <c r="E159" i="21"/>
  <c r="E167" i="21"/>
  <c r="E175" i="21"/>
  <c r="E183" i="21"/>
  <c r="E191" i="21"/>
  <c r="E5" i="21"/>
  <c r="E13" i="21"/>
  <c r="E16" i="21"/>
  <c r="E24" i="21"/>
  <c r="E32" i="21"/>
  <c r="E40" i="21"/>
  <c r="E48" i="21"/>
  <c r="E56" i="21"/>
  <c r="E64" i="21"/>
  <c r="E72" i="21"/>
  <c r="E80" i="21"/>
  <c r="E88" i="21"/>
  <c r="E96" i="21"/>
  <c r="E104" i="21"/>
  <c r="E112" i="21"/>
  <c r="E120" i="21"/>
  <c r="E128" i="21"/>
  <c r="E152" i="21"/>
  <c r="E160" i="21"/>
  <c r="E184" i="21"/>
  <c r="E14" i="21"/>
  <c r="E163" i="21"/>
  <c r="E195" i="21"/>
  <c r="E61" i="31"/>
  <c r="E8" i="31"/>
  <c r="E40" i="31"/>
  <c r="E168" i="31"/>
  <c r="E81" i="31"/>
  <c r="E107" i="31"/>
  <c r="E124" i="31"/>
  <c r="J3" i="20" l="1"/>
  <c r="J2" i="20"/>
  <c r="J5" i="20"/>
  <c r="J6" i="20"/>
  <c r="J7" i="20"/>
  <c r="J8" i="20"/>
  <c r="J9" i="20"/>
  <c r="J10" i="20"/>
  <c r="E197" i="21"/>
  <c r="E43" i="31"/>
  <c r="O165" i="11"/>
  <c r="L165" i="11"/>
  <c r="N165" i="11"/>
  <c r="Q165" i="11"/>
  <c r="P165" i="11"/>
  <c r="M165" i="11"/>
  <c r="N61" i="11"/>
  <c r="Q61" i="11"/>
  <c r="O61" i="11"/>
  <c r="L61" i="11"/>
  <c r="P61" i="11"/>
  <c r="M61" i="11"/>
  <c r="P86" i="11"/>
  <c r="O86" i="11"/>
  <c r="M86" i="11"/>
  <c r="L86" i="11"/>
  <c r="Q86" i="11"/>
  <c r="N86" i="11"/>
  <c r="L163" i="11"/>
  <c r="O163" i="11"/>
  <c r="M163" i="11"/>
  <c r="N163" i="11"/>
  <c r="P163" i="11"/>
  <c r="Q163" i="11"/>
  <c r="N104" i="11"/>
  <c r="O104" i="11"/>
  <c r="M104" i="11"/>
  <c r="L104" i="11"/>
  <c r="P104" i="11"/>
  <c r="Q104" i="11"/>
  <c r="M70" i="11"/>
  <c r="L70" i="11"/>
  <c r="P70" i="11"/>
  <c r="O70" i="11"/>
  <c r="Q70" i="11"/>
  <c r="N70" i="11"/>
  <c r="O65" i="11"/>
  <c r="L65" i="11"/>
  <c r="Q65" i="11"/>
  <c r="N65" i="11"/>
  <c r="P65" i="11"/>
  <c r="M65" i="11"/>
  <c r="Q49" i="11"/>
  <c r="N49" i="11"/>
  <c r="P49" i="11"/>
  <c r="O49" i="11"/>
  <c r="M49" i="11"/>
  <c r="L49" i="11"/>
  <c r="N72" i="11"/>
  <c r="O72" i="11"/>
  <c r="P72" i="11"/>
  <c r="L72" i="11"/>
  <c r="M72" i="11"/>
  <c r="Q72" i="11"/>
  <c r="P62" i="11"/>
  <c r="Q62" i="11"/>
  <c r="O62" i="11"/>
  <c r="M62" i="11"/>
  <c r="N62" i="11"/>
  <c r="L62" i="11"/>
  <c r="E17" i="31"/>
  <c r="E100" i="31"/>
  <c r="S197" i="31"/>
  <c r="E104" i="31"/>
  <c r="G107" i="31"/>
  <c r="F107" i="31"/>
  <c r="G8" i="31"/>
  <c r="F8" i="31"/>
  <c r="P124" i="31"/>
  <c r="R124" i="31" s="1"/>
  <c r="F124" i="31"/>
  <c r="G124" i="31"/>
  <c r="P168" i="31"/>
  <c r="Q168" i="31" s="1"/>
  <c r="F168" i="31"/>
  <c r="G168" i="31"/>
  <c r="P40" i="31"/>
  <c r="Q40" i="31" s="1"/>
  <c r="F40" i="31"/>
  <c r="G40" i="31"/>
  <c r="F59" i="31"/>
  <c r="G59" i="31"/>
  <c r="F81" i="31"/>
  <c r="G81" i="31"/>
  <c r="F61" i="31"/>
  <c r="G61" i="31"/>
  <c r="P8" i="31"/>
  <c r="Q8" i="31" s="1"/>
  <c r="P107" i="31"/>
  <c r="R107" i="31" s="1"/>
  <c r="P59" i="31"/>
  <c r="Q59" i="31" s="1"/>
  <c r="P81" i="31"/>
  <c r="R81" i="31" s="1"/>
  <c r="P61" i="31"/>
  <c r="R61" i="31" s="1"/>
  <c r="E3" i="31"/>
  <c r="E167" i="31"/>
  <c r="E153" i="31"/>
  <c r="E33" i="31"/>
  <c r="E184" i="31"/>
  <c r="E151" i="31"/>
  <c r="E164" i="31"/>
  <c r="E15" i="31"/>
  <c r="E7" i="31"/>
  <c r="E161" i="31"/>
  <c r="E171" i="31"/>
  <c r="E131" i="31"/>
  <c r="E53" i="31"/>
  <c r="E48" i="31"/>
  <c r="E121" i="31"/>
  <c r="E88" i="31"/>
  <c r="E109" i="31"/>
  <c r="E51" i="31"/>
  <c r="E98" i="31"/>
  <c r="E82" i="31"/>
  <c r="E74" i="31"/>
  <c r="E69" i="31"/>
  <c r="E16" i="31"/>
  <c r="E143" i="31"/>
  <c r="E103" i="31"/>
  <c r="E71" i="31"/>
  <c r="E117" i="31"/>
  <c r="E158" i="31"/>
  <c r="E126" i="31"/>
  <c r="E120" i="31"/>
  <c r="E64" i="31"/>
  <c r="E97" i="31"/>
  <c r="E73" i="31"/>
  <c r="E152" i="31"/>
  <c r="E112" i="31"/>
  <c r="E183" i="31"/>
  <c r="E85" i="31"/>
  <c r="E22" i="31"/>
  <c r="E44" i="31"/>
  <c r="E28" i="31"/>
  <c r="E133" i="31"/>
  <c r="E77" i="31"/>
  <c r="E5" i="31"/>
  <c r="E178" i="31"/>
  <c r="E114" i="31"/>
  <c r="E189" i="31"/>
  <c r="E37" i="31"/>
  <c r="E185" i="31"/>
  <c r="P49" i="31"/>
  <c r="Q49" i="31" s="1"/>
  <c r="E10" i="31"/>
  <c r="E191" i="31"/>
  <c r="E86" i="31"/>
  <c r="E84" i="31"/>
  <c r="E195" i="31"/>
  <c r="E123" i="31"/>
  <c r="E50" i="31"/>
  <c r="E26" i="31"/>
  <c r="E129" i="31"/>
  <c r="E105" i="31"/>
  <c r="E57" i="31"/>
  <c r="P128" i="31"/>
  <c r="Q128" i="31" s="1"/>
  <c r="E35" i="31"/>
  <c r="E176" i="31"/>
  <c r="E118" i="31"/>
  <c r="E21" i="31"/>
  <c r="E4" i="31"/>
  <c r="E177" i="31"/>
  <c r="E23" i="31"/>
  <c r="E196" i="31"/>
  <c r="E108" i="31"/>
  <c r="E92" i="31"/>
  <c r="E20" i="31"/>
  <c r="E163" i="31"/>
  <c r="E194" i="31"/>
  <c r="E170" i="31"/>
  <c r="E146" i="31"/>
  <c r="E127" i="31"/>
  <c r="E111" i="31"/>
  <c r="E94" i="31"/>
  <c r="E99" i="31"/>
  <c r="E90" i="31"/>
  <c r="E144" i="31"/>
  <c r="E172" i="31"/>
  <c r="E19" i="31"/>
  <c r="E11" i="31"/>
  <c r="E101" i="31"/>
  <c r="E145" i="31"/>
  <c r="E93" i="31"/>
  <c r="E29" i="31"/>
  <c r="E160" i="31"/>
  <c r="E95" i="31"/>
  <c r="E63" i="31"/>
  <c r="E47" i="31"/>
  <c r="E14" i="31"/>
  <c r="E140" i="31"/>
  <c r="E115" i="31"/>
  <c r="E75" i="31"/>
  <c r="E27" i="31"/>
  <c r="E132" i="31"/>
  <c r="E116" i="31"/>
  <c r="E76" i="31"/>
  <c r="E68" i="31"/>
  <c r="E60" i="31"/>
  <c r="E149" i="31"/>
  <c r="E125" i="31"/>
  <c r="E155" i="31"/>
  <c r="E154" i="31"/>
  <c r="E138" i="31"/>
  <c r="E122" i="31"/>
  <c r="E34" i="31"/>
  <c r="E193" i="31"/>
  <c r="E169" i="31"/>
  <c r="E137" i="31"/>
  <c r="E65" i="31"/>
  <c r="E56" i="31"/>
  <c r="E32" i="31"/>
  <c r="E24" i="31"/>
  <c r="E119" i="31"/>
  <c r="E182" i="31"/>
  <c r="E142" i="31"/>
  <c r="E62" i="31"/>
  <c r="E66" i="31"/>
  <c r="E58" i="31"/>
  <c r="E113" i="31"/>
  <c r="E54" i="31"/>
  <c r="E46" i="31"/>
  <c r="E13" i="31"/>
  <c r="E186" i="31"/>
  <c r="E162" i="31"/>
  <c r="E130" i="31"/>
  <c r="E106" i="31"/>
  <c r="E72" i="31"/>
  <c r="E39" i="31"/>
  <c r="E188" i="31"/>
  <c r="E139" i="31"/>
  <c r="E91" i="31"/>
  <c r="E79" i="31"/>
  <c r="E55" i="31"/>
  <c r="E173" i="31"/>
  <c r="E190" i="31"/>
  <c r="E166" i="31"/>
  <c r="E134" i="31"/>
  <c r="E30" i="31"/>
  <c r="P52" i="31"/>
  <c r="E36" i="31"/>
  <c r="E12" i="31"/>
  <c r="E141" i="31"/>
  <c r="P42" i="31"/>
  <c r="E18" i="31"/>
  <c r="E136" i="31"/>
  <c r="E96" i="31"/>
  <c r="E31" i="31"/>
  <c r="E78" i="31"/>
  <c r="E70" i="31"/>
  <c r="E156" i="31"/>
  <c r="E179" i="31"/>
  <c r="E67" i="31"/>
  <c r="E89" i="31"/>
  <c r="E41" i="31"/>
  <c r="E165" i="31"/>
  <c r="P192" i="31"/>
  <c r="E80" i="31"/>
  <c r="E157" i="31"/>
  <c r="E175" i="31"/>
  <c r="E159" i="31"/>
  <c r="E135" i="31"/>
  <c r="E87" i="31"/>
  <c r="E45" i="31"/>
  <c r="E174" i="31"/>
  <c r="E150" i="31"/>
  <c r="E110" i="31"/>
  <c r="E38" i="31"/>
  <c r="E6" i="31"/>
  <c r="E181" i="31"/>
  <c r="O82" i="11"/>
  <c r="C151" i="32" l="1"/>
  <c r="C150" i="32"/>
  <c r="C149" i="32"/>
  <c r="C148" i="32"/>
  <c r="C147" i="32"/>
  <c r="C145" i="32"/>
  <c r="C152" i="32"/>
  <c r="C153" i="32"/>
  <c r="C146" i="32"/>
  <c r="P100" i="31"/>
  <c r="R100" i="31" s="1"/>
  <c r="P43" i="31"/>
  <c r="Q43" i="31" s="1"/>
  <c r="F3" i="31"/>
  <c r="G9" i="31"/>
  <c r="F5" i="31"/>
  <c r="F43" i="31"/>
  <c r="G43" i="31"/>
  <c r="G100" i="31"/>
  <c r="F100" i="31"/>
  <c r="R8" i="31"/>
  <c r="O178" i="11"/>
  <c r="L178" i="11"/>
  <c r="P178" i="11"/>
  <c r="M178" i="11"/>
  <c r="Q178" i="11"/>
  <c r="N178" i="11"/>
  <c r="O41" i="11"/>
  <c r="Q41" i="11"/>
  <c r="L41" i="11"/>
  <c r="N41" i="11"/>
  <c r="P41" i="11"/>
  <c r="M41" i="11"/>
  <c r="Q111" i="11"/>
  <c r="N111" i="11"/>
  <c r="P111" i="11"/>
  <c r="M111" i="11"/>
  <c r="O111" i="11"/>
  <c r="L111" i="11"/>
  <c r="P103" i="11"/>
  <c r="M103" i="11"/>
  <c r="Q103" i="11"/>
  <c r="N103" i="11"/>
  <c r="O103" i="11"/>
  <c r="L103" i="11"/>
  <c r="O91" i="11"/>
  <c r="P91" i="11"/>
  <c r="Q91" i="11"/>
  <c r="M91" i="11"/>
  <c r="N91" i="11"/>
  <c r="L91" i="11"/>
  <c r="Q177" i="11"/>
  <c r="N177" i="11"/>
  <c r="P177" i="11"/>
  <c r="O177" i="11"/>
  <c r="L177" i="11"/>
  <c r="M177" i="11"/>
  <c r="N31" i="11"/>
  <c r="Q31" i="11"/>
  <c r="M31" i="11"/>
  <c r="O31" i="11"/>
  <c r="L31" i="11"/>
  <c r="P31" i="11"/>
  <c r="M16" i="11"/>
  <c r="P16" i="11"/>
  <c r="L16" i="11"/>
  <c r="Q16" i="11"/>
  <c r="O16" i="11"/>
  <c r="N16" i="11"/>
  <c r="Q46" i="11"/>
  <c r="N46" i="11"/>
  <c r="P46" i="11"/>
  <c r="O46" i="11"/>
  <c r="M46" i="11"/>
  <c r="L46" i="11"/>
  <c r="O107" i="11"/>
  <c r="L107" i="11"/>
  <c r="P107" i="11"/>
  <c r="Q107" i="11"/>
  <c r="M107" i="11"/>
  <c r="N107" i="11"/>
  <c r="P167" i="11"/>
  <c r="M167" i="11"/>
  <c r="Q167" i="11"/>
  <c r="N167" i="11"/>
  <c r="O167" i="11"/>
  <c r="L167" i="11"/>
  <c r="Q156" i="11"/>
  <c r="N156" i="11"/>
  <c r="P156" i="11"/>
  <c r="M156" i="11"/>
  <c r="O156" i="11"/>
  <c r="L156" i="11"/>
  <c r="M112" i="11"/>
  <c r="P112" i="11"/>
  <c r="O112" i="11"/>
  <c r="Q112" i="11"/>
  <c r="L112" i="11"/>
  <c r="N112" i="11"/>
  <c r="Q153" i="11"/>
  <c r="N153" i="11"/>
  <c r="P153" i="11"/>
  <c r="M153" i="11"/>
  <c r="O153" i="11"/>
  <c r="L153" i="11"/>
  <c r="M80" i="11"/>
  <c r="P80" i="11"/>
  <c r="O80" i="11"/>
  <c r="Q80" i="11"/>
  <c r="L80" i="11"/>
  <c r="N80" i="11"/>
  <c r="O131" i="11"/>
  <c r="L131" i="11"/>
  <c r="M131" i="11"/>
  <c r="N131" i="11"/>
  <c r="P131" i="11"/>
  <c r="Q131" i="11"/>
  <c r="P5" i="11"/>
  <c r="M5" i="11"/>
  <c r="N5" i="11"/>
  <c r="Q5" i="11"/>
  <c r="P176" i="11"/>
  <c r="M176" i="11"/>
  <c r="O176" i="11"/>
  <c r="Q176" i="11"/>
  <c r="L176" i="11"/>
  <c r="N176" i="11"/>
  <c r="P42" i="11"/>
  <c r="Q42" i="11"/>
  <c r="M42" i="11"/>
  <c r="N42" i="11"/>
  <c r="O42" i="11"/>
  <c r="L42" i="11"/>
  <c r="O155" i="11"/>
  <c r="L155" i="11"/>
  <c r="P155" i="11"/>
  <c r="Q155" i="11"/>
  <c r="M155" i="11"/>
  <c r="N155" i="11"/>
  <c r="P183" i="11"/>
  <c r="M183" i="11"/>
  <c r="Q183" i="11"/>
  <c r="N183" i="11"/>
  <c r="O183" i="11"/>
  <c r="L183" i="11"/>
  <c r="Q159" i="11"/>
  <c r="N159" i="11"/>
  <c r="P159" i="11"/>
  <c r="L159" i="11"/>
  <c r="O159" i="11"/>
  <c r="M159" i="11"/>
  <c r="L147" i="11"/>
  <c r="O147" i="11"/>
  <c r="M147" i="11"/>
  <c r="N147" i="11"/>
  <c r="Q147" i="11"/>
  <c r="P147" i="11"/>
  <c r="P146" i="11"/>
  <c r="O146" i="11"/>
  <c r="M146" i="11"/>
  <c r="L146" i="11"/>
  <c r="Q146" i="11"/>
  <c r="N146" i="11"/>
  <c r="L29" i="11"/>
  <c r="N29" i="11"/>
  <c r="O29" i="11"/>
  <c r="Q29" i="11"/>
  <c r="M29" i="11"/>
  <c r="P29" i="11"/>
  <c r="L35" i="11"/>
  <c r="O35" i="11"/>
  <c r="M35" i="11"/>
  <c r="N35" i="11"/>
  <c r="Q35" i="11"/>
  <c r="P35" i="11"/>
  <c r="L115" i="11"/>
  <c r="O115" i="11"/>
  <c r="M115" i="11"/>
  <c r="N115" i="11"/>
  <c r="Q115" i="11"/>
  <c r="P115" i="11"/>
  <c r="O53" i="11"/>
  <c r="L53" i="11"/>
  <c r="Q53" i="11"/>
  <c r="N53" i="11"/>
  <c r="P53" i="11"/>
  <c r="M53" i="11"/>
  <c r="P158" i="11"/>
  <c r="Q158" i="11"/>
  <c r="O158" i="11"/>
  <c r="N158" i="11"/>
  <c r="L158" i="11"/>
  <c r="M158" i="11"/>
  <c r="N101" i="11"/>
  <c r="Q101" i="11"/>
  <c r="O101" i="11"/>
  <c r="P101" i="11"/>
  <c r="M101" i="11"/>
  <c r="L101" i="11"/>
  <c r="E180" i="31"/>
  <c r="Q92" i="11"/>
  <c r="N92" i="11"/>
  <c r="P92" i="11"/>
  <c r="M92" i="11"/>
  <c r="O92" i="11"/>
  <c r="L92" i="11"/>
  <c r="Q185" i="11"/>
  <c r="N185" i="11"/>
  <c r="P185" i="11"/>
  <c r="M185" i="11"/>
  <c r="O185" i="11"/>
  <c r="L185" i="11"/>
  <c r="O187" i="11"/>
  <c r="L187" i="11"/>
  <c r="P187" i="11"/>
  <c r="Q187" i="11"/>
  <c r="M187" i="11"/>
  <c r="N187" i="11"/>
  <c r="P166" i="11"/>
  <c r="M166" i="11"/>
  <c r="L166" i="11"/>
  <c r="Q166" i="11"/>
  <c r="N166" i="11"/>
  <c r="O166" i="11"/>
  <c r="O43" i="11"/>
  <c r="L43" i="11"/>
  <c r="P43" i="11"/>
  <c r="Q43" i="11"/>
  <c r="M43" i="11"/>
  <c r="N43" i="11"/>
  <c r="Q93" i="11"/>
  <c r="N93" i="11"/>
  <c r="O93" i="11"/>
  <c r="L93" i="11"/>
  <c r="P93" i="11"/>
  <c r="M93" i="11"/>
  <c r="M144" i="11"/>
  <c r="P144" i="11"/>
  <c r="O144" i="11"/>
  <c r="Q144" i="11"/>
  <c r="L144" i="11"/>
  <c r="N144" i="11"/>
  <c r="Q74" i="11"/>
  <c r="N74" i="11"/>
  <c r="O74" i="11"/>
  <c r="L74" i="11"/>
  <c r="P74" i="11"/>
  <c r="M74" i="11"/>
  <c r="O196" i="11"/>
  <c r="L196" i="11"/>
  <c r="Q196" i="11"/>
  <c r="N196" i="11"/>
  <c r="P196" i="11"/>
  <c r="M196" i="11"/>
  <c r="Q89" i="11"/>
  <c r="N89" i="11"/>
  <c r="P89" i="11"/>
  <c r="M89" i="11"/>
  <c r="O89" i="11"/>
  <c r="L89" i="11"/>
  <c r="N20" i="11"/>
  <c r="Q20" i="11"/>
  <c r="L20" i="11"/>
  <c r="M20" i="11"/>
  <c r="O20" i="11"/>
  <c r="P20" i="11"/>
  <c r="N45" i="11"/>
  <c r="Q45" i="11"/>
  <c r="O45" i="11"/>
  <c r="L45" i="11"/>
  <c r="P45" i="11"/>
  <c r="M45" i="11"/>
  <c r="Q78" i="11"/>
  <c r="N78" i="11"/>
  <c r="P78" i="11"/>
  <c r="O78" i="11"/>
  <c r="M78" i="11"/>
  <c r="L78" i="11"/>
  <c r="L192" i="11"/>
  <c r="P192" i="11"/>
  <c r="M192" i="11"/>
  <c r="Q192" i="11"/>
  <c r="N192" i="11"/>
  <c r="O192" i="11"/>
  <c r="Q58" i="11"/>
  <c r="N58" i="11"/>
  <c r="P58" i="11"/>
  <c r="M58" i="11"/>
  <c r="O58" i="11"/>
  <c r="L58" i="11"/>
  <c r="O195" i="11"/>
  <c r="L195" i="11"/>
  <c r="M195" i="11"/>
  <c r="N195" i="11"/>
  <c r="P195" i="11"/>
  <c r="Q195" i="11"/>
  <c r="L96" i="11"/>
  <c r="O96" i="11"/>
  <c r="M96" i="11"/>
  <c r="P96" i="11"/>
  <c r="Q96" i="11"/>
  <c r="N96" i="11"/>
  <c r="L128" i="11"/>
  <c r="P128" i="11"/>
  <c r="O128" i="11"/>
  <c r="M128" i="11"/>
  <c r="Q128" i="11"/>
  <c r="N128" i="11"/>
  <c r="P66" i="11"/>
  <c r="M66" i="11"/>
  <c r="Q66" i="11"/>
  <c r="O66" i="11"/>
  <c r="N66" i="11"/>
  <c r="L66" i="11"/>
  <c r="O76" i="11"/>
  <c r="Q76" i="11"/>
  <c r="L76" i="11"/>
  <c r="N76" i="11"/>
  <c r="P76" i="11"/>
  <c r="M76" i="11"/>
  <c r="M38" i="11"/>
  <c r="L38" i="11"/>
  <c r="O38" i="11"/>
  <c r="Q38" i="11"/>
  <c r="N38" i="11"/>
  <c r="P38" i="11"/>
  <c r="Q63" i="11"/>
  <c r="N63" i="11"/>
  <c r="P63" i="11"/>
  <c r="L63" i="11"/>
  <c r="M63" i="11"/>
  <c r="O63" i="11"/>
  <c r="N152" i="11"/>
  <c r="O152" i="11"/>
  <c r="L152" i="11"/>
  <c r="P152" i="11"/>
  <c r="M152" i="11"/>
  <c r="Q152" i="11"/>
  <c r="P94" i="11"/>
  <c r="Q94" i="11"/>
  <c r="O94" i="11"/>
  <c r="M94" i="11"/>
  <c r="N94" i="11"/>
  <c r="L94" i="11"/>
  <c r="P48" i="11"/>
  <c r="M48" i="11"/>
  <c r="O48" i="11"/>
  <c r="Q48" i="11"/>
  <c r="L48" i="11"/>
  <c r="N48" i="11"/>
  <c r="N120" i="11"/>
  <c r="O120" i="11"/>
  <c r="L120" i="11"/>
  <c r="P120" i="11"/>
  <c r="M120" i="11"/>
  <c r="Q120" i="11"/>
  <c r="M34" i="11"/>
  <c r="N34" i="11"/>
  <c r="L34" i="11"/>
  <c r="P34" i="11"/>
  <c r="Q34" i="11"/>
  <c r="O34" i="11"/>
  <c r="P55" i="11"/>
  <c r="M55" i="11"/>
  <c r="Q55" i="11"/>
  <c r="N55" i="11"/>
  <c r="O55" i="11"/>
  <c r="L55" i="11"/>
  <c r="N56" i="11"/>
  <c r="O56" i="11"/>
  <c r="L56" i="11"/>
  <c r="P56" i="11"/>
  <c r="M56" i="11"/>
  <c r="Q56" i="11"/>
  <c r="O44" i="11"/>
  <c r="Q44" i="11"/>
  <c r="L44" i="11"/>
  <c r="N44" i="11"/>
  <c r="P44" i="11"/>
  <c r="M44" i="11"/>
  <c r="O181" i="11"/>
  <c r="Q181" i="11"/>
  <c r="P181" i="11"/>
  <c r="N181" i="11"/>
  <c r="M181" i="11"/>
  <c r="L181" i="11"/>
  <c r="L83" i="11"/>
  <c r="O83" i="11"/>
  <c r="M83" i="11"/>
  <c r="N83" i="11"/>
  <c r="P83" i="11"/>
  <c r="Q83" i="11"/>
  <c r="Q77" i="11"/>
  <c r="N77" i="11"/>
  <c r="O77" i="11"/>
  <c r="L77" i="11"/>
  <c r="P77" i="11"/>
  <c r="M77" i="11"/>
  <c r="O137" i="11"/>
  <c r="Q137" i="11"/>
  <c r="L137" i="11"/>
  <c r="N137" i="11"/>
  <c r="P137" i="11"/>
  <c r="M137" i="11"/>
  <c r="P110" i="11"/>
  <c r="Q110" i="11"/>
  <c r="N110" i="11"/>
  <c r="O110" i="11"/>
  <c r="M110" i="11"/>
  <c r="L110" i="11"/>
  <c r="O105" i="11"/>
  <c r="Q105" i="11"/>
  <c r="L105" i="11"/>
  <c r="N105" i="11"/>
  <c r="P105" i="11"/>
  <c r="M105" i="11"/>
  <c r="Q122" i="11"/>
  <c r="N122" i="11"/>
  <c r="O122" i="11"/>
  <c r="L122" i="11"/>
  <c r="P122" i="11"/>
  <c r="M122" i="11"/>
  <c r="O108" i="11"/>
  <c r="Q108" i="11"/>
  <c r="L108" i="11"/>
  <c r="N108" i="11"/>
  <c r="P108" i="11"/>
  <c r="M108" i="11"/>
  <c r="O100" i="11"/>
  <c r="L100" i="11"/>
  <c r="Q100" i="11"/>
  <c r="N100" i="11"/>
  <c r="P100" i="11"/>
  <c r="M100" i="11"/>
  <c r="Q186" i="11"/>
  <c r="N186" i="11"/>
  <c r="P186" i="11"/>
  <c r="O186" i="11"/>
  <c r="L186" i="11"/>
  <c r="M186" i="11"/>
  <c r="Q180" i="11"/>
  <c r="N180" i="11"/>
  <c r="O180" i="11"/>
  <c r="P180" i="11"/>
  <c r="M180" i="11"/>
  <c r="L180" i="11"/>
  <c r="P22" i="11"/>
  <c r="O22" i="11"/>
  <c r="M22" i="11"/>
  <c r="L22" i="11"/>
  <c r="N22" i="11"/>
  <c r="Q22" i="11"/>
  <c r="L36" i="11"/>
  <c r="O36" i="11"/>
  <c r="Q36" i="11"/>
  <c r="N36" i="11"/>
  <c r="P36" i="11"/>
  <c r="M36" i="11"/>
  <c r="N13" i="11"/>
  <c r="Q13" i="11"/>
  <c r="L13" i="11"/>
  <c r="M13" i="11"/>
  <c r="O13" i="11"/>
  <c r="P13" i="11"/>
  <c r="N24" i="11"/>
  <c r="L24" i="11"/>
  <c r="O24" i="11"/>
  <c r="M24" i="11"/>
  <c r="P24" i="11"/>
  <c r="Q24" i="11"/>
  <c r="L18" i="11"/>
  <c r="O18" i="11"/>
  <c r="M18" i="11"/>
  <c r="N18" i="11"/>
  <c r="P18" i="11"/>
  <c r="Q18" i="11"/>
  <c r="Q188" i="11"/>
  <c r="N188" i="11"/>
  <c r="P188" i="11"/>
  <c r="O188" i="11"/>
  <c r="L188" i="11"/>
  <c r="N37" i="11"/>
  <c r="Q37" i="11"/>
  <c r="O37" i="11"/>
  <c r="L37" i="11"/>
  <c r="M37" i="11"/>
  <c r="P37" i="11"/>
  <c r="Q47" i="11"/>
  <c r="N47" i="11"/>
  <c r="P47" i="11"/>
  <c r="O47" i="11"/>
  <c r="M47" i="11"/>
  <c r="L47" i="11"/>
  <c r="N168" i="11"/>
  <c r="O168" i="11"/>
  <c r="M168" i="11"/>
  <c r="L168" i="11"/>
  <c r="P168" i="11"/>
  <c r="Q168" i="11"/>
  <c r="Q85" i="11"/>
  <c r="N85" i="11"/>
  <c r="L85" i="11"/>
  <c r="P85" i="11"/>
  <c r="M85" i="11"/>
  <c r="O85" i="11"/>
  <c r="E25" i="31"/>
  <c r="L160" i="11"/>
  <c r="M160" i="11"/>
  <c r="P160" i="11"/>
  <c r="Q160" i="11"/>
  <c r="N160" i="11"/>
  <c r="O160" i="11"/>
  <c r="P130" i="11"/>
  <c r="Q130" i="11"/>
  <c r="O130" i="11"/>
  <c r="M130" i="11"/>
  <c r="N130" i="11"/>
  <c r="L130" i="11"/>
  <c r="Q143" i="11"/>
  <c r="N143" i="11"/>
  <c r="P143" i="11"/>
  <c r="O143" i="11"/>
  <c r="L143" i="11"/>
  <c r="M143" i="11"/>
  <c r="P119" i="11"/>
  <c r="M119" i="11"/>
  <c r="Q119" i="11"/>
  <c r="N119" i="11"/>
  <c r="O119" i="11"/>
  <c r="L119" i="11"/>
  <c r="Q52" i="11"/>
  <c r="N52" i="11"/>
  <c r="O52" i="11"/>
  <c r="P52" i="11"/>
  <c r="L52" i="11"/>
  <c r="M52" i="11"/>
  <c r="O6" i="11"/>
  <c r="M6" i="11"/>
  <c r="L6" i="11"/>
  <c r="P6" i="11"/>
  <c r="N6" i="11"/>
  <c r="Q6" i="11"/>
  <c r="N25" i="11"/>
  <c r="Q25" i="11"/>
  <c r="M25" i="11"/>
  <c r="P25" i="11"/>
  <c r="O25" i="11"/>
  <c r="L25" i="11"/>
  <c r="O139" i="11"/>
  <c r="L139" i="11"/>
  <c r="P139" i="11"/>
  <c r="Q139" i="11"/>
  <c r="M139" i="11"/>
  <c r="N139" i="11"/>
  <c r="P151" i="11"/>
  <c r="M151" i="11"/>
  <c r="Q151" i="11"/>
  <c r="N151" i="11"/>
  <c r="O151" i="11"/>
  <c r="L151" i="11"/>
  <c r="Q145" i="11"/>
  <c r="N145" i="11"/>
  <c r="P145" i="11"/>
  <c r="O145" i="11"/>
  <c r="M145" i="11"/>
  <c r="L145" i="11"/>
  <c r="O68" i="11"/>
  <c r="L68" i="11"/>
  <c r="Q68" i="11"/>
  <c r="N68" i="11"/>
  <c r="P68" i="11"/>
  <c r="M68" i="11"/>
  <c r="Q149" i="11"/>
  <c r="N149" i="11"/>
  <c r="O149" i="11"/>
  <c r="P149" i="11"/>
  <c r="L149" i="11"/>
  <c r="M149" i="11"/>
  <c r="Q121" i="11"/>
  <c r="N121" i="11"/>
  <c r="P121" i="11"/>
  <c r="M121" i="11"/>
  <c r="O121" i="11"/>
  <c r="L121" i="11"/>
  <c r="L11" i="11"/>
  <c r="O11" i="11"/>
  <c r="P11" i="11"/>
  <c r="Q11" i="11"/>
  <c r="M11" i="11"/>
  <c r="N11" i="11"/>
  <c r="P30" i="11"/>
  <c r="N30" i="11"/>
  <c r="O30" i="11"/>
  <c r="M30" i="11"/>
  <c r="Q30" i="11"/>
  <c r="L30" i="11"/>
  <c r="O132" i="11"/>
  <c r="L132" i="11"/>
  <c r="Q132" i="11"/>
  <c r="N132" i="11"/>
  <c r="P132" i="11"/>
  <c r="M132" i="11"/>
  <c r="O173" i="11"/>
  <c r="L173" i="11"/>
  <c r="N173" i="11"/>
  <c r="P173" i="11"/>
  <c r="Q173" i="11"/>
  <c r="M173" i="11"/>
  <c r="Q113" i="11"/>
  <c r="N113" i="11"/>
  <c r="P113" i="11"/>
  <c r="O113" i="11"/>
  <c r="M113" i="11"/>
  <c r="L113" i="11"/>
  <c r="Q90" i="11"/>
  <c r="N90" i="11"/>
  <c r="P90" i="11"/>
  <c r="M90" i="11"/>
  <c r="O90" i="11"/>
  <c r="L90" i="11"/>
  <c r="Q95" i="11"/>
  <c r="N95" i="11"/>
  <c r="P95" i="11"/>
  <c r="L95" i="11"/>
  <c r="M95" i="11"/>
  <c r="O95" i="11"/>
  <c r="O33" i="11"/>
  <c r="L33" i="11"/>
  <c r="Q33" i="11"/>
  <c r="N33" i="11"/>
  <c r="M33" i="11"/>
  <c r="P33" i="11"/>
  <c r="O9" i="11"/>
  <c r="L9" i="11"/>
  <c r="M9" i="11"/>
  <c r="P9" i="11"/>
  <c r="N9" i="11"/>
  <c r="Q9" i="11"/>
  <c r="M7" i="11"/>
  <c r="P7" i="11"/>
  <c r="Q7" i="11"/>
  <c r="N7" i="11"/>
  <c r="L7" i="11"/>
  <c r="O7" i="11"/>
  <c r="Q197" i="11"/>
  <c r="N197" i="11"/>
  <c r="L197" i="11"/>
  <c r="P197" i="11"/>
  <c r="M197" i="11"/>
  <c r="O197" i="11"/>
  <c r="Q175" i="11"/>
  <c r="N175" i="11"/>
  <c r="P175" i="11"/>
  <c r="O175" i="11"/>
  <c r="M175" i="11"/>
  <c r="L175" i="11"/>
  <c r="Q60" i="11"/>
  <c r="N60" i="11"/>
  <c r="P60" i="11"/>
  <c r="M60" i="11"/>
  <c r="O60" i="11"/>
  <c r="L60" i="11"/>
  <c r="L12" i="11"/>
  <c r="N12" i="11"/>
  <c r="O12" i="11"/>
  <c r="Q12" i="11"/>
  <c r="M12" i="11"/>
  <c r="P12" i="11"/>
  <c r="E102" i="31"/>
  <c r="O171" i="11"/>
  <c r="L171" i="11"/>
  <c r="P171" i="11"/>
  <c r="Q171" i="11"/>
  <c r="M171" i="11"/>
  <c r="N171" i="11"/>
  <c r="Q106" i="11"/>
  <c r="N106" i="11"/>
  <c r="P106" i="11"/>
  <c r="O106" i="11"/>
  <c r="M106" i="11"/>
  <c r="L106" i="11"/>
  <c r="N125" i="11"/>
  <c r="O125" i="11"/>
  <c r="Q125" i="11"/>
  <c r="L125" i="11"/>
  <c r="P125" i="11"/>
  <c r="M125" i="11"/>
  <c r="N184" i="11"/>
  <c r="O184" i="11"/>
  <c r="L184" i="11"/>
  <c r="P184" i="11"/>
  <c r="Q184" i="11"/>
  <c r="M184" i="11"/>
  <c r="O179" i="11"/>
  <c r="L179" i="11"/>
  <c r="M179" i="11"/>
  <c r="N179" i="11"/>
  <c r="P179" i="11"/>
  <c r="Q179" i="11"/>
  <c r="M17" i="11"/>
  <c r="O17" i="11"/>
  <c r="P17" i="11"/>
  <c r="L17" i="11"/>
  <c r="N17" i="11"/>
  <c r="Q17" i="11"/>
  <c r="Q194" i="11"/>
  <c r="O194" i="11"/>
  <c r="N194" i="11"/>
  <c r="L194" i="11"/>
  <c r="P194" i="11"/>
  <c r="M194" i="11"/>
  <c r="O109" i="11"/>
  <c r="Q109" i="11"/>
  <c r="L109" i="11"/>
  <c r="N109" i="11"/>
  <c r="P109" i="11"/>
  <c r="M109" i="11"/>
  <c r="O73" i="11"/>
  <c r="Q73" i="11"/>
  <c r="L73" i="11"/>
  <c r="N73" i="11"/>
  <c r="P73" i="11"/>
  <c r="M73" i="11"/>
  <c r="Q116" i="11"/>
  <c r="N116" i="11"/>
  <c r="O116" i="11"/>
  <c r="P116" i="11"/>
  <c r="L116" i="11"/>
  <c r="M116" i="11"/>
  <c r="M102" i="11"/>
  <c r="L102" i="11"/>
  <c r="O102" i="11"/>
  <c r="Q102" i="11"/>
  <c r="N102" i="11"/>
  <c r="P102" i="11"/>
  <c r="P39" i="11"/>
  <c r="M39" i="11"/>
  <c r="Q39" i="11"/>
  <c r="N39" i="11"/>
  <c r="O39" i="11"/>
  <c r="L39" i="11"/>
  <c r="P150" i="11"/>
  <c r="M150" i="11"/>
  <c r="O150" i="11"/>
  <c r="L150" i="11"/>
  <c r="Q150" i="11"/>
  <c r="N150" i="11"/>
  <c r="Q154" i="11"/>
  <c r="N154" i="11"/>
  <c r="O154" i="11"/>
  <c r="L154" i="11"/>
  <c r="P154" i="11"/>
  <c r="M154" i="11"/>
  <c r="Q84" i="11"/>
  <c r="N84" i="11"/>
  <c r="O84" i="11"/>
  <c r="P84" i="11"/>
  <c r="L84" i="11"/>
  <c r="M84" i="11"/>
  <c r="N15" i="11"/>
  <c r="Q15" i="11"/>
  <c r="M15" i="11"/>
  <c r="L15" i="11"/>
  <c r="O15" i="11"/>
  <c r="P15" i="11"/>
  <c r="P198" i="11"/>
  <c r="M198" i="11"/>
  <c r="L198" i="11"/>
  <c r="Q198" i="11"/>
  <c r="O198" i="11"/>
  <c r="N198" i="11"/>
  <c r="O129" i="11"/>
  <c r="L129" i="11"/>
  <c r="Q129" i="11"/>
  <c r="N129" i="11"/>
  <c r="P129" i="11"/>
  <c r="M129" i="11"/>
  <c r="L19" i="11"/>
  <c r="O19" i="11"/>
  <c r="M19" i="11"/>
  <c r="N19" i="11"/>
  <c r="Q19" i="11"/>
  <c r="P19" i="11"/>
  <c r="P126" i="11"/>
  <c r="Q126" i="11"/>
  <c r="O126" i="11"/>
  <c r="N126" i="11"/>
  <c r="L126" i="11"/>
  <c r="M126" i="11"/>
  <c r="P118" i="11"/>
  <c r="M118" i="11"/>
  <c r="O118" i="11"/>
  <c r="L118" i="11"/>
  <c r="Q118" i="11"/>
  <c r="N118" i="11"/>
  <c r="Q138" i="11"/>
  <c r="N138" i="11"/>
  <c r="O138" i="11"/>
  <c r="L138" i="11"/>
  <c r="P138" i="11"/>
  <c r="M138" i="11"/>
  <c r="M10" i="11"/>
  <c r="N10" i="11"/>
  <c r="P10" i="11"/>
  <c r="Q10" i="11"/>
  <c r="L10" i="11"/>
  <c r="O10" i="11"/>
  <c r="Q79" i="11"/>
  <c r="N79" i="11"/>
  <c r="P79" i="11"/>
  <c r="M79" i="11"/>
  <c r="O79" i="11"/>
  <c r="L79" i="11"/>
  <c r="Q127" i="11"/>
  <c r="N127" i="11"/>
  <c r="P127" i="11"/>
  <c r="L127" i="11"/>
  <c r="O127" i="11"/>
  <c r="M127" i="11"/>
  <c r="P162" i="11"/>
  <c r="M162" i="11"/>
  <c r="Q162" i="11"/>
  <c r="O162" i="11"/>
  <c r="N162" i="11"/>
  <c r="L162" i="11"/>
  <c r="O172" i="11"/>
  <c r="Q172" i="11"/>
  <c r="L172" i="11"/>
  <c r="N172" i="11"/>
  <c r="P172" i="11"/>
  <c r="M172" i="11"/>
  <c r="L133" i="11"/>
  <c r="O133" i="11"/>
  <c r="Q133" i="11"/>
  <c r="P133" i="11"/>
  <c r="N133" i="11"/>
  <c r="M133" i="11"/>
  <c r="O32" i="11"/>
  <c r="M32" i="11"/>
  <c r="P32" i="11"/>
  <c r="Q32" i="11"/>
  <c r="L32" i="11"/>
  <c r="N32" i="11"/>
  <c r="E83" i="31"/>
  <c r="O157" i="11"/>
  <c r="N157" i="11"/>
  <c r="L157" i="11"/>
  <c r="Q157" i="11"/>
  <c r="P157" i="11"/>
  <c r="M157" i="11"/>
  <c r="O97" i="11"/>
  <c r="L97" i="11"/>
  <c r="Q97" i="11"/>
  <c r="N97" i="11"/>
  <c r="P97" i="11"/>
  <c r="M97" i="11"/>
  <c r="P98" i="11"/>
  <c r="M98" i="11"/>
  <c r="Q98" i="11"/>
  <c r="O98" i="11"/>
  <c r="N98" i="11"/>
  <c r="L98" i="11"/>
  <c r="O164" i="11"/>
  <c r="L164" i="11"/>
  <c r="Q164" i="11"/>
  <c r="N164" i="11"/>
  <c r="P164" i="11"/>
  <c r="M164" i="11"/>
  <c r="L27" i="11"/>
  <c r="O27" i="11"/>
  <c r="P27" i="11"/>
  <c r="Q27" i="11"/>
  <c r="M27" i="11"/>
  <c r="N27" i="11"/>
  <c r="Q57" i="11"/>
  <c r="N57" i="11"/>
  <c r="P57" i="11"/>
  <c r="M57" i="11"/>
  <c r="O57" i="11"/>
  <c r="L57" i="11"/>
  <c r="P190" i="11"/>
  <c r="M190" i="11"/>
  <c r="Q190" i="11"/>
  <c r="O190" i="11"/>
  <c r="N190" i="11"/>
  <c r="L190" i="11"/>
  <c r="O140" i="11"/>
  <c r="Q140" i="11"/>
  <c r="L140" i="11"/>
  <c r="N140" i="11"/>
  <c r="P140" i="11"/>
  <c r="M140" i="11"/>
  <c r="Q189" i="11"/>
  <c r="N189" i="11"/>
  <c r="O189" i="11"/>
  <c r="P189" i="11"/>
  <c r="L189" i="11"/>
  <c r="M189" i="11"/>
  <c r="P174" i="11"/>
  <c r="Q174" i="11"/>
  <c r="M174" i="11"/>
  <c r="N174" i="11"/>
  <c r="O174" i="11"/>
  <c r="L174" i="11"/>
  <c r="O169" i="11"/>
  <c r="Q169" i="11"/>
  <c r="L169" i="11"/>
  <c r="N169" i="11"/>
  <c r="P169" i="11"/>
  <c r="M169" i="11"/>
  <c r="Q124" i="11"/>
  <c r="N124" i="11"/>
  <c r="P124" i="11"/>
  <c r="M124" i="11"/>
  <c r="O124" i="11"/>
  <c r="L124" i="11"/>
  <c r="O50" i="11"/>
  <c r="L50" i="11"/>
  <c r="P50" i="11"/>
  <c r="M50" i="11"/>
  <c r="Q50" i="11"/>
  <c r="N50" i="11"/>
  <c r="Q170" i="11"/>
  <c r="N170" i="11"/>
  <c r="O170" i="11"/>
  <c r="L170" i="11"/>
  <c r="P170" i="11"/>
  <c r="M170" i="11"/>
  <c r="P135" i="11"/>
  <c r="M135" i="11"/>
  <c r="Q135" i="11"/>
  <c r="N135" i="11"/>
  <c r="O135" i="11"/>
  <c r="L135" i="11"/>
  <c r="P71" i="11"/>
  <c r="M71" i="11"/>
  <c r="Q71" i="11"/>
  <c r="N71" i="11"/>
  <c r="O71" i="11"/>
  <c r="L71" i="11"/>
  <c r="E187" i="31"/>
  <c r="N28" i="11"/>
  <c r="Q28" i="11"/>
  <c r="M28" i="11"/>
  <c r="P28" i="11"/>
  <c r="L28" i="11"/>
  <c r="O28" i="11"/>
  <c r="Q141" i="11"/>
  <c r="N141" i="11"/>
  <c r="O141" i="11"/>
  <c r="P141" i="11"/>
  <c r="L141" i="11"/>
  <c r="M141" i="11"/>
  <c r="P134" i="11"/>
  <c r="M134" i="11"/>
  <c r="L134" i="11"/>
  <c r="O134" i="11"/>
  <c r="Q134" i="11"/>
  <c r="N134" i="11"/>
  <c r="O51" i="11"/>
  <c r="L51" i="11"/>
  <c r="M51" i="11"/>
  <c r="N51" i="11"/>
  <c r="P51" i="11"/>
  <c r="Q51" i="11"/>
  <c r="P142" i="11"/>
  <c r="Q142" i="11"/>
  <c r="N142" i="11"/>
  <c r="M142" i="11"/>
  <c r="O142" i="11"/>
  <c r="L142" i="11"/>
  <c r="N69" i="11"/>
  <c r="Q69" i="11"/>
  <c r="O69" i="11"/>
  <c r="L69" i="11"/>
  <c r="P69" i="11"/>
  <c r="M69" i="11"/>
  <c r="O161" i="11"/>
  <c r="L161" i="11"/>
  <c r="Q161" i="11"/>
  <c r="N161" i="11"/>
  <c r="P161" i="11"/>
  <c r="M161" i="11"/>
  <c r="O67" i="11"/>
  <c r="L67" i="11"/>
  <c r="M67" i="11"/>
  <c r="N67" i="11"/>
  <c r="P67" i="11"/>
  <c r="Q67" i="11"/>
  <c r="P182" i="11"/>
  <c r="M182" i="11"/>
  <c r="O182" i="11"/>
  <c r="L182" i="11"/>
  <c r="Q182" i="11"/>
  <c r="N182" i="11"/>
  <c r="L82" i="11"/>
  <c r="Q82" i="11"/>
  <c r="N82" i="11"/>
  <c r="P82" i="11"/>
  <c r="M82" i="11"/>
  <c r="Q148" i="11"/>
  <c r="N148" i="11"/>
  <c r="O148" i="11"/>
  <c r="P148" i="11"/>
  <c r="M148" i="11"/>
  <c r="L148" i="11"/>
  <c r="M23" i="11"/>
  <c r="P23" i="11"/>
  <c r="N23" i="11"/>
  <c r="Q23" i="11"/>
  <c r="L23" i="11"/>
  <c r="O23" i="11"/>
  <c r="Q81" i="11"/>
  <c r="N81" i="11"/>
  <c r="P81" i="11"/>
  <c r="O81" i="11"/>
  <c r="M81" i="11"/>
  <c r="L81" i="11"/>
  <c r="Q191" i="11"/>
  <c r="N191" i="11"/>
  <c r="P191" i="11"/>
  <c r="L191" i="11"/>
  <c r="M191" i="11"/>
  <c r="O191" i="11"/>
  <c r="L64" i="11"/>
  <c r="P64" i="11"/>
  <c r="M64" i="11"/>
  <c r="O64" i="11"/>
  <c r="Q64" i="11"/>
  <c r="N64" i="11"/>
  <c r="L123" i="11"/>
  <c r="P123" i="11"/>
  <c r="Q123" i="11"/>
  <c r="O123" i="11"/>
  <c r="M123" i="11"/>
  <c r="N123" i="11"/>
  <c r="M14" i="11"/>
  <c r="P14" i="11"/>
  <c r="N14" i="11"/>
  <c r="Q14" i="11"/>
  <c r="O14" i="11"/>
  <c r="L14" i="11"/>
  <c r="N136" i="11"/>
  <c r="O136" i="11"/>
  <c r="M136" i="11"/>
  <c r="L136" i="11"/>
  <c r="P136" i="11"/>
  <c r="Q136" i="11"/>
  <c r="M26" i="11"/>
  <c r="N26" i="11"/>
  <c r="P26" i="11"/>
  <c r="Q26" i="11"/>
  <c r="L26" i="11"/>
  <c r="O26" i="11"/>
  <c r="L75" i="11"/>
  <c r="O75" i="11"/>
  <c r="P75" i="11"/>
  <c r="Q75" i="11"/>
  <c r="M75" i="11"/>
  <c r="N75" i="11"/>
  <c r="N88" i="11"/>
  <c r="O88" i="11"/>
  <c r="L88" i="11"/>
  <c r="P88" i="11"/>
  <c r="M88" i="11"/>
  <c r="Q88" i="11"/>
  <c r="N21" i="11"/>
  <c r="L21" i="11"/>
  <c r="Q21" i="11"/>
  <c r="O21" i="11"/>
  <c r="M21" i="11"/>
  <c r="P21" i="11"/>
  <c r="P87" i="11"/>
  <c r="M87" i="11"/>
  <c r="Q87" i="11"/>
  <c r="N87" i="11"/>
  <c r="O87" i="11"/>
  <c r="L87" i="11"/>
  <c r="Q193" i="11"/>
  <c r="N193" i="11"/>
  <c r="P193" i="11"/>
  <c r="M193" i="11"/>
  <c r="O193" i="11"/>
  <c r="L193" i="11"/>
  <c r="L59" i="11"/>
  <c r="P59" i="11"/>
  <c r="Q59" i="11"/>
  <c r="M59" i="11"/>
  <c r="N59" i="11"/>
  <c r="O59" i="11"/>
  <c r="O117" i="11"/>
  <c r="L117" i="11"/>
  <c r="P117" i="11"/>
  <c r="M117" i="11"/>
  <c r="Q117" i="11"/>
  <c r="N117" i="11"/>
  <c r="N40" i="11"/>
  <c r="O40" i="11"/>
  <c r="M40" i="11"/>
  <c r="L40" i="11"/>
  <c r="P40" i="11"/>
  <c r="Q40" i="11"/>
  <c r="O114" i="11"/>
  <c r="L114" i="11"/>
  <c r="Q114" i="11"/>
  <c r="N114" i="11"/>
  <c r="P114" i="11"/>
  <c r="M114" i="11"/>
  <c r="O99" i="11"/>
  <c r="L99" i="11"/>
  <c r="M99" i="11"/>
  <c r="N99" i="11"/>
  <c r="P99" i="11"/>
  <c r="Q99" i="11"/>
  <c r="P54" i="11"/>
  <c r="O54" i="11"/>
  <c r="M54" i="11"/>
  <c r="L54" i="11"/>
  <c r="Q54" i="11"/>
  <c r="N54" i="11"/>
  <c r="E148" i="31"/>
  <c r="E147" i="31"/>
  <c r="R59" i="31"/>
  <c r="R40" i="31"/>
  <c r="R43" i="31"/>
  <c r="F104" i="31"/>
  <c r="G104" i="31"/>
  <c r="P104" i="31"/>
  <c r="Q104" i="31" s="1"/>
  <c r="F10" i="31"/>
  <c r="G10" i="31"/>
  <c r="F193" i="31"/>
  <c r="G193" i="31"/>
  <c r="Q124" i="31"/>
  <c r="P194" i="31"/>
  <c r="R194" i="31" s="1"/>
  <c r="R168" i="31"/>
  <c r="Q81" i="31"/>
  <c r="P31" i="31"/>
  <c r="R31" i="31" s="1"/>
  <c r="F31" i="31"/>
  <c r="G31" i="31"/>
  <c r="P13" i="31"/>
  <c r="Q13" i="31" s="1"/>
  <c r="G13" i="31"/>
  <c r="F13" i="31"/>
  <c r="P24" i="31"/>
  <c r="Q24" i="31" s="1"/>
  <c r="F24" i="31"/>
  <c r="G24" i="31"/>
  <c r="G156" i="31"/>
  <c r="F156" i="31"/>
  <c r="G166" i="31"/>
  <c r="F166" i="31"/>
  <c r="F91" i="31"/>
  <c r="G91" i="31"/>
  <c r="F72" i="31"/>
  <c r="G72" i="31"/>
  <c r="P58" i="31"/>
  <c r="Q58" i="31" s="1"/>
  <c r="F58" i="31"/>
  <c r="G58" i="31"/>
  <c r="P32" i="31"/>
  <c r="R32" i="31" s="1"/>
  <c r="F32" i="31"/>
  <c r="G32" i="31"/>
  <c r="P138" i="31"/>
  <c r="Q138" i="31" s="1"/>
  <c r="F138" i="31"/>
  <c r="G138" i="31"/>
  <c r="P47" i="31"/>
  <c r="R47" i="31" s="1"/>
  <c r="F47" i="31"/>
  <c r="G47" i="31"/>
  <c r="G29" i="31"/>
  <c r="F29" i="31"/>
  <c r="F172" i="31"/>
  <c r="G172" i="31"/>
  <c r="P146" i="31"/>
  <c r="Q146" i="31" s="1"/>
  <c r="F146" i="31"/>
  <c r="G146" i="31"/>
  <c r="P23" i="31"/>
  <c r="R23" i="31" s="1"/>
  <c r="F23" i="31"/>
  <c r="G23" i="31"/>
  <c r="P129" i="31"/>
  <c r="R129" i="31" s="1"/>
  <c r="F129" i="31"/>
  <c r="G129" i="31"/>
  <c r="P195" i="31"/>
  <c r="Q195" i="31" s="1"/>
  <c r="F195" i="31"/>
  <c r="G195" i="31"/>
  <c r="P185" i="31"/>
  <c r="Q185" i="31" s="1"/>
  <c r="F185" i="31"/>
  <c r="G185" i="31"/>
  <c r="P133" i="31"/>
  <c r="R133" i="31" s="1"/>
  <c r="F133" i="31"/>
  <c r="G133" i="31"/>
  <c r="F183" i="31"/>
  <c r="G183" i="31"/>
  <c r="P158" i="31"/>
  <c r="F158" i="31"/>
  <c r="G158" i="31"/>
  <c r="P121" i="31"/>
  <c r="F121" i="31"/>
  <c r="G121" i="31"/>
  <c r="F7" i="31"/>
  <c r="G7" i="31"/>
  <c r="P167" i="31"/>
  <c r="F167" i="31"/>
  <c r="G167" i="31"/>
  <c r="P113" i="31"/>
  <c r="Q113" i="31" s="1"/>
  <c r="F113" i="31"/>
  <c r="G113" i="31"/>
  <c r="P14" i="31"/>
  <c r="R14" i="31" s="1"/>
  <c r="F14" i="31"/>
  <c r="G14" i="31"/>
  <c r="P19" i="31"/>
  <c r="Q19" i="31" s="1"/>
  <c r="F19" i="31"/>
  <c r="G19" i="31"/>
  <c r="P77" i="31"/>
  <c r="Q77" i="31" s="1"/>
  <c r="F77" i="31"/>
  <c r="G77" i="31"/>
  <c r="F38" i="31"/>
  <c r="G38" i="31"/>
  <c r="P110" i="31"/>
  <c r="R110" i="31" s="1"/>
  <c r="F110" i="31"/>
  <c r="G110" i="31"/>
  <c r="P139" i="31"/>
  <c r="R139" i="31" s="1"/>
  <c r="F139" i="31"/>
  <c r="G139" i="31"/>
  <c r="F66" i="31"/>
  <c r="G66" i="31"/>
  <c r="F56" i="31"/>
  <c r="G56" i="31"/>
  <c r="P154" i="31"/>
  <c r="Q154" i="31" s="1"/>
  <c r="F154" i="31"/>
  <c r="G154" i="31"/>
  <c r="P116" i="31"/>
  <c r="Q116" i="31" s="1"/>
  <c r="F116" i="31"/>
  <c r="G116" i="31"/>
  <c r="P63" i="31"/>
  <c r="R63" i="31" s="1"/>
  <c r="G63" i="31"/>
  <c r="F63" i="31"/>
  <c r="P93" i="31"/>
  <c r="Q93" i="31" s="1"/>
  <c r="F93" i="31"/>
  <c r="G93" i="31"/>
  <c r="G170" i="31"/>
  <c r="F170" i="31"/>
  <c r="P177" i="31"/>
  <c r="Q177" i="31" s="1"/>
  <c r="F177" i="31"/>
  <c r="G177" i="31"/>
  <c r="F176" i="31"/>
  <c r="G176" i="31"/>
  <c r="F26" i="31"/>
  <c r="G26" i="31"/>
  <c r="P84" i="31"/>
  <c r="Q84" i="31" s="1"/>
  <c r="F84" i="31"/>
  <c r="G84" i="31"/>
  <c r="P37" i="31"/>
  <c r="R37" i="31" s="1"/>
  <c r="G37" i="31"/>
  <c r="F37" i="31"/>
  <c r="P28" i="31"/>
  <c r="R28" i="31" s="1"/>
  <c r="F28" i="31"/>
  <c r="G28" i="31"/>
  <c r="F112" i="31"/>
  <c r="G112" i="31"/>
  <c r="F117" i="31"/>
  <c r="G117" i="31"/>
  <c r="P48" i="31"/>
  <c r="F48" i="31"/>
  <c r="G48" i="31"/>
  <c r="P15" i="31"/>
  <c r="F15" i="31"/>
  <c r="G15" i="31"/>
  <c r="P141" i="31"/>
  <c r="R141" i="31" s="1"/>
  <c r="F141" i="31"/>
  <c r="G141" i="31"/>
  <c r="F76" i="31"/>
  <c r="G76" i="31"/>
  <c r="P153" i="31"/>
  <c r="Q153" i="31" s="1"/>
  <c r="F153" i="31"/>
  <c r="G153" i="31"/>
  <c r="P150" i="31"/>
  <c r="R150" i="31" s="1"/>
  <c r="F150" i="31"/>
  <c r="G150" i="31"/>
  <c r="F165" i="31"/>
  <c r="G165" i="31"/>
  <c r="P12" i="31"/>
  <c r="Q12" i="31" s="1"/>
  <c r="F12" i="31"/>
  <c r="G12" i="31"/>
  <c r="P106" i="31"/>
  <c r="R106" i="31" s="1"/>
  <c r="F106" i="31"/>
  <c r="G106" i="31"/>
  <c r="P62" i="31"/>
  <c r="Q62" i="31" s="1"/>
  <c r="F62" i="31"/>
  <c r="G62" i="31"/>
  <c r="P65" i="31"/>
  <c r="R65" i="31" s="1"/>
  <c r="F65" i="31"/>
  <c r="G65" i="31"/>
  <c r="P155" i="31"/>
  <c r="Q155" i="31" s="1"/>
  <c r="F155" i="31"/>
  <c r="G155" i="31"/>
  <c r="P132" i="31"/>
  <c r="Q132" i="31" s="1"/>
  <c r="G132" i="31"/>
  <c r="F132" i="31"/>
  <c r="P95" i="31"/>
  <c r="Q95" i="31" s="1"/>
  <c r="G95" i="31"/>
  <c r="F95" i="31"/>
  <c r="P17" i="31"/>
  <c r="R17" i="31" s="1"/>
  <c r="G17" i="31"/>
  <c r="F17" i="31"/>
  <c r="G144" i="31"/>
  <c r="F144" i="31"/>
  <c r="F35" i="31"/>
  <c r="G35" i="31"/>
  <c r="P86" i="31"/>
  <c r="R86" i="31" s="1"/>
  <c r="F86" i="31"/>
  <c r="G86" i="31"/>
  <c r="P189" i="31"/>
  <c r="R189" i="31" s="1"/>
  <c r="F189" i="31"/>
  <c r="G189" i="31"/>
  <c r="F44" i="31"/>
  <c r="G44" i="31"/>
  <c r="P152" i="31"/>
  <c r="R152" i="31" s="1"/>
  <c r="G152" i="31"/>
  <c r="F152" i="31"/>
  <c r="P71" i="31"/>
  <c r="Q71" i="31" s="1"/>
  <c r="F71" i="31"/>
  <c r="G71" i="31"/>
  <c r="F74" i="31"/>
  <c r="G74" i="31"/>
  <c r="P164" i="31"/>
  <c r="Q164" i="31" s="1"/>
  <c r="F164" i="31"/>
  <c r="G164" i="31"/>
  <c r="P157" i="31"/>
  <c r="Q157" i="31" s="1"/>
  <c r="F157" i="31"/>
  <c r="G157" i="31"/>
  <c r="P160" i="31"/>
  <c r="R160" i="31" s="1"/>
  <c r="F160" i="31"/>
  <c r="G160" i="31"/>
  <c r="F126" i="31"/>
  <c r="G126" i="31"/>
  <c r="F80" i="31"/>
  <c r="G80" i="31"/>
  <c r="P174" i="31"/>
  <c r="Q174" i="31" s="1"/>
  <c r="F174" i="31"/>
  <c r="G174" i="31"/>
  <c r="P135" i="31"/>
  <c r="R135" i="31" s="1"/>
  <c r="F135" i="31"/>
  <c r="G135" i="31"/>
  <c r="P96" i="31"/>
  <c r="Q96" i="31" s="1"/>
  <c r="F96" i="31"/>
  <c r="G96" i="31"/>
  <c r="F36" i="31"/>
  <c r="G36" i="31"/>
  <c r="G190" i="31"/>
  <c r="F190" i="31"/>
  <c r="P130" i="31"/>
  <c r="Q130" i="31" s="1"/>
  <c r="F130" i="31"/>
  <c r="G130" i="31"/>
  <c r="P142" i="31"/>
  <c r="Q142" i="31" s="1"/>
  <c r="F142" i="31"/>
  <c r="G142" i="31"/>
  <c r="F137" i="31"/>
  <c r="G137" i="31"/>
  <c r="P125" i="31"/>
  <c r="R125" i="31" s="1"/>
  <c r="F125" i="31"/>
  <c r="G125" i="31"/>
  <c r="P27" i="31"/>
  <c r="R27" i="31" s="1"/>
  <c r="F27" i="31"/>
  <c r="G27" i="31"/>
  <c r="F90" i="31"/>
  <c r="G90" i="31"/>
  <c r="F4" i="31"/>
  <c r="G4" i="31"/>
  <c r="F50" i="31"/>
  <c r="G50" i="31"/>
  <c r="P191" i="31"/>
  <c r="R191" i="31" s="1"/>
  <c r="F191" i="31"/>
  <c r="G191" i="31"/>
  <c r="F73" i="31"/>
  <c r="G73" i="31"/>
  <c r="F103" i="31"/>
  <c r="G103" i="31"/>
  <c r="F82" i="31"/>
  <c r="G82" i="31"/>
  <c r="P53" i="31"/>
  <c r="Q53" i="31" s="1"/>
  <c r="F53" i="31"/>
  <c r="G53" i="31"/>
  <c r="P79" i="31"/>
  <c r="Q79" i="31" s="1"/>
  <c r="G79" i="31"/>
  <c r="F79" i="31"/>
  <c r="F127" i="31"/>
  <c r="G127" i="31"/>
  <c r="P88" i="31"/>
  <c r="R88" i="31" s="1"/>
  <c r="F88" i="31"/>
  <c r="G88" i="31"/>
  <c r="F136" i="31"/>
  <c r="G136" i="31"/>
  <c r="F173" i="31"/>
  <c r="G173" i="31"/>
  <c r="P188" i="31"/>
  <c r="R188" i="31" s="1"/>
  <c r="F188" i="31"/>
  <c r="G188" i="31"/>
  <c r="F162" i="31"/>
  <c r="G162" i="31"/>
  <c r="P46" i="31"/>
  <c r="Q46" i="31" s="1"/>
  <c r="F46" i="31"/>
  <c r="G46" i="31"/>
  <c r="P182" i="31"/>
  <c r="Q182" i="31" s="1"/>
  <c r="G182" i="31"/>
  <c r="F182" i="31"/>
  <c r="P169" i="31"/>
  <c r="R169" i="31" s="1"/>
  <c r="F169" i="31"/>
  <c r="G169" i="31"/>
  <c r="P149" i="31"/>
  <c r="Q149" i="31" s="1"/>
  <c r="F149" i="31"/>
  <c r="G149" i="31"/>
  <c r="P75" i="31"/>
  <c r="R75" i="31" s="1"/>
  <c r="G75" i="31"/>
  <c r="F75" i="31"/>
  <c r="F145" i="31"/>
  <c r="G145" i="31"/>
  <c r="G99" i="31"/>
  <c r="F99" i="31"/>
  <c r="P20" i="31"/>
  <c r="Q20" i="31" s="1"/>
  <c r="F20" i="31"/>
  <c r="G20" i="31"/>
  <c r="P21" i="31"/>
  <c r="R21" i="31" s="1"/>
  <c r="F21" i="31"/>
  <c r="G21" i="31"/>
  <c r="P114" i="31"/>
  <c r="R114" i="31" s="1"/>
  <c r="F114" i="31"/>
  <c r="G114" i="31"/>
  <c r="P97" i="31"/>
  <c r="Q97" i="31" s="1"/>
  <c r="F97" i="31"/>
  <c r="G97" i="31"/>
  <c r="P143" i="31"/>
  <c r="R143" i="31" s="1"/>
  <c r="F143" i="31"/>
  <c r="G143" i="31"/>
  <c r="P98" i="31"/>
  <c r="Q98" i="31" s="1"/>
  <c r="F98" i="31"/>
  <c r="G98" i="31"/>
  <c r="P151" i="31"/>
  <c r="R151" i="31" s="1"/>
  <c r="F151" i="31"/>
  <c r="G151" i="31"/>
  <c r="P87" i="31"/>
  <c r="Q87" i="31" s="1"/>
  <c r="G87" i="31"/>
  <c r="F87" i="31"/>
  <c r="F122" i="31"/>
  <c r="G122" i="31"/>
  <c r="F105" i="31"/>
  <c r="G105" i="31"/>
  <c r="F69" i="31"/>
  <c r="G69" i="31"/>
  <c r="P181" i="31"/>
  <c r="Q181" i="31" s="1"/>
  <c r="F181" i="31"/>
  <c r="G181" i="31"/>
  <c r="P45" i="31"/>
  <c r="R45" i="31" s="1"/>
  <c r="F45" i="31"/>
  <c r="G45" i="31"/>
  <c r="P159" i="31"/>
  <c r="Q159" i="31" s="1"/>
  <c r="F159" i="31"/>
  <c r="G159" i="31"/>
  <c r="F89" i="31"/>
  <c r="G89" i="31"/>
  <c r="P70" i="31"/>
  <c r="Q70" i="31" s="1"/>
  <c r="F70" i="31"/>
  <c r="G70" i="31"/>
  <c r="P18" i="31"/>
  <c r="R18" i="31" s="1"/>
  <c r="F18" i="31"/>
  <c r="G18" i="31"/>
  <c r="F30" i="31"/>
  <c r="G30" i="31"/>
  <c r="P186" i="31"/>
  <c r="Q186" i="31" s="1"/>
  <c r="F186" i="31"/>
  <c r="G186" i="31"/>
  <c r="F54" i="31"/>
  <c r="G54" i="31"/>
  <c r="G119" i="31"/>
  <c r="F119" i="31"/>
  <c r="P60" i="31"/>
  <c r="R60" i="31" s="1"/>
  <c r="F60" i="31"/>
  <c r="G60" i="31"/>
  <c r="P115" i="31"/>
  <c r="R115" i="31" s="1"/>
  <c r="F115" i="31"/>
  <c r="G115" i="31"/>
  <c r="P101" i="31"/>
  <c r="Q101" i="31" s="1"/>
  <c r="F101" i="31"/>
  <c r="G101" i="31"/>
  <c r="P94" i="31"/>
  <c r="Q94" i="31" s="1"/>
  <c r="F94" i="31"/>
  <c r="G94" i="31"/>
  <c r="P92" i="31"/>
  <c r="R92" i="31" s="1"/>
  <c r="F92" i="31"/>
  <c r="G92" i="31"/>
  <c r="F118" i="31"/>
  <c r="G118" i="31"/>
  <c r="P178" i="31"/>
  <c r="Q178" i="31" s="1"/>
  <c r="G178" i="31"/>
  <c r="F178" i="31"/>
  <c r="P64" i="31"/>
  <c r="Q64" i="31" s="1"/>
  <c r="F64" i="31"/>
  <c r="G64" i="31"/>
  <c r="F16" i="31"/>
  <c r="G16" i="31"/>
  <c r="P51" i="31"/>
  <c r="R51" i="31" s="1"/>
  <c r="G51" i="31"/>
  <c r="F51" i="31"/>
  <c r="F131" i="31"/>
  <c r="G131" i="31"/>
  <c r="F184" i="31"/>
  <c r="G184" i="31"/>
  <c r="P179" i="31"/>
  <c r="Q179" i="31" s="1"/>
  <c r="F179" i="31"/>
  <c r="G179" i="31"/>
  <c r="P196" i="31"/>
  <c r="Q196" i="31" s="1"/>
  <c r="G196" i="31"/>
  <c r="F196" i="31"/>
  <c r="P85" i="31"/>
  <c r="R85" i="31" s="1"/>
  <c r="F85" i="31"/>
  <c r="G85" i="31"/>
  <c r="P41" i="31"/>
  <c r="Q41" i="31" s="1"/>
  <c r="G41" i="31"/>
  <c r="F41" i="31"/>
  <c r="P6" i="31"/>
  <c r="Q6" i="31" s="1"/>
  <c r="F6" i="31"/>
  <c r="G6" i="31"/>
  <c r="P175" i="31"/>
  <c r="R175" i="31" s="1"/>
  <c r="F175" i="31"/>
  <c r="G175" i="31"/>
  <c r="P67" i="31"/>
  <c r="R67" i="31" s="1"/>
  <c r="G67" i="31"/>
  <c r="F67" i="31"/>
  <c r="P78" i="31"/>
  <c r="R78" i="31" s="1"/>
  <c r="F78" i="31"/>
  <c r="G78" i="31"/>
  <c r="P134" i="31"/>
  <c r="Q134" i="31" s="1"/>
  <c r="F134" i="31"/>
  <c r="G134" i="31"/>
  <c r="G55" i="31"/>
  <c r="F55" i="31"/>
  <c r="F39" i="31"/>
  <c r="P34" i="31"/>
  <c r="Q34" i="31" s="1"/>
  <c r="F34" i="31"/>
  <c r="G34" i="31"/>
  <c r="P68" i="31"/>
  <c r="Q68" i="31" s="1"/>
  <c r="F68" i="31"/>
  <c r="G68" i="31"/>
  <c r="P140" i="31"/>
  <c r="Q140" i="31" s="1"/>
  <c r="G140" i="31"/>
  <c r="F140" i="31"/>
  <c r="F11" i="31"/>
  <c r="G11" i="31"/>
  <c r="P111" i="31"/>
  <c r="Q111" i="31" s="1"/>
  <c r="G111" i="31"/>
  <c r="F111" i="31"/>
  <c r="P108" i="31"/>
  <c r="R108" i="31" s="1"/>
  <c r="F108" i="31"/>
  <c r="G108" i="31"/>
  <c r="P57" i="31"/>
  <c r="Q57" i="31" s="1"/>
  <c r="F57" i="31"/>
  <c r="G57" i="31"/>
  <c r="P123" i="31"/>
  <c r="R123" i="31" s="1"/>
  <c r="G123" i="31"/>
  <c r="F123" i="31"/>
  <c r="G5" i="31"/>
  <c r="P22" i="31"/>
  <c r="Q22" i="31" s="1"/>
  <c r="F22" i="31"/>
  <c r="G22" i="31"/>
  <c r="P120" i="31"/>
  <c r="R120" i="31" s="1"/>
  <c r="F120" i="31"/>
  <c r="G120" i="31"/>
  <c r="P109" i="31"/>
  <c r="R109" i="31" s="1"/>
  <c r="F109" i="31"/>
  <c r="G109" i="31"/>
  <c r="P171" i="31"/>
  <c r="R171" i="31" s="1"/>
  <c r="F171" i="31"/>
  <c r="G171" i="31"/>
  <c r="F33" i="31"/>
  <c r="G33" i="31"/>
  <c r="P10" i="31"/>
  <c r="R10" i="31" s="1"/>
  <c r="Q107" i="31"/>
  <c r="B204" i="31"/>
  <c r="P11" i="31"/>
  <c r="R11" i="31" s="1"/>
  <c r="B205" i="31"/>
  <c r="M92" i="31" s="1" a="1"/>
  <c r="M92" i="31" s="1"/>
  <c r="P170" i="31"/>
  <c r="Q170" i="31" s="1"/>
  <c r="P4" i="31"/>
  <c r="R4" i="31" s="1"/>
  <c r="P9" i="31"/>
  <c r="R9" i="31" s="1"/>
  <c r="P38" i="31"/>
  <c r="Q38" i="31" s="1"/>
  <c r="P156" i="31"/>
  <c r="R156" i="31" s="1"/>
  <c r="P166" i="31"/>
  <c r="Q166" i="31" s="1"/>
  <c r="P55" i="31"/>
  <c r="R55" i="31" s="1"/>
  <c r="P90" i="31"/>
  <c r="Q90" i="31" s="1"/>
  <c r="P163" i="31"/>
  <c r="R163" i="31" s="1"/>
  <c r="P50" i="31"/>
  <c r="Q50" i="31" s="1"/>
  <c r="P73" i="31"/>
  <c r="R73" i="31" s="1"/>
  <c r="P103" i="31"/>
  <c r="R103" i="31" s="1"/>
  <c r="P82" i="31"/>
  <c r="R82" i="31" s="1"/>
  <c r="P165" i="31"/>
  <c r="Q165" i="31" s="1"/>
  <c r="P54" i="31"/>
  <c r="Q54" i="31" s="1"/>
  <c r="P122" i="31"/>
  <c r="Q122" i="31" s="1"/>
  <c r="P76" i="31"/>
  <c r="R76" i="31" s="1"/>
  <c r="P145" i="31"/>
  <c r="R145" i="31" s="1"/>
  <c r="P99" i="31"/>
  <c r="R99" i="31" s="1"/>
  <c r="P118" i="31"/>
  <c r="Q118" i="31" s="1"/>
  <c r="P131" i="31"/>
  <c r="P184" i="31"/>
  <c r="P36" i="31"/>
  <c r="R36" i="31" s="1"/>
  <c r="P190" i="31"/>
  <c r="Q190" i="31" s="1"/>
  <c r="P72" i="31"/>
  <c r="Q72" i="31" s="1"/>
  <c r="P56" i="31"/>
  <c r="R56" i="31" s="1"/>
  <c r="P5" i="31"/>
  <c r="R5" i="31" s="1"/>
  <c r="P33" i="31"/>
  <c r="P16" i="31"/>
  <c r="P89" i="31"/>
  <c r="R89" i="31" s="1"/>
  <c r="P136" i="31"/>
  <c r="Q136" i="31" s="1"/>
  <c r="P173" i="31"/>
  <c r="R173" i="31" s="1"/>
  <c r="P91" i="31"/>
  <c r="Q91" i="31" s="1"/>
  <c r="P29" i="31"/>
  <c r="R29" i="31" s="1"/>
  <c r="P127" i="31"/>
  <c r="R127" i="31" s="1"/>
  <c r="P105" i="31"/>
  <c r="R105" i="31" s="1"/>
  <c r="P161" i="31"/>
  <c r="Q161" i="31" s="1"/>
  <c r="P126" i="31"/>
  <c r="P69" i="31"/>
  <c r="Q69" i="31" s="1"/>
  <c r="P30" i="31"/>
  <c r="R30" i="31" s="1"/>
  <c r="P137" i="31"/>
  <c r="R137" i="31" s="1"/>
  <c r="Q61" i="31"/>
  <c r="P172" i="31"/>
  <c r="R172" i="31" s="1"/>
  <c r="P183" i="31"/>
  <c r="R183" i="31" s="1"/>
  <c r="P7" i="31"/>
  <c r="P176" i="31"/>
  <c r="R176" i="31" s="1"/>
  <c r="P26" i="31"/>
  <c r="R26" i="31" s="1"/>
  <c r="P112" i="31"/>
  <c r="R112" i="31" s="1"/>
  <c r="P117" i="31"/>
  <c r="Q117" i="31" s="1"/>
  <c r="P80" i="31"/>
  <c r="R80" i="31" s="1"/>
  <c r="P39" i="31"/>
  <c r="R39" i="31" s="1"/>
  <c r="P162" i="31"/>
  <c r="R162" i="31" s="1"/>
  <c r="P66" i="31"/>
  <c r="Q66" i="31" s="1"/>
  <c r="P119" i="31"/>
  <c r="R119" i="31" s="1"/>
  <c r="P193" i="31"/>
  <c r="R193" i="31" s="1"/>
  <c r="P144" i="31"/>
  <c r="R144" i="31" s="1"/>
  <c r="P35" i="31"/>
  <c r="Q35" i="31" s="1"/>
  <c r="P44" i="31"/>
  <c r="Q44" i="31" s="1"/>
  <c r="P74" i="31"/>
  <c r="Q74" i="31" s="1"/>
  <c r="P3" i="31"/>
  <c r="G3" i="31"/>
  <c r="R49" i="31"/>
  <c r="R128" i="31"/>
  <c r="R42" i="31"/>
  <c r="Q42" i="31"/>
  <c r="R52" i="31"/>
  <c r="Q52" i="31"/>
  <c r="R192" i="31"/>
  <c r="Q192" i="31"/>
  <c r="Q100" i="31" l="1"/>
  <c r="L109" i="31" a="1"/>
  <c r="L109" i="31" s="1"/>
  <c r="L105" i="31" a="1"/>
  <c r="L105" i="31" s="1"/>
  <c r="L49" i="31" a="1"/>
  <c r="L49" i="31" s="1"/>
  <c r="M49" i="31" a="1"/>
  <c r="M49" i="31" s="1"/>
  <c r="L81" i="31" a="1"/>
  <c r="L81" i="31" s="1"/>
  <c r="M81" i="31" a="1"/>
  <c r="M81" i="31" s="1"/>
  <c r="M109" i="31" a="1"/>
  <c r="M109" i="31" s="1"/>
  <c r="M105" i="31" a="1"/>
  <c r="M105" i="31" s="1"/>
  <c r="F187" i="31"/>
  <c r="G102" i="31"/>
  <c r="M27" i="31" a="1"/>
  <c r="M27" i="31" s="1"/>
  <c r="L149" i="31" a="1"/>
  <c r="L149" i="31" s="1"/>
  <c r="L106" i="31" a="1"/>
  <c r="L106" i="31" s="1"/>
  <c r="M157" i="31" a="1"/>
  <c r="M157" i="31" s="1"/>
  <c r="M38" i="31" a="1"/>
  <c r="M38" i="31" s="1"/>
  <c r="L22" i="31" a="1"/>
  <c r="L22" i="31" s="1"/>
  <c r="P83" i="31"/>
  <c r="R83" i="31" s="1"/>
  <c r="L27" i="31" a="1"/>
  <c r="L27" i="31" s="1"/>
  <c r="M149" i="31" a="1"/>
  <c r="M149" i="31" s="1"/>
  <c r="M106" i="31" a="1"/>
  <c r="M106" i="31" s="1"/>
  <c r="L157" i="31" a="1"/>
  <c r="L157" i="31" s="1"/>
  <c r="L38" i="31" a="1"/>
  <c r="L38" i="31" s="1"/>
  <c r="M22" i="31" a="1"/>
  <c r="M22" i="31" s="1"/>
  <c r="M80" i="31" a="1"/>
  <c r="M80" i="31" s="1"/>
  <c r="L173" i="31" a="1"/>
  <c r="L173" i="31" s="1"/>
  <c r="L92" i="31" a="1"/>
  <c r="L92" i="31" s="1"/>
  <c r="G147" i="31"/>
  <c r="L80" i="31" a="1"/>
  <c r="L80" i="31" s="1"/>
  <c r="M173" i="31" a="1"/>
  <c r="M173" i="31" s="1"/>
  <c r="M165" i="31" a="1"/>
  <c r="M165" i="31" s="1"/>
  <c r="M128" i="31" a="1"/>
  <c r="M128" i="31" s="1"/>
  <c r="M42" i="31" a="1"/>
  <c r="M42" i="31" s="1"/>
  <c r="L128" i="31" a="1"/>
  <c r="L128" i="31" s="1"/>
  <c r="L42" i="31" a="1"/>
  <c r="L42" i="31" s="1"/>
  <c r="L124" i="31" a="1"/>
  <c r="L124" i="31" s="1"/>
  <c r="M124" i="31" a="1"/>
  <c r="M124" i="31" s="1"/>
  <c r="M137" i="31" a="1"/>
  <c r="M137" i="31" s="1"/>
  <c r="L32" i="31" a="1"/>
  <c r="L32" i="31" s="1"/>
  <c r="L191" i="31" a="1"/>
  <c r="L191" i="31" s="1"/>
  <c r="L141" i="31" a="1"/>
  <c r="L141" i="31" s="1"/>
  <c r="M11" i="31" a="1"/>
  <c r="M11" i="31" s="1"/>
  <c r="L165" i="31" a="1"/>
  <c r="L165" i="31" s="1"/>
  <c r="L119" i="31" a="1"/>
  <c r="L119" i="31" s="1"/>
  <c r="L88" i="31" a="1"/>
  <c r="L88" i="31" s="1"/>
  <c r="P180" i="31"/>
  <c r="R180" i="31" s="1"/>
  <c r="L137" i="31" a="1"/>
  <c r="L137" i="31" s="1"/>
  <c r="M32" i="31" a="1"/>
  <c r="M32" i="31" s="1"/>
  <c r="M191" i="31" a="1"/>
  <c r="M191" i="31" s="1"/>
  <c r="M141" i="31" a="1"/>
  <c r="M141" i="31" s="1"/>
  <c r="L11" i="31" a="1"/>
  <c r="L11" i="31" s="1"/>
  <c r="M119" i="31" a="1"/>
  <c r="M119" i="31" s="1"/>
  <c r="M88" i="31" a="1"/>
  <c r="M88" i="31" s="1"/>
  <c r="B200" i="31"/>
  <c r="Q152" i="31"/>
  <c r="Q45" i="31"/>
  <c r="R159" i="31"/>
  <c r="Q27" i="31"/>
  <c r="R155" i="31"/>
  <c r="R58" i="31"/>
  <c r="Q135" i="31"/>
  <c r="R77" i="31"/>
  <c r="Q86" i="31"/>
  <c r="R93" i="31"/>
  <c r="R57" i="31"/>
  <c r="Q139" i="31"/>
  <c r="R146" i="31"/>
  <c r="Q85" i="31"/>
  <c r="C203" i="31" a="1"/>
  <c r="C203" i="31" s="1"/>
  <c r="R149" i="31"/>
  <c r="R70" i="31"/>
  <c r="Q17" i="31"/>
  <c r="R97" i="31"/>
  <c r="G187" i="31"/>
  <c r="F147" i="31"/>
  <c r="P187" i="31"/>
  <c r="R187" i="31" s="1"/>
  <c r="C202" i="31" a="1"/>
  <c r="C202" i="31" s="1"/>
  <c r="Q125" i="31"/>
  <c r="C205" i="31" a="1"/>
  <c r="C205" i="31" s="1"/>
  <c r="B203" i="31"/>
  <c r="G180" i="31"/>
  <c r="P147" i="31"/>
  <c r="C204" i="31" a="1"/>
  <c r="C204" i="31" s="1"/>
  <c r="G83" i="31"/>
  <c r="F148" i="31"/>
  <c r="F102" i="31"/>
  <c r="P148" i="31"/>
  <c r="F83" i="31"/>
  <c r="P102" i="31"/>
  <c r="F180" i="31"/>
  <c r="C200" i="31" a="1"/>
  <c r="C200" i="31" s="1"/>
  <c r="G148" i="31"/>
  <c r="B202" i="31"/>
  <c r="M83" i="31" s="1" a="1"/>
  <c r="M83" i="31" s="1"/>
  <c r="C201" i="31" a="1"/>
  <c r="C201" i="31" s="1"/>
  <c r="B201" i="31"/>
  <c r="G25" i="31"/>
  <c r="F25" i="31"/>
  <c r="P25" i="31"/>
  <c r="Q150" i="31"/>
  <c r="R142" i="31"/>
  <c r="Q175" i="31"/>
  <c r="R34" i="31"/>
  <c r="Q4" i="31"/>
  <c r="R186" i="31"/>
  <c r="Q194" i="31"/>
  <c r="Q83" i="31"/>
  <c r="R62" i="31"/>
  <c r="R116" i="31"/>
  <c r="R53" i="31"/>
  <c r="R13" i="31"/>
  <c r="R94" i="31"/>
  <c r="Q28" i="31"/>
  <c r="R68" i="31"/>
  <c r="R178" i="31"/>
  <c r="Q14" i="31"/>
  <c r="R41" i="31"/>
  <c r="Q75" i="31"/>
  <c r="Q171" i="31"/>
  <c r="R24" i="31"/>
  <c r="R177" i="31"/>
  <c r="R87" i="31"/>
  <c r="R164" i="31"/>
  <c r="R140" i="31"/>
  <c r="R64" i="31"/>
  <c r="R104" i="31"/>
  <c r="Q110" i="31"/>
  <c r="Q65" i="31"/>
  <c r="R79" i="31"/>
  <c r="R98" i="31"/>
  <c r="Q11" i="31"/>
  <c r="Q108" i="31"/>
  <c r="Q37" i="31"/>
  <c r="Q188" i="31"/>
  <c r="R179" i="31"/>
  <c r="R182" i="31"/>
  <c r="Q47" i="31"/>
  <c r="R134" i="31"/>
  <c r="R195" i="31"/>
  <c r="Q60" i="31"/>
  <c r="R20" i="31"/>
  <c r="Q191" i="31"/>
  <c r="R22" i="31"/>
  <c r="R196" i="31"/>
  <c r="R185" i="31"/>
  <c r="R113" i="31"/>
  <c r="R154" i="31"/>
  <c r="R101" i="31"/>
  <c r="Q88" i="31"/>
  <c r="Q106" i="31"/>
  <c r="Q141" i="31"/>
  <c r="R181" i="31"/>
  <c r="Q31" i="31"/>
  <c r="Q109" i="31"/>
  <c r="Q51" i="31"/>
  <c r="Q133" i="31"/>
  <c r="Q114" i="31"/>
  <c r="R138" i="31"/>
  <c r="R95" i="31"/>
  <c r="R130" i="31"/>
  <c r="Q78" i="31"/>
  <c r="R46" i="31"/>
  <c r="R174" i="31"/>
  <c r="Q18" i="31"/>
  <c r="Q160" i="31"/>
  <c r="R96" i="31"/>
  <c r="Q63" i="31"/>
  <c r="R6" i="31"/>
  <c r="Q92" i="31"/>
  <c r="Q143" i="31"/>
  <c r="R19" i="31"/>
  <c r="Q129" i="31"/>
  <c r="R111" i="31"/>
  <c r="R71" i="31"/>
  <c r="Q151" i="31"/>
  <c r="R91" i="31"/>
  <c r="Q32" i="31"/>
  <c r="R157" i="31"/>
  <c r="Q23" i="31"/>
  <c r="R132" i="31"/>
  <c r="Q67" i="31"/>
  <c r="R166" i="31"/>
  <c r="Q189" i="31"/>
  <c r="R117" i="31"/>
  <c r="Q163" i="31"/>
  <c r="R153" i="31"/>
  <c r="Q169" i="31"/>
  <c r="R12" i="31"/>
  <c r="Q123" i="31"/>
  <c r="Q115" i="31"/>
  <c r="Q120" i="31"/>
  <c r="Q21" i="31"/>
  <c r="R84" i="31"/>
  <c r="Q137" i="31"/>
  <c r="R15" i="31"/>
  <c r="Q15" i="31"/>
  <c r="R167" i="31"/>
  <c r="Q167" i="31"/>
  <c r="Q158" i="31"/>
  <c r="R158" i="31"/>
  <c r="R48" i="31"/>
  <c r="Q48" i="31"/>
  <c r="R121" i="31"/>
  <c r="Q121" i="31"/>
  <c r="Q10" i="31"/>
  <c r="R66" i="31"/>
  <c r="R170" i="31"/>
  <c r="Q26" i="31"/>
  <c r="R72" i="31"/>
  <c r="R165" i="31"/>
  <c r="Q76" i="31"/>
  <c r="R38" i="31"/>
  <c r="Q9" i="31"/>
  <c r="R122" i="31"/>
  <c r="Q173" i="31"/>
  <c r="Q80" i="31"/>
  <c r="Q5" i="31"/>
  <c r="R35" i="31"/>
  <c r="Q73" i="31"/>
  <c r="Q119" i="31"/>
  <c r="Q36" i="31"/>
  <c r="Q99" i="31"/>
  <c r="Q112" i="31"/>
  <c r="Q29" i="31"/>
  <c r="Q89" i="31"/>
  <c r="R136" i="31"/>
  <c r="R90" i="31"/>
  <c r="Q193" i="31"/>
  <c r="Q103" i="31"/>
  <c r="R190" i="31"/>
  <c r="Q55" i="31"/>
  <c r="Q162" i="31"/>
  <c r="Q176" i="31"/>
  <c r="Q30" i="31"/>
  <c r="Q105" i="31"/>
  <c r="R118" i="31"/>
  <c r="R44" i="31"/>
  <c r="R54" i="31"/>
  <c r="R69" i="31"/>
  <c r="Q127" i="31"/>
  <c r="Q183" i="31"/>
  <c r="R7" i="31"/>
  <c r="Q7" i="31"/>
  <c r="R131" i="31"/>
  <c r="Q131" i="31"/>
  <c r="Q39" i="31"/>
  <c r="Q156" i="31"/>
  <c r="Q145" i="31"/>
  <c r="Q33" i="31"/>
  <c r="R33" i="31"/>
  <c r="R50" i="31"/>
  <c r="Q144" i="31"/>
  <c r="Q82" i="31"/>
  <c r="R74" i="31"/>
  <c r="R16" i="31"/>
  <c r="Q16" i="31"/>
  <c r="Q172" i="31"/>
  <c r="Q56" i="31"/>
  <c r="R3" i="31"/>
  <c r="Q3" i="31"/>
  <c r="Q126" i="31"/>
  <c r="R126" i="31"/>
  <c r="R184" i="31"/>
  <c r="Q184" i="31"/>
  <c r="R161" i="31"/>
  <c r="E184" i="24"/>
  <c r="E185" i="24"/>
  <c r="E186" i="24"/>
  <c r="E187" i="24"/>
  <c r="E188" i="24"/>
  <c r="E189" i="24"/>
  <c r="E190" i="24"/>
  <c r="E191" i="24"/>
  <c r="E192" i="24"/>
  <c r="E193" i="24"/>
  <c r="E194" i="24"/>
  <c r="E195" i="24"/>
  <c r="D3" i="24"/>
  <c r="E3" i="24"/>
  <c r="F3" i="24"/>
  <c r="G3" i="24"/>
  <c r="H3" i="24"/>
  <c r="I3" i="24"/>
  <c r="J3" i="24"/>
  <c r="K3" i="24"/>
  <c r="L3" i="24"/>
  <c r="M3" i="24"/>
  <c r="N3" i="24"/>
  <c r="O3" i="24"/>
  <c r="P3" i="24"/>
  <c r="Q3" i="24"/>
  <c r="D4" i="24"/>
  <c r="E4" i="24"/>
  <c r="F4" i="24"/>
  <c r="G4" i="24"/>
  <c r="H4" i="24"/>
  <c r="I4" i="24"/>
  <c r="J4" i="24"/>
  <c r="K4" i="24"/>
  <c r="L4" i="24"/>
  <c r="M4" i="24"/>
  <c r="N4" i="24"/>
  <c r="O4" i="24"/>
  <c r="P4" i="24"/>
  <c r="Q4" i="24"/>
  <c r="D5" i="24"/>
  <c r="E5" i="24"/>
  <c r="F5" i="24"/>
  <c r="G5" i="24"/>
  <c r="H5" i="24"/>
  <c r="I5" i="24"/>
  <c r="J5" i="24"/>
  <c r="K5" i="24"/>
  <c r="L5" i="24"/>
  <c r="M5" i="24"/>
  <c r="N5" i="24"/>
  <c r="O5" i="24"/>
  <c r="P5" i="24"/>
  <c r="Q5" i="24"/>
  <c r="D6" i="24"/>
  <c r="E6" i="24"/>
  <c r="F6" i="24"/>
  <c r="G6" i="24"/>
  <c r="H6" i="24"/>
  <c r="I6" i="24"/>
  <c r="J6" i="24"/>
  <c r="K6" i="24"/>
  <c r="L6" i="24"/>
  <c r="M6" i="24"/>
  <c r="N6" i="24"/>
  <c r="O6" i="24"/>
  <c r="P6" i="24"/>
  <c r="Q6" i="24"/>
  <c r="D7" i="24"/>
  <c r="E7" i="24"/>
  <c r="F7" i="24"/>
  <c r="G7" i="24"/>
  <c r="H7" i="24"/>
  <c r="I7" i="24"/>
  <c r="J7" i="24"/>
  <c r="K7" i="24"/>
  <c r="L7" i="24"/>
  <c r="M7" i="24"/>
  <c r="N7" i="24"/>
  <c r="O7" i="24"/>
  <c r="P7" i="24"/>
  <c r="Q7" i="24"/>
  <c r="D8" i="24"/>
  <c r="E8" i="24"/>
  <c r="F8" i="24"/>
  <c r="G8" i="24"/>
  <c r="H8" i="24"/>
  <c r="I8" i="24"/>
  <c r="J8" i="24"/>
  <c r="K8" i="24"/>
  <c r="L8" i="24"/>
  <c r="M8" i="24"/>
  <c r="N8" i="24"/>
  <c r="O8" i="24"/>
  <c r="P8" i="24"/>
  <c r="Q8" i="24"/>
  <c r="D9" i="24"/>
  <c r="E9" i="24"/>
  <c r="F9" i="24"/>
  <c r="G9" i="24"/>
  <c r="H9" i="24"/>
  <c r="I9" i="24"/>
  <c r="J9" i="24"/>
  <c r="K9" i="24"/>
  <c r="L9" i="24"/>
  <c r="M9" i="24"/>
  <c r="N9" i="24"/>
  <c r="O9" i="24"/>
  <c r="P9" i="24"/>
  <c r="Q9" i="24"/>
  <c r="D10" i="24"/>
  <c r="E10" i="24"/>
  <c r="F10" i="24"/>
  <c r="G10" i="24"/>
  <c r="H10" i="24"/>
  <c r="I10" i="24"/>
  <c r="J10" i="24"/>
  <c r="K10" i="24"/>
  <c r="L10" i="24"/>
  <c r="M10" i="24"/>
  <c r="N10" i="24"/>
  <c r="O10" i="24"/>
  <c r="P10" i="24"/>
  <c r="Q10" i="24"/>
  <c r="D11" i="24"/>
  <c r="E11" i="24"/>
  <c r="F11" i="24"/>
  <c r="G11" i="24"/>
  <c r="H11" i="24"/>
  <c r="I11" i="24"/>
  <c r="J11" i="24"/>
  <c r="K11" i="24"/>
  <c r="L11" i="24"/>
  <c r="M11" i="24"/>
  <c r="N11" i="24"/>
  <c r="O11" i="24"/>
  <c r="P11" i="24"/>
  <c r="Q11" i="24"/>
  <c r="D12" i="24"/>
  <c r="E12" i="24"/>
  <c r="F12" i="24"/>
  <c r="G12" i="24"/>
  <c r="H12" i="24"/>
  <c r="I12" i="24"/>
  <c r="J12" i="24"/>
  <c r="K12" i="24"/>
  <c r="L12" i="24"/>
  <c r="M12" i="24"/>
  <c r="N12" i="24"/>
  <c r="O12" i="24"/>
  <c r="P12" i="24"/>
  <c r="Q12" i="24"/>
  <c r="D13" i="24"/>
  <c r="E13" i="24"/>
  <c r="F13" i="24"/>
  <c r="G13" i="24"/>
  <c r="H13" i="24"/>
  <c r="I13" i="24"/>
  <c r="J13" i="24"/>
  <c r="K13" i="24"/>
  <c r="L13" i="24"/>
  <c r="M13" i="24"/>
  <c r="N13" i="24"/>
  <c r="O13" i="24"/>
  <c r="P13" i="24"/>
  <c r="Q13" i="24"/>
  <c r="D14" i="24"/>
  <c r="E14" i="24"/>
  <c r="F14" i="24"/>
  <c r="G14" i="24"/>
  <c r="H14" i="24"/>
  <c r="I14" i="24"/>
  <c r="J14" i="24"/>
  <c r="K14" i="24"/>
  <c r="L14" i="24"/>
  <c r="M14" i="24"/>
  <c r="N14" i="24"/>
  <c r="O14" i="24"/>
  <c r="P14" i="24"/>
  <c r="Q14" i="24"/>
  <c r="D15" i="24"/>
  <c r="E15" i="24"/>
  <c r="F15" i="24"/>
  <c r="G15" i="24"/>
  <c r="H15" i="24"/>
  <c r="I15" i="24"/>
  <c r="J15" i="24"/>
  <c r="K15" i="24"/>
  <c r="L15" i="24"/>
  <c r="M15" i="24"/>
  <c r="N15" i="24"/>
  <c r="O15" i="24"/>
  <c r="P15" i="24"/>
  <c r="Q15" i="24"/>
  <c r="D16" i="24"/>
  <c r="E16" i="24"/>
  <c r="F16" i="24"/>
  <c r="G16" i="24"/>
  <c r="H16" i="24"/>
  <c r="I16" i="24"/>
  <c r="J16" i="24"/>
  <c r="K16" i="24"/>
  <c r="L16" i="24"/>
  <c r="M16" i="24"/>
  <c r="N16" i="24"/>
  <c r="O16" i="24"/>
  <c r="P16" i="24"/>
  <c r="Q16" i="24"/>
  <c r="D17" i="24"/>
  <c r="E17" i="24"/>
  <c r="F17" i="24"/>
  <c r="G17" i="24"/>
  <c r="H17" i="24"/>
  <c r="I17" i="24"/>
  <c r="J17" i="24"/>
  <c r="K17" i="24"/>
  <c r="L17" i="24"/>
  <c r="M17" i="24"/>
  <c r="N17" i="24"/>
  <c r="O17" i="24"/>
  <c r="P17" i="24"/>
  <c r="Q17" i="24"/>
  <c r="D18" i="24"/>
  <c r="E18" i="24"/>
  <c r="F18" i="24"/>
  <c r="G18" i="24"/>
  <c r="H18" i="24"/>
  <c r="I18" i="24"/>
  <c r="J18" i="24"/>
  <c r="K18" i="24"/>
  <c r="L18" i="24"/>
  <c r="M18" i="24"/>
  <c r="N18" i="24"/>
  <c r="O18" i="24"/>
  <c r="P18" i="24"/>
  <c r="Q18" i="24"/>
  <c r="D19" i="24"/>
  <c r="E19" i="24"/>
  <c r="F19" i="24"/>
  <c r="G19" i="24"/>
  <c r="H19" i="24"/>
  <c r="I19" i="24"/>
  <c r="J19" i="24"/>
  <c r="K19" i="24"/>
  <c r="L19" i="24"/>
  <c r="M19" i="24"/>
  <c r="N19" i="24"/>
  <c r="O19" i="24"/>
  <c r="P19" i="24"/>
  <c r="Q19" i="24"/>
  <c r="D20" i="24"/>
  <c r="E20" i="24"/>
  <c r="F20" i="24"/>
  <c r="G20" i="24"/>
  <c r="H20" i="24"/>
  <c r="I20" i="24"/>
  <c r="J20" i="24"/>
  <c r="K20" i="24"/>
  <c r="L20" i="24"/>
  <c r="M20" i="24"/>
  <c r="N20" i="24"/>
  <c r="O20" i="24"/>
  <c r="P20" i="24"/>
  <c r="Q20" i="24"/>
  <c r="D21" i="24"/>
  <c r="E21" i="24"/>
  <c r="F21" i="24"/>
  <c r="G21" i="24"/>
  <c r="H21" i="24"/>
  <c r="I21" i="24"/>
  <c r="J21" i="24"/>
  <c r="K21" i="24"/>
  <c r="L21" i="24"/>
  <c r="M21" i="24"/>
  <c r="N21" i="24"/>
  <c r="O21" i="24"/>
  <c r="P21" i="24"/>
  <c r="Q21" i="24"/>
  <c r="D22" i="24"/>
  <c r="E22" i="24"/>
  <c r="F22" i="24"/>
  <c r="G22" i="24"/>
  <c r="H22" i="24"/>
  <c r="I22" i="24"/>
  <c r="J22" i="24"/>
  <c r="K22" i="24"/>
  <c r="L22" i="24"/>
  <c r="M22" i="24"/>
  <c r="N22" i="24"/>
  <c r="O22" i="24"/>
  <c r="P22" i="24"/>
  <c r="Q22" i="24"/>
  <c r="D23" i="24"/>
  <c r="E23" i="24"/>
  <c r="F23" i="24"/>
  <c r="G23" i="24"/>
  <c r="H23" i="24"/>
  <c r="I23" i="24"/>
  <c r="J23" i="24"/>
  <c r="K23" i="24"/>
  <c r="L23" i="24"/>
  <c r="M23" i="24"/>
  <c r="N23" i="24"/>
  <c r="O23" i="24"/>
  <c r="P23" i="24"/>
  <c r="Q23" i="24"/>
  <c r="D24" i="24"/>
  <c r="E24" i="24"/>
  <c r="F24" i="24"/>
  <c r="G24" i="24"/>
  <c r="H24" i="24"/>
  <c r="I24" i="24"/>
  <c r="J24" i="24"/>
  <c r="K24" i="24"/>
  <c r="L24" i="24"/>
  <c r="M24" i="24"/>
  <c r="N24" i="24"/>
  <c r="O24" i="24"/>
  <c r="P24" i="24"/>
  <c r="Q24" i="24"/>
  <c r="D25" i="24"/>
  <c r="E25" i="24"/>
  <c r="F25" i="24"/>
  <c r="G25" i="24"/>
  <c r="H25" i="24"/>
  <c r="I25" i="24"/>
  <c r="J25" i="24"/>
  <c r="K25" i="24"/>
  <c r="L25" i="24"/>
  <c r="M25" i="24"/>
  <c r="N25" i="24"/>
  <c r="O25" i="24"/>
  <c r="P25" i="24"/>
  <c r="Q25" i="24"/>
  <c r="D26" i="24"/>
  <c r="E26" i="24"/>
  <c r="F26" i="24"/>
  <c r="G26" i="24"/>
  <c r="H26" i="24"/>
  <c r="I26" i="24"/>
  <c r="J26" i="24"/>
  <c r="K26" i="24"/>
  <c r="L26" i="24"/>
  <c r="M26" i="24"/>
  <c r="N26" i="24"/>
  <c r="O26" i="24"/>
  <c r="P26" i="24"/>
  <c r="Q26" i="24"/>
  <c r="D27" i="24"/>
  <c r="E27" i="24"/>
  <c r="F27" i="24"/>
  <c r="G27" i="24"/>
  <c r="H27" i="24"/>
  <c r="I27" i="24"/>
  <c r="J27" i="24"/>
  <c r="K27" i="24"/>
  <c r="L27" i="24"/>
  <c r="M27" i="24"/>
  <c r="N27" i="24"/>
  <c r="O27" i="24"/>
  <c r="P27" i="24"/>
  <c r="Q27" i="24"/>
  <c r="D28" i="24"/>
  <c r="E28" i="24"/>
  <c r="F28" i="24"/>
  <c r="G28" i="24"/>
  <c r="H28" i="24"/>
  <c r="I28" i="24"/>
  <c r="J28" i="24"/>
  <c r="K28" i="24"/>
  <c r="L28" i="24"/>
  <c r="M28" i="24"/>
  <c r="N28" i="24"/>
  <c r="O28" i="24"/>
  <c r="P28" i="24"/>
  <c r="Q28" i="24"/>
  <c r="D29" i="24"/>
  <c r="E29" i="24"/>
  <c r="F29" i="24"/>
  <c r="G29" i="24"/>
  <c r="H29" i="24"/>
  <c r="I29" i="24"/>
  <c r="J29" i="24"/>
  <c r="K29" i="24"/>
  <c r="L29" i="24"/>
  <c r="M29" i="24"/>
  <c r="N29" i="24"/>
  <c r="O29" i="24"/>
  <c r="P29" i="24"/>
  <c r="Q29" i="24"/>
  <c r="D30" i="24"/>
  <c r="E30" i="24"/>
  <c r="F30" i="24"/>
  <c r="G30" i="24"/>
  <c r="H30" i="24"/>
  <c r="I30" i="24"/>
  <c r="J30" i="24"/>
  <c r="K30" i="24"/>
  <c r="L30" i="24"/>
  <c r="M30" i="24"/>
  <c r="N30" i="24"/>
  <c r="O30" i="24"/>
  <c r="P30" i="24"/>
  <c r="Q30" i="24"/>
  <c r="D31" i="24"/>
  <c r="E31" i="24"/>
  <c r="F31" i="24"/>
  <c r="G31" i="24"/>
  <c r="H31" i="24"/>
  <c r="I31" i="24"/>
  <c r="J31" i="24"/>
  <c r="K31" i="24"/>
  <c r="L31" i="24"/>
  <c r="M31" i="24"/>
  <c r="N31" i="24"/>
  <c r="O31" i="24"/>
  <c r="P31" i="24"/>
  <c r="Q31" i="24"/>
  <c r="D32" i="24"/>
  <c r="E32" i="24"/>
  <c r="F32" i="24"/>
  <c r="G32" i="24"/>
  <c r="H32" i="24"/>
  <c r="I32" i="24"/>
  <c r="J32" i="24"/>
  <c r="K32" i="24"/>
  <c r="L32" i="24"/>
  <c r="M32" i="24"/>
  <c r="N32" i="24"/>
  <c r="O32" i="24"/>
  <c r="P32" i="24"/>
  <c r="Q32" i="24"/>
  <c r="D33" i="24"/>
  <c r="E33" i="24"/>
  <c r="F33" i="24"/>
  <c r="G33" i="24"/>
  <c r="H33" i="24"/>
  <c r="I33" i="24"/>
  <c r="J33" i="24"/>
  <c r="K33" i="24"/>
  <c r="L33" i="24"/>
  <c r="M33" i="24"/>
  <c r="N33" i="24"/>
  <c r="O33" i="24"/>
  <c r="P33" i="24"/>
  <c r="Q33" i="24"/>
  <c r="D34" i="24"/>
  <c r="E34" i="24"/>
  <c r="F34" i="24"/>
  <c r="G34" i="24"/>
  <c r="H34" i="24"/>
  <c r="I34" i="24"/>
  <c r="J34" i="24"/>
  <c r="K34" i="24"/>
  <c r="L34" i="24"/>
  <c r="M34" i="24"/>
  <c r="N34" i="24"/>
  <c r="O34" i="24"/>
  <c r="P34" i="24"/>
  <c r="Q34" i="24"/>
  <c r="D35" i="24"/>
  <c r="E35" i="24"/>
  <c r="F35" i="24"/>
  <c r="G35" i="24"/>
  <c r="H35" i="24"/>
  <c r="I35" i="24"/>
  <c r="J35" i="24"/>
  <c r="K35" i="24"/>
  <c r="L35" i="24"/>
  <c r="M35" i="24"/>
  <c r="N35" i="24"/>
  <c r="O35" i="24"/>
  <c r="P35" i="24"/>
  <c r="Q35" i="24"/>
  <c r="D36" i="24"/>
  <c r="E36" i="24"/>
  <c r="F36" i="24"/>
  <c r="G36" i="24"/>
  <c r="H36" i="24"/>
  <c r="I36" i="24"/>
  <c r="J36" i="24"/>
  <c r="K36" i="24"/>
  <c r="L36" i="24"/>
  <c r="M36" i="24"/>
  <c r="N36" i="24"/>
  <c r="O36" i="24"/>
  <c r="P36" i="24"/>
  <c r="Q36" i="24"/>
  <c r="D37" i="24"/>
  <c r="E37" i="24"/>
  <c r="F37" i="24"/>
  <c r="G37" i="24"/>
  <c r="H37" i="24"/>
  <c r="I37" i="24"/>
  <c r="J37" i="24"/>
  <c r="K37" i="24"/>
  <c r="L37" i="24"/>
  <c r="M37" i="24"/>
  <c r="N37" i="24"/>
  <c r="O37" i="24"/>
  <c r="P37" i="24"/>
  <c r="Q37" i="24"/>
  <c r="D38" i="24"/>
  <c r="E38" i="24"/>
  <c r="F38" i="24"/>
  <c r="G38" i="24"/>
  <c r="H38" i="24"/>
  <c r="I38" i="24"/>
  <c r="J38" i="24"/>
  <c r="K38" i="24"/>
  <c r="L38" i="24"/>
  <c r="M38" i="24"/>
  <c r="N38" i="24"/>
  <c r="O38" i="24"/>
  <c r="P38" i="24"/>
  <c r="Q38" i="24"/>
  <c r="D39" i="24"/>
  <c r="E39" i="24"/>
  <c r="F39" i="24"/>
  <c r="G39" i="24"/>
  <c r="H39" i="24"/>
  <c r="I39" i="24"/>
  <c r="J39" i="24"/>
  <c r="K39" i="24"/>
  <c r="L39" i="24"/>
  <c r="M39" i="24"/>
  <c r="N39" i="24"/>
  <c r="O39" i="24"/>
  <c r="P39" i="24"/>
  <c r="Q39" i="24"/>
  <c r="D40" i="24"/>
  <c r="E40" i="24"/>
  <c r="F40" i="24"/>
  <c r="G40" i="24"/>
  <c r="H40" i="24"/>
  <c r="I40" i="24"/>
  <c r="J40" i="24"/>
  <c r="K40" i="24"/>
  <c r="L40" i="24"/>
  <c r="M40" i="24"/>
  <c r="N40" i="24"/>
  <c r="O40" i="24"/>
  <c r="P40" i="24"/>
  <c r="Q40" i="24"/>
  <c r="D41" i="24"/>
  <c r="E41" i="24"/>
  <c r="F41" i="24"/>
  <c r="G41" i="24"/>
  <c r="H41" i="24"/>
  <c r="I41" i="24"/>
  <c r="J41" i="24"/>
  <c r="K41" i="24"/>
  <c r="L41" i="24"/>
  <c r="M41" i="24"/>
  <c r="N41" i="24"/>
  <c r="O41" i="24"/>
  <c r="P41" i="24"/>
  <c r="Q41" i="24"/>
  <c r="D42" i="24"/>
  <c r="E42" i="24"/>
  <c r="F42" i="24"/>
  <c r="G42" i="24"/>
  <c r="H42" i="24"/>
  <c r="I42" i="24"/>
  <c r="J42" i="24"/>
  <c r="K42" i="24"/>
  <c r="L42" i="24"/>
  <c r="M42" i="24"/>
  <c r="N42" i="24"/>
  <c r="O42" i="24"/>
  <c r="P42" i="24"/>
  <c r="Q42" i="24"/>
  <c r="D43" i="24"/>
  <c r="E43" i="24"/>
  <c r="F43" i="24"/>
  <c r="G43" i="24"/>
  <c r="H43" i="24"/>
  <c r="I43" i="24"/>
  <c r="J43" i="24"/>
  <c r="K43" i="24"/>
  <c r="L43" i="24"/>
  <c r="M43" i="24"/>
  <c r="N43" i="24"/>
  <c r="O43" i="24"/>
  <c r="P43" i="24"/>
  <c r="Q43" i="24"/>
  <c r="D44" i="24"/>
  <c r="E44" i="24"/>
  <c r="F44" i="24"/>
  <c r="G44" i="24"/>
  <c r="H44" i="24"/>
  <c r="I44" i="24"/>
  <c r="J44" i="24"/>
  <c r="K44" i="24"/>
  <c r="L44" i="24"/>
  <c r="M44" i="24"/>
  <c r="N44" i="24"/>
  <c r="O44" i="24"/>
  <c r="P44" i="24"/>
  <c r="Q44" i="24"/>
  <c r="D45" i="24"/>
  <c r="E45" i="24"/>
  <c r="F45" i="24"/>
  <c r="G45" i="24"/>
  <c r="H45" i="24"/>
  <c r="I45" i="24"/>
  <c r="J45" i="24"/>
  <c r="K45" i="24"/>
  <c r="L45" i="24"/>
  <c r="M45" i="24"/>
  <c r="N45" i="24"/>
  <c r="O45" i="24"/>
  <c r="P45" i="24"/>
  <c r="Q45" i="24"/>
  <c r="D46" i="24"/>
  <c r="E46" i="24"/>
  <c r="F46" i="24"/>
  <c r="G46" i="24"/>
  <c r="H46" i="24"/>
  <c r="I46" i="24"/>
  <c r="J46" i="24"/>
  <c r="K46" i="24"/>
  <c r="L46" i="24"/>
  <c r="M46" i="24"/>
  <c r="N46" i="24"/>
  <c r="O46" i="24"/>
  <c r="P46" i="24"/>
  <c r="Q46" i="24"/>
  <c r="D47" i="24"/>
  <c r="E47" i="24"/>
  <c r="F47" i="24"/>
  <c r="G47" i="24"/>
  <c r="H47" i="24"/>
  <c r="I47" i="24"/>
  <c r="J47" i="24"/>
  <c r="K47" i="24"/>
  <c r="L47" i="24"/>
  <c r="M47" i="24"/>
  <c r="N47" i="24"/>
  <c r="O47" i="24"/>
  <c r="P47" i="24"/>
  <c r="Q47" i="24"/>
  <c r="D48" i="24"/>
  <c r="E48" i="24"/>
  <c r="F48" i="24"/>
  <c r="G48" i="24"/>
  <c r="H48" i="24"/>
  <c r="I48" i="24"/>
  <c r="J48" i="24"/>
  <c r="K48" i="24"/>
  <c r="L48" i="24"/>
  <c r="M48" i="24"/>
  <c r="N48" i="24"/>
  <c r="O48" i="24"/>
  <c r="P48" i="24"/>
  <c r="Q48" i="24"/>
  <c r="D49" i="24"/>
  <c r="E49" i="24"/>
  <c r="F49" i="24"/>
  <c r="G49" i="24"/>
  <c r="H49" i="24"/>
  <c r="I49" i="24"/>
  <c r="J49" i="24"/>
  <c r="K49" i="24"/>
  <c r="L49" i="24"/>
  <c r="M49" i="24"/>
  <c r="N49" i="24"/>
  <c r="O49" i="24"/>
  <c r="P49" i="24"/>
  <c r="Q49" i="24"/>
  <c r="D50" i="24"/>
  <c r="E50" i="24"/>
  <c r="F50" i="24"/>
  <c r="G50" i="24"/>
  <c r="H50" i="24"/>
  <c r="I50" i="24"/>
  <c r="J50" i="24"/>
  <c r="K50" i="24"/>
  <c r="L50" i="24"/>
  <c r="M50" i="24"/>
  <c r="N50" i="24"/>
  <c r="O50" i="24"/>
  <c r="P50" i="24"/>
  <c r="Q50" i="24"/>
  <c r="D51" i="24"/>
  <c r="E51" i="24"/>
  <c r="F51" i="24"/>
  <c r="G51" i="24"/>
  <c r="H51" i="24"/>
  <c r="I51" i="24"/>
  <c r="J51" i="24"/>
  <c r="K51" i="24"/>
  <c r="L51" i="24"/>
  <c r="M51" i="24"/>
  <c r="N51" i="24"/>
  <c r="O51" i="24"/>
  <c r="P51" i="24"/>
  <c r="Q51" i="24"/>
  <c r="D52" i="24"/>
  <c r="E52" i="24"/>
  <c r="F52" i="24"/>
  <c r="G52" i="24"/>
  <c r="H52" i="24"/>
  <c r="I52" i="24"/>
  <c r="J52" i="24"/>
  <c r="K52" i="24"/>
  <c r="L52" i="24"/>
  <c r="M52" i="24"/>
  <c r="N52" i="24"/>
  <c r="O52" i="24"/>
  <c r="P52" i="24"/>
  <c r="Q52" i="24"/>
  <c r="D53" i="24"/>
  <c r="E53" i="24"/>
  <c r="F53" i="24"/>
  <c r="G53" i="24"/>
  <c r="H53" i="24"/>
  <c r="I53" i="24"/>
  <c r="J53" i="24"/>
  <c r="K53" i="24"/>
  <c r="L53" i="24"/>
  <c r="M53" i="24"/>
  <c r="N53" i="24"/>
  <c r="O53" i="24"/>
  <c r="P53" i="24"/>
  <c r="Q53" i="24"/>
  <c r="D54" i="24"/>
  <c r="E54" i="24"/>
  <c r="F54" i="24"/>
  <c r="G54" i="24"/>
  <c r="H54" i="24"/>
  <c r="I54" i="24"/>
  <c r="J54" i="24"/>
  <c r="K54" i="24"/>
  <c r="L54" i="24"/>
  <c r="M54" i="24"/>
  <c r="N54" i="24"/>
  <c r="O54" i="24"/>
  <c r="P54" i="24"/>
  <c r="Q54" i="24"/>
  <c r="D55" i="24"/>
  <c r="E55" i="24"/>
  <c r="F55" i="24"/>
  <c r="G55" i="24"/>
  <c r="H55" i="24"/>
  <c r="I55" i="24"/>
  <c r="J55" i="24"/>
  <c r="K55" i="24"/>
  <c r="L55" i="24"/>
  <c r="M55" i="24"/>
  <c r="N55" i="24"/>
  <c r="O55" i="24"/>
  <c r="P55" i="24"/>
  <c r="Q55" i="24"/>
  <c r="D56" i="24"/>
  <c r="E56" i="24"/>
  <c r="F56" i="24"/>
  <c r="G56" i="24"/>
  <c r="H56" i="24"/>
  <c r="I56" i="24"/>
  <c r="J56" i="24"/>
  <c r="K56" i="24"/>
  <c r="L56" i="24"/>
  <c r="M56" i="24"/>
  <c r="N56" i="24"/>
  <c r="O56" i="24"/>
  <c r="P56" i="24"/>
  <c r="Q56" i="24"/>
  <c r="D57" i="24"/>
  <c r="E57" i="24"/>
  <c r="F57" i="24"/>
  <c r="G57" i="24"/>
  <c r="H57" i="24"/>
  <c r="I57" i="24"/>
  <c r="J57" i="24"/>
  <c r="K57" i="24"/>
  <c r="L57" i="24"/>
  <c r="M57" i="24"/>
  <c r="N57" i="24"/>
  <c r="O57" i="24"/>
  <c r="P57" i="24"/>
  <c r="Q57" i="24"/>
  <c r="D58" i="24"/>
  <c r="E58" i="24"/>
  <c r="F58" i="24"/>
  <c r="G58" i="24"/>
  <c r="H58" i="24"/>
  <c r="I58" i="24"/>
  <c r="J58" i="24"/>
  <c r="K58" i="24"/>
  <c r="L58" i="24"/>
  <c r="M58" i="24"/>
  <c r="N58" i="24"/>
  <c r="O58" i="24"/>
  <c r="P58" i="24"/>
  <c r="Q58" i="24"/>
  <c r="D59" i="24"/>
  <c r="E59" i="24"/>
  <c r="F59" i="24"/>
  <c r="G59" i="24"/>
  <c r="H59" i="24"/>
  <c r="I59" i="24"/>
  <c r="J59" i="24"/>
  <c r="K59" i="24"/>
  <c r="L59" i="24"/>
  <c r="M59" i="24"/>
  <c r="N59" i="24"/>
  <c r="O59" i="24"/>
  <c r="P59" i="24"/>
  <c r="Q59" i="24"/>
  <c r="D60" i="24"/>
  <c r="E60" i="24"/>
  <c r="F60" i="24"/>
  <c r="G60" i="24"/>
  <c r="H60" i="24"/>
  <c r="I60" i="24"/>
  <c r="J60" i="24"/>
  <c r="K60" i="24"/>
  <c r="L60" i="24"/>
  <c r="M60" i="24"/>
  <c r="N60" i="24"/>
  <c r="O60" i="24"/>
  <c r="P60" i="24"/>
  <c r="Q60" i="24"/>
  <c r="D61" i="24"/>
  <c r="E61" i="24"/>
  <c r="F61" i="24"/>
  <c r="G61" i="24"/>
  <c r="H61" i="24"/>
  <c r="I61" i="24"/>
  <c r="J61" i="24"/>
  <c r="K61" i="24"/>
  <c r="L61" i="24"/>
  <c r="M61" i="24"/>
  <c r="N61" i="24"/>
  <c r="O61" i="24"/>
  <c r="P61" i="24"/>
  <c r="Q61" i="24"/>
  <c r="D62" i="24"/>
  <c r="E62" i="24"/>
  <c r="F62" i="24"/>
  <c r="G62" i="24"/>
  <c r="H62" i="24"/>
  <c r="I62" i="24"/>
  <c r="J62" i="24"/>
  <c r="K62" i="24"/>
  <c r="L62" i="24"/>
  <c r="M62" i="24"/>
  <c r="N62" i="24"/>
  <c r="O62" i="24"/>
  <c r="P62" i="24"/>
  <c r="Q62" i="24"/>
  <c r="D63" i="24"/>
  <c r="E63" i="24"/>
  <c r="F63" i="24"/>
  <c r="G63" i="24"/>
  <c r="H63" i="24"/>
  <c r="I63" i="24"/>
  <c r="J63" i="24"/>
  <c r="K63" i="24"/>
  <c r="L63" i="24"/>
  <c r="M63" i="24"/>
  <c r="N63" i="24"/>
  <c r="O63" i="24"/>
  <c r="P63" i="24"/>
  <c r="Q63" i="24"/>
  <c r="D64" i="24"/>
  <c r="E64" i="24"/>
  <c r="F64" i="24"/>
  <c r="G64" i="24"/>
  <c r="H64" i="24"/>
  <c r="I64" i="24"/>
  <c r="J64" i="24"/>
  <c r="K64" i="24"/>
  <c r="L64" i="24"/>
  <c r="M64" i="24"/>
  <c r="N64" i="24"/>
  <c r="O64" i="24"/>
  <c r="P64" i="24"/>
  <c r="Q64" i="24"/>
  <c r="D65" i="24"/>
  <c r="E65" i="24"/>
  <c r="F65" i="24"/>
  <c r="G65" i="24"/>
  <c r="H65" i="24"/>
  <c r="I65" i="24"/>
  <c r="J65" i="24"/>
  <c r="K65" i="24"/>
  <c r="L65" i="24"/>
  <c r="M65" i="24"/>
  <c r="N65" i="24"/>
  <c r="O65" i="24"/>
  <c r="P65" i="24"/>
  <c r="Q65" i="24"/>
  <c r="D66" i="24"/>
  <c r="E66" i="24"/>
  <c r="F66" i="24"/>
  <c r="G66" i="24"/>
  <c r="H66" i="24"/>
  <c r="I66" i="24"/>
  <c r="J66" i="24"/>
  <c r="K66" i="24"/>
  <c r="L66" i="24"/>
  <c r="M66" i="24"/>
  <c r="N66" i="24"/>
  <c r="O66" i="24"/>
  <c r="P66" i="24"/>
  <c r="Q66" i="24"/>
  <c r="D67" i="24"/>
  <c r="E67" i="24"/>
  <c r="F67" i="24"/>
  <c r="G67" i="24"/>
  <c r="H67" i="24"/>
  <c r="I67" i="24"/>
  <c r="J67" i="24"/>
  <c r="K67" i="24"/>
  <c r="L67" i="24"/>
  <c r="M67" i="24"/>
  <c r="N67" i="24"/>
  <c r="O67" i="24"/>
  <c r="P67" i="24"/>
  <c r="Q67" i="24"/>
  <c r="D68" i="24"/>
  <c r="E68" i="24"/>
  <c r="F68" i="24"/>
  <c r="G68" i="24"/>
  <c r="H68" i="24"/>
  <c r="I68" i="24"/>
  <c r="J68" i="24"/>
  <c r="K68" i="24"/>
  <c r="L68" i="24"/>
  <c r="M68" i="24"/>
  <c r="N68" i="24"/>
  <c r="O68" i="24"/>
  <c r="P68" i="24"/>
  <c r="Q68" i="24"/>
  <c r="D69" i="24"/>
  <c r="E69" i="24"/>
  <c r="F69" i="24"/>
  <c r="G69" i="24"/>
  <c r="H69" i="24"/>
  <c r="I69" i="24"/>
  <c r="J69" i="24"/>
  <c r="K69" i="24"/>
  <c r="L69" i="24"/>
  <c r="M69" i="24"/>
  <c r="N69" i="24"/>
  <c r="O69" i="24"/>
  <c r="P69" i="24"/>
  <c r="Q69" i="24"/>
  <c r="D70" i="24"/>
  <c r="E70" i="24"/>
  <c r="F70" i="24"/>
  <c r="G70" i="24"/>
  <c r="H70" i="24"/>
  <c r="I70" i="24"/>
  <c r="J70" i="24"/>
  <c r="K70" i="24"/>
  <c r="L70" i="24"/>
  <c r="M70" i="24"/>
  <c r="N70" i="24"/>
  <c r="O70" i="24"/>
  <c r="P70" i="24"/>
  <c r="Q70" i="24"/>
  <c r="D71" i="24"/>
  <c r="E71" i="24"/>
  <c r="F71" i="24"/>
  <c r="G71" i="24"/>
  <c r="H71" i="24"/>
  <c r="I71" i="24"/>
  <c r="J71" i="24"/>
  <c r="K71" i="24"/>
  <c r="L71" i="24"/>
  <c r="M71" i="24"/>
  <c r="N71" i="24"/>
  <c r="O71" i="24"/>
  <c r="P71" i="24"/>
  <c r="Q71" i="24"/>
  <c r="D72" i="24"/>
  <c r="E72" i="24"/>
  <c r="F72" i="24"/>
  <c r="G72" i="24"/>
  <c r="H72" i="24"/>
  <c r="I72" i="24"/>
  <c r="J72" i="24"/>
  <c r="K72" i="24"/>
  <c r="L72" i="24"/>
  <c r="M72" i="24"/>
  <c r="N72" i="24"/>
  <c r="O72" i="24"/>
  <c r="P72" i="24"/>
  <c r="Q72" i="24"/>
  <c r="D73" i="24"/>
  <c r="E73" i="24"/>
  <c r="F73" i="24"/>
  <c r="G73" i="24"/>
  <c r="H73" i="24"/>
  <c r="I73" i="24"/>
  <c r="J73" i="24"/>
  <c r="K73" i="24"/>
  <c r="L73" i="24"/>
  <c r="M73" i="24"/>
  <c r="N73" i="24"/>
  <c r="O73" i="24"/>
  <c r="P73" i="24"/>
  <c r="Q73" i="24"/>
  <c r="D74" i="24"/>
  <c r="E74" i="24"/>
  <c r="F74" i="24"/>
  <c r="G74" i="24"/>
  <c r="H74" i="24"/>
  <c r="I74" i="24"/>
  <c r="J74" i="24"/>
  <c r="K74" i="24"/>
  <c r="L74" i="24"/>
  <c r="M74" i="24"/>
  <c r="N74" i="24"/>
  <c r="O74" i="24"/>
  <c r="P74" i="24"/>
  <c r="Q74" i="24"/>
  <c r="D75" i="24"/>
  <c r="E75" i="24"/>
  <c r="F75" i="24"/>
  <c r="G75" i="24"/>
  <c r="H75" i="24"/>
  <c r="I75" i="24"/>
  <c r="J75" i="24"/>
  <c r="K75" i="24"/>
  <c r="L75" i="24"/>
  <c r="M75" i="24"/>
  <c r="N75" i="24"/>
  <c r="O75" i="24"/>
  <c r="P75" i="24"/>
  <c r="Q75" i="24"/>
  <c r="D76" i="24"/>
  <c r="E76" i="24"/>
  <c r="F76" i="24"/>
  <c r="G76" i="24"/>
  <c r="H76" i="24"/>
  <c r="I76" i="24"/>
  <c r="J76" i="24"/>
  <c r="K76" i="24"/>
  <c r="L76" i="24"/>
  <c r="M76" i="24"/>
  <c r="N76" i="24"/>
  <c r="O76" i="24"/>
  <c r="P76" i="24"/>
  <c r="Q76" i="24"/>
  <c r="D77" i="24"/>
  <c r="E77" i="24"/>
  <c r="F77" i="24"/>
  <c r="G77" i="24"/>
  <c r="H77" i="24"/>
  <c r="I77" i="24"/>
  <c r="J77" i="24"/>
  <c r="K77" i="24"/>
  <c r="L77" i="24"/>
  <c r="M77" i="24"/>
  <c r="N77" i="24"/>
  <c r="O77" i="24"/>
  <c r="P77" i="24"/>
  <c r="Q77" i="24"/>
  <c r="D78" i="24"/>
  <c r="E78" i="24"/>
  <c r="F78" i="24"/>
  <c r="G78" i="24"/>
  <c r="H78" i="24"/>
  <c r="I78" i="24"/>
  <c r="J78" i="24"/>
  <c r="K78" i="24"/>
  <c r="L78" i="24"/>
  <c r="M78" i="24"/>
  <c r="N78" i="24"/>
  <c r="O78" i="24"/>
  <c r="P78" i="24"/>
  <c r="Q78" i="24"/>
  <c r="D79" i="24"/>
  <c r="E79" i="24"/>
  <c r="F79" i="24"/>
  <c r="G79" i="24"/>
  <c r="H79" i="24"/>
  <c r="I79" i="24"/>
  <c r="J79" i="24"/>
  <c r="K79" i="24"/>
  <c r="L79" i="24"/>
  <c r="M79" i="24"/>
  <c r="N79" i="24"/>
  <c r="O79" i="24"/>
  <c r="P79" i="24"/>
  <c r="Q79" i="24"/>
  <c r="D80" i="24"/>
  <c r="E80" i="24"/>
  <c r="F80" i="24"/>
  <c r="G80" i="24"/>
  <c r="H80" i="24"/>
  <c r="I80" i="24"/>
  <c r="J80" i="24"/>
  <c r="K80" i="24"/>
  <c r="L80" i="24"/>
  <c r="M80" i="24"/>
  <c r="N80" i="24"/>
  <c r="O80" i="24"/>
  <c r="P80" i="24"/>
  <c r="Q80" i="24"/>
  <c r="D81" i="24"/>
  <c r="E81" i="24"/>
  <c r="F81" i="24"/>
  <c r="G81" i="24"/>
  <c r="H81" i="24"/>
  <c r="I81" i="24"/>
  <c r="J81" i="24"/>
  <c r="K81" i="24"/>
  <c r="L81" i="24"/>
  <c r="M81" i="24"/>
  <c r="N81" i="24"/>
  <c r="O81" i="24"/>
  <c r="P81" i="24"/>
  <c r="Q81" i="24"/>
  <c r="D82" i="24"/>
  <c r="E82" i="24"/>
  <c r="F82" i="24"/>
  <c r="G82" i="24"/>
  <c r="H82" i="24"/>
  <c r="I82" i="24"/>
  <c r="J82" i="24"/>
  <c r="K82" i="24"/>
  <c r="L82" i="24"/>
  <c r="M82" i="24"/>
  <c r="N82" i="24"/>
  <c r="O82" i="24"/>
  <c r="P82" i="24"/>
  <c r="Q82" i="24"/>
  <c r="D83" i="24"/>
  <c r="E83" i="24"/>
  <c r="F83" i="24"/>
  <c r="G83" i="24"/>
  <c r="H83" i="24"/>
  <c r="I83" i="24"/>
  <c r="J83" i="24"/>
  <c r="K83" i="24"/>
  <c r="L83" i="24"/>
  <c r="M83" i="24"/>
  <c r="N83" i="24"/>
  <c r="O83" i="24"/>
  <c r="P83" i="24"/>
  <c r="Q83" i="24"/>
  <c r="D84" i="24"/>
  <c r="E84" i="24"/>
  <c r="F84" i="24"/>
  <c r="G84" i="24"/>
  <c r="H84" i="24"/>
  <c r="I84" i="24"/>
  <c r="J84" i="24"/>
  <c r="K84" i="24"/>
  <c r="L84" i="24"/>
  <c r="M84" i="24"/>
  <c r="N84" i="24"/>
  <c r="O84" i="24"/>
  <c r="P84" i="24"/>
  <c r="Q84" i="24"/>
  <c r="D85" i="24"/>
  <c r="E85" i="24"/>
  <c r="F85" i="24"/>
  <c r="G85" i="24"/>
  <c r="H85" i="24"/>
  <c r="I85" i="24"/>
  <c r="J85" i="24"/>
  <c r="K85" i="24"/>
  <c r="L85" i="24"/>
  <c r="M85" i="24"/>
  <c r="N85" i="24"/>
  <c r="O85" i="24"/>
  <c r="P85" i="24"/>
  <c r="Q85" i="24"/>
  <c r="D86" i="24"/>
  <c r="E86" i="24"/>
  <c r="F86" i="24"/>
  <c r="G86" i="24"/>
  <c r="H86" i="24"/>
  <c r="I86" i="24"/>
  <c r="J86" i="24"/>
  <c r="K86" i="24"/>
  <c r="L86" i="24"/>
  <c r="M86" i="24"/>
  <c r="N86" i="24"/>
  <c r="O86" i="24"/>
  <c r="P86" i="24"/>
  <c r="Q86" i="24"/>
  <c r="D87" i="24"/>
  <c r="E87" i="24"/>
  <c r="F87" i="24"/>
  <c r="G87" i="24"/>
  <c r="H87" i="24"/>
  <c r="I87" i="24"/>
  <c r="J87" i="24"/>
  <c r="K87" i="24"/>
  <c r="L87" i="24"/>
  <c r="M87" i="24"/>
  <c r="N87" i="24"/>
  <c r="O87" i="24"/>
  <c r="P87" i="24"/>
  <c r="Q87" i="24"/>
  <c r="D88" i="24"/>
  <c r="E88" i="24"/>
  <c r="F88" i="24"/>
  <c r="G88" i="24"/>
  <c r="H88" i="24"/>
  <c r="I88" i="24"/>
  <c r="J88" i="24"/>
  <c r="K88" i="24"/>
  <c r="L88" i="24"/>
  <c r="M88" i="24"/>
  <c r="N88" i="24"/>
  <c r="O88" i="24"/>
  <c r="P88" i="24"/>
  <c r="Q88" i="24"/>
  <c r="D89" i="24"/>
  <c r="E89" i="24"/>
  <c r="F89" i="24"/>
  <c r="G89" i="24"/>
  <c r="H89" i="24"/>
  <c r="I89" i="24"/>
  <c r="J89" i="24"/>
  <c r="K89" i="24"/>
  <c r="L89" i="24"/>
  <c r="M89" i="24"/>
  <c r="N89" i="24"/>
  <c r="O89" i="24"/>
  <c r="P89" i="24"/>
  <c r="Q89" i="24"/>
  <c r="D90" i="24"/>
  <c r="E90" i="24"/>
  <c r="F90" i="24"/>
  <c r="G90" i="24"/>
  <c r="H90" i="24"/>
  <c r="I90" i="24"/>
  <c r="J90" i="24"/>
  <c r="K90" i="24"/>
  <c r="L90" i="24"/>
  <c r="M90" i="24"/>
  <c r="N90" i="24"/>
  <c r="O90" i="24"/>
  <c r="P90" i="24"/>
  <c r="Q90" i="24"/>
  <c r="D91" i="24"/>
  <c r="E91" i="24"/>
  <c r="F91" i="24"/>
  <c r="G91" i="24"/>
  <c r="H91" i="24"/>
  <c r="I91" i="24"/>
  <c r="J91" i="24"/>
  <c r="K91" i="24"/>
  <c r="L91" i="24"/>
  <c r="M91" i="24"/>
  <c r="N91" i="24"/>
  <c r="O91" i="24"/>
  <c r="P91" i="24"/>
  <c r="Q91" i="24"/>
  <c r="D92" i="24"/>
  <c r="E92" i="24"/>
  <c r="F92" i="24"/>
  <c r="G92" i="24"/>
  <c r="H92" i="24"/>
  <c r="I92" i="24"/>
  <c r="J92" i="24"/>
  <c r="K92" i="24"/>
  <c r="L92" i="24"/>
  <c r="M92" i="24"/>
  <c r="N92" i="24"/>
  <c r="O92" i="24"/>
  <c r="P92" i="24"/>
  <c r="Q92" i="24"/>
  <c r="D93" i="24"/>
  <c r="E93" i="24"/>
  <c r="F93" i="24"/>
  <c r="G93" i="24"/>
  <c r="H93" i="24"/>
  <c r="I93" i="24"/>
  <c r="J93" i="24"/>
  <c r="K93" i="24"/>
  <c r="L93" i="24"/>
  <c r="M93" i="24"/>
  <c r="N93" i="24"/>
  <c r="O93" i="24"/>
  <c r="P93" i="24"/>
  <c r="Q93" i="24"/>
  <c r="D94" i="24"/>
  <c r="E94" i="24"/>
  <c r="F94" i="24"/>
  <c r="G94" i="24"/>
  <c r="H94" i="24"/>
  <c r="I94" i="24"/>
  <c r="J94" i="24"/>
  <c r="K94" i="24"/>
  <c r="L94" i="24"/>
  <c r="M94" i="24"/>
  <c r="N94" i="24"/>
  <c r="O94" i="24"/>
  <c r="P94" i="24"/>
  <c r="Q94" i="24"/>
  <c r="D95" i="24"/>
  <c r="E95" i="24"/>
  <c r="F95" i="24"/>
  <c r="G95" i="24"/>
  <c r="H95" i="24"/>
  <c r="I95" i="24"/>
  <c r="J95" i="24"/>
  <c r="K95" i="24"/>
  <c r="L95" i="24"/>
  <c r="M95" i="24"/>
  <c r="N95" i="24"/>
  <c r="O95" i="24"/>
  <c r="P95" i="24"/>
  <c r="Q95" i="24"/>
  <c r="D96" i="24"/>
  <c r="E96" i="24"/>
  <c r="F96" i="24"/>
  <c r="G96" i="24"/>
  <c r="H96" i="24"/>
  <c r="I96" i="24"/>
  <c r="J96" i="24"/>
  <c r="K96" i="24"/>
  <c r="L96" i="24"/>
  <c r="M96" i="24"/>
  <c r="N96" i="24"/>
  <c r="O96" i="24"/>
  <c r="P96" i="24"/>
  <c r="Q96" i="24"/>
  <c r="D97" i="24"/>
  <c r="E97" i="24"/>
  <c r="F97" i="24"/>
  <c r="G97" i="24"/>
  <c r="H97" i="24"/>
  <c r="I97" i="24"/>
  <c r="J97" i="24"/>
  <c r="K97" i="24"/>
  <c r="L97" i="24"/>
  <c r="M97" i="24"/>
  <c r="N97" i="24"/>
  <c r="O97" i="24"/>
  <c r="P97" i="24"/>
  <c r="Q97" i="24"/>
  <c r="D98" i="24"/>
  <c r="E98" i="24"/>
  <c r="F98" i="24"/>
  <c r="G98" i="24"/>
  <c r="H98" i="24"/>
  <c r="I98" i="24"/>
  <c r="J98" i="24"/>
  <c r="K98" i="24"/>
  <c r="L98" i="24"/>
  <c r="M98" i="24"/>
  <c r="N98" i="24"/>
  <c r="O98" i="24"/>
  <c r="P98" i="24"/>
  <c r="Q98" i="24"/>
  <c r="D99" i="24"/>
  <c r="E99" i="24"/>
  <c r="F99" i="24"/>
  <c r="G99" i="24"/>
  <c r="H99" i="24"/>
  <c r="I99" i="24"/>
  <c r="J99" i="24"/>
  <c r="K99" i="24"/>
  <c r="L99" i="24"/>
  <c r="M99" i="24"/>
  <c r="N99" i="24"/>
  <c r="O99" i="24"/>
  <c r="P99" i="24"/>
  <c r="Q99" i="24"/>
  <c r="D100" i="24"/>
  <c r="E100" i="24"/>
  <c r="F100" i="24"/>
  <c r="G100" i="24"/>
  <c r="H100" i="24"/>
  <c r="I100" i="24"/>
  <c r="J100" i="24"/>
  <c r="K100" i="24"/>
  <c r="L100" i="24"/>
  <c r="M100" i="24"/>
  <c r="N100" i="24"/>
  <c r="O100" i="24"/>
  <c r="P100" i="24"/>
  <c r="Q100" i="24"/>
  <c r="D101" i="24"/>
  <c r="E101" i="24"/>
  <c r="F101" i="24"/>
  <c r="G101" i="24"/>
  <c r="H101" i="24"/>
  <c r="I101" i="24"/>
  <c r="J101" i="24"/>
  <c r="K101" i="24"/>
  <c r="L101" i="24"/>
  <c r="M101" i="24"/>
  <c r="N101" i="24"/>
  <c r="O101" i="24"/>
  <c r="P101" i="24"/>
  <c r="Q101" i="24"/>
  <c r="D102" i="24"/>
  <c r="E102" i="24"/>
  <c r="F102" i="24"/>
  <c r="G102" i="24"/>
  <c r="H102" i="24"/>
  <c r="I102" i="24"/>
  <c r="J102" i="24"/>
  <c r="K102" i="24"/>
  <c r="L102" i="24"/>
  <c r="M102" i="24"/>
  <c r="N102" i="24"/>
  <c r="O102" i="24"/>
  <c r="P102" i="24"/>
  <c r="Q102" i="24"/>
  <c r="D103" i="24"/>
  <c r="E103" i="24"/>
  <c r="F103" i="24"/>
  <c r="G103" i="24"/>
  <c r="H103" i="24"/>
  <c r="I103" i="24"/>
  <c r="J103" i="24"/>
  <c r="K103" i="24"/>
  <c r="L103" i="24"/>
  <c r="M103" i="24"/>
  <c r="N103" i="24"/>
  <c r="O103" i="24"/>
  <c r="P103" i="24"/>
  <c r="Q103" i="24"/>
  <c r="D104" i="24"/>
  <c r="E104" i="24"/>
  <c r="F104" i="24"/>
  <c r="G104" i="24"/>
  <c r="H104" i="24"/>
  <c r="I104" i="24"/>
  <c r="J104" i="24"/>
  <c r="K104" i="24"/>
  <c r="L104" i="24"/>
  <c r="M104" i="24"/>
  <c r="N104" i="24"/>
  <c r="O104" i="24"/>
  <c r="P104" i="24"/>
  <c r="Q104" i="24"/>
  <c r="D105" i="24"/>
  <c r="E105" i="24"/>
  <c r="F105" i="24"/>
  <c r="G105" i="24"/>
  <c r="H105" i="24"/>
  <c r="I105" i="24"/>
  <c r="J105" i="24"/>
  <c r="K105" i="24"/>
  <c r="L105" i="24"/>
  <c r="M105" i="24"/>
  <c r="N105" i="24"/>
  <c r="O105" i="24"/>
  <c r="P105" i="24"/>
  <c r="Q105" i="24"/>
  <c r="D106" i="24"/>
  <c r="E106" i="24"/>
  <c r="F106" i="24"/>
  <c r="G106" i="24"/>
  <c r="H106" i="24"/>
  <c r="I106" i="24"/>
  <c r="J106" i="24"/>
  <c r="K106" i="24"/>
  <c r="L106" i="24"/>
  <c r="M106" i="24"/>
  <c r="N106" i="24"/>
  <c r="O106" i="24"/>
  <c r="P106" i="24"/>
  <c r="Q106" i="24"/>
  <c r="D107" i="24"/>
  <c r="E107" i="24"/>
  <c r="F107" i="24"/>
  <c r="G107" i="24"/>
  <c r="H107" i="24"/>
  <c r="I107" i="24"/>
  <c r="J107" i="24"/>
  <c r="K107" i="24"/>
  <c r="L107" i="24"/>
  <c r="M107" i="24"/>
  <c r="N107" i="24"/>
  <c r="O107" i="24"/>
  <c r="P107" i="24"/>
  <c r="Q107" i="24"/>
  <c r="D108" i="24"/>
  <c r="E108" i="24"/>
  <c r="F108" i="24"/>
  <c r="G108" i="24"/>
  <c r="H108" i="24"/>
  <c r="I108" i="24"/>
  <c r="J108" i="24"/>
  <c r="K108" i="24"/>
  <c r="L108" i="24"/>
  <c r="M108" i="24"/>
  <c r="N108" i="24"/>
  <c r="O108" i="24"/>
  <c r="P108" i="24"/>
  <c r="Q108" i="24"/>
  <c r="D109" i="24"/>
  <c r="E109" i="24"/>
  <c r="F109" i="24"/>
  <c r="G109" i="24"/>
  <c r="H109" i="24"/>
  <c r="I109" i="24"/>
  <c r="J109" i="24"/>
  <c r="K109" i="24"/>
  <c r="L109" i="24"/>
  <c r="M109" i="24"/>
  <c r="N109" i="24"/>
  <c r="O109" i="24"/>
  <c r="P109" i="24"/>
  <c r="Q109" i="24"/>
  <c r="D110" i="24"/>
  <c r="E110" i="24"/>
  <c r="F110" i="24"/>
  <c r="G110" i="24"/>
  <c r="H110" i="24"/>
  <c r="I110" i="24"/>
  <c r="J110" i="24"/>
  <c r="K110" i="24"/>
  <c r="L110" i="24"/>
  <c r="M110" i="24"/>
  <c r="N110" i="24"/>
  <c r="O110" i="24"/>
  <c r="P110" i="24"/>
  <c r="Q110" i="24"/>
  <c r="D111" i="24"/>
  <c r="E111" i="24"/>
  <c r="F111" i="24"/>
  <c r="G111" i="24"/>
  <c r="H111" i="24"/>
  <c r="I111" i="24"/>
  <c r="J111" i="24"/>
  <c r="K111" i="24"/>
  <c r="L111" i="24"/>
  <c r="M111" i="24"/>
  <c r="N111" i="24"/>
  <c r="O111" i="24"/>
  <c r="P111" i="24"/>
  <c r="Q111" i="24"/>
  <c r="D112" i="24"/>
  <c r="E112" i="24"/>
  <c r="F112" i="24"/>
  <c r="G112" i="24"/>
  <c r="H112" i="24"/>
  <c r="I112" i="24"/>
  <c r="J112" i="24"/>
  <c r="K112" i="24"/>
  <c r="L112" i="24"/>
  <c r="M112" i="24"/>
  <c r="N112" i="24"/>
  <c r="O112" i="24"/>
  <c r="P112" i="24"/>
  <c r="Q112" i="24"/>
  <c r="D113" i="24"/>
  <c r="E113" i="24"/>
  <c r="F113" i="24"/>
  <c r="G113" i="24"/>
  <c r="H113" i="24"/>
  <c r="I113" i="24"/>
  <c r="J113" i="24"/>
  <c r="K113" i="24"/>
  <c r="L113" i="24"/>
  <c r="M113" i="24"/>
  <c r="N113" i="24"/>
  <c r="O113" i="24"/>
  <c r="P113" i="24"/>
  <c r="Q113" i="24"/>
  <c r="D114" i="24"/>
  <c r="E114" i="24"/>
  <c r="F114" i="24"/>
  <c r="G114" i="24"/>
  <c r="H114" i="24"/>
  <c r="I114" i="24"/>
  <c r="J114" i="24"/>
  <c r="K114" i="24"/>
  <c r="L114" i="24"/>
  <c r="M114" i="24"/>
  <c r="N114" i="24"/>
  <c r="O114" i="24"/>
  <c r="P114" i="24"/>
  <c r="Q114" i="24"/>
  <c r="D115" i="24"/>
  <c r="E115" i="24"/>
  <c r="F115" i="24"/>
  <c r="G115" i="24"/>
  <c r="H115" i="24"/>
  <c r="I115" i="24"/>
  <c r="J115" i="24"/>
  <c r="K115" i="24"/>
  <c r="L115" i="24"/>
  <c r="M115" i="24"/>
  <c r="N115" i="24"/>
  <c r="O115" i="24"/>
  <c r="P115" i="24"/>
  <c r="Q115" i="24"/>
  <c r="D116" i="24"/>
  <c r="E116" i="24"/>
  <c r="F116" i="24"/>
  <c r="G116" i="24"/>
  <c r="H116" i="24"/>
  <c r="I116" i="24"/>
  <c r="J116" i="24"/>
  <c r="K116" i="24"/>
  <c r="L116" i="24"/>
  <c r="M116" i="24"/>
  <c r="N116" i="24"/>
  <c r="O116" i="24"/>
  <c r="P116" i="24"/>
  <c r="Q116" i="24"/>
  <c r="D117" i="24"/>
  <c r="E117" i="24"/>
  <c r="F117" i="24"/>
  <c r="G117" i="24"/>
  <c r="H117" i="24"/>
  <c r="I117" i="24"/>
  <c r="J117" i="24"/>
  <c r="K117" i="24"/>
  <c r="L117" i="24"/>
  <c r="M117" i="24"/>
  <c r="N117" i="24"/>
  <c r="O117" i="24"/>
  <c r="P117" i="24"/>
  <c r="Q117" i="24"/>
  <c r="D118" i="24"/>
  <c r="E118" i="24"/>
  <c r="F118" i="24"/>
  <c r="G118" i="24"/>
  <c r="H118" i="24"/>
  <c r="I118" i="24"/>
  <c r="J118" i="24"/>
  <c r="K118" i="24"/>
  <c r="L118" i="24"/>
  <c r="M118" i="24"/>
  <c r="N118" i="24"/>
  <c r="O118" i="24"/>
  <c r="P118" i="24"/>
  <c r="Q118" i="24"/>
  <c r="D119" i="24"/>
  <c r="E119" i="24"/>
  <c r="F119" i="24"/>
  <c r="G119" i="24"/>
  <c r="H119" i="24"/>
  <c r="I119" i="24"/>
  <c r="J119" i="24"/>
  <c r="K119" i="24"/>
  <c r="L119" i="24"/>
  <c r="M119" i="24"/>
  <c r="N119" i="24"/>
  <c r="O119" i="24"/>
  <c r="P119" i="24"/>
  <c r="Q119" i="24"/>
  <c r="D120" i="24"/>
  <c r="E120" i="24"/>
  <c r="F120" i="24"/>
  <c r="G120" i="24"/>
  <c r="H120" i="24"/>
  <c r="I120" i="24"/>
  <c r="J120" i="24"/>
  <c r="K120" i="24"/>
  <c r="L120" i="24"/>
  <c r="M120" i="24"/>
  <c r="N120" i="24"/>
  <c r="O120" i="24"/>
  <c r="P120" i="24"/>
  <c r="Q120" i="24"/>
  <c r="D121" i="24"/>
  <c r="E121" i="24"/>
  <c r="F121" i="24"/>
  <c r="G121" i="24"/>
  <c r="H121" i="24"/>
  <c r="I121" i="24"/>
  <c r="J121" i="24"/>
  <c r="K121" i="24"/>
  <c r="L121" i="24"/>
  <c r="M121" i="24"/>
  <c r="N121" i="24"/>
  <c r="O121" i="24"/>
  <c r="P121" i="24"/>
  <c r="Q121" i="24"/>
  <c r="D122" i="24"/>
  <c r="E122" i="24"/>
  <c r="F122" i="24"/>
  <c r="G122" i="24"/>
  <c r="H122" i="24"/>
  <c r="I122" i="24"/>
  <c r="J122" i="24"/>
  <c r="K122" i="24"/>
  <c r="L122" i="24"/>
  <c r="M122" i="24"/>
  <c r="N122" i="24"/>
  <c r="O122" i="24"/>
  <c r="P122" i="24"/>
  <c r="Q122" i="24"/>
  <c r="D123" i="24"/>
  <c r="E123" i="24"/>
  <c r="F123" i="24"/>
  <c r="G123" i="24"/>
  <c r="H123" i="24"/>
  <c r="I123" i="24"/>
  <c r="J123" i="24"/>
  <c r="K123" i="24"/>
  <c r="L123" i="24"/>
  <c r="M123" i="24"/>
  <c r="N123" i="24"/>
  <c r="O123" i="24"/>
  <c r="P123" i="24"/>
  <c r="Q123" i="24"/>
  <c r="D124" i="24"/>
  <c r="E124" i="24"/>
  <c r="F124" i="24"/>
  <c r="G124" i="24"/>
  <c r="H124" i="24"/>
  <c r="I124" i="24"/>
  <c r="J124" i="24"/>
  <c r="K124" i="24"/>
  <c r="L124" i="24"/>
  <c r="M124" i="24"/>
  <c r="N124" i="24"/>
  <c r="O124" i="24"/>
  <c r="P124" i="24"/>
  <c r="Q124" i="24"/>
  <c r="D125" i="24"/>
  <c r="E125" i="24"/>
  <c r="F125" i="24"/>
  <c r="G125" i="24"/>
  <c r="H125" i="24"/>
  <c r="I125" i="24"/>
  <c r="J125" i="24"/>
  <c r="K125" i="24"/>
  <c r="L125" i="24"/>
  <c r="M125" i="24"/>
  <c r="N125" i="24"/>
  <c r="O125" i="24"/>
  <c r="P125" i="24"/>
  <c r="Q125" i="24"/>
  <c r="D126" i="24"/>
  <c r="E126" i="24"/>
  <c r="F126" i="24"/>
  <c r="G126" i="24"/>
  <c r="H126" i="24"/>
  <c r="I126" i="24"/>
  <c r="J126" i="24"/>
  <c r="K126" i="24"/>
  <c r="L126" i="24"/>
  <c r="M126" i="24"/>
  <c r="N126" i="24"/>
  <c r="O126" i="24"/>
  <c r="P126" i="24"/>
  <c r="Q126" i="24"/>
  <c r="D127" i="24"/>
  <c r="E127" i="24"/>
  <c r="F127" i="24"/>
  <c r="G127" i="24"/>
  <c r="H127" i="24"/>
  <c r="I127" i="24"/>
  <c r="J127" i="24"/>
  <c r="K127" i="24"/>
  <c r="L127" i="24"/>
  <c r="M127" i="24"/>
  <c r="N127" i="24"/>
  <c r="O127" i="24"/>
  <c r="P127" i="24"/>
  <c r="Q127" i="24"/>
  <c r="D128" i="24"/>
  <c r="E128" i="24"/>
  <c r="F128" i="24"/>
  <c r="G128" i="24"/>
  <c r="H128" i="24"/>
  <c r="I128" i="24"/>
  <c r="J128" i="24"/>
  <c r="K128" i="24"/>
  <c r="L128" i="24"/>
  <c r="M128" i="24"/>
  <c r="N128" i="24"/>
  <c r="O128" i="24"/>
  <c r="P128" i="24"/>
  <c r="Q128" i="24"/>
  <c r="D129" i="24"/>
  <c r="E129" i="24"/>
  <c r="F129" i="24"/>
  <c r="G129" i="24"/>
  <c r="H129" i="24"/>
  <c r="I129" i="24"/>
  <c r="J129" i="24"/>
  <c r="K129" i="24"/>
  <c r="L129" i="24"/>
  <c r="M129" i="24"/>
  <c r="N129" i="24"/>
  <c r="O129" i="24"/>
  <c r="P129" i="24"/>
  <c r="Q129" i="24"/>
  <c r="D130" i="24"/>
  <c r="E130" i="24"/>
  <c r="F130" i="24"/>
  <c r="G130" i="24"/>
  <c r="H130" i="24"/>
  <c r="I130" i="24"/>
  <c r="J130" i="24"/>
  <c r="K130" i="24"/>
  <c r="L130" i="24"/>
  <c r="M130" i="24"/>
  <c r="N130" i="24"/>
  <c r="O130" i="24"/>
  <c r="P130" i="24"/>
  <c r="Q130" i="24"/>
  <c r="D131" i="24"/>
  <c r="E131" i="24"/>
  <c r="F131" i="24"/>
  <c r="G131" i="24"/>
  <c r="H131" i="24"/>
  <c r="I131" i="24"/>
  <c r="J131" i="24"/>
  <c r="K131" i="24"/>
  <c r="L131" i="24"/>
  <c r="M131" i="24"/>
  <c r="N131" i="24"/>
  <c r="O131" i="24"/>
  <c r="P131" i="24"/>
  <c r="Q131" i="24"/>
  <c r="D132" i="24"/>
  <c r="E132" i="24"/>
  <c r="F132" i="24"/>
  <c r="G132" i="24"/>
  <c r="H132" i="24"/>
  <c r="I132" i="24"/>
  <c r="J132" i="24"/>
  <c r="K132" i="24"/>
  <c r="L132" i="24"/>
  <c r="M132" i="24"/>
  <c r="N132" i="24"/>
  <c r="O132" i="24"/>
  <c r="P132" i="24"/>
  <c r="Q132" i="24"/>
  <c r="D133" i="24"/>
  <c r="E133" i="24"/>
  <c r="F133" i="24"/>
  <c r="G133" i="24"/>
  <c r="H133" i="24"/>
  <c r="I133" i="24"/>
  <c r="J133" i="24"/>
  <c r="K133" i="24"/>
  <c r="L133" i="24"/>
  <c r="M133" i="24"/>
  <c r="N133" i="24"/>
  <c r="O133" i="24"/>
  <c r="P133" i="24"/>
  <c r="Q133" i="24"/>
  <c r="D134" i="24"/>
  <c r="E134" i="24"/>
  <c r="F134" i="24"/>
  <c r="G134" i="24"/>
  <c r="H134" i="24"/>
  <c r="I134" i="24"/>
  <c r="J134" i="24"/>
  <c r="K134" i="24"/>
  <c r="L134" i="24"/>
  <c r="M134" i="24"/>
  <c r="N134" i="24"/>
  <c r="O134" i="24"/>
  <c r="P134" i="24"/>
  <c r="Q134" i="24"/>
  <c r="D135" i="24"/>
  <c r="E135" i="24"/>
  <c r="F135" i="24"/>
  <c r="G135" i="24"/>
  <c r="H135" i="24"/>
  <c r="I135" i="24"/>
  <c r="J135" i="24"/>
  <c r="K135" i="24"/>
  <c r="L135" i="24"/>
  <c r="M135" i="24"/>
  <c r="N135" i="24"/>
  <c r="O135" i="24"/>
  <c r="P135" i="24"/>
  <c r="Q135" i="24"/>
  <c r="D136" i="24"/>
  <c r="E136" i="24"/>
  <c r="F136" i="24"/>
  <c r="G136" i="24"/>
  <c r="H136" i="24"/>
  <c r="I136" i="24"/>
  <c r="J136" i="24"/>
  <c r="K136" i="24"/>
  <c r="L136" i="24"/>
  <c r="M136" i="24"/>
  <c r="N136" i="24"/>
  <c r="O136" i="24"/>
  <c r="P136" i="24"/>
  <c r="Q136" i="24"/>
  <c r="D137" i="24"/>
  <c r="E137" i="24"/>
  <c r="F137" i="24"/>
  <c r="G137" i="24"/>
  <c r="H137" i="24"/>
  <c r="I137" i="24"/>
  <c r="J137" i="24"/>
  <c r="K137" i="24"/>
  <c r="L137" i="24"/>
  <c r="M137" i="24"/>
  <c r="N137" i="24"/>
  <c r="O137" i="24"/>
  <c r="P137" i="24"/>
  <c r="Q137" i="24"/>
  <c r="D138" i="24"/>
  <c r="E138" i="24"/>
  <c r="F138" i="24"/>
  <c r="G138" i="24"/>
  <c r="H138" i="24"/>
  <c r="I138" i="24"/>
  <c r="J138" i="24"/>
  <c r="K138" i="24"/>
  <c r="L138" i="24"/>
  <c r="M138" i="24"/>
  <c r="N138" i="24"/>
  <c r="O138" i="24"/>
  <c r="P138" i="24"/>
  <c r="Q138" i="24"/>
  <c r="D139" i="24"/>
  <c r="E139" i="24"/>
  <c r="F139" i="24"/>
  <c r="G139" i="24"/>
  <c r="H139" i="24"/>
  <c r="I139" i="24"/>
  <c r="J139" i="24"/>
  <c r="K139" i="24"/>
  <c r="L139" i="24"/>
  <c r="M139" i="24"/>
  <c r="N139" i="24"/>
  <c r="O139" i="24"/>
  <c r="P139" i="24"/>
  <c r="Q139" i="24"/>
  <c r="D140" i="24"/>
  <c r="E140" i="24"/>
  <c r="F140" i="24"/>
  <c r="G140" i="24"/>
  <c r="H140" i="24"/>
  <c r="I140" i="24"/>
  <c r="J140" i="24"/>
  <c r="K140" i="24"/>
  <c r="L140" i="24"/>
  <c r="M140" i="24"/>
  <c r="N140" i="24"/>
  <c r="O140" i="24"/>
  <c r="P140" i="24"/>
  <c r="Q140" i="24"/>
  <c r="D141" i="24"/>
  <c r="E141" i="24"/>
  <c r="F141" i="24"/>
  <c r="G141" i="24"/>
  <c r="H141" i="24"/>
  <c r="I141" i="24"/>
  <c r="J141" i="24"/>
  <c r="K141" i="24"/>
  <c r="L141" i="24"/>
  <c r="M141" i="24"/>
  <c r="N141" i="24"/>
  <c r="O141" i="24"/>
  <c r="P141" i="24"/>
  <c r="Q141" i="24"/>
  <c r="D142" i="24"/>
  <c r="E142" i="24"/>
  <c r="F142" i="24"/>
  <c r="G142" i="24"/>
  <c r="H142" i="24"/>
  <c r="I142" i="24"/>
  <c r="J142" i="24"/>
  <c r="K142" i="24"/>
  <c r="L142" i="24"/>
  <c r="M142" i="24"/>
  <c r="N142" i="24"/>
  <c r="O142" i="24"/>
  <c r="P142" i="24"/>
  <c r="Q142" i="24"/>
  <c r="D143" i="24"/>
  <c r="E143" i="24"/>
  <c r="F143" i="24"/>
  <c r="G143" i="24"/>
  <c r="H143" i="24"/>
  <c r="I143" i="24"/>
  <c r="J143" i="24"/>
  <c r="K143" i="24"/>
  <c r="L143" i="24"/>
  <c r="M143" i="24"/>
  <c r="N143" i="24"/>
  <c r="O143" i="24"/>
  <c r="P143" i="24"/>
  <c r="Q143" i="24"/>
  <c r="D144" i="24"/>
  <c r="E144" i="24"/>
  <c r="F144" i="24"/>
  <c r="G144" i="24"/>
  <c r="H144" i="24"/>
  <c r="I144" i="24"/>
  <c r="J144" i="24"/>
  <c r="K144" i="24"/>
  <c r="L144" i="24"/>
  <c r="M144" i="24"/>
  <c r="N144" i="24"/>
  <c r="O144" i="24"/>
  <c r="P144" i="24"/>
  <c r="Q144" i="24"/>
  <c r="D145" i="24"/>
  <c r="E145" i="24"/>
  <c r="F145" i="24"/>
  <c r="G145" i="24"/>
  <c r="H145" i="24"/>
  <c r="I145" i="24"/>
  <c r="J145" i="24"/>
  <c r="K145" i="24"/>
  <c r="L145" i="24"/>
  <c r="M145" i="24"/>
  <c r="N145" i="24"/>
  <c r="O145" i="24"/>
  <c r="P145" i="24"/>
  <c r="Q145" i="24"/>
  <c r="D146" i="24"/>
  <c r="E146" i="24"/>
  <c r="F146" i="24"/>
  <c r="G146" i="24"/>
  <c r="H146" i="24"/>
  <c r="I146" i="24"/>
  <c r="J146" i="24"/>
  <c r="K146" i="24"/>
  <c r="L146" i="24"/>
  <c r="M146" i="24"/>
  <c r="N146" i="24"/>
  <c r="O146" i="24"/>
  <c r="P146" i="24"/>
  <c r="Q146" i="24"/>
  <c r="D147" i="24"/>
  <c r="E147" i="24"/>
  <c r="F147" i="24"/>
  <c r="G147" i="24"/>
  <c r="H147" i="24"/>
  <c r="I147" i="24"/>
  <c r="J147" i="24"/>
  <c r="K147" i="24"/>
  <c r="L147" i="24"/>
  <c r="M147" i="24"/>
  <c r="N147" i="24"/>
  <c r="O147" i="24"/>
  <c r="P147" i="24"/>
  <c r="Q147" i="24"/>
  <c r="D148" i="24"/>
  <c r="E148" i="24"/>
  <c r="F148" i="24"/>
  <c r="G148" i="24"/>
  <c r="H148" i="24"/>
  <c r="I148" i="24"/>
  <c r="J148" i="24"/>
  <c r="K148" i="24"/>
  <c r="L148" i="24"/>
  <c r="M148" i="24"/>
  <c r="N148" i="24"/>
  <c r="O148" i="24"/>
  <c r="P148" i="24"/>
  <c r="Q148" i="24"/>
  <c r="D149" i="24"/>
  <c r="E149" i="24"/>
  <c r="F149" i="24"/>
  <c r="G149" i="24"/>
  <c r="H149" i="24"/>
  <c r="I149" i="24"/>
  <c r="J149" i="24"/>
  <c r="K149" i="24"/>
  <c r="L149" i="24"/>
  <c r="M149" i="24"/>
  <c r="N149" i="24"/>
  <c r="O149" i="24"/>
  <c r="P149" i="24"/>
  <c r="Q149" i="24"/>
  <c r="D150" i="24"/>
  <c r="E150" i="24"/>
  <c r="F150" i="24"/>
  <c r="G150" i="24"/>
  <c r="H150" i="24"/>
  <c r="I150" i="24"/>
  <c r="J150" i="24"/>
  <c r="K150" i="24"/>
  <c r="L150" i="24"/>
  <c r="M150" i="24"/>
  <c r="N150" i="24"/>
  <c r="O150" i="24"/>
  <c r="P150" i="24"/>
  <c r="Q150" i="24"/>
  <c r="D151" i="24"/>
  <c r="E151" i="24"/>
  <c r="F151" i="24"/>
  <c r="G151" i="24"/>
  <c r="H151" i="24"/>
  <c r="I151" i="24"/>
  <c r="J151" i="24"/>
  <c r="K151" i="24"/>
  <c r="L151" i="24"/>
  <c r="M151" i="24"/>
  <c r="N151" i="24"/>
  <c r="O151" i="24"/>
  <c r="P151" i="24"/>
  <c r="Q151" i="24"/>
  <c r="D152" i="24"/>
  <c r="E152" i="24"/>
  <c r="F152" i="24"/>
  <c r="G152" i="24"/>
  <c r="H152" i="24"/>
  <c r="I152" i="24"/>
  <c r="J152" i="24"/>
  <c r="K152" i="24"/>
  <c r="L152" i="24"/>
  <c r="M152" i="24"/>
  <c r="N152" i="24"/>
  <c r="O152" i="24"/>
  <c r="P152" i="24"/>
  <c r="Q152" i="24"/>
  <c r="D153" i="24"/>
  <c r="E153" i="24"/>
  <c r="F153" i="24"/>
  <c r="G153" i="24"/>
  <c r="H153" i="24"/>
  <c r="I153" i="24"/>
  <c r="J153" i="24"/>
  <c r="K153" i="24"/>
  <c r="L153" i="24"/>
  <c r="M153" i="24"/>
  <c r="N153" i="24"/>
  <c r="O153" i="24"/>
  <c r="P153" i="24"/>
  <c r="Q153" i="24"/>
  <c r="D154" i="24"/>
  <c r="E154" i="24"/>
  <c r="F154" i="24"/>
  <c r="G154" i="24"/>
  <c r="H154" i="24"/>
  <c r="I154" i="24"/>
  <c r="J154" i="24"/>
  <c r="K154" i="24"/>
  <c r="L154" i="24"/>
  <c r="M154" i="24"/>
  <c r="N154" i="24"/>
  <c r="O154" i="24"/>
  <c r="P154" i="24"/>
  <c r="Q154" i="24"/>
  <c r="D155" i="24"/>
  <c r="E155" i="24"/>
  <c r="F155" i="24"/>
  <c r="G155" i="24"/>
  <c r="H155" i="24"/>
  <c r="I155" i="24"/>
  <c r="J155" i="24"/>
  <c r="K155" i="24"/>
  <c r="L155" i="24"/>
  <c r="M155" i="24"/>
  <c r="N155" i="24"/>
  <c r="O155" i="24"/>
  <c r="P155" i="24"/>
  <c r="Q155" i="24"/>
  <c r="D156" i="24"/>
  <c r="E156" i="24"/>
  <c r="F156" i="24"/>
  <c r="G156" i="24"/>
  <c r="H156" i="24"/>
  <c r="I156" i="24"/>
  <c r="J156" i="24"/>
  <c r="K156" i="24"/>
  <c r="L156" i="24"/>
  <c r="M156" i="24"/>
  <c r="N156" i="24"/>
  <c r="O156" i="24"/>
  <c r="P156" i="24"/>
  <c r="Q156" i="24"/>
  <c r="D157" i="24"/>
  <c r="E157" i="24"/>
  <c r="F157" i="24"/>
  <c r="G157" i="24"/>
  <c r="H157" i="24"/>
  <c r="I157" i="24"/>
  <c r="J157" i="24"/>
  <c r="K157" i="24"/>
  <c r="L157" i="24"/>
  <c r="M157" i="24"/>
  <c r="N157" i="24"/>
  <c r="O157" i="24"/>
  <c r="P157" i="24"/>
  <c r="Q157" i="24"/>
  <c r="D158" i="24"/>
  <c r="E158" i="24"/>
  <c r="F158" i="24"/>
  <c r="G158" i="24"/>
  <c r="H158" i="24"/>
  <c r="I158" i="24"/>
  <c r="J158" i="24"/>
  <c r="K158" i="24"/>
  <c r="L158" i="24"/>
  <c r="M158" i="24"/>
  <c r="N158" i="24"/>
  <c r="O158" i="24"/>
  <c r="P158" i="24"/>
  <c r="Q158" i="24"/>
  <c r="D159" i="24"/>
  <c r="E159" i="24"/>
  <c r="F159" i="24"/>
  <c r="G159" i="24"/>
  <c r="H159" i="24"/>
  <c r="I159" i="24"/>
  <c r="J159" i="24"/>
  <c r="K159" i="24"/>
  <c r="L159" i="24"/>
  <c r="M159" i="24"/>
  <c r="N159" i="24"/>
  <c r="O159" i="24"/>
  <c r="P159" i="24"/>
  <c r="Q159" i="24"/>
  <c r="D160" i="24"/>
  <c r="E160" i="24"/>
  <c r="F160" i="24"/>
  <c r="G160" i="24"/>
  <c r="H160" i="24"/>
  <c r="I160" i="24"/>
  <c r="J160" i="24"/>
  <c r="K160" i="24"/>
  <c r="L160" i="24"/>
  <c r="M160" i="24"/>
  <c r="N160" i="24"/>
  <c r="O160" i="24"/>
  <c r="P160" i="24"/>
  <c r="Q160" i="24"/>
  <c r="D161" i="24"/>
  <c r="E161" i="24"/>
  <c r="F161" i="24"/>
  <c r="G161" i="24"/>
  <c r="H161" i="24"/>
  <c r="I161" i="24"/>
  <c r="J161" i="24"/>
  <c r="K161" i="24"/>
  <c r="L161" i="24"/>
  <c r="M161" i="24"/>
  <c r="N161" i="24"/>
  <c r="O161" i="24"/>
  <c r="P161" i="24"/>
  <c r="Q161" i="24"/>
  <c r="D162" i="24"/>
  <c r="E162" i="24"/>
  <c r="F162" i="24"/>
  <c r="G162" i="24"/>
  <c r="H162" i="24"/>
  <c r="I162" i="24"/>
  <c r="J162" i="24"/>
  <c r="K162" i="24"/>
  <c r="L162" i="24"/>
  <c r="M162" i="24"/>
  <c r="N162" i="24"/>
  <c r="O162" i="24"/>
  <c r="P162" i="24"/>
  <c r="Q162" i="24"/>
  <c r="D163" i="24"/>
  <c r="E163" i="24"/>
  <c r="F163" i="24"/>
  <c r="G163" i="24"/>
  <c r="H163" i="24"/>
  <c r="I163" i="24"/>
  <c r="J163" i="24"/>
  <c r="K163" i="24"/>
  <c r="L163" i="24"/>
  <c r="M163" i="24"/>
  <c r="N163" i="24"/>
  <c r="O163" i="24"/>
  <c r="P163" i="24"/>
  <c r="Q163" i="24"/>
  <c r="D164" i="24"/>
  <c r="E164" i="24"/>
  <c r="F164" i="24"/>
  <c r="G164" i="24"/>
  <c r="H164" i="24"/>
  <c r="I164" i="24"/>
  <c r="J164" i="24"/>
  <c r="K164" i="24"/>
  <c r="L164" i="24"/>
  <c r="M164" i="24"/>
  <c r="N164" i="24"/>
  <c r="O164" i="24"/>
  <c r="P164" i="24"/>
  <c r="Q164" i="24"/>
  <c r="D165" i="24"/>
  <c r="E165" i="24"/>
  <c r="F165" i="24"/>
  <c r="G165" i="24"/>
  <c r="H165" i="24"/>
  <c r="I165" i="24"/>
  <c r="J165" i="24"/>
  <c r="K165" i="24"/>
  <c r="L165" i="24"/>
  <c r="M165" i="24"/>
  <c r="N165" i="24"/>
  <c r="O165" i="24"/>
  <c r="P165" i="24"/>
  <c r="Q165" i="24"/>
  <c r="D166" i="24"/>
  <c r="E166" i="24"/>
  <c r="F166" i="24"/>
  <c r="G166" i="24"/>
  <c r="H166" i="24"/>
  <c r="I166" i="24"/>
  <c r="J166" i="24"/>
  <c r="K166" i="24"/>
  <c r="L166" i="24"/>
  <c r="M166" i="24"/>
  <c r="N166" i="24"/>
  <c r="O166" i="24"/>
  <c r="P166" i="24"/>
  <c r="Q166" i="24"/>
  <c r="D167" i="24"/>
  <c r="E167" i="24"/>
  <c r="F167" i="24"/>
  <c r="G167" i="24"/>
  <c r="H167" i="24"/>
  <c r="I167" i="24"/>
  <c r="J167" i="24"/>
  <c r="K167" i="24"/>
  <c r="L167" i="24"/>
  <c r="M167" i="24"/>
  <c r="N167" i="24"/>
  <c r="O167" i="24"/>
  <c r="P167" i="24"/>
  <c r="Q167" i="24"/>
  <c r="D168" i="24"/>
  <c r="E168" i="24"/>
  <c r="F168" i="24"/>
  <c r="G168" i="24"/>
  <c r="H168" i="24"/>
  <c r="I168" i="24"/>
  <c r="J168" i="24"/>
  <c r="K168" i="24"/>
  <c r="L168" i="24"/>
  <c r="M168" i="24"/>
  <c r="N168" i="24"/>
  <c r="O168" i="24"/>
  <c r="P168" i="24"/>
  <c r="Q168" i="24"/>
  <c r="D169" i="24"/>
  <c r="E169" i="24"/>
  <c r="F169" i="24"/>
  <c r="G169" i="24"/>
  <c r="H169" i="24"/>
  <c r="I169" i="24"/>
  <c r="J169" i="24"/>
  <c r="K169" i="24"/>
  <c r="L169" i="24"/>
  <c r="M169" i="24"/>
  <c r="N169" i="24"/>
  <c r="O169" i="24"/>
  <c r="P169" i="24"/>
  <c r="Q169" i="24"/>
  <c r="D170" i="24"/>
  <c r="E170" i="24"/>
  <c r="F170" i="24"/>
  <c r="G170" i="24"/>
  <c r="H170" i="24"/>
  <c r="I170" i="24"/>
  <c r="J170" i="24"/>
  <c r="K170" i="24"/>
  <c r="L170" i="24"/>
  <c r="M170" i="24"/>
  <c r="N170" i="24"/>
  <c r="O170" i="24"/>
  <c r="P170" i="24"/>
  <c r="Q170" i="24"/>
  <c r="D171" i="24"/>
  <c r="E171" i="24"/>
  <c r="F171" i="24"/>
  <c r="G171" i="24"/>
  <c r="H171" i="24"/>
  <c r="I171" i="24"/>
  <c r="J171" i="24"/>
  <c r="K171" i="24"/>
  <c r="L171" i="24"/>
  <c r="M171" i="24"/>
  <c r="N171" i="24"/>
  <c r="O171" i="24"/>
  <c r="P171" i="24"/>
  <c r="Q171" i="24"/>
  <c r="D172" i="24"/>
  <c r="E172" i="24"/>
  <c r="F172" i="24"/>
  <c r="G172" i="24"/>
  <c r="H172" i="24"/>
  <c r="I172" i="24"/>
  <c r="J172" i="24"/>
  <c r="K172" i="24"/>
  <c r="L172" i="24"/>
  <c r="M172" i="24"/>
  <c r="N172" i="24"/>
  <c r="O172" i="24"/>
  <c r="P172" i="24"/>
  <c r="Q172" i="24"/>
  <c r="D173" i="24"/>
  <c r="E173" i="24"/>
  <c r="F173" i="24"/>
  <c r="G173" i="24"/>
  <c r="H173" i="24"/>
  <c r="I173" i="24"/>
  <c r="J173" i="24"/>
  <c r="K173" i="24"/>
  <c r="L173" i="24"/>
  <c r="M173" i="24"/>
  <c r="N173" i="24"/>
  <c r="O173" i="24"/>
  <c r="P173" i="24"/>
  <c r="Q173" i="24"/>
  <c r="D174" i="24"/>
  <c r="E174" i="24"/>
  <c r="F174" i="24"/>
  <c r="G174" i="24"/>
  <c r="H174" i="24"/>
  <c r="I174" i="24"/>
  <c r="J174" i="24"/>
  <c r="K174" i="24"/>
  <c r="L174" i="24"/>
  <c r="M174" i="24"/>
  <c r="N174" i="24"/>
  <c r="O174" i="24"/>
  <c r="P174" i="24"/>
  <c r="Q174" i="24"/>
  <c r="D175" i="24"/>
  <c r="E175" i="24"/>
  <c r="F175" i="24"/>
  <c r="G175" i="24"/>
  <c r="H175" i="24"/>
  <c r="I175" i="24"/>
  <c r="J175" i="24"/>
  <c r="K175" i="24"/>
  <c r="L175" i="24"/>
  <c r="M175" i="24"/>
  <c r="N175" i="24"/>
  <c r="O175" i="24"/>
  <c r="P175" i="24"/>
  <c r="Q175" i="24"/>
  <c r="D176" i="24"/>
  <c r="E176" i="24"/>
  <c r="F176" i="24"/>
  <c r="G176" i="24"/>
  <c r="H176" i="24"/>
  <c r="I176" i="24"/>
  <c r="J176" i="24"/>
  <c r="K176" i="24"/>
  <c r="L176" i="24"/>
  <c r="M176" i="24"/>
  <c r="N176" i="24"/>
  <c r="O176" i="24"/>
  <c r="P176" i="24"/>
  <c r="Q176" i="24"/>
  <c r="D177" i="24"/>
  <c r="E177" i="24"/>
  <c r="F177" i="24"/>
  <c r="G177" i="24"/>
  <c r="H177" i="24"/>
  <c r="I177" i="24"/>
  <c r="J177" i="24"/>
  <c r="K177" i="24"/>
  <c r="L177" i="24"/>
  <c r="M177" i="24"/>
  <c r="N177" i="24"/>
  <c r="O177" i="24"/>
  <c r="P177" i="24"/>
  <c r="Q177" i="24"/>
  <c r="D178" i="24"/>
  <c r="E178" i="24"/>
  <c r="F178" i="24"/>
  <c r="G178" i="24"/>
  <c r="H178" i="24"/>
  <c r="I178" i="24"/>
  <c r="J178" i="24"/>
  <c r="K178" i="24"/>
  <c r="L178" i="24"/>
  <c r="M178" i="24"/>
  <c r="N178" i="24"/>
  <c r="O178" i="24"/>
  <c r="P178" i="24"/>
  <c r="Q178" i="24"/>
  <c r="D179" i="24"/>
  <c r="E179" i="24"/>
  <c r="F179" i="24"/>
  <c r="G179" i="24"/>
  <c r="H179" i="24"/>
  <c r="I179" i="24"/>
  <c r="J179" i="24"/>
  <c r="K179" i="24"/>
  <c r="L179" i="24"/>
  <c r="M179" i="24"/>
  <c r="N179" i="24"/>
  <c r="O179" i="24"/>
  <c r="P179" i="24"/>
  <c r="Q179" i="24"/>
  <c r="D180" i="24"/>
  <c r="E180" i="24"/>
  <c r="F180" i="24"/>
  <c r="G180" i="24"/>
  <c r="H180" i="24"/>
  <c r="I180" i="24"/>
  <c r="J180" i="24"/>
  <c r="K180" i="24"/>
  <c r="L180" i="24"/>
  <c r="M180" i="24"/>
  <c r="N180" i="24"/>
  <c r="O180" i="24"/>
  <c r="P180" i="24"/>
  <c r="Q180" i="24"/>
  <c r="D181" i="24"/>
  <c r="E181" i="24"/>
  <c r="F181" i="24"/>
  <c r="G181" i="24"/>
  <c r="H181" i="24"/>
  <c r="I181" i="24"/>
  <c r="J181" i="24"/>
  <c r="K181" i="24"/>
  <c r="L181" i="24"/>
  <c r="M181" i="24"/>
  <c r="N181" i="24"/>
  <c r="O181" i="24"/>
  <c r="P181" i="24"/>
  <c r="Q181" i="24"/>
  <c r="D182" i="24"/>
  <c r="E182" i="24"/>
  <c r="F182" i="24"/>
  <c r="G182" i="24"/>
  <c r="H182" i="24"/>
  <c r="I182" i="24"/>
  <c r="J182" i="24"/>
  <c r="K182" i="24"/>
  <c r="L182" i="24"/>
  <c r="M182" i="24"/>
  <c r="N182" i="24"/>
  <c r="O182" i="24"/>
  <c r="P182" i="24"/>
  <c r="Q182" i="24"/>
  <c r="D183" i="24"/>
  <c r="E183" i="24"/>
  <c r="F183" i="24"/>
  <c r="G183" i="24"/>
  <c r="H183" i="24"/>
  <c r="I183" i="24"/>
  <c r="J183" i="24"/>
  <c r="K183" i="24"/>
  <c r="L183" i="24"/>
  <c r="M183" i="24"/>
  <c r="N183" i="24"/>
  <c r="O183" i="24"/>
  <c r="P183" i="24"/>
  <c r="Q183" i="24"/>
  <c r="D184" i="24"/>
  <c r="F184" i="24"/>
  <c r="G184" i="24"/>
  <c r="H184" i="24"/>
  <c r="I184" i="24"/>
  <c r="J184" i="24"/>
  <c r="K184" i="24"/>
  <c r="L184" i="24"/>
  <c r="M184" i="24"/>
  <c r="N184" i="24"/>
  <c r="O184" i="24"/>
  <c r="P184" i="24"/>
  <c r="Q184" i="24"/>
  <c r="D185" i="24"/>
  <c r="F185" i="24"/>
  <c r="G185" i="24"/>
  <c r="H185" i="24"/>
  <c r="I185" i="24"/>
  <c r="J185" i="24"/>
  <c r="K185" i="24"/>
  <c r="L185" i="24"/>
  <c r="M185" i="24"/>
  <c r="N185" i="24"/>
  <c r="O185" i="24"/>
  <c r="P185" i="24"/>
  <c r="Q185" i="24"/>
  <c r="D186" i="24"/>
  <c r="F186" i="24"/>
  <c r="G186" i="24"/>
  <c r="H186" i="24"/>
  <c r="I186" i="24"/>
  <c r="J186" i="24"/>
  <c r="K186" i="24"/>
  <c r="L186" i="24"/>
  <c r="M186" i="24"/>
  <c r="N186" i="24"/>
  <c r="O186" i="24"/>
  <c r="P186" i="24"/>
  <c r="Q186" i="24"/>
  <c r="D187" i="24"/>
  <c r="F187" i="24"/>
  <c r="G187" i="24"/>
  <c r="H187" i="24"/>
  <c r="I187" i="24"/>
  <c r="J187" i="24"/>
  <c r="K187" i="24"/>
  <c r="L187" i="24"/>
  <c r="M187" i="24"/>
  <c r="N187" i="24"/>
  <c r="O187" i="24"/>
  <c r="P187" i="24"/>
  <c r="Q187" i="24"/>
  <c r="D188" i="24"/>
  <c r="F188" i="24"/>
  <c r="G188" i="24"/>
  <c r="H188" i="24"/>
  <c r="I188" i="24"/>
  <c r="J188" i="24"/>
  <c r="K188" i="24"/>
  <c r="L188" i="24"/>
  <c r="M188" i="24"/>
  <c r="N188" i="24"/>
  <c r="O188" i="24"/>
  <c r="P188" i="24"/>
  <c r="Q188" i="24"/>
  <c r="D189" i="24"/>
  <c r="F189" i="24"/>
  <c r="G189" i="24"/>
  <c r="H189" i="24"/>
  <c r="I189" i="24"/>
  <c r="J189" i="24"/>
  <c r="K189" i="24"/>
  <c r="L189" i="24"/>
  <c r="M189" i="24"/>
  <c r="N189" i="24"/>
  <c r="O189" i="24"/>
  <c r="P189" i="24"/>
  <c r="Q189" i="24"/>
  <c r="D190" i="24"/>
  <c r="F190" i="24"/>
  <c r="G190" i="24"/>
  <c r="H190" i="24"/>
  <c r="I190" i="24"/>
  <c r="J190" i="24"/>
  <c r="K190" i="24"/>
  <c r="L190" i="24"/>
  <c r="M190" i="24"/>
  <c r="N190" i="24"/>
  <c r="O190" i="24"/>
  <c r="P190" i="24"/>
  <c r="Q190" i="24"/>
  <c r="D191" i="24"/>
  <c r="F191" i="24"/>
  <c r="G191" i="24"/>
  <c r="H191" i="24"/>
  <c r="I191" i="24"/>
  <c r="J191" i="24"/>
  <c r="K191" i="24"/>
  <c r="L191" i="24"/>
  <c r="M191" i="24"/>
  <c r="N191" i="24"/>
  <c r="O191" i="24"/>
  <c r="P191" i="24"/>
  <c r="Q191" i="24"/>
  <c r="D192" i="24"/>
  <c r="F192" i="24"/>
  <c r="G192" i="24"/>
  <c r="H192" i="24"/>
  <c r="I192" i="24"/>
  <c r="J192" i="24"/>
  <c r="K192" i="24"/>
  <c r="L192" i="24"/>
  <c r="M192" i="24"/>
  <c r="N192" i="24"/>
  <c r="O192" i="24"/>
  <c r="P192" i="24"/>
  <c r="Q192" i="24"/>
  <c r="D193" i="24"/>
  <c r="F193" i="24"/>
  <c r="G193" i="24"/>
  <c r="H193" i="24"/>
  <c r="I193" i="24"/>
  <c r="J193" i="24"/>
  <c r="K193" i="24"/>
  <c r="L193" i="24"/>
  <c r="M193" i="24"/>
  <c r="N193" i="24"/>
  <c r="O193" i="24"/>
  <c r="P193" i="24"/>
  <c r="Q193" i="24"/>
  <c r="D194" i="24"/>
  <c r="F194" i="24"/>
  <c r="G194" i="24"/>
  <c r="H194" i="24"/>
  <c r="I194" i="24"/>
  <c r="J194" i="24"/>
  <c r="K194" i="24"/>
  <c r="L194" i="24"/>
  <c r="M194" i="24"/>
  <c r="N194" i="24"/>
  <c r="O194" i="24"/>
  <c r="P194" i="24"/>
  <c r="Q194" i="24"/>
  <c r="D195" i="24"/>
  <c r="F195" i="24"/>
  <c r="G195" i="24"/>
  <c r="H195" i="24"/>
  <c r="I195" i="24"/>
  <c r="J195" i="24"/>
  <c r="K195" i="24"/>
  <c r="L195" i="24"/>
  <c r="M195" i="24"/>
  <c r="N195" i="24"/>
  <c r="O195" i="24"/>
  <c r="P195" i="24"/>
  <c r="Q195" i="24"/>
  <c r="Q2" i="24"/>
  <c r="P2" i="24"/>
  <c r="O2" i="24"/>
  <c r="N2" i="24"/>
  <c r="M2" i="24"/>
  <c r="L2" i="24"/>
  <c r="K2" i="24"/>
  <c r="J2" i="24"/>
  <c r="I2" i="24"/>
  <c r="H2" i="24"/>
  <c r="C158" i="32" s="1"/>
  <c r="G2" i="24"/>
  <c r="F2" i="24"/>
  <c r="E2" i="24"/>
  <c r="D2" i="24"/>
  <c r="I41" i="31" l="1" a="1"/>
  <c r="I41" i="31" s="1"/>
  <c r="Q180" i="31"/>
  <c r="L121" i="31" a="1"/>
  <c r="L121" i="31" s="1"/>
  <c r="L175" i="31" a="1"/>
  <c r="L175" i="31" s="1"/>
  <c r="L134" i="31" a="1"/>
  <c r="L134" i="31" s="1"/>
  <c r="M115" i="31" a="1"/>
  <c r="M115" i="31" s="1"/>
  <c r="L193" i="31" a="1"/>
  <c r="L193" i="31" s="1"/>
  <c r="M160" i="31" a="1"/>
  <c r="M160" i="31" s="1"/>
  <c r="L115" i="31" a="1"/>
  <c r="L115" i="31" s="1"/>
  <c r="L83" i="31" a="1"/>
  <c r="L83" i="31" s="1"/>
  <c r="L132" i="31" a="1"/>
  <c r="L132" i="31" s="1"/>
  <c r="M187" i="31" a="1"/>
  <c r="M187" i="31" s="1"/>
  <c r="M62" i="31" a="1"/>
  <c r="M62" i="31" s="1"/>
  <c r="M94" i="31" a="1"/>
  <c r="M94" i="31" s="1"/>
  <c r="M101" i="31" a="1"/>
  <c r="M101" i="31" s="1"/>
  <c r="L18" i="31" a="1"/>
  <c r="L18" i="31" s="1"/>
  <c r="L24" i="31" a="1"/>
  <c r="L24" i="31" s="1"/>
  <c r="M114" i="31" a="1"/>
  <c r="M114" i="31" s="1"/>
  <c r="M138" i="31" a="1"/>
  <c r="M138" i="31" s="1"/>
  <c r="M172" i="31" a="1"/>
  <c r="M172" i="31" s="1"/>
  <c r="L190" i="31" a="1"/>
  <c r="L190" i="31" s="1"/>
  <c r="M129" i="31" a="1"/>
  <c r="M129" i="31" s="1"/>
  <c r="L90" i="31" a="1"/>
  <c r="L90" i="31" s="1"/>
  <c r="M78" i="31" a="1"/>
  <c r="M78" i="31" s="1"/>
  <c r="L94" i="31" a="1"/>
  <c r="L94" i="31" s="1"/>
  <c r="L101" i="31" a="1"/>
  <c r="L101" i="31" s="1"/>
  <c r="M18" i="31" a="1"/>
  <c r="M18" i="31" s="1"/>
  <c r="M24" i="31" a="1"/>
  <c r="M24" i="31" s="1"/>
  <c r="L114" i="31" a="1"/>
  <c r="L114" i="31" s="1"/>
  <c r="L138" i="31" a="1"/>
  <c r="L138" i="31" s="1"/>
  <c r="L172" i="31" a="1"/>
  <c r="L172" i="31" s="1"/>
  <c r="M190" i="31" a="1"/>
  <c r="M190" i="31" s="1"/>
  <c r="L129" i="31" a="1"/>
  <c r="L129" i="31" s="1"/>
  <c r="M90" i="31" a="1"/>
  <c r="M90" i="31" s="1"/>
  <c r="L45" i="31" a="1"/>
  <c r="L45" i="31" s="1"/>
  <c r="L4" i="31" a="1"/>
  <c r="L4" i="31" s="1"/>
  <c r="M144" i="31" a="1"/>
  <c r="M144" i="31" s="1"/>
  <c r="M139" i="31" a="1"/>
  <c r="M139" i="31" s="1"/>
  <c r="L60" i="31" a="1"/>
  <c r="L60" i="31" s="1"/>
  <c r="M164" i="31" a="1"/>
  <c r="M164" i="31" s="1"/>
  <c r="M96" i="31" a="1"/>
  <c r="M96" i="31" s="1"/>
  <c r="M48" i="31" a="1"/>
  <c r="M48" i="31" s="1"/>
  <c r="M6" i="31" a="1"/>
  <c r="M6" i="31" s="1"/>
  <c r="M85" i="31" a="1"/>
  <c r="M85" i="31" s="1"/>
  <c r="L184" i="31" a="1"/>
  <c r="L184" i="31" s="1"/>
  <c r="M28" i="31" a="1"/>
  <c r="M28" i="31" s="1"/>
  <c r="L116" i="31" a="1"/>
  <c r="L116" i="31" s="1"/>
  <c r="M154" i="31" a="1"/>
  <c r="M154" i="31" s="1"/>
  <c r="M170" i="31" a="1"/>
  <c r="M170" i="31" s="1"/>
  <c r="M150" i="31" a="1"/>
  <c r="M150" i="31" s="1"/>
  <c r="L10" i="31" a="1"/>
  <c r="L10" i="31" s="1"/>
  <c r="M79" i="31" a="1"/>
  <c r="M79" i="31" s="1"/>
  <c r="M51" i="31" a="1"/>
  <c r="M51" i="31" s="1"/>
  <c r="L139" i="31" a="1"/>
  <c r="L139" i="31" s="1"/>
  <c r="M60" i="31" a="1"/>
  <c r="M60" i="31" s="1"/>
  <c r="L164" i="31" a="1"/>
  <c r="L164" i="31" s="1"/>
  <c r="L96" i="31" a="1"/>
  <c r="L96" i="31" s="1"/>
  <c r="L48" i="31" a="1"/>
  <c r="L48" i="31" s="1"/>
  <c r="L6" i="31" a="1"/>
  <c r="L6" i="31" s="1"/>
  <c r="L85" i="31" a="1"/>
  <c r="L85" i="31" s="1"/>
  <c r="M184" i="31" a="1"/>
  <c r="M184" i="31" s="1"/>
  <c r="L28" i="31" a="1"/>
  <c r="L28" i="31" s="1"/>
  <c r="M116" i="31" a="1"/>
  <c r="M116" i="31" s="1"/>
  <c r="L154" i="31" a="1"/>
  <c r="L154" i="31" s="1"/>
  <c r="L170" i="31" a="1"/>
  <c r="L170" i="31" s="1"/>
  <c r="L150" i="31" a="1"/>
  <c r="L150" i="31" s="1"/>
  <c r="M10" i="31" a="1"/>
  <c r="M10" i="31" s="1"/>
  <c r="L79" i="31" a="1"/>
  <c r="L79" i="31" s="1"/>
  <c r="M84" i="31" a="1"/>
  <c r="M84" i="31" s="1"/>
  <c r="M13" i="31" a="1"/>
  <c r="M13" i="31" s="1"/>
  <c r="L64" i="31" a="1"/>
  <c r="L64" i="31" s="1"/>
  <c r="L142" i="31" a="1"/>
  <c r="L142" i="31" s="1"/>
  <c r="M181" i="31" a="1"/>
  <c r="M181" i="31" s="1"/>
  <c r="M68" i="31" a="1"/>
  <c r="M68" i="31" s="1"/>
  <c r="M108" i="31" a="1"/>
  <c r="M108" i="31" s="1"/>
  <c r="M159" i="31" a="1"/>
  <c r="M159" i="31" s="1"/>
  <c r="M63" i="31" a="1"/>
  <c r="M63" i="31" s="1"/>
  <c r="M158" i="31" a="1"/>
  <c r="M158" i="31" s="1"/>
  <c r="M169" i="31" a="1"/>
  <c r="M169" i="31" s="1"/>
  <c r="L12" i="31" a="1"/>
  <c r="L12" i="31" s="1"/>
  <c r="L70" i="31" a="1"/>
  <c r="L70" i="31" s="1"/>
  <c r="M174" i="31" a="1"/>
  <c r="M174" i="31" s="1"/>
  <c r="L13" i="31" a="1"/>
  <c r="L13" i="31" s="1"/>
  <c r="M64" i="31" a="1"/>
  <c r="M64" i="31" s="1"/>
  <c r="M142" i="31" a="1"/>
  <c r="M142" i="31" s="1"/>
  <c r="L181" i="31" a="1"/>
  <c r="L181" i="31" s="1"/>
  <c r="L68" i="31" a="1"/>
  <c r="L68" i="31" s="1"/>
  <c r="L108" i="31" a="1"/>
  <c r="L108" i="31" s="1"/>
  <c r="M143" i="31" a="1"/>
  <c r="M143" i="31" s="1"/>
  <c r="L159" i="31" a="1"/>
  <c r="L159" i="31" s="1"/>
  <c r="L63" i="31" a="1"/>
  <c r="L63" i="31" s="1"/>
  <c r="L158" i="31" a="1"/>
  <c r="L158" i="31" s="1"/>
  <c r="L169" i="31" a="1"/>
  <c r="L169" i="31" s="1"/>
  <c r="M12" i="31" a="1"/>
  <c r="M12" i="31" s="1"/>
  <c r="M70" i="31" a="1"/>
  <c r="M70" i="31" s="1"/>
  <c r="L174" i="31" a="1"/>
  <c r="L174" i="31" s="1"/>
  <c r="L123" i="31" a="1"/>
  <c r="L123" i="31" s="1"/>
  <c r="M123" i="31" a="1"/>
  <c r="M123" i="31" s="1"/>
  <c r="L143" i="31" a="1"/>
  <c r="L143" i="31" s="1"/>
  <c r="M67" i="31" a="1"/>
  <c r="M67" i="31" s="1"/>
  <c r="L47" i="31" a="1"/>
  <c r="L47" i="31" s="1"/>
  <c r="L84" i="31" a="1"/>
  <c r="L84" i="31" s="1"/>
  <c r="M186" i="31" a="1"/>
  <c r="M186" i="31" s="1"/>
  <c r="L19" i="31" a="1"/>
  <c r="L19" i="31" s="1"/>
  <c r="M86" i="31" a="1"/>
  <c r="M86" i="31" s="1"/>
  <c r="M45" i="31" a="1"/>
  <c r="M45" i="31" s="1"/>
  <c r="M4" i="31" a="1"/>
  <c r="M4" i="31" s="1"/>
  <c r="L51" i="31" a="1"/>
  <c r="L51" i="31" s="1"/>
  <c r="L144" i="31" a="1"/>
  <c r="L144" i="31" s="1"/>
  <c r="L78" i="31" a="1"/>
  <c r="L78" i="31" s="1"/>
  <c r="L67" i="31" a="1"/>
  <c r="L67" i="31" s="1"/>
  <c r="M47" i="31" a="1"/>
  <c r="M47" i="31" s="1"/>
  <c r="L186" i="31" a="1"/>
  <c r="L186" i="31" s="1"/>
  <c r="M19" i="31" a="1"/>
  <c r="M19" i="31" s="1"/>
  <c r="L86" i="31" a="1"/>
  <c r="L86" i="31" s="1"/>
  <c r="M25" i="31" a="1"/>
  <c r="M25" i="31" s="1"/>
  <c r="M122" i="31" a="1"/>
  <c r="M122" i="31" s="1"/>
  <c r="M177" i="31" a="1"/>
  <c r="M177" i="31" s="1"/>
  <c r="L187" i="31" a="1"/>
  <c r="L187" i="31" s="1"/>
  <c r="M192" i="31" a="1"/>
  <c r="M192" i="31" s="1"/>
  <c r="L192" i="31" a="1"/>
  <c r="L192" i="31" s="1"/>
  <c r="L9" i="31" a="1"/>
  <c r="L9" i="31" s="1"/>
  <c r="M9" i="31" a="1"/>
  <c r="M9" i="31" s="1"/>
  <c r="L8" i="31" a="1"/>
  <c r="L8" i="31" s="1"/>
  <c r="M8" i="31" a="1"/>
  <c r="M8" i="31" s="1"/>
  <c r="M87" i="31" a="1"/>
  <c r="M87" i="31" s="1"/>
  <c r="M37" i="31" a="1"/>
  <c r="M37" i="31" s="1"/>
  <c r="M136" i="31" a="1"/>
  <c r="M136" i="31" s="1"/>
  <c r="L135" i="31" a="1"/>
  <c r="L135" i="31" s="1"/>
  <c r="L53" i="31" a="1"/>
  <c r="L53" i="31" s="1"/>
  <c r="L146" i="31" a="1"/>
  <c r="L146" i="31" s="1"/>
  <c r="M178" i="31" a="1"/>
  <c r="M178" i="31" s="1"/>
  <c r="M77" i="31" a="1"/>
  <c r="M77" i="31" s="1"/>
  <c r="M133" i="31" a="1"/>
  <c r="M133" i="31" s="1"/>
  <c r="L87" i="31" a="1"/>
  <c r="L87" i="31" s="1"/>
  <c r="L37" i="31" a="1"/>
  <c r="L37" i="31" s="1"/>
  <c r="L136" i="31" a="1"/>
  <c r="L136" i="31" s="1"/>
  <c r="M135" i="31" a="1"/>
  <c r="M135" i="31" s="1"/>
  <c r="M53" i="31" a="1"/>
  <c r="M53" i="31" s="1"/>
  <c r="M146" i="31" a="1"/>
  <c r="M146" i="31" s="1"/>
  <c r="L178" i="31" a="1"/>
  <c r="L178" i="31" s="1"/>
  <c r="L77" i="31" a="1"/>
  <c r="L77" i="31" s="1"/>
  <c r="L133" i="31" a="1"/>
  <c r="L133" i="31" s="1"/>
  <c r="L20" i="31" a="1"/>
  <c r="L20" i="31" s="1"/>
  <c r="M26" i="31" a="1"/>
  <c r="M26" i="31" s="1"/>
  <c r="M34" i="31" a="1"/>
  <c r="M34" i="31" s="1"/>
  <c r="M189" i="31" a="1"/>
  <c r="M189" i="31" s="1"/>
  <c r="M43" i="31" a="1"/>
  <c r="M43" i="31" s="1"/>
  <c r="M23" i="31" a="1"/>
  <c r="M23" i="31" s="1"/>
  <c r="M167" i="31" a="1"/>
  <c r="M167" i="31" s="1"/>
  <c r="M125" i="31" a="1"/>
  <c r="M125" i="31" s="1"/>
  <c r="L72" i="31" a="1"/>
  <c r="L72" i="31" s="1"/>
  <c r="L55" i="31" a="1"/>
  <c r="L55" i="31" s="1"/>
  <c r="L34" i="31" a="1"/>
  <c r="L34" i="31" s="1"/>
  <c r="L189" i="31" a="1"/>
  <c r="L189" i="31" s="1"/>
  <c r="L43" i="31" a="1"/>
  <c r="L43" i="31" s="1"/>
  <c r="L23" i="31" a="1"/>
  <c r="L23" i="31" s="1"/>
  <c r="L167" i="31" a="1"/>
  <c r="L167" i="31" s="1"/>
  <c r="L125" i="31" a="1"/>
  <c r="L125" i="31" s="1"/>
  <c r="L46" i="31" a="1"/>
  <c r="L46" i="31" s="1"/>
  <c r="L54" i="31" a="1"/>
  <c r="L54" i="31" s="1"/>
  <c r="M188" i="31" a="1"/>
  <c r="M188" i="31" s="1"/>
  <c r="M39" i="31" a="1"/>
  <c r="M39" i="31" s="1"/>
  <c r="M76" i="31" a="1"/>
  <c r="M76" i="31" s="1"/>
  <c r="M17" i="31" a="1"/>
  <c r="M17" i="31" s="1"/>
  <c r="L57" i="31" a="1"/>
  <c r="L57" i="31" s="1"/>
  <c r="M112" i="31" a="1"/>
  <c r="M112" i="31" s="1"/>
  <c r="L71" i="31" a="1"/>
  <c r="L71" i="31" s="1"/>
  <c r="M75" i="31" a="1"/>
  <c r="M75" i="31" s="1"/>
  <c r="L188" i="31" a="1"/>
  <c r="L188" i="31" s="1"/>
  <c r="L39" i="31" a="1"/>
  <c r="L39" i="31" s="1"/>
  <c r="L76" i="31" a="1"/>
  <c r="L76" i="31" s="1"/>
  <c r="L17" i="31" a="1"/>
  <c r="L17" i="31" s="1"/>
  <c r="M57" i="31" a="1"/>
  <c r="M57" i="31" s="1"/>
  <c r="L112" i="31" a="1"/>
  <c r="L112" i="31" s="1"/>
  <c r="M71" i="31" a="1"/>
  <c r="M71" i="31" s="1"/>
  <c r="L75" i="31" a="1"/>
  <c r="L75" i="31" s="1"/>
  <c r="M46" i="31" a="1"/>
  <c r="M46" i="31" s="1"/>
  <c r="M14" i="31" a="1"/>
  <c r="M14" i="31" s="1"/>
  <c r="M54" i="31" a="1"/>
  <c r="M54" i="31" s="1"/>
  <c r="M72" i="31" a="1"/>
  <c r="M72" i="31" s="1"/>
  <c r="M20" i="31" a="1"/>
  <c r="M20" i="31" s="1"/>
  <c r="M55" i="31" a="1"/>
  <c r="M55" i="31" s="1"/>
  <c r="L26" i="31" a="1"/>
  <c r="L26" i="31" s="1"/>
  <c r="L14" i="31" a="1"/>
  <c r="L14" i="31" s="1"/>
  <c r="M148" i="31" a="1"/>
  <c r="M148" i="31" s="1"/>
  <c r="L25" i="31" a="1"/>
  <c r="L25" i="31" s="1"/>
  <c r="L59" i="31" a="1"/>
  <c r="L59" i="31" s="1"/>
  <c r="M59" i="31" a="1"/>
  <c r="M59" i="31" s="1"/>
  <c r="M61" i="31" a="1"/>
  <c r="M61" i="31" s="1"/>
  <c r="M107" i="31" a="1"/>
  <c r="M107" i="31" s="1"/>
  <c r="L61" i="31" a="1"/>
  <c r="L61" i="31" s="1"/>
  <c r="L107" i="31" a="1"/>
  <c r="L107" i="31" s="1"/>
  <c r="L40" i="31" a="1"/>
  <c r="L40" i="31" s="1"/>
  <c r="M40" i="31" a="1"/>
  <c r="M40" i="31" s="1"/>
  <c r="L168" i="31" a="1"/>
  <c r="L168" i="31" s="1"/>
  <c r="M168" i="31" a="1"/>
  <c r="M168" i="31" s="1"/>
  <c r="L91" i="31" a="1"/>
  <c r="L91" i="31" s="1"/>
  <c r="M195" i="31" a="1"/>
  <c r="M195" i="31" s="1"/>
  <c r="M69" i="31" a="1"/>
  <c r="M69" i="31" s="1"/>
  <c r="M118" i="31" a="1"/>
  <c r="M118" i="31" s="1"/>
  <c r="M98" i="31" a="1"/>
  <c r="M98" i="31" s="1"/>
  <c r="M31" i="31" a="1"/>
  <c r="M31" i="31" s="1"/>
  <c r="M65" i="31" a="1"/>
  <c r="M65" i="31" s="1"/>
  <c r="M66" i="31" a="1"/>
  <c r="M66" i="31" s="1"/>
  <c r="M36" i="31" a="1"/>
  <c r="M36" i="31" s="1"/>
  <c r="M7" i="31" a="1"/>
  <c r="M7" i="31" s="1"/>
  <c r="M91" i="31" a="1"/>
  <c r="M91" i="31" s="1"/>
  <c r="L195" i="31" a="1"/>
  <c r="L195" i="31" s="1"/>
  <c r="L69" i="31" a="1"/>
  <c r="L69" i="31" s="1"/>
  <c r="L118" i="31" a="1"/>
  <c r="L118" i="31" s="1"/>
  <c r="L98" i="31" a="1"/>
  <c r="L98" i="31" s="1"/>
  <c r="L31" i="31" a="1"/>
  <c r="L31" i="31" s="1"/>
  <c r="L65" i="31" a="1"/>
  <c r="L65" i="31" s="1"/>
  <c r="L66" i="31" a="1"/>
  <c r="L66" i="31" s="1"/>
  <c r="L36" i="31" a="1"/>
  <c r="L36" i="31" s="1"/>
  <c r="L7" i="31" a="1"/>
  <c r="L7" i="31" s="1"/>
  <c r="M29" i="31" a="1"/>
  <c r="M29" i="31" s="1"/>
  <c r="M44" i="31" a="1"/>
  <c r="M44" i="31" s="1"/>
  <c r="L111" i="31" a="1"/>
  <c r="L111" i="31" s="1"/>
  <c r="M127" i="31" a="1"/>
  <c r="M127" i="31" s="1"/>
  <c r="M183" i="31" a="1"/>
  <c r="M183" i="31" s="1"/>
  <c r="M33" i="31" a="1"/>
  <c r="M33" i="31" s="1"/>
  <c r="M110" i="31" a="1"/>
  <c r="M110" i="31" s="1"/>
  <c r="L5" i="31" a="1"/>
  <c r="L5" i="31" s="1"/>
  <c r="M99" i="31" a="1"/>
  <c r="M99" i="31" s="1"/>
  <c r="L155" i="31" a="1"/>
  <c r="L155" i="31" s="1"/>
  <c r="M163" i="31" a="1"/>
  <c r="M163" i="31" s="1"/>
  <c r="L73" i="31" a="1"/>
  <c r="L73" i="31" s="1"/>
  <c r="L145" i="31" a="1"/>
  <c r="L145" i="31" s="1"/>
  <c r="L62" i="31" a="1"/>
  <c r="L62" i="31" s="1"/>
  <c r="L44" i="31" a="1"/>
  <c r="L44" i="31" s="1"/>
  <c r="M111" i="31" a="1"/>
  <c r="M111" i="31" s="1"/>
  <c r="L127" i="31" a="1"/>
  <c r="L127" i="31" s="1"/>
  <c r="L183" i="31" a="1"/>
  <c r="L183" i="31" s="1"/>
  <c r="L33" i="31" a="1"/>
  <c r="L33" i="31" s="1"/>
  <c r="L110" i="31" a="1"/>
  <c r="L110" i="31" s="1"/>
  <c r="M5" i="31" a="1"/>
  <c r="M5" i="31" s="1"/>
  <c r="L99" i="31" a="1"/>
  <c r="L99" i="31" s="1"/>
  <c r="M155" i="31" a="1"/>
  <c r="M155" i="31" s="1"/>
  <c r="L163" i="31" a="1"/>
  <c r="L163" i="31" s="1"/>
  <c r="M73" i="31" a="1"/>
  <c r="M73" i="31" s="1"/>
  <c r="L35" i="31" a="1"/>
  <c r="L35" i="31" s="1"/>
  <c r="L30" i="31" a="1"/>
  <c r="L30" i="31" s="1"/>
  <c r="L74" i="31" a="1"/>
  <c r="L74" i="31" s="1"/>
  <c r="M113" i="31" a="1"/>
  <c r="M113" i="31" s="1"/>
  <c r="M176" i="31" a="1"/>
  <c r="M176" i="31" s="1"/>
  <c r="M151" i="31" a="1"/>
  <c r="M151" i="31" s="1"/>
  <c r="L41" i="31" a="1"/>
  <c r="L41" i="31" s="1"/>
  <c r="M196" i="31" a="1"/>
  <c r="M196" i="31" s="1"/>
  <c r="M126" i="31" a="1"/>
  <c r="M126" i="31" s="1"/>
  <c r="M153" i="31" a="1"/>
  <c r="M153" i="31" s="1"/>
  <c r="M162" i="31" a="1"/>
  <c r="M162" i="31" s="1"/>
  <c r="M21" i="31" a="1"/>
  <c r="M21" i="31" s="1"/>
  <c r="M103" i="31" a="1"/>
  <c r="M103" i="31" s="1"/>
  <c r="M182" i="31" a="1"/>
  <c r="M182" i="31" s="1"/>
  <c r="L176" i="31" a="1"/>
  <c r="L176" i="31" s="1"/>
  <c r="L151" i="31" a="1"/>
  <c r="L151" i="31" s="1"/>
  <c r="M41" i="31" a="1"/>
  <c r="M41" i="31" s="1"/>
  <c r="L196" i="31" a="1"/>
  <c r="L196" i="31" s="1"/>
  <c r="L126" i="31" a="1"/>
  <c r="L126" i="31" s="1"/>
  <c r="L153" i="31" a="1"/>
  <c r="L153" i="31" s="1"/>
  <c r="L162" i="31" a="1"/>
  <c r="L162" i="31" s="1"/>
  <c r="L21" i="31" a="1"/>
  <c r="L21" i="31" s="1"/>
  <c r="L103" i="31" a="1"/>
  <c r="L103" i="31" s="1"/>
  <c r="L104" i="31" a="1"/>
  <c r="L104" i="31" s="1"/>
  <c r="M145" i="31" a="1"/>
  <c r="M145" i="31" s="1"/>
  <c r="M35" i="31" a="1"/>
  <c r="M35" i="31" s="1"/>
  <c r="M120" i="31" a="1"/>
  <c r="M120" i="31" s="1"/>
  <c r="M30" i="31" a="1"/>
  <c r="M30" i="31" s="1"/>
  <c r="M74" i="31" a="1"/>
  <c r="M74" i="31" s="1"/>
  <c r="M50" i="31" a="1"/>
  <c r="M50" i="31" s="1"/>
  <c r="M156" i="31" a="1"/>
  <c r="M156" i="31" s="1"/>
  <c r="L58" i="31" a="1"/>
  <c r="L58" i="31" s="1"/>
  <c r="L29" i="31" a="1"/>
  <c r="L29" i="31" s="1"/>
  <c r="M104" i="31" a="1"/>
  <c r="M104" i="31" s="1"/>
  <c r="L120" i="31" a="1"/>
  <c r="L120" i="31" s="1"/>
  <c r="L50" i="31" a="1"/>
  <c r="L50" i="31" s="1"/>
  <c r="L156" i="31" a="1"/>
  <c r="L156" i="31" s="1"/>
  <c r="M58" i="31" a="1"/>
  <c r="M58" i="31" s="1"/>
  <c r="M95" i="31" a="1"/>
  <c r="M95" i="31" s="1"/>
  <c r="L148" i="31" a="1"/>
  <c r="L148" i="31" s="1"/>
  <c r="M134" i="31" a="1"/>
  <c r="M134" i="31" s="1"/>
  <c r="L147" i="31" a="1"/>
  <c r="L147" i="31" s="1"/>
  <c r="M132" i="31" a="1"/>
  <c r="M132" i="31" s="1"/>
  <c r="L182" i="31" a="1"/>
  <c r="L182" i="31" s="1"/>
  <c r="M193" i="31" a="1"/>
  <c r="M193" i="31" s="1"/>
  <c r="M147" i="31" a="1"/>
  <c r="M147" i="31" s="1"/>
  <c r="L160" i="31" a="1"/>
  <c r="L160" i="31" s="1"/>
  <c r="L177" i="31" a="1"/>
  <c r="L177" i="31" s="1"/>
  <c r="M16" i="31" a="1"/>
  <c r="M16" i="31" s="1"/>
  <c r="L52" i="31" a="1"/>
  <c r="L52" i="31" s="1"/>
  <c r="M52" i="31" a="1"/>
  <c r="M52" i="31" s="1"/>
  <c r="L100" i="31" a="1"/>
  <c r="L100" i="31" s="1"/>
  <c r="L15" i="31" a="1"/>
  <c r="L15" i="31" s="1"/>
  <c r="M131" i="31" a="1"/>
  <c r="M131" i="31" s="1"/>
  <c r="M179" i="31" a="1"/>
  <c r="M179" i="31" s="1"/>
  <c r="M56" i="31" a="1"/>
  <c r="M56" i="31" s="1"/>
  <c r="M161" i="31" a="1"/>
  <c r="M161" i="31" s="1"/>
  <c r="L185" i="31" a="1"/>
  <c r="L185" i="31" s="1"/>
  <c r="L131" i="31" a="1"/>
  <c r="L131" i="31" s="1"/>
  <c r="L179" i="31" a="1"/>
  <c r="L179" i="31" s="1"/>
  <c r="L56" i="31" a="1"/>
  <c r="L56" i="31" s="1"/>
  <c r="L161" i="31" a="1"/>
  <c r="L161" i="31" s="1"/>
  <c r="L89" i="31" a="1"/>
  <c r="L89" i="31" s="1"/>
  <c r="L93" i="31" a="1"/>
  <c r="L93" i="31" s="1"/>
  <c r="M166" i="31" a="1"/>
  <c r="M166" i="31" s="1"/>
  <c r="M171" i="31" a="1"/>
  <c r="M171" i="31" s="1"/>
  <c r="M152" i="31" a="1"/>
  <c r="M152" i="31" s="1"/>
  <c r="L3" i="31" a="1"/>
  <c r="L3" i="31" s="1"/>
  <c r="M117" i="31" a="1"/>
  <c r="M117" i="31" s="1"/>
  <c r="L130" i="31" a="1"/>
  <c r="L130" i="31" s="1"/>
  <c r="M93" i="31" a="1"/>
  <c r="M93" i="31" s="1"/>
  <c r="L166" i="31" a="1"/>
  <c r="L166" i="31" s="1"/>
  <c r="L171" i="31" a="1"/>
  <c r="L171" i="31" s="1"/>
  <c r="L152" i="31" a="1"/>
  <c r="L152" i="31" s="1"/>
  <c r="M3" i="31" a="1"/>
  <c r="M3" i="31" s="1"/>
  <c r="M100" i="31" a="1"/>
  <c r="M100" i="31" s="1"/>
  <c r="M97" i="31" a="1"/>
  <c r="M97" i="31" s="1"/>
  <c r="M140" i="31" a="1"/>
  <c r="M140" i="31" s="1"/>
  <c r="M194" i="31" a="1"/>
  <c r="M194" i="31" s="1"/>
  <c r="L97" i="31" a="1"/>
  <c r="L97" i="31" s="1"/>
  <c r="L140" i="31" a="1"/>
  <c r="L140" i="31" s="1"/>
  <c r="L194" i="31" a="1"/>
  <c r="L194" i="31" s="1"/>
  <c r="M185" i="31" a="1"/>
  <c r="M185" i="31" s="1"/>
  <c r="M89" i="31" a="1"/>
  <c r="M89" i="31" s="1"/>
  <c r="L82" i="31" a="1"/>
  <c r="L82" i="31" s="1"/>
  <c r="L117" i="31" a="1"/>
  <c r="L117" i="31" s="1"/>
  <c r="M130" i="31" a="1"/>
  <c r="M130" i="31" s="1"/>
  <c r="M15" i="31" a="1"/>
  <c r="M15" i="31" s="1"/>
  <c r="M82" i="31" a="1"/>
  <c r="M82" i="31" s="1"/>
  <c r="M121" i="31" a="1"/>
  <c r="M121" i="31" s="1"/>
  <c r="L180" i="31" a="1"/>
  <c r="L180" i="31" s="1"/>
  <c r="L122" i="31" a="1"/>
  <c r="L122" i="31" s="1"/>
  <c r="L16" i="31" a="1"/>
  <c r="L16" i="31" s="1"/>
  <c r="M175" i="31" a="1"/>
  <c r="M175" i="31" s="1"/>
  <c r="M102" i="31" a="1"/>
  <c r="M102" i="31" s="1"/>
  <c r="L113" i="31" a="1"/>
  <c r="L113" i="31" s="1"/>
  <c r="M180" i="31" a="1"/>
  <c r="M180" i="31" s="1"/>
  <c r="L102" i="31" a="1"/>
  <c r="L102" i="31" s="1"/>
  <c r="L95" i="31" a="1"/>
  <c r="L95" i="31" s="1"/>
  <c r="H3" i="31" a="1"/>
  <c r="H3" i="31" s="1"/>
  <c r="I165" i="31" a="1"/>
  <c r="I165" i="31" s="1"/>
  <c r="I149" i="31" a="1"/>
  <c r="I149" i="31" s="1"/>
  <c r="H99" i="31" a="1"/>
  <c r="H99" i="31" s="1"/>
  <c r="H141" i="31" a="1"/>
  <c r="H141" i="31" s="1"/>
  <c r="H57" i="31" a="1"/>
  <c r="H57" i="31" s="1"/>
  <c r="H177" i="31" a="1"/>
  <c r="H177" i="31" s="1"/>
  <c r="I100" i="31" a="1"/>
  <c r="I100" i="31" s="1"/>
  <c r="H170" i="31" a="1"/>
  <c r="H170" i="31" s="1"/>
  <c r="I84" i="31" a="1"/>
  <c r="I84" i="31" s="1"/>
  <c r="I29" i="31" a="1"/>
  <c r="I29" i="31" s="1"/>
  <c r="H40" i="31" a="1"/>
  <c r="H40" i="31" s="1"/>
  <c r="Q187" i="31"/>
  <c r="H81" i="31" a="1"/>
  <c r="H81" i="31" s="1"/>
  <c r="I164" i="31" a="1"/>
  <c r="I164" i="31" s="1"/>
  <c r="H163" i="31" a="1"/>
  <c r="H163" i="31" s="1"/>
  <c r="I93" i="31" a="1"/>
  <c r="I93" i="31" s="1"/>
  <c r="H27" i="31" a="1"/>
  <c r="H27" i="31" s="1"/>
  <c r="I95" i="31" a="1"/>
  <c r="I95" i="31" s="1"/>
  <c r="I148" i="31" a="1"/>
  <c r="I148" i="31" s="1"/>
  <c r="H121" i="31" a="1"/>
  <c r="H121" i="31" s="1"/>
  <c r="I64" i="31" a="1"/>
  <c r="I64" i="31" s="1"/>
  <c r="I57" i="31" a="1"/>
  <c r="I57" i="31" s="1"/>
  <c r="H104" i="31" a="1"/>
  <c r="H104" i="31" s="1"/>
  <c r="H176" i="31" a="1"/>
  <c r="H176" i="31" s="1"/>
  <c r="I107" i="31" a="1"/>
  <c r="I107" i="31" s="1"/>
  <c r="H105" i="31" a="1"/>
  <c r="H105" i="31" s="1"/>
  <c r="I42" i="31" a="1"/>
  <c r="I42" i="31" s="1"/>
  <c r="H47" i="31" a="1"/>
  <c r="H47" i="31" s="1"/>
  <c r="H43" i="31" a="1"/>
  <c r="H43" i="31" s="1"/>
  <c r="I162" i="31" a="1"/>
  <c r="I162" i="31" s="1"/>
  <c r="H154" i="31" a="1"/>
  <c r="H154" i="31" s="1"/>
  <c r="I91" i="31" a="1"/>
  <c r="I91" i="31" s="1"/>
  <c r="H70" i="31" a="1"/>
  <c r="H70" i="31" s="1"/>
  <c r="I7" i="31" a="1"/>
  <c r="I7" i="31" s="1"/>
  <c r="I19" i="31" a="1"/>
  <c r="I19" i="31" s="1"/>
  <c r="I83" i="31" a="1"/>
  <c r="I83" i="31" s="1"/>
  <c r="I147" i="31" a="1"/>
  <c r="I147" i="31" s="1"/>
  <c r="H31" i="31" a="1"/>
  <c r="H31" i="31" s="1"/>
  <c r="H95" i="31" a="1"/>
  <c r="H95" i="31" s="1"/>
  <c r="H159" i="31" a="1"/>
  <c r="H159" i="31" s="1"/>
  <c r="I159" i="31" a="1"/>
  <c r="I159" i="31" s="1"/>
  <c r="I32" i="31" a="1"/>
  <c r="I32" i="31" s="1"/>
  <c r="I96" i="31" a="1"/>
  <c r="I96" i="31" s="1"/>
  <c r="I160" i="31" a="1"/>
  <c r="I160" i="31" s="1"/>
  <c r="H25" i="31" a="1"/>
  <c r="H25" i="31" s="1"/>
  <c r="H89" i="31" a="1"/>
  <c r="H89" i="31" s="1"/>
  <c r="H153" i="31" a="1"/>
  <c r="H153" i="31" s="1"/>
  <c r="H17" i="31" a="1"/>
  <c r="H17" i="31" s="1"/>
  <c r="I52" i="31" a="1"/>
  <c r="I52" i="31" s="1"/>
  <c r="I116" i="31" a="1"/>
  <c r="I116" i="31" s="1"/>
  <c r="I180" i="31" a="1"/>
  <c r="I180" i="31" s="1"/>
  <c r="H45" i="31" a="1"/>
  <c r="H45" i="31" s="1"/>
  <c r="H109" i="31" a="1"/>
  <c r="H109" i="31" s="1"/>
  <c r="H173" i="31" a="1"/>
  <c r="H173" i="31" s="1"/>
  <c r="H107" i="31" a="1"/>
  <c r="H107" i="31" s="1"/>
  <c r="I53" i="31" a="1"/>
  <c r="I53" i="31" s="1"/>
  <c r="I117" i="31" a="1"/>
  <c r="I117" i="31" s="1"/>
  <c r="I181" i="31" a="1"/>
  <c r="I181" i="31" s="1"/>
  <c r="H59" i="31" a="1"/>
  <c r="H59" i="31" s="1"/>
  <c r="H123" i="31" a="1"/>
  <c r="H123" i="31" s="1"/>
  <c r="H187" i="31" a="1"/>
  <c r="H187" i="31" s="1"/>
  <c r="I9" i="31" a="1"/>
  <c r="I9" i="31" s="1"/>
  <c r="I73" i="31" a="1"/>
  <c r="I73" i="31" s="1"/>
  <c r="I137" i="31" a="1"/>
  <c r="I137" i="31" s="1"/>
  <c r="H8" i="31" a="1"/>
  <c r="H8" i="31" s="1"/>
  <c r="H72" i="31" a="1"/>
  <c r="H72" i="31" s="1"/>
  <c r="H136" i="31" a="1"/>
  <c r="H136" i="31" s="1"/>
  <c r="I18" i="31" a="1"/>
  <c r="I18" i="31" s="1"/>
  <c r="H4" i="31" a="1"/>
  <c r="H4" i="31" s="1"/>
  <c r="I61" i="31" a="1"/>
  <c r="I61" i="31" s="1"/>
  <c r="I125" i="31" a="1"/>
  <c r="I125" i="31" s="1"/>
  <c r="I189" i="31" a="1"/>
  <c r="I189" i="31" s="1"/>
  <c r="H67" i="31" a="1"/>
  <c r="H67" i="31" s="1"/>
  <c r="H131" i="31" a="1"/>
  <c r="H131" i="31" s="1"/>
  <c r="H195" i="31" a="1"/>
  <c r="H195" i="31" s="1"/>
  <c r="I4" i="31" a="1"/>
  <c r="I4" i="31" s="1"/>
  <c r="I68" i="31" a="1"/>
  <c r="I68" i="31" s="1"/>
  <c r="I132" i="31" a="1"/>
  <c r="I132" i="31" s="1"/>
  <c r="I196" i="31" a="1"/>
  <c r="I196" i="31" s="1"/>
  <c r="H74" i="31" a="1"/>
  <c r="H74" i="31" s="1"/>
  <c r="H138" i="31" a="1"/>
  <c r="H138" i="31" s="1"/>
  <c r="I5" i="31" a="1"/>
  <c r="I5" i="31" s="1"/>
  <c r="I11" i="31" a="1"/>
  <c r="I11" i="31" s="1"/>
  <c r="I115" i="31" a="1"/>
  <c r="I115" i="31" s="1"/>
  <c r="H191" i="31" a="1"/>
  <c r="H191" i="31" s="1"/>
  <c r="I25" i="31" a="1"/>
  <c r="I25" i="31" s="1"/>
  <c r="I89" i="31" a="1"/>
  <c r="I89" i="31" s="1"/>
  <c r="I153" i="31" a="1"/>
  <c r="I153" i="31" s="1"/>
  <c r="H37" i="31" a="1"/>
  <c r="H37" i="31" s="1"/>
  <c r="H101" i="31" a="1"/>
  <c r="H101" i="31" s="1"/>
  <c r="H165" i="31" a="1"/>
  <c r="H165" i="31" s="1"/>
  <c r="H11" i="31" a="1"/>
  <c r="H11" i="31" s="1"/>
  <c r="I39" i="31" a="1"/>
  <c r="I39" i="31" s="1"/>
  <c r="I103" i="31" a="1"/>
  <c r="I103" i="31" s="1"/>
  <c r="I167" i="31" a="1"/>
  <c r="I167" i="31" s="1"/>
  <c r="H38" i="31" a="1"/>
  <c r="H38" i="31" s="1"/>
  <c r="H102" i="31" a="1"/>
  <c r="H102" i="31" s="1"/>
  <c r="H166" i="31" a="1"/>
  <c r="H166" i="31" s="1"/>
  <c r="H75" i="31" a="1"/>
  <c r="H75" i="31" s="1"/>
  <c r="I59" i="31" a="1"/>
  <c r="I59" i="31" s="1"/>
  <c r="I123" i="31" a="1"/>
  <c r="I123" i="31" s="1"/>
  <c r="I187" i="31" a="1"/>
  <c r="I187" i="31" s="1"/>
  <c r="H58" i="31" a="1"/>
  <c r="H58" i="31" s="1"/>
  <c r="H122" i="31" a="1"/>
  <c r="H122" i="31" s="1"/>
  <c r="H186" i="31" a="1"/>
  <c r="H186" i="31" s="1"/>
  <c r="H158" i="31" a="1"/>
  <c r="H158" i="31" s="1"/>
  <c r="I66" i="31" a="1"/>
  <c r="I66" i="31" s="1"/>
  <c r="I130" i="31" a="1"/>
  <c r="I130" i="31" s="1"/>
  <c r="I194" i="31" a="1"/>
  <c r="I194" i="31" s="1"/>
  <c r="H65" i="31" a="1"/>
  <c r="H65" i="31" s="1"/>
  <c r="H129" i="31" a="1"/>
  <c r="H129" i="31" s="1"/>
  <c r="H193" i="31" a="1"/>
  <c r="H193" i="31" s="1"/>
  <c r="I22" i="31" a="1"/>
  <c r="I22" i="31" s="1"/>
  <c r="I86" i="31" a="1"/>
  <c r="I86" i="31" s="1"/>
  <c r="I150" i="31" a="1"/>
  <c r="I150" i="31" s="1"/>
  <c r="H15" i="31" a="1"/>
  <c r="H15" i="31" s="1"/>
  <c r="H79" i="31" a="1"/>
  <c r="H79" i="31" s="1"/>
  <c r="H143" i="31" a="1"/>
  <c r="H143" i="31" s="1"/>
  <c r="I56" i="31" a="1"/>
  <c r="I56" i="31" s="1"/>
  <c r="I10" i="31" a="1"/>
  <c r="I10" i="31" s="1"/>
  <c r="I74" i="31" a="1"/>
  <c r="I74" i="31" s="1"/>
  <c r="I138" i="31" a="1"/>
  <c r="I138" i="31" s="1"/>
  <c r="H9" i="31" a="1"/>
  <c r="H9" i="31" s="1"/>
  <c r="H73" i="31" a="1"/>
  <c r="H73" i="31" s="1"/>
  <c r="H137" i="31" a="1"/>
  <c r="H137" i="31" s="1"/>
  <c r="I69" i="31" a="1"/>
  <c r="I69" i="31" s="1"/>
  <c r="I75" i="31" a="1"/>
  <c r="I75" i="31" s="1"/>
  <c r="I139" i="31" a="1"/>
  <c r="I139" i="31" s="1"/>
  <c r="H16" i="31" a="1"/>
  <c r="H16" i="31" s="1"/>
  <c r="H80" i="31" a="1"/>
  <c r="H80" i="31" s="1"/>
  <c r="H144" i="31" a="1"/>
  <c r="H144" i="31" s="1"/>
  <c r="I114" i="31" a="1"/>
  <c r="I114" i="31" s="1"/>
  <c r="I38" i="31" a="1"/>
  <c r="I38" i="31" s="1"/>
  <c r="I102" i="31" a="1"/>
  <c r="I102" i="31" s="1"/>
  <c r="I166" i="31" a="1"/>
  <c r="I166" i="31" s="1"/>
  <c r="H50" i="31" a="1"/>
  <c r="H50" i="31" s="1"/>
  <c r="H114" i="31" a="1"/>
  <c r="H114" i="31" s="1"/>
  <c r="H178" i="31" a="1"/>
  <c r="H178" i="31" s="1"/>
  <c r="H62" i="31" a="1"/>
  <c r="H62" i="31" s="1"/>
  <c r="I45" i="31" a="1"/>
  <c r="I45" i="31" s="1"/>
  <c r="I109" i="31" a="1"/>
  <c r="I109" i="31" s="1"/>
  <c r="I173" i="31" a="1"/>
  <c r="I173" i="31" s="1"/>
  <c r="H44" i="31" a="1"/>
  <c r="H44" i="31" s="1"/>
  <c r="H108" i="31" a="1"/>
  <c r="H108" i="31" s="1"/>
  <c r="H172" i="31" a="1"/>
  <c r="H172" i="31" s="1"/>
  <c r="H126" i="31" a="1"/>
  <c r="H126" i="31" s="1"/>
  <c r="I65" i="31" a="1"/>
  <c r="I65" i="31" s="1"/>
  <c r="I129" i="31" a="1"/>
  <c r="I129" i="31" s="1"/>
  <c r="I193" i="31" a="1"/>
  <c r="I193" i="31" s="1"/>
  <c r="H64" i="31" a="1"/>
  <c r="H64" i="31" s="1"/>
  <c r="H128" i="31" a="1"/>
  <c r="H128" i="31" s="1"/>
  <c r="H192" i="31" a="1"/>
  <c r="H192" i="31" s="1"/>
  <c r="I8" i="31" a="1"/>
  <c r="I8" i="31" s="1"/>
  <c r="I72" i="31" a="1"/>
  <c r="I72" i="31" s="1"/>
  <c r="I136" i="31" a="1"/>
  <c r="I136" i="31" s="1"/>
  <c r="H14" i="31" a="1"/>
  <c r="H14" i="31" s="1"/>
  <c r="H78" i="31" a="1"/>
  <c r="H78" i="31" s="1"/>
  <c r="H142" i="31" a="1"/>
  <c r="H142" i="31" s="1"/>
  <c r="I37" i="31" a="1"/>
  <c r="I37" i="31" s="1"/>
  <c r="I28" i="31" a="1"/>
  <c r="I28" i="31" s="1"/>
  <c r="I92" i="31" a="1"/>
  <c r="I92" i="31" s="1"/>
  <c r="I156" i="31" a="1"/>
  <c r="I156" i="31" s="1"/>
  <c r="H21" i="31" a="1"/>
  <c r="H21" i="31" s="1"/>
  <c r="H85" i="31" a="1"/>
  <c r="H85" i="31" s="1"/>
  <c r="H149" i="31" a="1"/>
  <c r="H149" i="31" s="1"/>
  <c r="I82" i="31" a="1"/>
  <c r="I82" i="31" s="1"/>
  <c r="I16" i="31" a="1"/>
  <c r="I16" i="31" s="1"/>
  <c r="I80" i="31" a="1"/>
  <c r="I80" i="31" s="1"/>
  <c r="I144" i="31" a="1"/>
  <c r="I144" i="31" s="1"/>
  <c r="H22" i="31" a="1"/>
  <c r="H22" i="31" s="1"/>
  <c r="H86" i="31" a="1"/>
  <c r="H86" i="31" s="1"/>
  <c r="H150" i="31" a="1"/>
  <c r="H150" i="31" s="1"/>
  <c r="I127" i="31" a="1"/>
  <c r="I127" i="31" s="1"/>
  <c r="I17" i="31" a="1"/>
  <c r="I17" i="31" s="1"/>
  <c r="I81" i="31" a="1"/>
  <c r="I81" i="31" s="1"/>
  <c r="I145" i="31" a="1"/>
  <c r="I145" i="31" s="1"/>
  <c r="H23" i="31" a="1"/>
  <c r="H23" i="31" s="1"/>
  <c r="H87" i="31" a="1"/>
  <c r="H87" i="31" s="1"/>
  <c r="H151" i="31" a="1"/>
  <c r="H151" i="31" s="1"/>
  <c r="I184" i="31" a="1"/>
  <c r="I184" i="31" s="1"/>
  <c r="H10" i="31" a="1"/>
  <c r="H10" i="31" s="1"/>
  <c r="H63" i="31" a="1"/>
  <c r="H63" i="31" s="1"/>
  <c r="I44" i="31" a="1"/>
  <c r="I44" i="31" s="1"/>
  <c r="I108" i="31" a="1"/>
  <c r="I108" i="31" s="1"/>
  <c r="I172" i="31" a="1"/>
  <c r="I172" i="31" s="1"/>
  <c r="H56" i="31" a="1"/>
  <c r="H56" i="31" s="1"/>
  <c r="H120" i="31" a="1"/>
  <c r="H120" i="31" s="1"/>
  <c r="H184" i="31" a="1"/>
  <c r="H184" i="31" s="1"/>
  <c r="H139" i="31" a="1"/>
  <c r="H139" i="31" s="1"/>
  <c r="I58" i="31" a="1"/>
  <c r="I58" i="31" s="1"/>
  <c r="I122" i="31" a="1"/>
  <c r="I122" i="31" s="1"/>
  <c r="I186" i="31" a="1"/>
  <c r="I186" i="31" s="1"/>
  <c r="H51" i="31" a="1"/>
  <c r="H51" i="31" s="1"/>
  <c r="H115" i="31" a="1"/>
  <c r="H115" i="31" s="1"/>
  <c r="H179" i="31" a="1"/>
  <c r="H179" i="31" s="1"/>
  <c r="I14" i="31" a="1"/>
  <c r="I14" i="31" s="1"/>
  <c r="I78" i="31" a="1"/>
  <c r="I78" i="31" s="1"/>
  <c r="I142" i="31" a="1"/>
  <c r="I142" i="31" s="1"/>
  <c r="H7" i="31" a="1"/>
  <c r="H7" i="31" s="1"/>
  <c r="H71" i="31" a="1"/>
  <c r="H71" i="31" s="1"/>
  <c r="H135" i="31" a="1"/>
  <c r="H135" i="31" s="1"/>
  <c r="I31" i="31" a="1"/>
  <c r="I31" i="31" s="1"/>
  <c r="I15" i="31" a="1"/>
  <c r="I15" i="31" s="1"/>
  <c r="I79" i="31" a="1"/>
  <c r="I79" i="31" s="1"/>
  <c r="I143" i="31" a="1"/>
  <c r="I143" i="31" s="1"/>
  <c r="H20" i="31" a="1"/>
  <c r="H20" i="31" s="1"/>
  <c r="H84" i="31" a="1"/>
  <c r="H84" i="31" s="1"/>
  <c r="H148" i="31" a="1"/>
  <c r="H148" i="31" s="1"/>
  <c r="I120" i="31" a="1"/>
  <c r="I120" i="31" s="1"/>
  <c r="I35" i="31" a="1"/>
  <c r="I35" i="31" s="1"/>
  <c r="I99" i="31" a="1"/>
  <c r="I99" i="31" s="1"/>
  <c r="I163" i="31" a="1"/>
  <c r="I163" i="31" s="1"/>
  <c r="H34" i="31" a="1"/>
  <c r="H34" i="31" s="1"/>
  <c r="H98" i="31" a="1"/>
  <c r="H98" i="31" s="1"/>
  <c r="H162" i="31" a="1"/>
  <c r="H162" i="31" s="1"/>
  <c r="I133" i="31" a="1"/>
  <c r="I133" i="31" s="1"/>
  <c r="I23" i="31" a="1"/>
  <c r="I23" i="31" s="1"/>
  <c r="I87" i="31" a="1"/>
  <c r="I87" i="31" s="1"/>
  <c r="I151" i="31" a="1"/>
  <c r="I151" i="31" s="1"/>
  <c r="H28" i="31" a="1"/>
  <c r="H28" i="31" s="1"/>
  <c r="H92" i="31" a="1"/>
  <c r="H92" i="31" s="1"/>
  <c r="H156" i="31" a="1"/>
  <c r="H156" i="31" s="1"/>
  <c r="I178" i="31" a="1"/>
  <c r="I178" i="31" s="1"/>
  <c r="I30" i="31" a="1"/>
  <c r="I30" i="31" s="1"/>
  <c r="I94" i="31" a="1"/>
  <c r="I94" i="31" s="1"/>
  <c r="I158" i="31" a="1"/>
  <c r="I158" i="31" s="1"/>
  <c r="H29" i="31" a="1"/>
  <c r="H29" i="31" s="1"/>
  <c r="H93" i="31" a="1"/>
  <c r="H93" i="31" s="1"/>
  <c r="H157" i="31" a="1"/>
  <c r="H157" i="31" s="1"/>
  <c r="H36" i="31" a="1"/>
  <c r="H36" i="31" s="1"/>
  <c r="I51" i="31" a="1"/>
  <c r="I51" i="31" s="1"/>
  <c r="I179" i="31" a="1"/>
  <c r="I179" i="31" s="1"/>
  <c r="I6" i="31" a="1"/>
  <c r="I6" i="31" s="1"/>
  <c r="I70" i="31" a="1"/>
  <c r="I70" i="31" s="1"/>
  <c r="I134" i="31" a="1"/>
  <c r="I134" i="31" s="1"/>
  <c r="H18" i="31" a="1"/>
  <c r="H18" i="31" s="1"/>
  <c r="H82" i="31" a="1"/>
  <c r="H82" i="31" s="1"/>
  <c r="H146" i="31" a="1"/>
  <c r="H146" i="31" s="1"/>
  <c r="I63" i="31" a="1"/>
  <c r="I63" i="31" s="1"/>
  <c r="I13" i="31" a="1"/>
  <c r="I13" i="31" s="1"/>
  <c r="I77" i="31" a="1"/>
  <c r="I77" i="31" s="1"/>
  <c r="I141" i="31" a="1"/>
  <c r="I141" i="31" s="1"/>
  <c r="H12" i="31" a="1"/>
  <c r="H12" i="31" s="1"/>
  <c r="H76" i="31" a="1"/>
  <c r="H76" i="31" s="1"/>
  <c r="H140" i="31" a="1"/>
  <c r="H140" i="31" s="1"/>
  <c r="I101" i="31" a="1"/>
  <c r="I101" i="31" s="1"/>
  <c r="I33" i="31" a="1"/>
  <c r="I33" i="31" s="1"/>
  <c r="I97" i="31" a="1"/>
  <c r="I97" i="31" s="1"/>
  <c r="I161" i="31" a="1"/>
  <c r="I161" i="31" s="1"/>
  <c r="H32" i="31" a="1"/>
  <c r="H32" i="31" s="1"/>
  <c r="H96" i="31" a="1"/>
  <c r="H96" i="31" s="1"/>
  <c r="H160" i="31" a="1"/>
  <c r="H160" i="31" s="1"/>
  <c r="I191" i="31" a="1"/>
  <c r="I191" i="31" s="1"/>
  <c r="I40" i="31" a="1"/>
  <c r="I40" i="31" s="1"/>
  <c r="I104" i="31" a="1"/>
  <c r="I104" i="31" s="1"/>
  <c r="I168" i="31" a="1"/>
  <c r="I168" i="31" s="1"/>
  <c r="H46" i="31" a="1"/>
  <c r="H46" i="31" s="1"/>
  <c r="H110" i="31" a="1"/>
  <c r="H110" i="31" s="1"/>
  <c r="H174" i="31" a="1"/>
  <c r="H174" i="31" s="1"/>
  <c r="H100" i="31" a="1"/>
  <c r="H100" i="31" s="1"/>
  <c r="I60" i="31" a="1"/>
  <c r="I60" i="31" s="1"/>
  <c r="I124" i="31" a="1"/>
  <c r="I124" i="31" s="1"/>
  <c r="I188" i="31" a="1"/>
  <c r="I188" i="31" s="1"/>
  <c r="H53" i="31" a="1"/>
  <c r="H53" i="31" s="1"/>
  <c r="H117" i="31" a="1"/>
  <c r="H117" i="31" s="1"/>
  <c r="H181" i="31" a="1"/>
  <c r="H181" i="31" s="1"/>
  <c r="H145" i="31" a="1"/>
  <c r="H145" i="31" s="1"/>
  <c r="I48" i="31" a="1"/>
  <c r="I48" i="31" s="1"/>
  <c r="I112" i="31" a="1"/>
  <c r="I112" i="31" s="1"/>
  <c r="I176" i="31" a="1"/>
  <c r="I176" i="31" s="1"/>
  <c r="H54" i="31" a="1"/>
  <c r="H54" i="31" s="1"/>
  <c r="H118" i="31" a="1"/>
  <c r="H118" i="31" s="1"/>
  <c r="H182" i="31" a="1"/>
  <c r="H182" i="31" s="1"/>
  <c r="H113" i="31" a="1"/>
  <c r="H113" i="31" s="1"/>
  <c r="I49" i="31" a="1"/>
  <c r="I49" i="31" s="1"/>
  <c r="I113" i="31" a="1"/>
  <c r="I113" i="31" s="1"/>
  <c r="I177" i="31" a="1"/>
  <c r="I177" i="31" s="1"/>
  <c r="H55" i="31" a="1"/>
  <c r="H55" i="31" s="1"/>
  <c r="H119" i="31" a="1"/>
  <c r="H119" i="31" s="1"/>
  <c r="H183" i="31" a="1"/>
  <c r="H183" i="31" s="1"/>
  <c r="H190" i="31" a="1"/>
  <c r="H190" i="31" s="1"/>
  <c r="I126" i="31" a="1"/>
  <c r="I126" i="31" s="1"/>
  <c r="I12" i="31" a="1"/>
  <c r="I12" i="31" s="1"/>
  <c r="I76" i="31" a="1"/>
  <c r="I76" i="31" s="1"/>
  <c r="I140" i="31" a="1"/>
  <c r="I140" i="31" s="1"/>
  <c r="H24" i="31" a="1"/>
  <c r="H24" i="31" s="1"/>
  <c r="H88" i="31" a="1"/>
  <c r="H88" i="31" s="1"/>
  <c r="H152" i="31" a="1"/>
  <c r="H152" i="31" s="1"/>
  <c r="I88" i="31" a="1"/>
  <c r="I88" i="31" s="1"/>
  <c r="I26" i="31" a="1"/>
  <c r="I26" i="31" s="1"/>
  <c r="I90" i="31" a="1"/>
  <c r="I90" i="31" s="1"/>
  <c r="I154" i="31" a="1"/>
  <c r="I154" i="31" s="1"/>
  <c r="H19" i="31" a="1"/>
  <c r="H19" i="31" s="1"/>
  <c r="H83" i="31" a="1"/>
  <c r="H83" i="31" s="1"/>
  <c r="H147" i="31" a="1"/>
  <c r="H147" i="31" s="1"/>
  <c r="I152" i="31" a="1"/>
  <c r="I152" i="31" s="1"/>
  <c r="I46" i="31" a="1"/>
  <c r="I46" i="31" s="1"/>
  <c r="I110" i="31" a="1"/>
  <c r="I110" i="31" s="1"/>
  <c r="I174" i="31" a="1"/>
  <c r="I174" i="31" s="1"/>
  <c r="H39" i="31" a="1"/>
  <c r="H39" i="31" s="1"/>
  <c r="H103" i="31" a="1"/>
  <c r="H103" i="31" s="1"/>
  <c r="H167" i="31" a="1"/>
  <c r="H167" i="31" s="1"/>
  <c r="H49" i="31" a="1"/>
  <c r="H49" i="31" s="1"/>
  <c r="I47" i="31" a="1"/>
  <c r="I47" i="31" s="1"/>
  <c r="I111" i="31" a="1"/>
  <c r="I111" i="31" s="1"/>
  <c r="I175" i="31" a="1"/>
  <c r="I175" i="31" s="1"/>
  <c r="H52" i="31" a="1"/>
  <c r="H52" i="31" s="1"/>
  <c r="H116" i="31" a="1"/>
  <c r="H116" i="31" s="1"/>
  <c r="H180" i="31" a="1"/>
  <c r="H180" i="31" s="1"/>
  <c r="H164" i="31" a="1"/>
  <c r="H164" i="31" s="1"/>
  <c r="I67" i="31" a="1"/>
  <c r="I67" i="31" s="1"/>
  <c r="I131" i="31" a="1"/>
  <c r="I131" i="31" s="1"/>
  <c r="I195" i="31" a="1"/>
  <c r="I195" i="31" s="1"/>
  <c r="H66" i="31" a="1"/>
  <c r="H66" i="31" s="1"/>
  <c r="H130" i="31" a="1"/>
  <c r="H130" i="31" s="1"/>
  <c r="H194" i="31" a="1"/>
  <c r="H194" i="31" s="1"/>
  <c r="H196" i="31" a="1"/>
  <c r="H196" i="31" s="1"/>
  <c r="I55" i="31" a="1"/>
  <c r="I55" i="31" s="1"/>
  <c r="I119" i="31" a="1"/>
  <c r="I119" i="31" s="1"/>
  <c r="I183" i="31" a="1"/>
  <c r="I183" i="31" s="1"/>
  <c r="H60" i="31" a="1"/>
  <c r="H60" i="31" s="1"/>
  <c r="H124" i="31" a="1"/>
  <c r="H124" i="31" s="1"/>
  <c r="H188" i="31" a="1"/>
  <c r="H188" i="31" s="1"/>
  <c r="H171" i="31" a="1"/>
  <c r="H171" i="31" s="1"/>
  <c r="I62" i="31" a="1"/>
  <c r="I62" i="31" s="1"/>
  <c r="I190" i="31" a="1"/>
  <c r="I190" i="31" s="1"/>
  <c r="H61" i="31" a="1"/>
  <c r="H61" i="31" s="1"/>
  <c r="H125" i="31" a="1"/>
  <c r="H125" i="31" s="1"/>
  <c r="H189" i="31" a="1"/>
  <c r="H189" i="31" s="1"/>
  <c r="H127" i="31" a="1"/>
  <c r="H127" i="31" s="1"/>
  <c r="I43" i="31" a="1"/>
  <c r="I43" i="31" s="1"/>
  <c r="H90" i="31" a="1"/>
  <c r="H90" i="31" s="1"/>
  <c r="H5" i="31" a="1"/>
  <c r="H5" i="31" s="1"/>
  <c r="H112" i="31" a="1"/>
  <c r="H112" i="31" s="1"/>
  <c r="I182" i="31" a="1"/>
  <c r="I182" i="31" s="1"/>
  <c r="I50" i="31" a="1"/>
  <c r="I50" i="31" s="1"/>
  <c r="H106" i="31" a="1"/>
  <c r="H106" i="31" s="1"/>
  <c r="I36" i="31" a="1"/>
  <c r="I36" i="31" s="1"/>
  <c r="H35" i="31" a="1"/>
  <c r="H35" i="31" s="1"/>
  <c r="I3" i="31" a="1"/>
  <c r="I3" i="31" s="1"/>
  <c r="I169" i="31" a="1"/>
  <c r="I169" i="31" s="1"/>
  <c r="H155" i="31" a="1"/>
  <c r="H155" i="31" s="1"/>
  <c r="I85" i="31" a="1"/>
  <c r="I85" i="31" s="1"/>
  <c r="H77" i="31" a="1"/>
  <c r="H77" i="31" s="1"/>
  <c r="I20" i="31" a="1"/>
  <c r="I20" i="31" s="1"/>
  <c r="I192" i="31" a="1"/>
  <c r="I192" i="31" s="1"/>
  <c r="H133" i="31" a="1"/>
  <c r="H133" i="31" s="1"/>
  <c r="H41" i="31" a="1"/>
  <c r="H41" i="31" s="1"/>
  <c r="I98" i="31" a="1"/>
  <c r="I98" i="31" s="1"/>
  <c r="H6" i="31" a="1"/>
  <c r="H6" i="31" s="1"/>
  <c r="H48" i="31" a="1"/>
  <c r="H48" i="31" s="1"/>
  <c r="H68" i="31" a="1"/>
  <c r="H68" i="31" s="1"/>
  <c r="I170" i="31" a="1"/>
  <c r="I170" i="31" s="1"/>
  <c r="H175" i="31" a="1"/>
  <c r="H175" i="31" s="1"/>
  <c r="I118" i="31" a="1"/>
  <c r="I118" i="31" s="1"/>
  <c r="H97" i="31" a="1"/>
  <c r="H97" i="31" s="1"/>
  <c r="I34" i="31" a="1"/>
  <c r="I34" i="31" s="1"/>
  <c r="H26" i="31" a="1"/>
  <c r="H26" i="31" s="1"/>
  <c r="I24" i="31" a="1"/>
  <c r="I24" i="31" s="1"/>
  <c r="I135" i="31" a="1"/>
  <c r="I135" i="31" s="1"/>
  <c r="H69" i="31" a="1"/>
  <c r="H69" i="31" s="1"/>
  <c r="H161" i="31" a="1"/>
  <c r="H161" i="31" s="1"/>
  <c r="H42" i="31" a="1"/>
  <c r="H42" i="31" s="1"/>
  <c r="H30" i="31" a="1"/>
  <c r="H30" i="31" s="1"/>
  <c r="I157" i="31" a="1"/>
  <c r="I157" i="31" s="1"/>
  <c r="H168" i="31" a="1"/>
  <c r="H168" i="31" s="1"/>
  <c r="I105" i="31" a="1"/>
  <c r="I105" i="31" s="1"/>
  <c r="H91" i="31" a="1"/>
  <c r="H91" i="31" s="1"/>
  <c r="I21" i="31" a="1"/>
  <c r="I21" i="31" s="1"/>
  <c r="H13" i="31" a="1"/>
  <c r="H13" i="31" s="1"/>
  <c r="H185" i="31" a="1"/>
  <c r="H185" i="31" s="1"/>
  <c r="I128" i="31" a="1"/>
  <c r="I128" i="31" s="1"/>
  <c r="I185" i="31" a="1"/>
  <c r="I185" i="31" s="1"/>
  <c r="H94" i="31" a="1"/>
  <c r="H94" i="31" s="1"/>
  <c r="I27" i="31" a="1"/>
  <c r="I27" i="31" s="1"/>
  <c r="H132" i="31" a="1"/>
  <c r="H132" i="31" s="1"/>
  <c r="I171" i="31" a="1"/>
  <c r="I171" i="31" s="1"/>
  <c r="H169" i="31" a="1"/>
  <c r="H169" i="31" s="1"/>
  <c r="I106" i="31" a="1"/>
  <c r="I106" i="31" s="1"/>
  <c r="H111" i="31" a="1"/>
  <c r="H111" i="31" s="1"/>
  <c r="I54" i="31" a="1"/>
  <c r="I54" i="31" s="1"/>
  <c r="H33" i="31" a="1"/>
  <c r="H33" i="31" s="1"/>
  <c r="I146" i="31" a="1"/>
  <c r="I146" i="31" s="1"/>
  <c r="I155" i="31" a="1"/>
  <c r="I155" i="31" s="1"/>
  <c r="H134" i="31" a="1"/>
  <c r="H134" i="31" s="1"/>
  <c r="I71" i="31" a="1"/>
  <c r="I71" i="31" s="1"/>
  <c r="I121" i="31" a="1"/>
  <c r="I121" i="31" s="1"/>
  <c r="R25" i="31"/>
  <c r="Q25" i="31"/>
  <c r="R147" i="31"/>
  <c r="Q147" i="31"/>
  <c r="Q102" i="31"/>
  <c r="R102" i="31"/>
  <c r="Q148" i="31"/>
  <c r="R148" i="31"/>
  <c r="N11" i="22"/>
  <c r="N10" i="22"/>
  <c r="N9" i="22"/>
  <c r="N8" i="22"/>
  <c r="N7" i="22"/>
  <c r="N5" i="22"/>
  <c r="N4" i="22"/>
  <c r="P7" i="19" l="1"/>
  <c r="P6" i="19"/>
  <c r="P5" i="19"/>
  <c r="Q5" i="19" s="1"/>
  <c r="P4" i="19"/>
  <c r="Q4" i="19" s="1"/>
  <c r="P3" i="19"/>
  <c r="Q3" i="19" s="1"/>
  <c r="P2" i="19"/>
  <c r="Q2" i="19" s="1"/>
  <c r="R195" i="16" l="1"/>
  <c r="Q195" i="16"/>
  <c r="R389" i="16"/>
  <c r="Q389" i="16"/>
  <c r="R583" i="16"/>
  <c r="Q583" i="16"/>
  <c r="R777" i="16"/>
  <c r="Q777" i="16"/>
  <c r="P194" i="16"/>
  <c r="R194" i="16" s="1"/>
  <c r="N194" i="16"/>
  <c r="Q194" i="16" s="1"/>
  <c r="P388" i="16"/>
  <c r="R388" i="16" s="1"/>
  <c r="N388" i="16"/>
  <c r="Q388" i="16" s="1"/>
  <c r="P582" i="16"/>
  <c r="R582" i="16" s="1"/>
  <c r="N582" i="16"/>
  <c r="Q582" i="16" s="1"/>
  <c r="P776" i="16"/>
  <c r="R776" i="16" s="1"/>
  <c r="N776" i="16"/>
  <c r="Q776" i="16" s="1"/>
  <c r="P193" i="16"/>
  <c r="R193" i="16" s="1"/>
  <c r="N193" i="16"/>
  <c r="Q193" i="16" s="1"/>
  <c r="P387" i="16"/>
  <c r="R387" i="16" s="1"/>
  <c r="N387" i="16"/>
  <c r="Q387" i="16" s="1"/>
  <c r="P581" i="16"/>
  <c r="R581" i="16" s="1"/>
  <c r="N581" i="16"/>
  <c r="Q581" i="16" s="1"/>
  <c r="P775" i="16"/>
  <c r="R775" i="16" s="1"/>
  <c r="N775" i="16"/>
  <c r="Q775" i="16" s="1"/>
  <c r="P192" i="16"/>
  <c r="R192" i="16" s="1"/>
  <c r="N192" i="16"/>
  <c r="Q192" i="16" s="1"/>
  <c r="P386" i="16"/>
  <c r="R386" i="16" s="1"/>
  <c r="N386" i="16"/>
  <c r="Q386" i="16" s="1"/>
  <c r="P580" i="16"/>
  <c r="R580" i="16" s="1"/>
  <c r="N580" i="16"/>
  <c r="Q580" i="16" s="1"/>
  <c r="P774" i="16"/>
  <c r="R774" i="16" s="1"/>
  <c r="N774" i="16"/>
  <c r="Q774" i="16" s="1"/>
  <c r="P191" i="16"/>
  <c r="R191" i="16" s="1"/>
  <c r="N191" i="16"/>
  <c r="Q191" i="16" s="1"/>
  <c r="P385" i="16"/>
  <c r="R385" i="16" s="1"/>
  <c r="N385" i="16"/>
  <c r="Q385" i="16" s="1"/>
  <c r="P579" i="16"/>
  <c r="R579" i="16" s="1"/>
  <c r="N579" i="16"/>
  <c r="Q579" i="16" s="1"/>
  <c r="P773" i="16"/>
  <c r="R773" i="16" s="1"/>
  <c r="N773" i="16"/>
  <c r="Q773" i="16" s="1"/>
  <c r="P190" i="16"/>
  <c r="R190" i="16" s="1"/>
  <c r="N190" i="16"/>
  <c r="Q190" i="16" s="1"/>
  <c r="P384" i="16"/>
  <c r="R384" i="16" s="1"/>
  <c r="N384" i="16"/>
  <c r="Q384" i="16" s="1"/>
  <c r="P578" i="16"/>
  <c r="R578" i="16" s="1"/>
  <c r="N578" i="16"/>
  <c r="Q578" i="16" s="1"/>
  <c r="P772" i="16"/>
  <c r="R772" i="16" s="1"/>
  <c r="N772" i="16"/>
  <c r="Q772" i="16" s="1"/>
  <c r="P189" i="16"/>
  <c r="R189" i="16" s="1"/>
  <c r="N189" i="16"/>
  <c r="Q189" i="16" s="1"/>
  <c r="P383" i="16"/>
  <c r="R383" i="16" s="1"/>
  <c r="N383" i="16"/>
  <c r="Q383" i="16" s="1"/>
  <c r="P577" i="16"/>
  <c r="R577" i="16" s="1"/>
  <c r="N577" i="16"/>
  <c r="Q577" i="16" s="1"/>
  <c r="P771" i="16"/>
  <c r="R771" i="16" s="1"/>
  <c r="N771" i="16"/>
  <c r="Q771" i="16" s="1"/>
  <c r="P188" i="16"/>
  <c r="R188" i="16" s="1"/>
  <c r="N188" i="16"/>
  <c r="Q188" i="16" s="1"/>
  <c r="P382" i="16"/>
  <c r="R382" i="16" s="1"/>
  <c r="N382" i="16"/>
  <c r="Q382" i="16" s="1"/>
  <c r="P576" i="16"/>
  <c r="R576" i="16" s="1"/>
  <c r="N576" i="16"/>
  <c r="Q576" i="16" s="1"/>
  <c r="P770" i="16"/>
  <c r="R770" i="16" s="1"/>
  <c r="N770" i="16"/>
  <c r="Q770" i="16" s="1"/>
  <c r="P187" i="16"/>
  <c r="N187" i="16"/>
  <c r="K187" i="16"/>
  <c r="P381" i="16"/>
  <c r="N381" i="16"/>
  <c r="K381" i="16"/>
  <c r="P575" i="16"/>
  <c r="N575" i="16"/>
  <c r="K575" i="16"/>
  <c r="P769" i="16"/>
  <c r="N769" i="16"/>
  <c r="K769" i="16"/>
  <c r="P186" i="16"/>
  <c r="R186" i="16" s="1"/>
  <c r="N186" i="16"/>
  <c r="Q186" i="16" s="1"/>
  <c r="P380" i="16"/>
  <c r="R380" i="16" s="1"/>
  <c r="N380" i="16"/>
  <c r="Q380" i="16" s="1"/>
  <c r="P574" i="16"/>
  <c r="R574" i="16" s="1"/>
  <c r="N574" i="16"/>
  <c r="Q574" i="16" s="1"/>
  <c r="P768" i="16"/>
  <c r="R768" i="16" s="1"/>
  <c r="N768" i="16"/>
  <c r="Q768" i="16" s="1"/>
  <c r="P185" i="16"/>
  <c r="R185" i="16" s="1"/>
  <c r="N185" i="16"/>
  <c r="Q185" i="16" s="1"/>
  <c r="P379" i="16"/>
  <c r="R379" i="16" s="1"/>
  <c r="N379" i="16"/>
  <c r="Q379" i="16" s="1"/>
  <c r="P573" i="16"/>
  <c r="R573" i="16" s="1"/>
  <c r="N573" i="16"/>
  <c r="Q573" i="16" s="1"/>
  <c r="P767" i="16"/>
  <c r="R767" i="16" s="1"/>
  <c r="N767" i="16"/>
  <c r="Q767" i="16" s="1"/>
  <c r="P184" i="16"/>
  <c r="R184" i="16" s="1"/>
  <c r="N184" i="16"/>
  <c r="Q184" i="16" s="1"/>
  <c r="P378" i="16"/>
  <c r="R378" i="16" s="1"/>
  <c r="N378" i="16"/>
  <c r="Q378" i="16" s="1"/>
  <c r="P572" i="16"/>
  <c r="R572" i="16" s="1"/>
  <c r="N572" i="16"/>
  <c r="Q572" i="16" s="1"/>
  <c r="P766" i="16"/>
  <c r="R766" i="16" s="1"/>
  <c r="N766" i="16"/>
  <c r="Q766" i="16" s="1"/>
  <c r="P183" i="16"/>
  <c r="R183" i="16" s="1"/>
  <c r="N183" i="16"/>
  <c r="Q183" i="16" s="1"/>
  <c r="P377" i="16"/>
  <c r="R377" i="16" s="1"/>
  <c r="N377" i="16"/>
  <c r="Q377" i="16" s="1"/>
  <c r="P571" i="16"/>
  <c r="R571" i="16" s="1"/>
  <c r="N571" i="16"/>
  <c r="Q571" i="16" s="1"/>
  <c r="P765" i="16"/>
  <c r="R765" i="16" s="1"/>
  <c r="N765" i="16"/>
  <c r="Q765" i="16" s="1"/>
  <c r="P182" i="16"/>
  <c r="R182" i="16" s="1"/>
  <c r="N182" i="16"/>
  <c r="Q182" i="16" s="1"/>
  <c r="P376" i="16"/>
  <c r="R376" i="16" s="1"/>
  <c r="N376" i="16"/>
  <c r="Q376" i="16" s="1"/>
  <c r="P570" i="16"/>
  <c r="R570" i="16" s="1"/>
  <c r="N570" i="16"/>
  <c r="Q570" i="16" s="1"/>
  <c r="P764" i="16"/>
  <c r="R764" i="16" s="1"/>
  <c r="N764" i="16"/>
  <c r="Q764" i="16" s="1"/>
  <c r="P181" i="16"/>
  <c r="R181" i="16" s="1"/>
  <c r="N181" i="16"/>
  <c r="Q181" i="16" s="1"/>
  <c r="P375" i="16"/>
  <c r="R375" i="16" s="1"/>
  <c r="N375" i="16"/>
  <c r="Q375" i="16" s="1"/>
  <c r="P569" i="16"/>
  <c r="R569" i="16" s="1"/>
  <c r="N569" i="16"/>
  <c r="Q569" i="16" s="1"/>
  <c r="P763" i="16"/>
  <c r="R763" i="16" s="1"/>
  <c r="N763" i="16"/>
  <c r="Q763" i="16" s="1"/>
  <c r="P180" i="16"/>
  <c r="R180" i="16" s="1"/>
  <c r="N180" i="16"/>
  <c r="Q180" i="16" s="1"/>
  <c r="P374" i="16"/>
  <c r="R374" i="16" s="1"/>
  <c r="N374" i="16"/>
  <c r="Q374" i="16" s="1"/>
  <c r="P568" i="16"/>
  <c r="R568" i="16" s="1"/>
  <c r="N568" i="16"/>
  <c r="Q568" i="16" s="1"/>
  <c r="P762" i="16"/>
  <c r="R762" i="16" s="1"/>
  <c r="N762" i="16"/>
  <c r="Q762" i="16" s="1"/>
  <c r="P179" i="16"/>
  <c r="R179" i="16" s="1"/>
  <c r="N179" i="16"/>
  <c r="Q179" i="16" s="1"/>
  <c r="P373" i="16"/>
  <c r="R373" i="16" s="1"/>
  <c r="N373" i="16"/>
  <c r="Q373" i="16" s="1"/>
  <c r="P567" i="16"/>
  <c r="R567" i="16" s="1"/>
  <c r="N567" i="16"/>
  <c r="Q567" i="16" s="1"/>
  <c r="P761" i="16"/>
  <c r="R761" i="16" s="1"/>
  <c r="N761" i="16"/>
  <c r="Q761" i="16" s="1"/>
  <c r="P178" i="16"/>
  <c r="R178" i="16" s="1"/>
  <c r="N178" i="16"/>
  <c r="Q178" i="16" s="1"/>
  <c r="P372" i="16"/>
  <c r="R372" i="16" s="1"/>
  <c r="N372" i="16"/>
  <c r="Q372" i="16" s="1"/>
  <c r="P566" i="16"/>
  <c r="R566" i="16" s="1"/>
  <c r="N566" i="16"/>
  <c r="Q566" i="16" s="1"/>
  <c r="P760" i="16"/>
  <c r="N760" i="16"/>
  <c r="K760" i="16"/>
  <c r="P177" i="16"/>
  <c r="R177" i="16" s="1"/>
  <c r="N177" i="16"/>
  <c r="Q177" i="16" s="1"/>
  <c r="P371" i="16"/>
  <c r="R371" i="16" s="1"/>
  <c r="N371" i="16"/>
  <c r="Q371" i="16" s="1"/>
  <c r="P565" i="16"/>
  <c r="R565" i="16" s="1"/>
  <c r="N565" i="16"/>
  <c r="Q565" i="16" s="1"/>
  <c r="P759" i="16"/>
  <c r="R759" i="16" s="1"/>
  <c r="N759" i="16"/>
  <c r="Q759" i="16" s="1"/>
  <c r="P176" i="16"/>
  <c r="R176" i="16" s="1"/>
  <c r="N176" i="16"/>
  <c r="Q176" i="16" s="1"/>
  <c r="P370" i="16"/>
  <c r="R370" i="16" s="1"/>
  <c r="N370" i="16"/>
  <c r="Q370" i="16" s="1"/>
  <c r="P564" i="16"/>
  <c r="R564" i="16" s="1"/>
  <c r="N564" i="16"/>
  <c r="Q564" i="16" s="1"/>
  <c r="P758" i="16"/>
  <c r="R758" i="16" s="1"/>
  <c r="N758" i="16"/>
  <c r="Q758" i="16" s="1"/>
  <c r="P175" i="16"/>
  <c r="R175" i="16" s="1"/>
  <c r="N175" i="16"/>
  <c r="Q175" i="16" s="1"/>
  <c r="P369" i="16"/>
  <c r="R369" i="16" s="1"/>
  <c r="N369" i="16"/>
  <c r="Q369" i="16" s="1"/>
  <c r="P563" i="16"/>
  <c r="R563" i="16" s="1"/>
  <c r="N563" i="16"/>
  <c r="Q563" i="16" s="1"/>
  <c r="P757" i="16"/>
  <c r="R757" i="16" s="1"/>
  <c r="N757" i="16"/>
  <c r="Q757" i="16" s="1"/>
  <c r="P174" i="16"/>
  <c r="R174" i="16" s="1"/>
  <c r="N174" i="16"/>
  <c r="Q174" i="16" s="1"/>
  <c r="P368" i="16"/>
  <c r="R368" i="16" s="1"/>
  <c r="N368" i="16"/>
  <c r="Q368" i="16" s="1"/>
  <c r="P562" i="16"/>
  <c r="R562" i="16" s="1"/>
  <c r="N562" i="16"/>
  <c r="Q562" i="16" s="1"/>
  <c r="P756" i="16"/>
  <c r="R756" i="16" s="1"/>
  <c r="N756" i="16"/>
  <c r="Q756" i="16" s="1"/>
  <c r="P173" i="16"/>
  <c r="R173" i="16" s="1"/>
  <c r="N173" i="16"/>
  <c r="Q173" i="16" s="1"/>
  <c r="Q367" i="16"/>
  <c r="P367" i="16"/>
  <c r="R367" i="16" s="1"/>
  <c r="N367" i="16"/>
  <c r="P561" i="16"/>
  <c r="R561" i="16" s="1"/>
  <c r="N561" i="16"/>
  <c r="Q561" i="16" s="1"/>
  <c r="P755" i="16"/>
  <c r="R755" i="16" s="1"/>
  <c r="N755" i="16"/>
  <c r="Q755" i="16" s="1"/>
  <c r="P172" i="16"/>
  <c r="R172" i="16" s="1"/>
  <c r="N172" i="16"/>
  <c r="Q172" i="16" s="1"/>
  <c r="P366" i="16"/>
  <c r="R366" i="16" s="1"/>
  <c r="N366" i="16"/>
  <c r="Q366" i="16" s="1"/>
  <c r="P560" i="16"/>
  <c r="R560" i="16" s="1"/>
  <c r="N560" i="16"/>
  <c r="Q560" i="16" s="1"/>
  <c r="P754" i="16"/>
  <c r="R754" i="16" s="1"/>
  <c r="N754" i="16"/>
  <c r="Q754" i="16" s="1"/>
  <c r="P171" i="16"/>
  <c r="R171" i="16" s="1"/>
  <c r="N171" i="16"/>
  <c r="Q171" i="16" s="1"/>
  <c r="P365" i="16"/>
  <c r="R365" i="16" s="1"/>
  <c r="N365" i="16"/>
  <c r="Q365" i="16" s="1"/>
  <c r="P559" i="16"/>
  <c r="R559" i="16" s="1"/>
  <c r="N559" i="16"/>
  <c r="Q559" i="16" s="1"/>
  <c r="P753" i="16"/>
  <c r="R753" i="16" s="1"/>
  <c r="N753" i="16"/>
  <c r="Q753" i="16" s="1"/>
  <c r="P170" i="16"/>
  <c r="R170" i="16" s="1"/>
  <c r="N170" i="16"/>
  <c r="Q170" i="16" s="1"/>
  <c r="P364" i="16"/>
  <c r="R364" i="16" s="1"/>
  <c r="N364" i="16"/>
  <c r="Q364" i="16" s="1"/>
  <c r="P558" i="16"/>
  <c r="R558" i="16" s="1"/>
  <c r="N558" i="16"/>
  <c r="Q558" i="16" s="1"/>
  <c r="P752" i="16"/>
  <c r="R752" i="16" s="1"/>
  <c r="N752" i="16"/>
  <c r="Q752" i="16" s="1"/>
  <c r="P169" i="16"/>
  <c r="R169" i="16" s="1"/>
  <c r="N169" i="16"/>
  <c r="Q169" i="16" s="1"/>
  <c r="P363" i="16"/>
  <c r="R363" i="16" s="1"/>
  <c r="N363" i="16"/>
  <c r="Q363" i="16" s="1"/>
  <c r="P557" i="16"/>
  <c r="R557" i="16" s="1"/>
  <c r="N557" i="16"/>
  <c r="Q557" i="16" s="1"/>
  <c r="P751" i="16"/>
  <c r="R751" i="16" s="1"/>
  <c r="N751" i="16"/>
  <c r="Q751" i="16" s="1"/>
  <c r="P168" i="16"/>
  <c r="R168" i="16" s="1"/>
  <c r="N168" i="16"/>
  <c r="Q168" i="16" s="1"/>
  <c r="P362" i="16"/>
  <c r="R362" i="16" s="1"/>
  <c r="N362" i="16"/>
  <c r="Q362" i="16" s="1"/>
  <c r="P556" i="16"/>
  <c r="R556" i="16" s="1"/>
  <c r="N556" i="16"/>
  <c r="Q556" i="16" s="1"/>
  <c r="P750" i="16"/>
  <c r="R750" i="16" s="1"/>
  <c r="N750" i="16"/>
  <c r="Q750" i="16" s="1"/>
  <c r="P167" i="16"/>
  <c r="R167" i="16" s="1"/>
  <c r="N167" i="16"/>
  <c r="Q167" i="16" s="1"/>
  <c r="P361" i="16"/>
  <c r="R361" i="16" s="1"/>
  <c r="N361" i="16"/>
  <c r="Q361" i="16" s="1"/>
  <c r="P555" i="16"/>
  <c r="R555" i="16" s="1"/>
  <c r="N555" i="16"/>
  <c r="Q555" i="16" s="1"/>
  <c r="P749" i="16"/>
  <c r="R749" i="16" s="1"/>
  <c r="N749" i="16"/>
  <c r="Q749" i="16" s="1"/>
  <c r="Q166" i="16"/>
  <c r="P166" i="16"/>
  <c r="R166" i="16" s="1"/>
  <c r="N166" i="16"/>
  <c r="P360" i="16"/>
  <c r="R360" i="16" s="1"/>
  <c r="N360" i="16"/>
  <c r="Q360" i="16" s="1"/>
  <c r="P554" i="16"/>
  <c r="R554" i="16" s="1"/>
  <c r="N554" i="16"/>
  <c r="Q554" i="16" s="1"/>
  <c r="P748" i="16"/>
  <c r="R748" i="16" s="1"/>
  <c r="N748" i="16"/>
  <c r="Q748" i="16" s="1"/>
  <c r="P165" i="16"/>
  <c r="R165" i="16" s="1"/>
  <c r="N165" i="16"/>
  <c r="Q165" i="16" s="1"/>
  <c r="P359" i="16"/>
  <c r="R359" i="16" s="1"/>
  <c r="N359" i="16"/>
  <c r="Q359" i="16" s="1"/>
  <c r="P553" i="16"/>
  <c r="R553" i="16" s="1"/>
  <c r="N553" i="16"/>
  <c r="Q553" i="16" s="1"/>
  <c r="P747" i="16"/>
  <c r="R747" i="16" s="1"/>
  <c r="N747" i="16"/>
  <c r="Q747" i="16" s="1"/>
  <c r="P164" i="16"/>
  <c r="R164" i="16" s="1"/>
  <c r="N164" i="16"/>
  <c r="Q164" i="16" s="1"/>
  <c r="Q358" i="16"/>
  <c r="P358" i="16"/>
  <c r="R358" i="16" s="1"/>
  <c r="N358" i="16"/>
  <c r="P552" i="16"/>
  <c r="R552" i="16" s="1"/>
  <c r="N552" i="16"/>
  <c r="Q552" i="16" s="1"/>
  <c r="P746" i="16"/>
  <c r="R746" i="16" s="1"/>
  <c r="N746" i="16"/>
  <c r="Q746" i="16" s="1"/>
  <c r="Q163" i="16"/>
  <c r="P163" i="16"/>
  <c r="R163" i="16" s="1"/>
  <c r="N163" i="16"/>
  <c r="P357" i="16"/>
  <c r="R357" i="16" s="1"/>
  <c r="N357" i="16"/>
  <c r="Q357" i="16" s="1"/>
  <c r="P551" i="16"/>
  <c r="R551" i="16" s="1"/>
  <c r="N551" i="16"/>
  <c r="Q551" i="16" s="1"/>
  <c r="P745" i="16"/>
  <c r="R745" i="16" s="1"/>
  <c r="N745" i="16"/>
  <c r="Q745" i="16" s="1"/>
  <c r="P162" i="16"/>
  <c r="R162" i="16" s="1"/>
  <c r="N162" i="16"/>
  <c r="Q162" i="16" s="1"/>
  <c r="P356" i="16"/>
  <c r="R356" i="16" s="1"/>
  <c r="N356" i="16"/>
  <c r="Q356" i="16" s="1"/>
  <c r="P550" i="16"/>
  <c r="R550" i="16" s="1"/>
  <c r="N550" i="16"/>
  <c r="Q550" i="16" s="1"/>
  <c r="P744" i="16"/>
  <c r="R744" i="16" s="1"/>
  <c r="N744" i="16"/>
  <c r="Q744" i="16" s="1"/>
  <c r="R161" i="16"/>
  <c r="Q161" i="16"/>
  <c r="R355" i="16"/>
  <c r="Q355" i="16"/>
  <c r="R549" i="16"/>
  <c r="Q549" i="16"/>
  <c r="R743" i="16"/>
  <c r="Q743" i="16"/>
  <c r="P160" i="16"/>
  <c r="R160" i="16" s="1"/>
  <c r="N160" i="16"/>
  <c r="Q160" i="16" s="1"/>
  <c r="P354" i="16"/>
  <c r="R354" i="16" s="1"/>
  <c r="N354" i="16"/>
  <c r="Q354" i="16" s="1"/>
  <c r="P548" i="16"/>
  <c r="R548" i="16" s="1"/>
  <c r="N548" i="16"/>
  <c r="Q548" i="16" s="1"/>
  <c r="P742" i="16"/>
  <c r="R742" i="16" s="1"/>
  <c r="N742" i="16"/>
  <c r="Q742" i="16" s="1"/>
  <c r="P159" i="16"/>
  <c r="R159" i="16" s="1"/>
  <c r="N159" i="16"/>
  <c r="Q159" i="16" s="1"/>
  <c r="P353" i="16"/>
  <c r="R353" i="16" s="1"/>
  <c r="N353" i="16"/>
  <c r="Q353" i="16" s="1"/>
  <c r="P547" i="16"/>
  <c r="R547" i="16" s="1"/>
  <c r="N547" i="16"/>
  <c r="Q547" i="16" s="1"/>
  <c r="P741" i="16"/>
  <c r="R741" i="16" s="1"/>
  <c r="N741" i="16"/>
  <c r="Q741" i="16" s="1"/>
  <c r="P158" i="16"/>
  <c r="R158" i="16" s="1"/>
  <c r="N158" i="16"/>
  <c r="Q158" i="16" s="1"/>
  <c r="P352" i="16"/>
  <c r="R352" i="16" s="1"/>
  <c r="N352" i="16"/>
  <c r="Q352" i="16" s="1"/>
  <c r="P546" i="16"/>
  <c r="R546" i="16" s="1"/>
  <c r="N546" i="16"/>
  <c r="Q546" i="16" s="1"/>
  <c r="R740" i="16"/>
  <c r="P740" i="16"/>
  <c r="N740" i="16"/>
  <c r="Q740" i="16" s="1"/>
  <c r="P157" i="16"/>
  <c r="R157" i="16" s="1"/>
  <c r="N157" i="16"/>
  <c r="Q157" i="16" s="1"/>
  <c r="P351" i="16"/>
  <c r="R351" i="16" s="1"/>
  <c r="N351" i="16"/>
  <c r="Q351" i="16" s="1"/>
  <c r="P545" i="16"/>
  <c r="R545" i="16" s="1"/>
  <c r="N545" i="16"/>
  <c r="Q545" i="16" s="1"/>
  <c r="P739" i="16"/>
  <c r="R739" i="16" s="1"/>
  <c r="N739" i="16"/>
  <c r="Q739" i="16" s="1"/>
  <c r="P156" i="16"/>
  <c r="R156" i="16" s="1"/>
  <c r="N156" i="16"/>
  <c r="Q156" i="16" s="1"/>
  <c r="P350" i="16"/>
  <c r="R350" i="16" s="1"/>
  <c r="N350" i="16"/>
  <c r="Q350" i="16" s="1"/>
  <c r="P544" i="16"/>
  <c r="R544" i="16" s="1"/>
  <c r="N544" i="16"/>
  <c r="Q544" i="16" s="1"/>
  <c r="P738" i="16"/>
  <c r="R738" i="16" s="1"/>
  <c r="N738" i="16"/>
  <c r="Q738" i="16" s="1"/>
  <c r="P155" i="16"/>
  <c r="R155" i="16" s="1"/>
  <c r="N155" i="16"/>
  <c r="Q155" i="16" s="1"/>
  <c r="P349" i="16"/>
  <c r="R349" i="16" s="1"/>
  <c r="N349" i="16"/>
  <c r="Q349" i="16" s="1"/>
  <c r="P543" i="16"/>
  <c r="R543" i="16" s="1"/>
  <c r="N543" i="16"/>
  <c r="Q543" i="16" s="1"/>
  <c r="P737" i="16"/>
  <c r="R737" i="16" s="1"/>
  <c r="N737" i="16"/>
  <c r="Q737" i="16" s="1"/>
  <c r="P154" i="16"/>
  <c r="R154" i="16" s="1"/>
  <c r="N154" i="16"/>
  <c r="Q154" i="16" s="1"/>
  <c r="P348" i="16"/>
  <c r="R348" i="16" s="1"/>
  <c r="N348" i="16"/>
  <c r="Q348" i="16" s="1"/>
  <c r="P542" i="16"/>
  <c r="R542" i="16" s="1"/>
  <c r="N542" i="16"/>
  <c r="Q542" i="16" s="1"/>
  <c r="P736" i="16"/>
  <c r="R736" i="16" s="1"/>
  <c r="N736" i="16"/>
  <c r="Q736" i="16" s="1"/>
  <c r="P153" i="16"/>
  <c r="R153" i="16" s="1"/>
  <c r="N153" i="16"/>
  <c r="Q153" i="16" s="1"/>
  <c r="P347" i="16"/>
  <c r="R347" i="16" s="1"/>
  <c r="N347" i="16"/>
  <c r="Q347" i="16" s="1"/>
  <c r="P541" i="16"/>
  <c r="R541" i="16" s="1"/>
  <c r="N541" i="16"/>
  <c r="Q541" i="16" s="1"/>
  <c r="R735" i="16"/>
  <c r="P735" i="16"/>
  <c r="N735" i="16"/>
  <c r="Q735" i="16" s="1"/>
  <c r="P152" i="16"/>
  <c r="R152" i="16" s="1"/>
  <c r="N152" i="16"/>
  <c r="Q152" i="16" s="1"/>
  <c r="P346" i="16"/>
  <c r="R346" i="16" s="1"/>
  <c r="N346" i="16"/>
  <c r="Q346" i="16" s="1"/>
  <c r="P540" i="16"/>
  <c r="R540" i="16" s="1"/>
  <c r="N540" i="16"/>
  <c r="Q540" i="16" s="1"/>
  <c r="P734" i="16"/>
  <c r="R734" i="16" s="1"/>
  <c r="N734" i="16"/>
  <c r="Q734" i="16" s="1"/>
  <c r="P151" i="16"/>
  <c r="R151" i="16" s="1"/>
  <c r="N151" i="16"/>
  <c r="Q151" i="16" s="1"/>
  <c r="P345" i="16"/>
  <c r="R345" i="16" s="1"/>
  <c r="N345" i="16"/>
  <c r="Q345" i="16" s="1"/>
  <c r="P539" i="16"/>
  <c r="R539" i="16" s="1"/>
  <c r="N539" i="16"/>
  <c r="Q539" i="16" s="1"/>
  <c r="P733" i="16"/>
  <c r="R733" i="16" s="1"/>
  <c r="N733" i="16"/>
  <c r="Q733" i="16" s="1"/>
  <c r="P150" i="16"/>
  <c r="R150" i="16" s="1"/>
  <c r="N150" i="16"/>
  <c r="Q150" i="16" s="1"/>
  <c r="P344" i="16"/>
  <c r="R344" i="16" s="1"/>
  <c r="N344" i="16"/>
  <c r="Q344" i="16" s="1"/>
  <c r="P538" i="16"/>
  <c r="R538" i="16" s="1"/>
  <c r="N538" i="16"/>
  <c r="Q538" i="16" s="1"/>
  <c r="P732" i="16"/>
  <c r="R732" i="16" s="1"/>
  <c r="N732" i="16"/>
  <c r="Q732" i="16" s="1"/>
  <c r="P149" i="16"/>
  <c r="R149" i="16" s="1"/>
  <c r="N149" i="16"/>
  <c r="Q149" i="16" s="1"/>
  <c r="P343" i="16"/>
  <c r="R343" i="16" s="1"/>
  <c r="N343" i="16"/>
  <c r="Q343" i="16" s="1"/>
  <c r="P537" i="16"/>
  <c r="R537" i="16" s="1"/>
  <c r="N537" i="16"/>
  <c r="Q537" i="16" s="1"/>
  <c r="R731" i="16"/>
  <c r="P731" i="16"/>
  <c r="N731" i="16"/>
  <c r="Q731" i="16" s="1"/>
  <c r="P148" i="16"/>
  <c r="R148" i="16" s="1"/>
  <c r="N148" i="16"/>
  <c r="Q148" i="16" s="1"/>
  <c r="P342" i="16"/>
  <c r="R342" i="16" s="1"/>
  <c r="N342" i="16"/>
  <c r="Q342" i="16" s="1"/>
  <c r="P536" i="16"/>
  <c r="R536" i="16" s="1"/>
  <c r="N536" i="16"/>
  <c r="Q536" i="16" s="1"/>
  <c r="P730" i="16"/>
  <c r="N730" i="16"/>
  <c r="K730" i="16"/>
  <c r="R730" i="16" s="1"/>
  <c r="P147" i="16"/>
  <c r="R147" i="16" s="1"/>
  <c r="N147" i="16"/>
  <c r="Q147" i="16" s="1"/>
  <c r="P341" i="16"/>
  <c r="R341" i="16" s="1"/>
  <c r="N341" i="16"/>
  <c r="Q341" i="16" s="1"/>
  <c r="P535" i="16"/>
  <c r="R535" i="16" s="1"/>
  <c r="N535" i="16"/>
  <c r="Q535" i="16" s="1"/>
  <c r="P729" i="16"/>
  <c r="R729" i="16" s="1"/>
  <c r="N729" i="16"/>
  <c r="Q729" i="16" s="1"/>
  <c r="P146" i="16"/>
  <c r="R146" i="16" s="1"/>
  <c r="N146" i="16"/>
  <c r="Q146" i="16" s="1"/>
  <c r="P340" i="16"/>
  <c r="R340" i="16" s="1"/>
  <c r="N340" i="16"/>
  <c r="Q340" i="16" s="1"/>
  <c r="P534" i="16"/>
  <c r="R534" i="16" s="1"/>
  <c r="N534" i="16"/>
  <c r="Q534" i="16" s="1"/>
  <c r="P728" i="16"/>
  <c r="N728" i="16"/>
  <c r="K728" i="16"/>
  <c r="P145" i="16"/>
  <c r="R145" i="16" s="1"/>
  <c r="N145" i="16"/>
  <c r="Q145" i="16" s="1"/>
  <c r="P339" i="16"/>
  <c r="R339" i="16" s="1"/>
  <c r="N339" i="16"/>
  <c r="Q339" i="16" s="1"/>
  <c r="P533" i="16"/>
  <c r="R533" i="16" s="1"/>
  <c r="N533" i="16"/>
  <c r="Q533" i="16" s="1"/>
  <c r="P727" i="16"/>
  <c r="R727" i="16" s="1"/>
  <c r="N727" i="16"/>
  <c r="Q727" i="16" s="1"/>
  <c r="P144" i="16"/>
  <c r="R144" i="16" s="1"/>
  <c r="N144" i="16"/>
  <c r="Q144" i="16" s="1"/>
  <c r="P338" i="16"/>
  <c r="R338" i="16" s="1"/>
  <c r="N338" i="16"/>
  <c r="Q338" i="16" s="1"/>
  <c r="P532" i="16"/>
  <c r="R532" i="16" s="1"/>
  <c r="N532" i="16"/>
  <c r="Q532" i="16" s="1"/>
  <c r="P726" i="16"/>
  <c r="R726" i="16" s="1"/>
  <c r="N726" i="16"/>
  <c r="Q726" i="16" s="1"/>
  <c r="P143" i="16"/>
  <c r="R143" i="16" s="1"/>
  <c r="N143" i="16"/>
  <c r="Q143" i="16" s="1"/>
  <c r="P337" i="16"/>
  <c r="R337" i="16" s="1"/>
  <c r="N337" i="16"/>
  <c r="Q337" i="16" s="1"/>
  <c r="P531" i="16"/>
  <c r="R531" i="16" s="1"/>
  <c r="N531" i="16"/>
  <c r="Q531" i="16" s="1"/>
  <c r="P725" i="16"/>
  <c r="R725" i="16" s="1"/>
  <c r="N725" i="16"/>
  <c r="Q725" i="16" s="1"/>
  <c r="P142" i="16"/>
  <c r="R142" i="16" s="1"/>
  <c r="N142" i="16"/>
  <c r="Q142" i="16" s="1"/>
  <c r="P336" i="16"/>
  <c r="R336" i="16" s="1"/>
  <c r="N336" i="16"/>
  <c r="Q336" i="16" s="1"/>
  <c r="P530" i="16"/>
  <c r="R530" i="16" s="1"/>
  <c r="N530" i="16"/>
  <c r="Q530" i="16" s="1"/>
  <c r="P724" i="16"/>
  <c r="R724" i="16" s="1"/>
  <c r="N724" i="16"/>
  <c r="Q724" i="16" s="1"/>
  <c r="P141" i="16"/>
  <c r="R141" i="16" s="1"/>
  <c r="N141" i="16"/>
  <c r="Q141" i="16" s="1"/>
  <c r="P335" i="16"/>
  <c r="R335" i="16" s="1"/>
  <c r="N335" i="16"/>
  <c r="Q335" i="16" s="1"/>
  <c r="P529" i="16"/>
  <c r="R529" i="16" s="1"/>
  <c r="N529" i="16"/>
  <c r="Q529" i="16" s="1"/>
  <c r="P723" i="16"/>
  <c r="R723" i="16" s="1"/>
  <c r="N723" i="16"/>
  <c r="Q723" i="16" s="1"/>
  <c r="P140" i="16"/>
  <c r="R140" i="16" s="1"/>
  <c r="N140" i="16"/>
  <c r="Q140" i="16" s="1"/>
  <c r="Q334" i="16"/>
  <c r="P334" i="16"/>
  <c r="R334" i="16" s="1"/>
  <c r="N334" i="16"/>
  <c r="P528" i="16"/>
  <c r="R528" i="16" s="1"/>
  <c r="N528" i="16"/>
  <c r="Q528" i="16" s="1"/>
  <c r="P722" i="16"/>
  <c r="R722" i="16" s="1"/>
  <c r="N722" i="16"/>
  <c r="Q722" i="16" s="1"/>
  <c r="P139" i="16"/>
  <c r="N139" i="16"/>
  <c r="K139" i="16"/>
  <c r="P333" i="16"/>
  <c r="N333" i="16"/>
  <c r="K333" i="16"/>
  <c r="P527" i="16"/>
  <c r="N527" i="16"/>
  <c r="K527" i="16"/>
  <c r="P721" i="16"/>
  <c r="N721" i="16"/>
  <c r="K721" i="16"/>
  <c r="P138" i="16"/>
  <c r="R138" i="16" s="1"/>
  <c r="N138" i="16"/>
  <c r="Q138" i="16" s="1"/>
  <c r="P332" i="16"/>
  <c r="R332" i="16" s="1"/>
  <c r="N332" i="16"/>
  <c r="Q332" i="16" s="1"/>
  <c r="P526" i="16"/>
  <c r="R526" i="16" s="1"/>
  <c r="N526" i="16"/>
  <c r="Q526" i="16" s="1"/>
  <c r="P720" i="16"/>
  <c r="R720" i="16" s="1"/>
  <c r="N720" i="16"/>
  <c r="Q720" i="16" s="1"/>
  <c r="P137" i="16"/>
  <c r="R137" i="16" s="1"/>
  <c r="N137" i="16"/>
  <c r="Q137" i="16" s="1"/>
  <c r="P331" i="16"/>
  <c r="R331" i="16" s="1"/>
  <c r="N331" i="16"/>
  <c r="Q331" i="16" s="1"/>
  <c r="P525" i="16"/>
  <c r="R525" i="16" s="1"/>
  <c r="N525" i="16"/>
  <c r="Q525" i="16" s="1"/>
  <c r="P719" i="16"/>
  <c r="R719" i="16" s="1"/>
  <c r="N719" i="16"/>
  <c r="Q719" i="16" s="1"/>
  <c r="P136" i="16"/>
  <c r="R136" i="16" s="1"/>
  <c r="N136" i="16"/>
  <c r="Q136" i="16" s="1"/>
  <c r="P330" i="16"/>
  <c r="R330" i="16" s="1"/>
  <c r="N330" i="16"/>
  <c r="Q330" i="16" s="1"/>
  <c r="Q524" i="16"/>
  <c r="P524" i="16"/>
  <c r="R524" i="16" s="1"/>
  <c r="N524" i="16"/>
  <c r="P718" i="16"/>
  <c r="R718" i="16" s="1"/>
  <c r="N718" i="16"/>
  <c r="Q718" i="16" s="1"/>
  <c r="P135" i="16"/>
  <c r="R135" i="16" s="1"/>
  <c r="N135" i="16"/>
  <c r="Q135" i="16" s="1"/>
  <c r="P329" i="16"/>
  <c r="R329" i="16" s="1"/>
  <c r="N329" i="16"/>
  <c r="Q329" i="16" s="1"/>
  <c r="P523" i="16"/>
  <c r="R523" i="16" s="1"/>
  <c r="N523" i="16"/>
  <c r="Q523" i="16" s="1"/>
  <c r="P717" i="16"/>
  <c r="R717" i="16" s="1"/>
  <c r="N717" i="16"/>
  <c r="Q717" i="16" s="1"/>
  <c r="P134" i="16"/>
  <c r="R134" i="16" s="1"/>
  <c r="N134" i="16"/>
  <c r="Q134" i="16" s="1"/>
  <c r="P328" i="16"/>
  <c r="R328" i="16" s="1"/>
  <c r="N328" i="16"/>
  <c r="Q328" i="16" s="1"/>
  <c r="P522" i="16"/>
  <c r="R522" i="16" s="1"/>
  <c r="N522" i="16"/>
  <c r="Q522" i="16" s="1"/>
  <c r="P716" i="16"/>
  <c r="R716" i="16" s="1"/>
  <c r="N716" i="16"/>
  <c r="Q716" i="16" s="1"/>
  <c r="P133" i="16"/>
  <c r="R133" i="16" s="1"/>
  <c r="N133" i="16"/>
  <c r="Q133" i="16" s="1"/>
  <c r="P327" i="16"/>
  <c r="R327" i="16" s="1"/>
  <c r="N327" i="16"/>
  <c r="Q327" i="16" s="1"/>
  <c r="P521" i="16"/>
  <c r="R521" i="16" s="1"/>
  <c r="N521" i="16"/>
  <c r="Q521" i="16" s="1"/>
  <c r="P715" i="16"/>
  <c r="R715" i="16" s="1"/>
  <c r="N715" i="16"/>
  <c r="Q715" i="16" s="1"/>
  <c r="P132" i="16"/>
  <c r="R132" i="16" s="1"/>
  <c r="N132" i="16"/>
  <c r="Q132" i="16" s="1"/>
  <c r="P326" i="16"/>
  <c r="R326" i="16" s="1"/>
  <c r="N326" i="16"/>
  <c r="Q326" i="16" s="1"/>
  <c r="P520" i="16"/>
  <c r="R520" i="16" s="1"/>
  <c r="N520" i="16"/>
  <c r="Q520" i="16" s="1"/>
  <c r="P714" i="16"/>
  <c r="R714" i="16" s="1"/>
  <c r="N714" i="16"/>
  <c r="Q714" i="16" s="1"/>
  <c r="P131" i="16"/>
  <c r="R131" i="16" s="1"/>
  <c r="N131" i="16"/>
  <c r="Q131" i="16" s="1"/>
  <c r="P325" i="16"/>
  <c r="R325" i="16" s="1"/>
  <c r="N325" i="16"/>
  <c r="Q325" i="16" s="1"/>
  <c r="P519" i="16"/>
  <c r="R519" i="16" s="1"/>
  <c r="N519" i="16"/>
  <c r="Q519" i="16" s="1"/>
  <c r="P713" i="16"/>
  <c r="R713" i="16" s="1"/>
  <c r="N713" i="16"/>
  <c r="Q713" i="16" s="1"/>
  <c r="P130" i="16"/>
  <c r="R130" i="16" s="1"/>
  <c r="N130" i="16"/>
  <c r="Q130" i="16" s="1"/>
  <c r="P324" i="16"/>
  <c r="R324" i="16" s="1"/>
  <c r="N324" i="16"/>
  <c r="Q324" i="16" s="1"/>
  <c r="P518" i="16"/>
  <c r="R518" i="16" s="1"/>
  <c r="N518" i="16"/>
  <c r="Q518" i="16" s="1"/>
  <c r="P712" i="16"/>
  <c r="R712" i="16" s="1"/>
  <c r="N712" i="16"/>
  <c r="Q712" i="16" s="1"/>
  <c r="P129" i="16"/>
  <c r="R129" i="16" s="1"/>
  <c r="N129" i="16"/>
  <c r="Q129" i="16" s="1"/>
  <c r="P323" i="16"/>
  <c r="R323" i="16" s="1"/>
  <c r="N323" i="16"/>
  <c r="Q323" i="16" s="1"/>
  <c r="P517" i="16"/>
  <c r="R517" i="16" s="1"/>
  <c r="N517" i="16"/>
  <c r="Q517" i="16" s="1"/>
  <c r="P711" i="16"/>
  <c r="R711" i="16" s="1"/>
  <c r="N711" i="16"/>
  <c r="Q711" i="16" s="1"/>
  <c r="P128" i="16"/>
  <c r="R128" i="16" s="1"/>
  <c r="N128" i="16"/>
  <c r="Q128" i="16" s="1"/>
  <c r="P322" i="16"/>
  <c r="R322" i="16" s="1"/>
  <c r="N322" i="16"/>
  <c r="Q322" i="16" s="1"/>
  <c r="P516" i="16"/>
  <c r="R516" i="16" s="1"/>
  <c r="N516" i="16"/>
  <c r="Q516" i="16" s="1"/>
  <c r="P710" i="16"/>
  <c r="R710" i="16" s="1"/>
  <c r="N710" i="16"/>
  <c r="Q710" i="16" s="1"/>
  <c r="P127" i="16"/>
  <c r="R127" i="16" s="1"/>
  <c r="N127" i="16"/>
  <c r="Q127" i="16" s="1"/>
  <c r="P321" i="16"/>
  <c r="R321" i="16" s="1"/>
  <c r="N321" i="16"/>
  <c r="Q321" i="16" s="1"/>
  <c r="P515" i="16"/>
  <c r="R515" i="16" s="1"/>
  <c r="N515" i="16"/>
  <c r="Q515" i="16" s="1"/>
  <c r="P709" i="16"/>
  <c r="R709" i="16" s="1"/>
  <c r="N709" i="16"/>
  <c r="Q709" i="16" s="1"/>
  <c r="P126" i="16"/>
  <c r="R126" i="16" s="1"/>
  <c r="N126" i="16"/>
  <c r="Q126" i="16" s="1"/>
  <c r="P320" i="16"/>
  <c r="R320" i="16" s="1"/>
  <c r="N320" i="16"/>
  <c r="Q320" i="16" s="1"/>
  <c r="P514" i="16"/>
  <c r="R514" i="16" s="1"/>
  <c r="N514" i="16"/>
  <c r="Q514" i="16" s="1"/>
  <c r="P708" i="16"/>
  <c r="R708" i="16" s="1"/>
  <c r="N708" i="16"/>
  <c r="Q708" i="16" s="1"/>
  <c r="P125" i="16"/>
  <c r="R125" i="16" s="1"/>
  <c r="N125" i="16"/>
  <c r="Q125" i="16" s="1"/>
  <c r="P319" i="16"/>
  <c r="R319" i="16" s="1"/>
  <c r="N319" i="16"/>
  <c r="Q319" i="16" s="1"/>
  <c r="P513" i="16"/>
  <c r="R513" i="16" s="1"/>
  <c r="N513" i="16"/>
  <c r="Q513" i="16" s="1"/>
  <c r="P707" i="16"/>
  <c r="R707" i="16" s="1"/>
  <c r="N707" i="16"/>
  <c r="Q707" i="16" s="1"/>
  <c r="P124" i="16"/>
  <c r="R124" i="16" s="1"/>
  <c r="N124" i="16"/>
  <c r="Q124" i="16" s="1"/>
  <c r="P318" i="16"/>
  <c r="R318" i="16" s="1"/>
  <c r="N318" i="16"/>
  <c r="Q318" i="16" s="1"/>
  <c r="P512" i="16"/>
  <c r="R512" i="16" s="1"/>
  <c r="N512" i="16"/>
  <c r="Q512" i="16" s="1"/>
  <c r="P706" i="16"/>
  <c r="R706" i="16" s="1"/>
  <c r="N706" i="16"/>
  <c r="Q706" i="16" s="1"/>
  <c r="P123" i="16"/>
  <c r="R123" i="16" s="1"/>
  <c r="N123" i="16"/>
  <c r="Q123" i="16" s="1"/>
  <c r="P317" i="16"/>
  <c r="R317" i="16" s="1"/>
  <c r="N317" i="16"/>
  <c r="Q317" i="16" s="1"/>
  <c r="P511" i="16"/>
  <c r="R511" i="16" s="1"/>
  <c r="N511" i="16"/>
  <c r="Q511" i="16" s="1"/>
  <c r="P705" i="16"/>
  <c r="R705" i="16" s="1"/>
  <c r="N705" i="16"/>
  <c r="Q705" i="16" s="1"/>
  <c r="P122" i="16"/>
  <c r="R122" i="16" s="1"/>
  <c r="N122" i="16"/>
  <c r="Q122" i="16" s="1"/>
  <c r="P316" i="16"/>
  <c r="R316" i="16" s="1"/>
  <c r="N316" i="16"/>
  <c r="Q316" i="16" s="1"/>
  <c r="P510" i="16"/>
  <c r="R510" i="16" s="1"/>
  <c r="N510" i="16"/>
  <c r="Q510" i="16" s="1"/>
  <c r="P704" i="16"/>
  <c r="R704" i="16" s="1"/>
  <c r="N704" i="16"/>
  <c r="Q704" i="16" s="1"/>
  <c r="P121" i="16"/>
  <c r="R121" i="16" s="1"/>
  <c r="N121" i="16"/>
  <c r="Q121" i="16" s="1"/>
  <c r="P315" i="16"/>
  <c r="R315" i="16" s="1"/>
  <c r="N315" i="16"/>
  <c r="Q315" i="16" s="1"/>
  <c r="P509" i="16"/>
  <c r="R509" i="16" s="1"/>
  <c r="N509" i="16"/>
  <c r="Q509" i="16" s="1"/>
  <c r="P703" i="16"/>
  <c r="R703" i="16" s="1"/>
  <c r="N703" i="16"/>
  <c r="Q703" i="16" s="1"/>
  <c r="P120" i="16"/>
  <c r="R120" i="16" s="1"/>
  <c r="N120" i="16"/>
  <c r="Q120" i="16" s="1"/>
  <c r="P314" i="16"/>
  <c r="R314" i="16" s="1"/>
  <c r="N314" i="16"/>
  <c r="Q314" i="16" s="1"/>
  <c r="P508" i="16"/>
  <c r="R508" i="16" s="1"/>
  <c r="N508" i="16"/>
  <c r="Q508" i="16" s="1"/>
  <c r="P702" i="16"/>
  <c r="R702" i="16" s="1"/>
  <c r="N702" i="16"/>
  <c r="Q702" i="16" s="1"/>
  <c r="P119" i="16"/>
  <c r="R119" i="16" s="1"/>
  <c r="N119" i="16"/>
  <c r="Q119" i="16" s="1"/>
  <c r="P313" i="16"/>
  <c r="R313" i="16" s="1"/>
  <c r="N313" i="16"/>
  <c r="Q313" i="16" s="1"/>
  <c r="P507" i="16"/>
  <c r="R507" i="16" s="1"/>
  <c r="N507" i="16"/>
  <c r="Q507" i="16" s="1"/>
  <c r="P701" i="16"/>
  <c r="R701" i="16" s="1"/>
  <c r="N701" i="16"/>
  <c r="Q701" i="16" s="1"/>
  <c r="Q118" i="16"/>
  <c r="P118" i="16"/>
  <c r="R118" i="16" s="1"/>
  <c r="N118" i="16"/>
  <c r="P312" i="16"/>
  <c r="R312" i="16" s="1"/>
  <c r="N312" i="16"/>
  <c r="Q312" i="16" s="1"/>
  <c r="P506" i="16"/>
  <c r="R506" i="16" s="1"/>
  <c r="N506" i="16"/>
  <c r="Q506" i="16" s="1"/>
  <c r="P700" i="16"/>
  <c r="R700" i="16" s="1"/>
  <c r="N700" i="16"/>
  <c r="Q700" i="16" s="1"/>
  <c r="P117" i="16"/>
  <c r="R117" i="16" s="1"/>
  <c r="N117" i="16"/>
  <c r="Q117" i="16" s="1"/>
  <c r="P311" i="16"/>
  <c r="R311" i="16" s="1"/>
  <c r="N311" i="16"/>
  <c r="Q311" i="16" s="1"/>
  <c r="P505" i="16"/>
  <c r="R505" i="16" s="1"/>
  <c r="N505" i="16"/>
  <c r="Q505" i="16" s="1"/>
  <c r="P699" i="16"/>
  <c r="R699" i="16" s="1"/>
  <c r="N699" i="16"/>
  <c r="Q699" i="16" s="1"/>
  <c r="P116" i="16"/>
  <c r="R116" i="16" s="1"/>
  <c r="N116" i="16"/>
  <c r="Q116" i="16" s="1"/>
  <c r="P310" i="16"/>
  <c r="R310" i="16" s="1"/>
  <c r="N310" i="16"/>
  <c r="Q310" i="16" s="1"/>
  <c r="P504" i="16"/>
  <c r="R504" i="16" s="1"/>
  <c r="N504" i="16"/>
  <c r="Q504" i="16" s="1"/>
  <c r="P698" i="16"/>
  <c r="R698" i="16" s="1"/>
  <c r="N698" i="16"/>
  <c r="Q698" i="16" s="1"/>
  <c r="P115" i="16"/>
  <c r="R115" i="16" s="1"/>
  <c r="N115" i="16"/>
  <c r="Q115" i="16" s="1"/>
  <c r="P309" i="16"/>
  <c r="R309" i="16" s="1"/>
  <c r="N309" i="16"/>
  <c r="Q309" i="16" s="1"/>
  <c r="P503" i="16"/>
  <c r="R503" i="16" s="1"/>
  <c r="N503" i="16"/>
  <c r="Q503" i="16" s="1"/>
  <c r="P697" i="16"/>
  <c r="R697" i="16" s="1"/>
  <c r="N697" i="16"/>
  <c r="Q697" i="16" s="1"/>
  <c r="P114" i="16"/>
  <c r="R114" i="16" s="1"/>
  <c r="N114" i="16"/>
  <c r="Q114" i="16" s="1"/>
  <c r="P308" i="16"/>
  <c r="R308" i="16" s="1"/>
  <c r="N308" i="16"/>
  <c r="Q308" i="16" s="1"/>
  <c r="P502" i="16"/>
  <c r="R502" i="16" s="1"/>
  <c r="N502" i="16"/>
  <c r="Q502" i="16" s="1"/>
  <c r="P696" i="16"/>
  <c r="R696" i="16" s="1"/>
  <c r="N696" i="16"/>
  <c r="Q696" i="16" s="1"/>
  <c r="P113" i="16"/>
  <c r="R113" i="16" s="1"/>
  <c r="N113" i="16"/>
  <c r="Q113" i="16" s="1"/>
  <c r="P307" i="16"/>
  <c r="N307" i="16"/>
  <c r="Q307" i="16" s="1"/>
  <c r="K307" i="16"/>
  <c r="P501" i="16"/>
  <c r="R501" i="16" s="1"/>
  <c r="N501" i="16"/>
  <c r="Q501" i="16" s="1"/>
  <c r="P695" i="16"/>
  <c r="R695" i="16" s="1"/>
  <c r="N695" i="16"/>
  <c r="Q695" i="16" s="1"/>
  <c r="P112" i="16"/>
  <c r="R112" i="16" s="1"/>
  <c r="N112" i="16"/>
  <c r="Q112" i="16" s="1"/>
  <c r="P306" i="16"/>
  <c r="R306" i="16" s="1"/>
  <c r="N306" i="16"/>
  <c r="Q306" i="16" s="1"/>
  <c r="P500" i="16"/>
  <c r="R500" i="16" s="1"/>
  <c r="N500" i="16"/>
  <c r="Q500" i="16" s="1"/>
  <c r="P694" i="16"/>
  <c r="R694" i="16" s="1"/>
  <c r="N694" i="16"/>
  <c r="Q694" i="16" s="1"/>
  <c r="P111" i="16"/>
  <c r="R111" i="16" s="1"/>
  <c r="N111" i="16"/>
  <c r="Q111" i="16" s="1"/>
  <c r="P305" i="16"/>
  <c r="R305" i="16" s="1"/>
  <c r="N305" i="16"/>
  <c r="Q305" i="16" s="1"/>
  <c r="P499" i="16"/>
  <c r="R499" i="16" s="1"/>
  <c r="N499" i="16"/>
  <c r="Q499" i="16" s="1"/>
  <c r="P693" i="16"/>
  <c r="R693" i="16" s="1"/>
  <c r="N693" i="16"/>
  <c r="Q693" i="16" s="1"/>
  <c r="P110" i="16"/>
  <c r="R110" i="16" s="1"/>
  <c r="N110" i="16"/>
  <c r="Q110" i="16" s="1"/>
  <c r="P304" i="16"/>
  <c r="R304" i="16" s="1"/>
  <c r="N304" i="16"/>
  <c r="Q304" i="16" s="1"/>
  <c r="P498" i="16"/>
  <c r="R498" i="16" s="1"/>
  <c r="N498" i="16"/>
  <c r="Q498" i="16" s="1"/>
  <c r="P692" i="16"/>
  <c r="R692" i="16" s="1"/>
  <c r="N692" i="16"/>
  <c r="Q692" i="16" s="1"/>
  <c r="P109" i="16"/>
  <c r="R109" i="16" s="1"/>
  <c r="N109" i="16"/>
  <c r="Q109" i="16" s="1"/>
  <c r="P303" i="16"/>
  <c r="R303" i="16" s="1"/>
  <c r="N303" i="16"/>
  <c r="Q303" i="16" s="1"/>
  <c r="P497" i="16"/>
  <c r="R497" i="16" s="1"/>
  <c r="N497" i="16"/>
  <c r="Q497" i="16" s="1"/>
  <c r="P691" i="16"/>
  <c r="R691" i="16" s="1"/>
  <c r="N691" i="16"/>
  <c r="Q691" i="16" s="1"/>
  <c r="P108" i="16"/>
  <c r="R108" i="16" s="1"/>
  <c r="N108" i="16"/>
  <c r="Q108" i="16" s="1"/>
  <c r="P302" i="16"/>
  <c r="R302" i="16" s="1"/>
  <c r="N302" i="16"/>
  <c r="Q302" i="16" s="1"/>
  <c r="P496" i="16"/>
  <c r="R496" i="16" s="1"/>
  <c r="N496" i="16"/>
  <c r="Q496" i="16" s="1"/>
  <c r="P690" i="16"/>
  <c r="R690" i="16" s="1"/>
  <c r="N690" i="16"/>
  <c r="Q690" i="16" s="1"/>
  <c r="P107" i="16"/>
  <c r="R107" i="16" s="1"/>
  <c r="N107" i="16"/>
  <c r="Q107" i="16" s="1"/>
  <c r="P301" i="16"/>
  <c r="R301" i="16" s="1"/>
  <c r="N301" i="16"/>
  <c r="Q301" i="16" s="1"/>
  <c r="P495" i="16"/>
  <c r="R495" i="16" s="1"/>
  <c r="N495" i="16"/>
  <c r="Q495" i="16" s="1"/>
  <c r="Q689" i="16"/>
  <c r="P689" i="16"/>
  <c r="R689" i="16" s="1"/>
  <c r="N689" i="16"/>
  <c r="P106" i="16"/>
  <c r="R106" i="16" s="1"/>
  <c r="N106" i="16"/>
  <c r="Q106" i="16" s="1"/>
  <c r="P300" i="16"/>
  <c r="R300" i="16" s="1"/>
  <c r="N300" i="16"/>
  <c r="Q300" i="16" s="1"/>
  <c r="P494" i="16"/>
  <c r="R494" i="16" s="1"/>
  <c r="N494" i="16"/>
  <c r="Q494" i="16" s="1"/>
  <c r="P688" i="16"/>
  <c r="R688" i="16" s="1"/>
  <c r="N688" i="16"/>
  <c r="Q688" i="16" s="1"/>
  <c r="P105" i="16"/>
  <c r="R105" i="16" s="1"/>
  <c r="N105" i="16"/>
  <c r="Q105" i="16" s="1"/>
  <c r="P299" i="16"/>
  <c r="R299" i="16" s="1"/>
  <c r="N299" i="16"/>
  <c r="Q299" i="16" s="1"/>
  <c r="P493" i="16"/>
  <c r="R493" i="16" s="1"/>
  <c r="N493" i="16"/>
  <c r="Q493" i="16" s="1"/>
  <c r="P687" i="16"/>
  <c r="R687" i="16" s="1"/>
  <c r="N687" i="16"/>
  <c r="Q687" i="16" s="1"/>
  <c r="P104" i="16"/>
  <c r="R104" i="16" s="1"/>
  <c r="N104" i="16"/>
  <c r="Q104" i="16" s="1"/>
  <c r="P298" i="16"/>
  <c r="R298" i="16" s="1"/>
  <c r="N298" i="16"/>
  <c r="Q298" i="16" s="1"/>
  <c r="P492" i="16"/>
  <c r="R492" i="16" s="1"/>
  <c r="N492" i="16"/>
  <c r="Q492" i="16" s="1"/>
  <c r="P686" i="16"/>
  <c r="R686" i="16" s="1"/>
  <c r="N686" i="16"/>
  <c r="Q686" i="16" s="1"/>
  <c r="P103" i="16"/>
  <c r="R103" i="16" s="1"/>
  <c r="N103" i="16"/>
  <c r="Q103" i="16" s="1"/>
  <c r="P297" i="16"/>
  <c r="R297" i="16" s="1"/>
  <c r="N297" i="16"/>
  <c r="Q297" i="16" s="1"/>
  <c r="P491" i="16"/>
  <c r="R491" i="16" s="1"/>
  <c r="N491" i="16"/>
  <c r="Q491" i="16" s="1"/>
  <c r="P685" i="16"/>
  <c r="R685" i="16" s="1"/>
  <c r="N685" i="16"/>
  <c r="Q685" i="16" s="1"/>
  <c r="P102" i="16"/>
  <c r="R102" i="16" s="1"/>
  <c r="N102" i="16"/>
  <c r="Q102" i="16" s="1"/>
  <c r="P296" i="16"/>
  <c r="R296" i="16" s="1"/>
  <c r="N296" i="16"/>
  <c r="Q296" i="16" s="1"/>
  <c r="P490" i="16"/>
  <c r="R490" i="16" s="1"/>
  <c r="N490" i="16"/>
  <c r="Q490" i="16" s="1"/>
  <c r="P684" i="16"/>
  <c r="N684" i="16"/>
  <c r="K684" i="16"/>
  <c r="P101" i="16"/>
  <c r="R101" i="16" s="1"/>
  <c r="N101" i="16"/>
  <c r="Q101" i="16" s="1"/>
  <c r="P295" i="16"/>
  <c r="R295" i="16" s="1"/>
  <c r="N295" i="16"/>
  <c r="Q295" i="16" s="1"/>
  <c r="P489" i="16"/>
  <c r="R489" i="16" s="1"/>
  <c r="N489" i="16"/>
  <c r="Q489" i="16" s="1"/>
  <c r="P683" i="16"/>
  <c r="R683" i="16" s="1"/>
  <c r="N683" i="16"/>
  <c r="Q683" i="16" s="1"/>
  <c r="P100" i="16"/>
  <c r="R100" i="16" s="1"/>
  <c r="N100" i="16"/>
  <c r="Q100" i="16" s="1"/>
  <c r="P294" i="16"/>
  <c r="R294" i="16" s="1"/>
  <c r="N294" i="16"/>
  <c r="Q294" i="16" s="1"/>
  <c r="P488" i="16"/>
  <c r="R488" i="16" s="1"/>
  <c r="N488" i="16"/>
  <c r="Q488" i="16" s="1"/>
  <c r="P682" i="16"/>
  <c r="R682" i="16" s="1"/>
  <c r="N682" i="16"/>
  <c r="Q682" i="16" s="1"/>
  <c r="P99" i="16"/>
  <c r="R99" i="16" s="1"/>
  <c r="N99" i="16"/>
  <c r="Q99" i="16" s="1"/>
  <c r="Q293" i="16"/>
  <c r="P293" i="16"/>
  <c r="R293" i="16" s="1"/>
  <c r="N293" i="16"/>
  <c r="P487" i="16"/>
  <c r="R487" i="16" s="1"/>
  <c r="N487" i="16"/>
  <c r="Q487" i="16" s="1"/>
  <c r="P681" i="16"/>
  <c r="R681" i="16" s="1"/>
  <c r="N681" i="16"/>
  <c r="Q681" i="16" s="1"/>
  <c r="Q98" i="16"/>
  <c r="P98" i="16"/>
  <c r="R98" i="16" s="1"/>
  <c r="N98" i="16"/>
  <c r="P292" i="16"/>
  <c r="R292" i="16" s="1"/>
  <c r="N292" i="16"/>
  <c r="Q292" i="16" s="1"/>
  <c r="P486" i="16"/>
  <c r="R486" i="16" s="1"/>
  <c r="N486" i="16"/>
  <c r="Q486" i="16" s="1"/>
  <c r="P680" i="16"/>
  <c r="R680" i="16" s="1"/>
  <c r="N680" i="16"/>
  <c r="Q680" i="16" s="1"/>
  <c r="P97" i="16"/>
  <c r="R97" i="16" s="1"/>
  <c r="N97" i="16"/>
  <c r="Q97" i="16" s="1"/>
  <c r="Q291" i="16"/>
  <c r="P291" i="16"/>
  <c r="R291" i="16" s="1"/>
  <c r="N291" i="16"/>
  <c r="P485" i="16"/>
  <c r="R485" i="16" s="1"/>
  <c r="N485" i="16"/>
  <c r="Q485" i="16" s="1"/>
  <c r="P679" i="16"/>
  <c r="R679" i="16" s="1"/>
  <c r="N679" i="16"/>
  <c r="Q679" i="16" s="1"/>
  <c r="Q96" i="16"/>
  <c r="P96" i="16"/>
  <c r="R96" i="16" s="1"/>
  <c r="N96" i="16"/>
  <c r="P290" i="16"/>
  <c r="R290" i="16" s="1"/>
  <c r="N290" i="16"/>
  <c r="Q290" i="16" s="1"/>
  <c r="P484" i="16"/>
  <c r="R484" i="16" s="1"/>
  <c r="N484" i="16"/>
  <c r="Q484" i="16" s="1"/>
  <c r="P678" i="16"/>
  <c r="R678" i="16" s="1"/>
  <c r="N678" i="16"/>
  <c r="Q678" i="16" s="1"/>
  <c r="P95" i="16"/>
  <c r="R95" i="16" s="1"/>
  <c r="N95" i="16"/>
  <c r="Q95" i="16" s="1"/>
  <c r="P289" i="16"/>
  <c r="R289" i="16" s="1"/>
  <c r="N289" i="16"/>
  <c r="Q289" i="16" s="1"/>
  <c r="P483" i="16"/>
  <c r="R483" i="16" s="1"/>
  <c r="N483" i="16"/>
  <c r="Q483" i="16" s="1"/>
  <c r="P677" i="16"/>
  <c r="R677" i="16" s="1"/>
  <c r="N677" i="16"/>
  <c r="Q677" i="16" s="1"/>
  <c r="Q94" i="16"/>
  <c r="P94" i="16"/>
  <c r="R94" i="16" s="1"/>
  <c r="N94" i="16"/>
  <c r="P288" i="16"/>
  <c r="R288" i="16" s="1"/>
  <c r="N288" i="16"/>
  <c r="Q288" i="16" s="1"/>
  <c r="P482" i="16"/>
  <c r="R482" i="16" s="1"/>
  <c r="N482" i="16"/>
  <c r="Q482" i="16" s="1"/>
  <c r="P676" i="16"/>
  <c r="R676" i="16" s="1"/>
  <c r="N676" i="16"/>
  <c r="Q676" i="16" s="1"/>
  <c r="P93" i="16"/>
  <c r="R93" i="16" s="1"/>
  <c r="N93" i="16"/>
  <c r="Q93" i="16" s="1"/>
  <c r="P287" i="16"/>
  <c r="R287" i="16" s="1"/>
  <c r="N287" i="16"/>
  <c r="Q287" i="16" s="1"/>
  <c r="P481" i="16"/>
  <c r="R481" i="16" s="1"/>
  <c r="N481" i="16"/>
  <c r="Q481" i="16" s="1"/>
  <c r="P675" i="16"/>
  <c r="R675" i="16" s="1"/>
  <c r="N675" i="16"/>
  <c r="Q675" i="16" s="1"/>
  <c r="P92" i="16"/>
  <c r="R92" i="16" s="1"/>
  <c r="N92" i="16"/>
  <c r="Q92" i="16" s="1"/>
  <c r="P286" i="16"/>
  <c r="R286" i="16" s="1"/>
  <c r="N286" i="16"/>
  <c r="Q286" i="16" s="1"/>
  <c r="P480" i="16"/>
  <c r="R480" i="16" s="1"/>
  <c r="N480" i="16"/>
  <c r="Q480" i="16" s="1"/>
  <c r="P674" i="16"/>
  <c r="R674" i="16" s="1"/>
  <c r="N674" i="16"/>
  <c r="Q674" i="16" s="1"/>
  <c r="R91" i="16"/>
  <c r="Q91" i="16"/>
  <c r="R285" i="16"/>
  <c r="Q285" i="16"/>
  <c r="R479" i="16"/>
  <c r="Q479" i="16"/>
  <c r="R673" i="16"/>
  <c r="Q673" i="16"/>
  <c r="P90" i="16"/>
  <c r="R90" i="16" s="1"/>
  <c r="N90" i="16"/>
  <c r="Q90" i="16" s="1"/>
  <c r="Q284" i="16"/>
  <c r="P284" i="16"/>
  <c r="R284" i="16" s="1"/>
  <c r="N284" i="16"/>
  <c r="P478" i="16"/>
  <c r="R478" i="16" s="1"/>
  <c r="N478" i="16"/>
  <c r="Q478" i="16" s="1"/>
  <c r="P672" i="16"/>
  <c r="R672" i="16" s="1"/>
  <c r="N672" i="16"/>
  <c r="Q672" i="16" s="1"/>
  <c r="Q89" i="16"/>
  <c r="P89" i="16"/>
  <c r="R89" i="16" s="1"/>
  <c r="N89" i="16"/>
  <c r="P283" i="16"/>
  <c r="R283" i="16" s="1"/>
  <c r="N283" i="16"/>
  <c r="Q283" i="16" s="1"/>
  <c r="P477" i="16"/>
  <c r="R477" i="16" s="1"/>
  <c r="N477" i="16"/>
  <c r="Q477" i="16" s="1"/>
  <c r="P671" i="16"/>
  <c r="R671" i="16" s="1"/>
  <c r="N671" i="16"/>
  <c r="Q671" i="16" s="1"/>
  <c r="P88" i="16"/>
  <c r="R88" i="16" s="1"/>
  <c r="N88" i="16"/>
  <c r="Q88" i="16" s="1"/>
  <c r="Q282" i="16"/>
  <c r="P282" i="16"/>
  <c r="R282" i="16" s="1"/>
  <c r="N282" i="16"/>
  <c r="P476" i="16"/>
  <c r="R476" i="16" s="1"/>
  <c r="N476" i="16"/>
  <c r="Q476" i="16" s="1"/>
  <c r="P670" i="16"/>
  <c r="R670" i="16" s="1"/>
  <c r="N670" i="16"/>
  <c r="Q670" i="16" s="1"/>
  <c r="Q87" i="16"/>
  <c r="P87" i="16"/>
  <c r="R87" i="16" s="1"/>
  <c r="N87" i="16"/>
  <c r="P281" i="16"/>
  <c r="R281" i="16" s="1"/>
  <c r="N281" i="16"/>
  <c r="Q281" i="16" s="1"/>
  <c r="P475" i="16"/>
  <c r="R475" i="16" s="1"/>
  <c r="N475" i="16"/>
  <c r="Q475" i="16" s="1"/>
  <c r="P669" i="16"/>
  <c r="R669" i="16" s="1"/>
  <c r="N669" i="16"/>
  <c r="Q669" i="16" s="1"/>
  <c r="P86" i="16"/>
  <c r="R86" i="16" s="1"/>
  <c r="N86" i="16"/>
  <c r="Q86" i="16" s="1"/>
  <c r="P280" i="16"/>
  <c r="R280" i="16" s="1"/>
  <c r="N280" i="16"/>
  <c r="Q280" i="16" s="1"/>
  <c r="P474" i="16"/>
  <c r="R474" i="16" s="1"/>
  <c r="N474" i="16"/>
  <c r="Q474" i="16" s="1"/>
  <c r="P668" i="16"/>
  <c r="R668" i="16" s="1"/>
  <c r="N668" i="16"/>
  <c r="Q668" i="16" s="1"/>
  <c r="Q85" i="16"/>
  <c r="P85" i="16"/>
  <c r="R85" i="16" s="1"/>
  <c r="N85" i="16"/>
  <c r="P279" i="16"/>
  <c r="R279" i="16" s="1"/>
  <c r="N279" i="16"/>
  <c r="Q279" i="16" s="1"/>
  <c r="P473" i="16"/>
  <c r="R473" i="16" s="1"/>
  <c r="N473" i="16"/>
  <c r="Q473" i="16" s="1"/>
  <c r="P667" i="16"/>
  <c r="R667" i="16" s="1"/>
  <c r="N667" i="16"/>
  <c r="Q667" i="16" s="1"/>
  <c r="P84" i="16"/>
  <c r="R84" i="16" s="1"/>
  <c r="N84" i="16"/>
  <c r="Q84" i="16" s="1"/>
  <c r="P278" i="16"/>
  <c r="R278" i="16" s="1"/>
  <c r="N278" i="16"/>
  <c r="Q278" i="16" s="1"/>
  <c r="P472" i="16"/>
  <c r="R472" i="16" s="1"/>
  <c r="N472" i="16"/>
  <c r="Q472" i="16" s="1"/>
  <c r="P666" i="16"/>
  <c r="R666" i="16" s="1"/>
  <c r="N666" i="16"/>
  <c r="Q666" i="16" s="1"/>
  <c r="P83" i="16"/>
  <c r="R83" i="16" s="1"/>
  <c r="N83" i="16"/>
  <c r="Q83" i="16" s="1"/>
  <c r="P277" i="16"/>
  <c r="R277" i="16" s="1"/>
  <c r="N277" i="16"/>
  <c r="Q277" i="16" s="1"/>
  <c r="P471" i="16"/>
  <c r="R471" i="16" s="1"/>
  <c r="N471" i="16"/>
  <c r="Q471" i="16" s="1"/>
  <c r="P665" i="16"/>
  <c r="R665" i="16" s="1"/>
  <c r="N665" i="16"/>
  <c r="Q665" i="16" s="1"/>
  <c r="P82" i="16"/>
  <c r="R82" i="16" s="1"/>
  <c r="N82" i="16"/>
  <c r="Q82" i="16" s="1"/>
  <c r="Q276" i="16"/>
  <c r="P276" i="16"/>
  <c r="R276" i="16" s="1"/>
  <c r="N276" i="16"/>
  <c r="P470" i="16"/>
  <c r="R470" i="16" s="1"/>
  <c r="N470" i="16"/>
  <c r="Q470" i="16" s="1"/>
  <c r="P664" i="16"/>
  <c r="R664" i="16" s="1"/>
  <c r="N664" i="16"/>
  <c r="Q664" i="16" s="1"/>
  <c r="Q81" i="16"/>
  <c r="P81" i="16"/>
  <c r="R81" i="16" s="1"/>
  <c r="N81" i="16"/>
  <c r="P275" i="16"/>
  <c r="R275" i="16" s="1"/>
  <c r="N275" i="16"/>
  <c r="Q275" i="16" s="1"/>
  <c r="P469" i="16"/>
  <c r="R469" i="16" s="1"/>
  <c r="N469" i="16"/>
  <c r="Q469" i="16" s="1"/>
  <c r="P663" i="16"/>
  <c r="R663" i="16" s="1"/>
  <c r="N663" i="16"/>
  <c r="Q663" i="16" s="1"/>
  <c r="P80" i="16"/>
  <c r="R80" i="16" s="1"/>
  <c r="N80" i="16"/>
  <c r="Q80" i="16" s="1"/>
  <c r="Q274" i="16"/>
  <c r="P274" i="16"/>
  <c r="R274" i="16" s="1"/>
  <c r="N274" i="16"/>
  <c r="P468" i="16"/>
  <c r="R468" i="16" s="1"/>
  <c r="N468" i="16"/>
  <c r="Q468" i="16" s="1"/>
  <c r="P662" i="16"/>
  <c r="R662" i="16" s="1"/>
  <c r="N662" i="16"/>
  <c r="Q662" i="16" s="1"/>
  <c r="Q79" i="16"/>
  <c r="P79" i="16"/>
  <c r="R79" i="16" s="1"/>
  <c r="N79" i="16"/>
  <c r="P273" i="16"/>
  <c r="R273" i="16" s="1"/>
  <c r="N273" i="16"/>
  <c r="Q273" i="16" s="1"/>
  <c r="P467" i="16"/>
  <c r="R467" i="16" s="1"/>
  <c r="N467" i="16"/>
  <c r="Q467" i="16" s="1"/>
  <c r="P661" i="16"/>
  <c r="R661" i="16" s="1"/>
  <c r="N661" i="16"/>
  <c r="Q661" i="16" s="1"/>
  <c r="P78" i="16"/>
  <c r="R78" i="16" s="1"/>
  <c r="N78" i="16"/>
  <c r="Q78" i="16" s="1"/>
  <c r="P272" i="16"/>
  <c r="R272" i="16" s="1"/>
  <c r="N272" i="16"/>
  <c r="Q272" i="16" s="1"/>
  <c r="P466" i="16"/>
  <c r="R466" i="16" s="1"/>
  <c r="N466" i="16"/>
  <c r="Q466" i="16" s="1"/>
  <c r="P660" i="16"/>
  <c r="R660" i="16" s="1"/>
  <c r="N660" i="16"/>
  <c r="Q660" i="16" s="1"/>
  <c r="Q77" i="16"/>
  <c r="P77" i="16"/>
  <c r="R77" i="16" s="1"/>
  <c r="N77" i="16"/>
  <c r="P271" i="16"/>
  <c r="R271" i="16" s="1"/>
  <c r="N271" i="16"/>
  <c r="Q271" i="16" s="1"/>
  <c r="P465" i="16"/>
  <c r="N465" i="16"/>
  <c r="K465" i="16"/>
  <c r="P659" i="16"/>
  <c r="N659" i="16"/>
  <c r="K659" i="16"/>
  <c r="P76" i="16"/>
  <c r="R76" i="16" s="1"/>
  <c r="N76" i="16"/>
  <c r="Q76" i="16" s="1"/>
  <c r="P270" i="16"/>
  <c r="R270" i="16" s="1"/>
  <c r="N270" i="16"/>
  <c r="Q270" i="16" s="1"/>
  <c r="P464" i="16"/>
  <c r="R464" i="16" s="1"/>
  <c r="N464" i="16"/>
  <c r="Q464" i="16" s="1"/>
  <c r="P658" i="16"/>
  <c r="R658" i="16" s="1"/>
  <c r="N658" i="16"/>
  <c r="Q658" i="16" s="1"/>
  <c r="P75" i="16"/>
  <c r="R75" i="16" s="1"/>
  <c r="N75" i="16"/>
  <c r="Q75" i="16" s="1"/>
  <c r="P269" i="16"/>
  <c r="R269" i="16" s="1"/>
  <c r="N269" i="16"/>
  <c r="Q269" i="16" s="1"/>
  <c r="P463" i="16"/>
  <c r="R463" i="16" s="1"/>
  <c r="N463" i="16"/>
  <c r="Q463" i="16" s="1"/>
  <c r="P657" i="16"/>
  <c r="R657" i="16" s="1"/>
  <c r="N657" i="16"/>
  <c r="Q657" i="16" s="1"/>
  <c r="P74" i="16"/>
  <c r="R74" i="16" s="1"/>
  <c r="N74" i="16"/>
  <c r="Q74" i="16" s="1"/>
  <c r="P268" i="16"/>
  <c r="R268" i="16" s="1"/>
  <c r="N268" i="16"/>
  <c r="Q268" i="16" s="1"/>
  <c r="P462" i="16"/>
  <c r="R462" i="16" s="1"/>
  <c r="N462" i="16"/>
  <c r="Q462" i="16" s="1"/>
  <c r="P656" i="16"/>
  <c r="R656" i="16" s="1"/>
  <c r="N656" i="16"/>
  <c r="Q656" i="16" s="1"/>
  <c r="P73" i="16"/>
  <c r="R73" i="16" s="1"/>
  <c r="N73" i="16"/>
  <c r="Q73" i="16" s="1"/>
  <c r="P267" i="16"/>
  <c r="R267" i="16" s="1"/>
  <c r="N267" i="16"/>
  <c r="Q267" i="16" s="1"/>
  <c r="P461" i="16"/>
  <c r="R461" i="16" s="1"/>
  <c r="N461" i="16"/>
  <c r="Q461" i="16" s="1"/>
  <c r="P655" i="16"/>
  <c r="R655" i="16" s="1"/>
  <c r="N655" i="16"/>
  <c r="Q655" i="16" s="1"/>
  <c r="P72" i="16"/>
  <c r="R72" i="16" s="1"/>
  <c r="N72" i="16"/>
  <c r="Q72" i="16" s="1"/>
  <c r="P266" i="16"/>
  <c r="R266" i="16" s="1"/>
  <c r="N266" i="16"/>
  <c r="Q266" i="16" s="1"/>
  <c r="P460" i="16"/>
  <c r="R460" i="16" s="1"/>
  <c r="N460" i="16"/>
  <c r="Q460" i="16" s="1"/>
  <c r="P654" i="16"/>
  <c r="R654" i="16" s="1"/>
  <c r="N654" i="16"/>
  <c r="Q654" i="16" s="1"/>
  <c r="P71" i="16"/>
  <c r="R71" i="16" s="1"/>
  <c r="N71" i="16"/>
  <c r="Q71" i="16" s="1"/>
  <c r="Q265" i="16"/>
  <c r="P265" i="16"/>
  <c r="R265" i="16" s="1"/>
  <c r="N265" i="16"/>
  <c r="P459" i="16"/>
  <c r="R459" i="16" s="1"/>
  <c r="N459" i="16"/>
  <c r="Q459" i="16" s="1"/>
  <c r="P653" i="16"/>
  <c r="R653" i="16" s="1"/>
  <c r="N653" i="16"/>
  <c r="Q653" i="16" s="1"/>
  <c r="P70" i="16"/>
  <c r="R70" i="16" s="1"/>
  <c r="N70" i="16"/>
  <c r="Q70" i="16" s="1"/>
  <c r="P264" i="16"/>
  <c r="R264" i="16" s="1"/>
  <c r="N264" i="16"/>
  <c r="Q264" i="16" s="1"/>
  <c r="P458" i="16"/>
  <c r="R458" i="16" s="1"/>
  <c r="N458" i="16"/>
  <c r="Q458" i="16" s="1"/>
  <c r="P652" i="16"/>
  <c r="R652" i="16" s="1"/>
  <c r="N652" i="16"/>
  <c r="Q652" i="16" s="1"/>
  <c r="P69" i="16"/>
  <c r="R69" i="16" s="1"/>
  <c r="N69" i="16"/>
  <c r="Q69" i="16" s="1"/>
  <c r="P263" i="16"/>
  <c r="R263" i="16" s="1"/>
  <c r="N263" i="16"/>
  <c r="Q263" i="16" s="1"/>
  <c r="P457" i="16"/>
  <c r="R457" i="16" s="1"/>
  <c r="N457" i="16"/>
  <c r="Q457" i="16" s="1"/>
  <c r="P651" i="16"/>
  <c r="R651" i="16" s="1"/>
  <c r="N651" i="16"/>
  <c r="Q651" i="16" s="1"/>
  <c r="P68" i="16"/>
  <c r="R68" i="16" s="1"/>
  <c r="N68" i="16"/>
  <c r="Q68" i="16" s="1"/>
  <c r="P262" i="16"/>
  <c r="R262" i="16" s="1"/>
  <c r="N262" i="16"/>
  <c r="Q262" i="16" s="1"/>
  <c r="P456" i="16"/>
  <c r="R456" i="16" s="1"/>
  <c r="N456" i="16"/>
  <c r="Q456" i="16" s="1"/>
  <c r="P650" i="16"/>
  <c r="R650" i="16" s="1"/>
  <c r="N650" i="16"/>
  <c r="Q650" i="16" s="1"/>
  <c r="P67" i="16"/>
  <c r="N67" i="16"/>
  <c r="K67" i="16"/>
  <c r="P261" i="16"/>
  <c r="R261" i="16" s="1"/>
  <c r="N261" i="16"/>
  <c r="Q261" i="16" s="1"/>
  <c r="P455" i="16"/>
  <c r="N455" i="16"/>
  <c r="K455" i="16"/>
  <c r="P649" i="16"/>
  <c r="N649" i="16"/>
  <c r="K649" i="16"/>
  <c r="P66" i="16"/>
  <c r="R66" i="16" s="1"/>
  <c r="N66" i="16"/>
  <c r="Q66" i="16" s="1"/>
  <c r="P260" i="16"/>
  <c r="R260" i="16" s="1"/>
  <c r="N260" i="16"/>
  <c r="Q260" i="16" s="1"/>
  <c r="P454" i="16"/>
  <c r="R454" i="16" s="1"/>
  <c r="N454" i="16"/>
  <c r="Q454" i="16" s="1"/>
  <c r="P648" i="16"/>
  <c r="R648" i="16" s="1"/>
  <c r="N648" i="16"/>
  <c r="Q648" i="16" s="1"/>
  <c r="P65" i="16"/>
  <c r="R65" i="16" s="1"/>
  <c r="N65" i="16"/>
  <c r="Q65" i="16" s="1"/>
  <c r="P259" i="16"/>
  <c r="R259" i="16" s="1"/>
  <c r="N259" i="16"/>
  <c r="Q259" i="16" s="1"/>
  <c r="P453" i="16"/>
  <c r="R453" i="16" s="1"/>
  <c r="N453" i="16"/>
  <c r="Q453" i="16" s="1"/>
  <c r="P647" i="16"/>
  <c r="R647" i="16" s="1"/>
  <c r="N647" i="16"/>
  <c r="Q647" i="16" s="1"/>
  <c r="P64" i="16"/>
  <c r="R64" i="16" s="1"/>
  <c r="N64" i="16"/>
  <c r="Q64" i="16" s="1"/>
  <c r="P258" i="16"/>
  <c r="R258" i="16" s="1"/>
  <c r="N258" i="16"/>
  <c r="Q258" i="16" s="1"/>
  <c r="P452" i="16"/>
  <c r="R452" i="16" s="1"/>
  <c r="N452" i="16"/>
  <c r="Q452" i="16" s="1"/>
  <c r="P646" i="16"/>
  <c r="R646" i="16" s="1"/>
  <c r="N646" i="16"/>
  <c r="Q646" i="16" s="1"/>
  <c r="P63" i="16"/>
  <c r="R63" i="16" s="1"/>
  <c r="N63" i="16"/>
  <c r="Q63" i="16" s="1"/>
  <c r="P257" i="16"/>
  <c r="R257" i="16" s="1"/>
  <c r="N257" i="16"/>
  <c r="Q257" i="16" s="1"/>
  <c r="P451" i="16"/>
  <c r="R451" i="16" s="1"/>
  <c r="N451" i="16"/>
  <c r="Q451" i="16" s="1"/>
  <c r="P645" i="16"/>
  <c r="R645" i="16" s="1"/>
  <c r="N645" i="16"/>
  <c r="Q645" i="16" s="1"/>
  <c r="P62" i="16"/>
  <c r="R62" i="16" s="1"/>
  <c r="N62" i="16"/>
  <c r="Q62" i="16" s="1"/>
  <c r="P256" i="16"/>
  <c r="R256" i="16" s="1"/>
  <c r="N256" i="16"/>
  <c r="Q256" i="16" s="1"/>
  <c r="P450" i="16"/>
  <c r="R450" i="16" s="1"/>
  <c r="N450" i="16"/>
  <c r="Q450" i="16" s="1"/>
  <c r="P644" i="16"/>
  <c r="R644" i="16" s="1"/>
  <c r="N644" i="16"/>
  <c r="Q644" i="16" s="1"/>
  <c r="P61" i="16"/>
  <c r="R61" i="16" s="1"/>
  <c r="N61" i="16"/>
  <c r="Q61" i="16" s="1"/>
  <c r="P255" i="16"/>
  <c r="R255" i="16" s="1"/>
  <c r="N255" i="16"/>
  <c r="Q255" i="16" s="1"/>
  <c r="P449" i="16"/>
  <c r="R449" i="16" s="1"/>
  <c r="N449" i="16"/>
  <c r="Q449" i="16" s="1"/>
  <c r="R643" i="16"/>
  <c r="P643" i="16"/>
  <c r="N643" i="16"/>
  <c r="Q643" i="16" s="1"/>
  <c r="P60" i="16"/>
  <c r="R60" i="16" s="1"/>
  <c r="N60" i="16"/>
  <c r="Q60" i="16" s="1"/>
  <c r="P254" i="16"/>
  <c r="R254" i="16" s="1"/>
  <c r="N254" i="16"/>
  <c r="Q254" i="16" s="1"/>
  <c r="P448" i="16"/>
  <c r="R448" i="16" s="1"/>
  <c r="N448" i="16"/>
  <c r="Q448" i="16" s="1"/>
  <c r="P642" i="16"/>
  <c r="R642" i="16" s="1"/>
  <c r="N642" i="16"/>
  <c r="Q642" i="16" s="1"/>
  <c r="P59" i="16"/>
  <c r="R59" i="16" s="1"/>
  <c r="N59" i="16"/>
  <c r="Q59" i="16" s="1"/>
  <c r="P253" i="16"/>
  <c r="R253" i="16" s="1"/>
  <c r="N253" i="16"/>
  <c r="Q253" i="16" s="1"/>
  <c r="P447" i="16"/>
  <c r="R447" i="16" s="1"/>
  <c r="N447" i="16"/>
  <c r="Q447" i="16" s="1"/>
  <c r="P641" i="16"/>
  <c r="R641" i="16" s="1"/>
  <c r="N641" i="16"/>
  <c r="Q641" i="16" s="1"/>
  <c r="P58" i="16"/>
  <c r="R58" i="16" s="1"/>
  <c r="N58" i="16"/>
  <c r="Q58" i="16" s="1"/>
  <c r="P252" i="16"/>
  <c r="R252" i="16" s="1"/>
  <c r="N252" i="16"/>
  <c r="Q252" i="16" s="1"/>
  <c r="P446" i="16"/>
  <c r="R446" i="16" s="1"/>
  <c r="N446" i="16"/>
  <c r="Q446" i="16" s="1"/>
  <c r="P640" i="16"/>
  <c r="R640" i="16" s="1"/>
  <c r="N640" i="16"/>
  <c r="Q640" i="16" s="1"/>
  <c r="P57" i="16"/>
  <c r="R57" i="16" s="1"/>
  <c r="N57" i="16"/>
  <c r="Q57" i="16" s="1"/>
  <c r="P251" i="16"/>
  <c r="R251" i="16" s="1"/>
  <c r="N251" i="16"/>
  <c r="Q251" i="16" s="1"/>
  <c r="P445" i="16"/>
  <c r="R445" i="16" s="1"/>
  <c r="N445" i="16"/>
  <c r="Q445" i="16" s="1"/>
  <c r="P639" i="16"/>
  <c r="R639" i="16" s="1"/>
  <c r="N639" i="16"/>
  <c r="Q639" i="16" s="1"/>
  <c r="P56" i="16"/>
  <c r="R56" i="16" s="1"/>
  <c r="N56" i="16"/>
  <c r="Q56" i="16" s="1"/>
  <c r="P250" i="16"/>
  <c r="R250" i="16" s="1"/>
  <c r="N250" i="16"/>
  <c r="Q250" i="16" s="1"/>
  <c r="P444" i="16"/>
  <c r="R444" i="16" s="1"/>
  <c r="N444" i="16"/>
  <c r="Q444" i="16" s="1"/>
  <c r="P638" i="16"/>
  <c r="R638" i="16" s="1"/>
  <c r="N638" i="16"/>
  <c r="Q638" i="16" s="1"/>
  <c r="P55" i="16"/>
  <c r="R55" i="16" s="1"/>
  <c r="N55" i="16"/>
  <c r="Q55" i="16" s="1"/>
  <c r="P249" i="16"/>
  <c r="R249" i="16" s="1"/>
  <c r="N249" i="16"/>
  <c r="Q249" i="16" s="1"/>
  <c r="P443" i="16"/>
  <c r="R443" i="16" s="1"/>
  <c r="N443" i="16"/>
  <c r="Q443" i="16" s="1"/>
  <c r="P637" i="16"/>
  <c r="R637" i="16" s="1"/>
  <c r="N637" i="16"/>
  <c r="Q637" i="16" s="1"/>
  <c r="P54" i="16"/>
  <c r="R54" i="16" s="1"/>
  <c r="N54" i="16"/>
  <c r="Q54" i="16" s="1"/>
  <c r="P248" i="16"/>
  <c r="R248" i="16" s="1"/>
  <c r="N248" i="16"/>
  <c r="Q248" i="16" s="1"/>
  <c r="P442" i="16"/>
  <c r="R442" i="16" s="1"/>
  <c r="N442" i="16"/>
  <c r="Q442" i="16" s="1"/>
  <c r="P636" i="16"/>
  <c r="R636" i="16" s="1"/>
  <c r="N636" i="16"/>
  <c r="Q636" i="16" s="1"/>
  <c r="P53" i="16"/>
  <c r="R53" i="16" s="1"/>
  <c r="N53" i="16"/>
  <c r="Q53" i="16" s="1"/>
  <c r="P247" i="16"/>
  <c r="R247" i="16" s="1"/>
  <c r="N247" i="16"/>
  <c r="Q247" i="16" s="1"/>
  <c r="P441" i="16"/>
  <c r="R441" i="16" s="1"/>
  <c r="N441" i="16"/>
  <c r="Q441" i="16" s="1"/>
  <c r="P635" i="16"/>
  <c r="R635" i="16" s="1"/>
  <c r="N635" i="16"/>
  <c r="Q635" i="16" s="1"/>
  <c r="P52" i="16"/>
  <c r="R52" i="16" s="1"/>
  <c r="N52" i="16"/>
  <c r="Q52" i="16" s="1"/>
  <c r="P246" i="16"/>
  <c r="R246" i="16" s="1"/>
  <c r="N246" i="16"/>
  <c r="Q246" i="16" s="1"/>
  <c r="P440" i="16"/>
  <c r="R440" i="16" s="1"/>
  <c r="N440" i="16"/>
  <c r="Q440" i="16" s="1"/>
  <c r="P634" i="16"/>
  <c r="R634" i="16" s="1"/>
  <c r="N634" i="16"/>
  <c r="Q634" i="16" s="1"/>
  <c r="P51" i="16"/>
  <c r="R51" i="16" s="1"/>
  <c r="N51" i="16"/>
  <c r="Q51" i="16" s="1"/>
  <c r="P245" i="16"/>
  <c r="R245" i="16" s="1"/>
  <c r="N245" i="16"/>
  <c r="Q245" i="16" s="1"/>
  <c r="P439" i="16"/>
  <c r="R439" i="16" s="1"/>
  <c r="N439" i="16"/>
  <c r="Q439" i="16" s="1"/>
  <c r="P633" i="16"/>
  <c r="R633" i="16" s="1"/>
  <c r="N633" i="16"/>
  <c r="Q633" i="16" s="1"/>
  <c r="P50" i="16"/>
  <c r="R50" i="16" s="1"/>
  <c r="N50" i="16"/>
  <c r="Q50" i="16" s="1"/>
  <c r="P244" i="16"/>
  <c r="R244" i="16" s="1"/>
  <c r="N244" i="16"/>
  <c r="Q244" i="16" s="1"/>
  <c r="P438" i="16"/>
  <c r="R438" i="16" s="1"/>
  <c r="N438" i="16"/>
  <c r="Q438" i="16" s="1"/>
  <c r="P632" i="16"/>
  <c r="R632" i="16" s="1"/>
  <c r="N632" i="16"/>
  <c r="Q632" i="16" s="1"/>
  <c r="P49" i="16"/>
  <c r="N49" i="16"/>
  <c r="K49" i="16"/>
  <c r="P243" i="16"/>
  <c r="N243" i="16"/>
  <c r="K243" i="16"/>
  <c r="P437" i="16"/>
  <c r="N437" i="16"/>
  <c r="K437" i="16"/>
  <c r="P631" i="16"/>
  <c r="N631" i="16"/>
  <c r="K631" i="16"/>
  <c r="P48" i="16"/>
  <c r="R48" i="16" s="1"/>
  <c r="N48" i="16"/>
  <c r="Q48" i="16" s="1"/>
  <c r="P242" i="16"/>
  <c r="R242" i="16" s="1"/>
  <c r="N242" i="16"/>
  <c r="Q242" i="16" s="1"/>
  <c r="P436" i="16"/>
  <c r="R436" i="16" s="1"/>
  <c r="N436" i="16"/>
  <c r="Q436" i="16" s="1"/>
  <c r="P630" i="16"/>
  <c r="R630" i="16" s="1"/>
  <c r="N630" i="16"/>
  <c r="Q630" i="16" s="1"/>
  <c r="P47" i="16"/>
  <c r="R47" i="16" s="1"/>
  <c r="N47" i="16"/>
  <c r="Q47" i="16" s="1"/>
  <c r="P241" i="16"/>
  <c r="R241" i="16" s="1"/>
  <c r="N241" i="16"/>
  <c r="Q241" i="16" s="1"/>
  <c r="P435" i="16"/>
  <c r="R435" i="16" s="1"/>
  <c r="N435" i="16"/>
  <c r="Q435" i="16" s="1"/>
  <c r="P629" i="16"/>
  <c r="R629" i="16" s="1"/>
  <c r="N629" i="16"/>
  <c r="Q629" i="16" s="1"/>
  <c r="P46" i="16"/>
  <c r="N46" i="16"/>
  <c r="K46" i="16"/>
  <c r="P240" i="16"/>
  <c r="N240" i="16"/>
  <c r="K240" i="16"/>
  <c r="P434" i="16"/>
  <c r="N434" i="16"/>
  <c r="K434" i="16"/>
  <c r="P628" i="16"/>
  <c r="N628" i="16"/>
  <c r="K628" i="16"/>
  <c r="P45" i="16"/>
  <c r="R45" i="16" s="1"/>
  <c r="N45" i="16"/>
  <c r="Q45" i="16" s="1"/>
  <c r="Q239" i="16"/>
  <c r="P239" i="16"/>
  <c r="R239" i="16" s="1"/>
  <c r="P433" i="16"/>
  <c r="R433" i="16" s="1"/>
  <c r="N433" i="16"/>
  <c r="Q433" i="16" s="1"/>
  <c r="P627" i="16"/>
  <c r="R627" i="16" s="1"/>
  <c r="N627" i="16"/>
  <c r="Q627" i="16" s="1"/>
  <c r="P44" i="16"/>
  <c r="R44" i="16" s="1"/>
  <c r="N44" i="16"/>
  <c r="Q44" i="16" s="1"/>
  <c r="P238" i="16"/>
  <c r="R238" i="16" s="1"/>
  <c r="N238" i="16"/>
  <c r="Q238" i="16" s="1"/>
  <c r="P432" i="16"/>
  <c r="R432" i="16" s="1"/>
  <c r="N432" i="16"/>
  <c r="Q432" i="16" s="1"/>
  <c r="P626" i="16"/>
  <c r="R626" i="16" s="1"/>
  <c r="N626" i="16"/>
  <c r="Q626" i="16" s="1"/>
  <c r="P43" i="16"/>
  <c r="R43" i="16" s="1"/>
  <c r="N43" i="16"/>
  <c r="Q43" i="16" s="1"/>
  <c r="P237" i="16"/>
  <c r="R237" i="16" s="1"/>
  <c r="N237" i="16"/>
  <c r="Q237" i="16" s="1"/>
  <c r="Q431" i="16"/>
  <c r="P431" i="16"/>
  <c r="R431" i="16" s="1"/>
  <c r="N431" i="16"/>
  <c r="Q625" i="16"/>
  <c r="P625" i="16"/>
  <c r="R625" i="16" s="1"/>
  <c r="N625" i="16"/>
  <c r="P42" i="16"/>
  <c r="R42" i="16" s="1"/>
  <c r="N42" i="16"/>
  <c r="Q42" i="16" s="1"/>
  <c r="P236" i="16"/>
  <c r="R236" i="16" s="1"/>
  <c r="N236" i="16"/>
  <c r="Q236" i="16" s="1"/>
  <c r="P430" i="16"/>
  <c r="R430" i="16" s="1"/>
  <c r="N430" i="16"/>
  <c r="Q430" i="16" s="1"/>
  <c r="P624" i="16"/>
  <c r="R624" i="16" s="1"/>
  <c r="N624" i="16"/>
  <c r="Q624" i="16" s="1"/>
  <c r="P41" i="16"/>
  <c r="R41" i="16" s="1"/>
  <c r="N41" i="16"/>
  <c r="Q41" i="16" s="1"/>
  <c r="P235" i="16"/>
  <c r="R235" i="16" s="1"/>
  <c r="N235" i="16"/>
  <c r="Q235" i="16" s="1"/>
  <c r="P429" i="16"/>
  <c r="R429" i="16" s="1"/>
  <c r="N429" i="16"/>
  <c r="Q429" i="16" s="1"/>
  <c r="P623" i="16"/>
  <c r="R623" i="16" s="1"/>
  <c r="N623" i="16"/>
  <c r="Q623" i="16" s="1"/>
  <c r="P40" i="16"/>
  <c r="R40" i="16" s="1"/>
  <c r="N40" i="16"/>
  <c r="Q40" i="16" s="1"/>
  <c r="P234" i="16"/>
  <c r="R234" i="16" s="1"/>
  <c r="N234" i="16"/>
  <c r="Q234" i="16" s="1"/>
  <c r="P428" i="16"/>
  <c r="R428" i="16" s="1"/>
  <c r="N428" i="16"/>
  <c r="Q428" i="16" s="1"/>
  <c r="P622" i="16"/>
  <c r="R622" i="16" s="1"/>
  <c r="N622" i="16"/>
  <c r="Q622" i="16" s="1"/>
  <c r="P39" i="16"/>
  <c r="R39" i="16" s="1"/>
  <c r="N39" i="16"/>
  <c r="Q39" i="16" s="1"/>
  <c r="P233" i="16"/>
  <c r="R233" i="16" s="1"/>
  <c r="N233" i="16"/>
  <c r="Q233" i="16" s="1"/>
  <c r="Q427" i="16"/>
  <c r="P427" i="16"/>
  <c r="R427" i="16" s="1"/>
  <c r="N427" i="16"/>
  <c r="P621" i="16"/>
  <c r="R621" i="16" s="1"/>
  <c r="N621" i="16"/>
  <c r="Q621" i="16" s="1"/>
  <c r="P38" i="16"/>
  <c r="R38" i="16" s="1"/>
  <c r="N38" i="16"/>
  <c r="Q38" i="16" s="1"/>
  <c r="P232" i="16"/>
  <c r="R232" i="16" s="1"/>
  <c r="N232" i="16"/>
  <c r="Q232" i="16" s="1"/>
  <c r="P426" i="16"/>
  <c r="R426" i="16" s="1"/>
  <c r="N426" i="16"/>
  <c r="Q426" i="16" s="1"/>
  <c r="P620" i="16"/>
  <c r="R620" i="16" s="1"/>
  <c r="N620" i="16"/>
  <c r="Q620" i="16" s="1"/>
  <c r="P37" i="16"/>
  <c r="R37" i="16" s="1"/>
  <c r="N37" i="16"/>
  <c r="Q37" i="16" s="1"/>
  <c r="P231" i="16"/>
  <c r="R231" i="16" s="1"/>
  <c r="N231" i="16"/>
  <c r="Q231" i="16" s="1"/>
  <c r="P425" i="16"/>
  <c r="R425" i="16" s="1"/>
  <c r="N425" i="16"/>
  <c r="Q425" i="16" s="1"/>
  <c r="P619" i="16"/>
  <c r="R619" i="16" s="1"/>
  <c r="N619" i="16"/>
  <c r="Q619" i="16" s="1"/>
  <c r="P36" i="16"/>
  <c r="N36" i="16"/>
  <c r="K36" i="16"/>
  <c r="P230" i="16"/>
  <c r="N230" i="16"/>
  <c r="K230" i="16"/>
  <c r="P424" i="16"/>
  <c r="N424" i="16"/>
  <c r="K424" i="16"/>
  <c r="P618" i="16"/>
  <c r="N618" i="16"/>
  <c r="K618" i="16"/>
  <c r="P35" i="16"/>
  <c r="R35" i="16" s="1"/>
  <c r="N35" i="16"/>
  <c r="Q35" i="16" s="1"/>
  <c r="P229" i="16"/>
  <c r="R229" i="16" s="1"/>
  <c r="N229" i="16"/>
  <c r="Q229" i="16" s="1"/>
  <c r="P423" i="16"/>
  <c r="R423" i="16" s="1"/>
  <c r="N423" i="16"/>
  <c r="Q423" i="16" s="1"/>
  <c r="P617" i="16"/>
  <c r="R617" i="16" s="1"/>
  <c r="N617" i="16"/>
  <c r="Q617" i="16" s="1"/>
  <c r="P34" i="16"/>
  <c r="R34" i="16" s="1"/>
  <c r="N34" i="16"/>
  <c r="Q34" i="16" s="1"/>
  <c r="P228" i="16"/>
  <c r="R228" i="16" s="1"/>
  <c r="N228" i="16"/>
  <c r="Q228" i="16" s="1"/>
  <c r="P422" i="16"/>
  <c r="R422" i="16" s="1"/>
  <c r="N422" i="16"/>
  <c r="Q422" i="16" s="1"/>
  <c r="P616" i="16"/>
  <c r="R616" i="16" s="1"/>
  <c r="N616" i="16"/>
  <c r="Q616" i="16" s="1"/>
  <c r="P33" i="16"/>
  <c r="R33" i="16" s="1"/>
  <c r="N33" i="16"/>
  <c r="Q33" i="16" s="1"/>
  <c r="P227" i="16"/>
  <c r="R227" i="16" s="1"/>
  <c r="N227" i="16"/>
  <c r="Q227" i="16" s="1"/>
  <c r="P421" i="16"/>
  <c r="R421" i="16" s="1"/>
  <c r="N421" i="16"/>
  <c r="Q421" i="16" s="1"/>
  <c r="P615" i="16"/>
  <c r="R615" i="16" s="1"/>
  <c r="N615" i="16"/>
  <c r="Q615" i="16" s="1"/>
  <c r="P32" i="16"/>
  <c r="R32" i="16" s="1"/>
  <c r="N32" i="16"/>
  <c r="Q32" i="16" s="1"/>
  <c r="P226" i="16"/>
  <c r="R226" i="16" s="1"/>
  <c r="N226" i="16"/>
  <c r="Q226" i="16" s="1"/>
  <c r="P420" i="16"/>
  <c r="R420" i="16" s="1"/>
  <c r="N420" i="16"/>
  <c r="Q420" i="16" s="1"/>
  <c r="P614" i="16"/>
  <c r="R614" i="16" s="1"/>
  <c r="N614" i="16"/>
  <c r="Q614" i="16" s="1"/>
  <c r="P31" i="16"/>
  <c r="R31" i="16" s="1"/>
  <c r="N31" i="16"/>
  <c r="Q31" i="16" s="1"/>
  <c r="P225" i="16"/>
  <c r="R225" i="16" s="1"/>
  <c r="N225" i="16"/>
  <c r="Q225" i="16" s="1"/>
  <c r="P419" i="16"/>
  <c r="R419" i="16" s="1"/>
  <c r="N419" i="16"/>
  <c r="Q419" i="16" s="1"/>
  <c r="P613" i="16"/>
  <c r="R613" i="16" s="1"/>
  <c r="N613" i="16"/>
  <c r="Q613" i="16" s="1"/>
  <c r="P30" i="16"/>
  <c r="R30" i="16" s="1"/>
  <c r="N30" i="16"/>
  <c r="Q30" i="16" s="1"/>
  <c r="P224" i="16"/>
  <c r="R224" i="16" s="1"/>
  <c r="N224" i="16"/>
  <c r="Q224" i="16" s="1"/>
  <c r="P418" i="16"/>
  <c r="R418" i="16" s="1"/>
  <c r="N418" i="16"/>
  <c r="Q418" i="16" s="1"/>
  <c r="P612" i="16"/>
  <c r="R612" i="16" s="1"/>
  <c r="N612" i="16"/>
  <c r="Q612" i="16" s="1"/>
  <c r="P29" i="16"/>
  <c r="R29" i="16" s="1"/>
  <c r="N29" i="16"/>
  <c r="Q29" i="16" s="1"/>
  <c r="P223" i="16"/>
  <c r="R223" i="16" s="1"/>
  <c r="N223" i="16"/>
  <c r="Q223" i="16" s="1"/>
  <c r="P417" i="16"/>
  <c r="R417" i="16" s="1"/>
  <c r="N417" i="16"/>
  <c r="Q417" i="16" s="1"/>
  <c r="P611" i="16"/>
  <c r="R611" i="16" s="1"/>
  <c r="N611" i="16"/>
  <c r="Q611" i="16" s="1"/>
  <c r="P28" i="16"/>
  <c r="R28" i="16" s="1"/>
  <c r="N28" i="16"/>
  <c r="Q28" i="16" s="1"/>
  <c r="P222" i="16"/>
  <c r="R222" i="16" s="1"/>
  <c r="N222" i="16"/>
  <c r="Q222" i="16" s="1"/>
  <c r="P416" i="16"/>
  <c r="R416" i="16" s="1"/>
  <c r="N416" i="16"/>
  <c r="Q416" i="16" s="1"/>
  <c r="P610" i="16"/>
  <c r="R610" i="16" s="1"/>
  <c r="N610" i="16"/>
  <c r="Q610" i="16" s="1"/>
  <c r="P27" i="16"/>
  <c r="R27" i="16" s="1"/>
  <c r="N27" i="16"/>
  <c r="Q27" i="16" s="1"/>
  <c r="P221" i="16"/>
  <c r="R221" i="16" s="1"/>
  <c r="N221" i="16"/>
  <c r="Q221" i="16" s="1"/>
  <c r="P415" i="16"/>
  <c r="R415" i="16" s="1"/>
  <c r="N415" i="16"/>
  <c r="Q415" i="16" s="1"/>
  <c r="P609" i="16"/>
  <c r="R609" i="16" s="1"/>
  <c r="N609" i="16"/>
  <c r="Q609" i="16" s="1"/>
  <c r="P26" i="16"/>
  <c r="R26" i="16" s="1"/>
  <c r="N26" i="16"/>
  <c r="Q26" i="16" s="1"/>
  <c r="P220" i="16"/>
  <c r="R220" i="16" s="1"/>
  <c r="N220" i="16"/>
  <c r="Q220" i="16" s="1"/>
  <c r="P414" i="16"/>
  <c r="R414" i="16" s="1"/>
  <c r="N414" i="16"/>
  <c r="Q414" i="16" s="1"/>
  <c r="P608" i="16"/>
  <c r="R608" i="16" s="1"/>
  <c r="N608" i="16"/>
  <c r="Q608" i="16" s="1"/>
  <c r="P25" i="16"/>
  <c r="R25" i="16" s="1"/>
  <c r="P219" i="16"/>
  <c r="R219" i="16" s="1"/>
  <c r="N219" i="16"/>
  <c r="Q219" i="16" s="1"/>
  <c r="P413" i="16"/>
  <c r="R413" i="16" s="1"/>
  <c r="N413" i="16"/>
  <c r="Q413" i="16" s="1"/>
  <c r="P607" i="16"/>
  <c r="R607" i="16" s="1"/>
  <c r="N607" i="16"/>
  <c r="Q607" i="16" s="1"/>
  <c r="R24" i="16"/>
  <c r="N24" i="16"/>
  <c r="Q24" i="16" s="1"/>
  <c r="P218" i="16"/>
  <c r="R218" i="16" s="1"/>
  <c r="N218" i="16"/>
  <c r="Q218" i="16" s="1"/>
  <c r="P412" i="16"/>
  <c r="R412" i="16" s="1"/>
  <c r="N412" i="16"/>
  <c r="Q412" i="16" s="1"/>
  <c r="P606" i="16"/>
  <c r="N606" i="16"/>
  <c r="K606" i="16"/>
  <c r="P23" i="16"/>
  <c r="R23" i="16" s="1"/>
  <c r="N23" i="16"/>
  <c r="Q23" i="16" s="1"/>
  <c r="P217" i="16"/>
  <c r="R217" i="16" s="1"/>
  <c r="N217" i="16"/>
  <c r="Q217" i="16" s="1"/>
  <c r="P411" i="16"/>
  <c r="R411" i="16" s="1"/>
  <c r="N411" i="16"/>
  <c r="Q411" i="16" s="1"/>
  <c r="P605" i="16"/>
  <c r="R605" i="16" s="1"/>
  <c r="N605" i="16"/>
  <c r="Q605" i="16" s="1"/>
  <c r="P22" i="16"/>
  <c r="R22" i="16" s="1"/>
  <c r="N22" i="16"/>
  <c r="Q22" i="16" s="1"/>
  <c r="P216" i="16"/>
  <c r="R216" i="16" s="1"/>
  <c r="N216" i="16"/>
  <c r="Q216" i="16" s="1"/>
  <c r="P410" i="16"/>
  <c r="R410" i="16" s="1"/>
  <c r="N410" i="16"/>
  <c r="Q410" i="16" s="1"/>
  <c r="P604" i="16"/>
  <c r="R604" i="16" s="1"/>
  <c r="N604" i="16"/>
  <c r="Q604" i="16" s="1"/>
  <c r="P21" i="16"/>
  <c r="R21" i="16" s="1"/>
  <c r="N21" i="16"/>
  <c r="Q21" i="16" s="1"/>
  <c r="P215" i="16"/>
  <c r="R215" i="16" s="1"/>
  <c r="N215" i="16"/>
  <c r="Q215" i="16" s="1"/>
  <c r="P409" i="16"/>
  <c r="R409" i="16" s="1"/>
  <c r="N409" i="16"/>
  <c r="Q409" i="16" s="1"/>
  <c r="P603" i="16"/>
  <c r="R603" i="16" s="1"/>
  <c r="N603" i="16"/>
  <c r="Q603" i="16" s="1"/>
  <c r="P20" i="16"/>
  <c r="R20" i="16" s="1"/>
  <c r="N20" i="16"/>
  <c r="Q20" i="16" s="1"/>
  <c r="P214" i="16"/>
  <c r="R214" i="16" s="1"/>
  <c r="N214" i="16"/>
  <c r="Q214" i="16" s="1"/>
  <c r="P408" i="16"/>
  <c r="R408" i="16" s="1"/>
  <c r="N408" i="16"/>
  <c r="Q408" i="16" s="1"/>
  <c r="P602" i="16"/>
  <c r="R602" i="16" s="1"/>
  <c r="N602" i="16"/>
  <c r="Q602" i="16" s="1"/>
  <c r="P19" i="16"/>
  <c r="R19" i="16" s="1"/>
  <c r="N19" i="16"/>
  <c r="Q19" i="16" s="1"/>
  <c r="P213" i="16"/>
  <c r="R213" i="16" s="1"/>
  <c r="N213" i="16"/>
  <c r="Q213" i="16" s="1"/>
  <c r="P407" i="16"/>
  <c r="R407" i="16" s="1"/>
  <c r="N407" i="16"/>
  <c r="Q407" i="16" s="1"/>
  <c r="P601" i="16"/>
  <c r="R601" i="16" s="1"/>
  <c r="N601" i="16"/>
  <c r="Q601" i="16" s="1"/>
  <c r="P18" i="16"/>
  <c r="R18" i="16" s="1"/>
  <c r="N18" i="16"/>
  <c r="Q18" i="16" s="1"/>
  <c r="P212" i="16"/>
  <c r="R212" i="16" s="1"/>
  <c r="N212" i="16"/>
  <c r="Q212" i="16" s="1"/>
  <c r="P406" i="16"/>
  <c r="R406" i="16" s="1"/>
  <c r="N406" i="16"/>
  <c r="Q406" i="16" s="1"/>
  <c r="P600" i="16"/>
  <c r="R600" i="16" s="1"/>
  <c r="N600" i="16"/>
  <c r="Q600" i="16" s="1"/>
  <c r="P17" i="16"/>
  <c r="R17" i="16" s="1"/>
  <c r="N17" i="16"/>
  <c r="Q17" i="16" s="1"/>
  <c r="P211" i="16"/>
  <c r="R211" i="16" s="1"/>
  <c r="N211" i="16"/>
  <c r="Q211" i="16" s="1"/>
  <c r="P405" i="16"/>
  <c r="R405" i="16" s="1"/>
  <c r="N405" i="16"/>
  <c r="Q405" i="16" s="1"/>
  <c r="P599" i="16"/>
  <c r="R599" i="16" s="1"/>
  <c r="N599" i="16"/>
  <c r="Q599" i="16" s="1"/>
  <c r="P16" i="16"/>
  <c r="R16" i="16" s="1"/>
  <c r="N16" i="16"/>
  <c r="Q16" i="16" s="1"/>
  <c r="P210" i="16"/>
  <c r="R210" i="16" s="1"/>
  <c r="N210" i="16"/>
  <c r="Q210" i="16" s="1"/>
  <c r="P404" i="16"/>
  <c r="R404" i="16" s="1"/>
  <c r="N404" i="16"/>
  <c r="Q404" i="16" s="1"/>
  <c r="P598" i="16"/>
  <c r="R598" i="16" s="1"/>
  <c r="N598" i="16"/>
  <c r="Q598" i="16" s="1"/>
  <c r="P15" i="16"/>
  <c r="R15" i="16" s="1"/>
  <c r="N15" i="16"/>
  <c r="Q15" i="16" s="1"/>
  <c r="P209" i="16"/>
  <c r="R209" i="16" s="1"/>
  <c r="N209" i="16"/>
  <c r="Q209" i="16" s="1"/>
  <c r="P403" i="16"/>
  <c r="R403" i="16" s="1"/>
  <c r="N403" i="16"/>
  <c r="Q403" i="16" s="1"/>
  <c r="P597" i="16"/>
  <c r="R597" i="16" s="1"/>
  <c r="N597" i="16"/>
  <c r="Q597" i="16" s="1"/>
  <c r="P14" i="16"/>
  <c r="R14" i="16" s="1"/>
  <c r="N14" i="16"/>
  <c r="Q14" i="16" s="1"/>
  <c r="P208" i="16"/>
  <c r="R208" i="16" s="1"/>
  <c r="N208" i="16"/>
  <c r="Q208" i="16" s="1"/>
  <c r="P402" i="16"/>
  <c r="R402" i="16" s="1"/>
  <c r="N402" i="16"/>
  <c r="Q402" i="16" s="1"/>
  <c r="P596" i="16"/>
  <c r="R596" i="16" s="1"/>
  <c r="N596" i="16"/>
  <c r="Q596" i="16" s="1"/>
  <c r="P13" i="16"/>
  <c r="N13" i="16"/>
  <c r="K13" i="16"/>
  <c r="P207" i="16"/>
  <c r="N207" i="16"/>
  <c r="K207" i="16"/>
  <c r="P401" i="16"/>
  <c r="N401" i="16"/>
  <c r="L401" i="16"/>
  <c r="L207" i="16" s="1"/>
  <c r="K401" i="16"/>
  <c r="P595" i="16"/>
  <c r="N595" i="16"/>
  <c r="L595" i="16"/>
  <c r="K595" i="16"/>
  <c r="R12" i="16"/>
  <c r="N12" i="16"/>
  <c r="Q12" i="16" s="1"/>
  <c r="R206" i="16"/>
  <c r="N206" i="16"/>
  <c r="Q206" i="16" s="1"/>
  <c r="R400" i="16"/>
  <c r="N400" i="16"/>
  <c r="Q400" i="16" s="1"/>
  <c r="R594" i="16"/>
  <c r="N594" i="16"/>
  <c r="Q594" i="16" s="1"/>
  <c r="P11" i="16"/>
  <c r="R11" i="16" s="1"/>
  <c r="N11" i="16"/>
  <c r="Q11" i="16" s="1"/>
  <c r="P205" i="16"/>
  <c r="R205" i="16" s="1"/>
  <c r="N205" i="16"/>
  <c r="Q205" i="16" s="1"/>
  <c r="P399" i="16"/>
  <c r="R399" i="16" s="1"/>
  <c r="N399" i="16"/>
  <c r="Q399" i="16" s="1"/>
  <c r="P593" i="16"/>
  <c r="N593" i="16"/>
  <c r="K593" i="16"/>
  <c r="P10" i="16"/>
  <c r="R10" i="16" s="1"/>
  <c r="N10" i="16"/>
  <c r="Q10" i="16" s="1"/>
  <c r="P204" i="16"/>
  <c r="R204" i="16" s="1"/>
  <c r="N204" i="16"/>
  <c r="Q204" i="16" s="1"/>
  <c r="P398" i="16"/>
  <c r="R398" i="16" s="1"/>
  <c r="N398" i="16"/>
  <c r="Q398" i="16" s="1"/>
  <c r="P592" i="16"/>
  <c r="R592" i="16" s="1"/>
  <c r="N592" i="16"/>
  <c r="Q592" i="16" s="1"/>
  <c r="P9" i="16"/>
  <c r="R9" i="16" s="1"/>
  <c r="N9" i="16"/>
  <c r="Q9" i="16" s="1"/>
  <c r="P203" i="16"/>
  <c r="R203" i="16" s="1"/>
  <c r="N203" i="16"/>
  <c r="Q203" i="16" s="1"/>
  <c r="P397" i="16"/>
  <c r="R397" i="16" s="1"/>
  <c r="N397" i="16"/>
  <c r="Q397" i="16" s="1"/>
  <c r="P591" i="16"/>
  <c r="R591" i="16" s="1"/>
  <c r="N591" i="16"/>
  <c r="Q591" i="16" s="1"/>
  <c r="P8" i="16"/>
  <c r="N8" i="16"/>
  <c r="P202" i="16"/>
  <c r="R202" i="16" s="1"/>
  <c r="N202" i="16"/>
  <c r="Q202" i="16" s="1"/>
  <c r="P396" i="16"/>
  <c r="R396" i="16" s="1"/>
  <c r="N396" i="16"/>
  <c r="Q396" i="16" s="1"/>
  <c r="P590" i="16"/>
  <c r="R590" i="16" s="1"/>
  <c r="N590" i="16"/>
  <c r="Q590" i="16" s="1"/>
  <c r="P7" i="16"/>
  <c r="R7" i="16" s="1"/>
  <c r="N7" i="16"/>
  <c r="Q7" i="16" s="1"/>
  <c r="P201" i="16"/>
  <c r="R201" i="16" s="1"/>
  <c r="N201" i="16"/>
  <c r="Q201" i="16" s="1"/>
  <c r="P395" i="16"/>
  <c r="R395" i="16" s="1"/>
  <c r="N395" i="16"/>
  <c r="Q395" i="16" s="1"/>
  <c r="P589" i="16"/>
  <c r="R589" i="16" s="1"/>
  <c r="N589" i="16"/>
  <c r="Q589" i="16" s="1"/>
  <c r="P6" i="16"/>
  <c r="N6" i="16"/>
  <c r="P200" i="16"/>
  <c r="R200" i="16" s="1"/>
  <c r="N200" i="16"/>
  <c r="Q200" i="16" s="1"/>
  <c r="P394" i="16"/>
  <c r="R394" i="16" s="1"/>
  <c r="N394" i="16"/>
  <c r="Q394" i="16" s="1"/>
  <c r="P588" i="16"/>
  <c r="R588" i="16" s="1"/>
  <c r="N588" i="16"/>
  <c r="Q588" i="16" s="1"/>
  <c r="P5" i="16"/>
  <c r="R5" i="16" s="1"/>
  <c r="N5" i="16"/>
  <c r="Q5" i="16" s="1"/>
  <c r="P199" i="16"/>
  <c r="R199" i="16" s="1"/>
  <c r="N199" i="16"/>
  <c r="Q199" i="16" s="1"/>
  <c r="Q393" i="16"/>
  <c r="P393" i="16"/>
  <c r="R393" i="16" s="1"/>
  <c r="N393" i="16"/>
  <c r="P587" i="16"/>
  <c r="R587" i="16" s="1"/>
  <c r="N587" i="16"/>
  <c r="Q587" i="16" s="1"/>
  <c r="P4" i="16"/>
  <c r="R4" i="16" s="1"/>
  <c r="N4" i="16"/>
  <c r="P198" i="16"/>
  <c r="R198" i="16" s="1"/>
  <c r="N198" i="16"/>
  <c r="Q198" i="16" s="1"/>
  <c r="P392" i="16"/>
  <c r="R392" i="16" s="1"/>
  <c r="N392" i="16"/>
  <c r="Q392" i="16" s="1"/>
  <c r="P586" i="16"/>
  <c r="R586" i="16" s="1"/>
  <c r="N586" i="16"/>
  <c r="Q586" i="16" s="1"/>
  <c r="P3" i="16"/>
  <c r="R3" i="16" s="1"/>
  <c r="N3" i="16"/>
  <c r="Q3" i="16" s="1"/>
  <c r="P197" i="16"/>
  <c r="R197" i="16" s="1"/>
  <c r="N197" i="16"/>
  <c r="Q197" i="16" s="1"/>
  <c r="P391" i="16"/>
  <c r="R391" i="16" s="1"/>
  <c r="N391" i="16"/>
  <c r="Q391" i="16" s="1"/>
  <c r="P585" i="16"/>
  <c r="R585" i="16" s="1"/>
  <c r="N585" i="16"/>
  <c r="Q585" i="16" s="1"/>
  <c r="R2" i="16"/>
  <c r="N2" i="16"/>
  <c r="Q2" i="16" s="1"/>
  <c r="P196" i="16"/>
  <c r="R196" i="16" s="1"/>
  <c r="N196" i="16"/>
  <c r="Q196" i="16" s="1"/>
  <c r="P390" i="16"/>
  <c r="R390" i="16" s="1"/>
  <c r="N390" i="16"/>
  <c r="Q390" i="16" s="1"/>
  <c r="P584" i="16"/>
  <c r="R584" i="16" s="1"/>
  <c r="N584" i="16"/>
  <c r="Q584" i="16" s="1"/>
  <c r="Q13" i="16" l="1"/>
  <c r="Q381" i="16"/>
  <c r="R618" i="16"/>
  <c r="Q139" i="16"/>
  <c r="Q575" i="16"/>
  <c r="R230" i="16"/>
  <c r="R243" i="16"/>
  <c r="R728" i="16"/>
  <c r="Q730" i="16"/>
  <c r="Q684" i="16"/>
  <c r="Q527" i="16"/>
  <c r="Q769" i="16"/>
  <c r="Q606" i="16"/>
  <c r="Q67" i="16"/>
  <c r="Q434" i="16"/>
  <c r="Q455" i="16"/>
  <c r="Q465" i="16"/>
  <c r="R333" i="16"/>
  <c r="Q593" i="16"/>
  <c r="Q243" i="16"/>
  <c r="R606" i="16"/>
  <c r="Q424" i="16"/>
  <c r="R659" i="16"/>
  <c r="R721" i="16"/>
  <c r="Q36" i="16"/>
  <c r="Q240" i="16"/>
  <c r="Q649" i="16"/>
  <c r="R67" i="16"/>
  <c r="R769" i="16"/>
  <c r="Q760" i="16"/>
  <c r="Q187" i="16"/>
  <c r="R401" i="16"/>
  <c r="R207" i="16"/>
  <c r="Q437" i="16"/>
  <c r="R631" i="16"/>
  <c r="R593" i="16"/>
  <c r="Q618" i="16"/>
  <c r="R36" i="16"/>
  <c r="R434" i="16"/>
  <c r="R527" i="16"/>
  <c r="Q628" i="16"/>
  <c r="R649" i="16"/>
  <c r="Q659" i="16"/>
  <c r="R465" i="16"/>
  <c r="Q333" i="16"/>
  <c r="R139" i="16"/>
  <c r="Q728" i="16"/>
  <c r="R381" i="16"/>
  <c r="R595" i="16"/>
  <c r="Q401" i="16"/>
  <c r="Q207" i="16"/>
  <c r="R13" i="16"/>
  <c r="R628" i="16"/>
  <c r="R46" i="16"/>
  <c r="Q595" i="16"/>
  <c r="Q49" i="16"/>
  <c r="R49" i="16"/>
  <c r="R437" i="16"/>
  <c r="R424" i="16"/>
  <c r="Q230" i="16"/>
  <c r="Q631" i="16"/>
  <c r="R684" i="16"/>
  <c r="R240" i="16"/>
  <c r="Q46" i="16"/>
  <c r="R455" i="16"/>
  <c r="R307" i="16"/>
  <c r="Q721" i="16"/>
  <c r="R760" i="16"/>
  <c r="R187" i="16"/>
  <c r="R575" i="16"/>
  <c r="N195" i="7" l="1"/>
  <c r="N194" i="7"/>
  <c r="N193" i="7"/>
  <c r="N192" i="7"/>
  <c r="N191" i="7"/>
  <c r="N190" i="7"/>
  <c r="N189" i="7"/>
  <c r="N188" i="7"/>
  <c r="N187" i="7"/>
  <c r="N186" i="7"/>
  <c r="N185" i="7"/>
  <c r="N184" i="7"/>
  <c r="N183" i="7"/>
  <c r="N182" i="7"/>
  <c r="N181" i="7"/>
  <c r="N180" i="7"/>
  <c r="N179" i="7"/>
  <c r="N178" i="7"/>
  <c r="N177" i="7"/>
  <c r="N176" i="7"/>
  <c r="N175" i="7"/>
  <c r="N174" i="7"/>
  <c r="N172" i="7"/>
  <c r="N173" i="7"/>
  <c r="N171" i="7"/>
  <c r="N170" i="7"/>
  <c r="N169" i="7"/>
  <c r="N168" i="7"/>
  <c r="N167" i="7"/>
  <c r="N165" i="7"/>
  <c r="N166" i="7"/>
  <c r="N164" i="7"/>
  <c r="N163" i="7"/>
  <c r="N162" i="7"/>
  <c r="N161" i="7"/>
  <c r="N160" i="7"/>
  <c r="N159" i="7"/>
  <c r="N158" i="7"/>
  <c r="N157" i="7"/>
  <c r="N156" i="7"/>
  <c r="N155" i="7"/>
  <c r="N154" i="7"/>
  <c r="N153" i="7"/>
  <c r="N152" i="7"/>
  <c r="N151" i="7"/>
  <c r="N150" i="7"/>
  <c r="N149" i="7"/>
  <c r="N148" i="7"/>
  <c r="N147" i="7"/>
  <c r="N146" i="7"/>
  <c r="N145" i="7"/>
  <c r="N144" i="7"/>
  <c r="N143" i="7"/>
  <c r="N142" i="7"/>
  <c r="N141" i="7"/>
  <c r="N140" i="7"/>
  <c r="N139" i="7"/>
  <c r="N138" i="7"/>
  <c r="N136" i="7"/>
  <c r="N135" i="7"/>
  <c r="N134" i="7"/>
  <c r="N133" i="7"/>
  <c r="N132" i="7"/>
  <c r="N131" i="7"/>
  <c r="N130" i="7"/>
  <c r="N129" i="7"/>
  <c r="N128" i="7"/>
  <c r="N127" i="7"/>
  <c r="N126" i="7"/>
  <c r="N125" i="7"/>
  <c r="N124" i="7"/>
  <c r="N123" i="7"/>
  <c r="N122" i="7"/>
  <c r="N121" i="7"/>
  <c r="N120" i="7"/>
  <c r="N119" i="7"/>
  <c r="N118" i="7"/>
  <c r="N117" i="7"/>
  <c r="N116" i="7"/>
  <c r="N115" i="7"/>
  <c r="N114" i="7"/>
  <c r="N113" i="7"/>
  <c r="N112" i="7"/>
  <c r="N111" i="7"/>
  <c r="N110" i="7"/>
  <c r="N109" i="7"/>
  <c r="N108" i="7"/>
  <c r="N107" i="7"/>
  <c r="N106" i="7"/>
  <c r="N105" i="7"/>
  <c r="N104" i="7"/>
  <c r="N103" i="7"/>
  <c r="N102" i="7"/>
  <c r="N101"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2" i="7"/>
  <c r="N71" i="7"/>
  <c r="N70" i="7"/>
  <c r="N69" i="7"/>
  <c r="N68" i="7"/>
  <c r="N67" i="7"/>
  <c r="N66" i="7"/>
  <c r="N65" i="7"/>
  <c r="N64" i="7"/>
  <c r="N63" i="7"/>
  <c r="N62" i="7"/>
  <c r="N61" i="7"/>
  <c r="N60" i="7"/>
  <c r="N59" i="7"/>
  <c r="N58" i="7"/>
  <c r="N57" i="7"/>
  <c r="N56" i="7"/>
  <c r="N55" i="7"/>
  <c r="N54" i="7"/>
  <c r="N53" i="7"/>
  <c r="N52" i="7"/>
  <c r="N51" i="7"/>
  <c r="N50" i="7"/>
  <c r="N49" i="7"/>
  <c r="N48" i="7"/>
  <c r="N47" i="7"/>
  <c r="N46" i="7"/>
  <c r="N45" i="7"/>
  <c r="N44" i="7"/>
  <c r="N43" i="7"/>
  <c r="N42" i="7"/>
  <c r="N41" i="7"/>
  <c r="N40" i="7"/>
  <c r="N39" i="7"/>
  <c r="N38" i="7"/>
  <c r="N37" i="7"/>
  <c r="N36" i="7"/>
  <c r="N35" i="7"/>
  <c r="N34" i="7"/>
  <c r="N32" i="7"/>
  <c r="N31" i="7"/>
  <c r="N30" i="7"/>
  <c r="N33" i="7"/>
  <c r="N29" i="7"/>
  <c r="N28" i="7"/>
  <c r="N27" i="7"/>
  <c r="N26" i="7"/>
  <c r="N25" i="7"/>
  <c r="N24" i="7"/>
  <c r="N23" i="7"/>
  <c r="N22" i="7"/>
  <c r="N21" i="7"/>
  <c r="N20" i="7"/>
  <c r="N19" i="7"/>
  <c r="N18" i="7"/>
  <c r="N17" i="7"/>
  <c r="N16" i="7"/>
  <c r="N15" i="7"/>
  <c r="N14" i="7"/>
  <c r="N13" i="7"/>
  <c r="N12" i="7"/>
  <c r="N11" i="7"/>
  <c r="N10" i="7"/>
  <c r="N9" i="7"/>
  <c r="N8" i="7"/>
  <c r="N7" i="7"/>
  <c r="N6" i="7"/>
  <c r="N5" i="7"/>
  <c r="N4" i="7"/>
  <c r="N3" i="7"/>
  <c r="G863" i="28"/>
  <c r="I863" i="28" s="1"/>
  <c r="J863" i="28" s="1"/>
  <c r="G864" i="28"/>
  <c r="I864" i="28" s="1"/>
  <c r="J864" i="28" s="1"/>
  <c r="G865" i="28"/>
  <c r="I865" i="28" s="1"/>
  <c r="J865" i="28" s="1"/>
  <c r="G866" i="28"/>
  <c r="I866" i="28" s="1"/>
  <c r="J866" i="28" s="1"/>
  <c r="G867" i="28"/>
  <c r="I867" i="28" s="1"/>
  <c r="J867" i="28" s="1"/>
  <c r="G868" i="28"/>
  <c r="I868" i="28" s="1"/>
  <c r="J868" i="28" s="1"/>
  <c r="G869" i="28"/>
  <c r="I869" i="28" s="1"/>
  <c r="J869" i="28" s="1"/>
  <c r="G870" i="28"/>
  <c r="I870" i="28" s="1"/>
  <c r="J870" i="28" s="1"/>
  <c r="G871" i="28"/>
  <c r="I871" i="28" s="1"/>
  <c r="J871" i="28" s="1"/>
  <c r="G872" i="28"/>
  <c r="I872" i="28" s="1"/>
  <c r="J872" i="28" s="1"/>
  <c r="G883" i="28"/>
  <c r="I883" i="28" s="1"/>
  <c r="J883" i="28" s="1"/>
  <c r="G884" i="28"/>
  <c r="I884" i="28" s="1"/>
  <c r="J884" i="28" s="1"/>
  <c r="G885" i="28"/>
  <c r="I885" i="28" s="1"/>
  <c r="J885" i="28" s="1"/>
  <c r="G886" i="28"/>
  <c r="I886" i="28" s="1"/>
  <c r="J886" i="28" s="1"/>
  <c r="G887" i="28"/>
  <c r="I887" i="28" s="1"/>
  <c r="J887" i="28" s="1"/>
  <c r="G898" i="28"/>
  <c r="I898" i="28" s="1"/>
  <c r="J898" i="28" s="1"/>
  <c r="G899" i="28"/>
  <c r="I899" i="28" s="1"/>
  <c r="J899" i="28" s="1"/>
  <c r="G900" i="28"/>
  <c r="I900" i="28" s="1"/>
  <c r="J900" i="28" s="1"/>
  <c r="G901" i="28"/>
  <c r="I901" i="28" s="1"/>
  <c r="J901" i="28" s="1"/>
  <c r="G902" i="28"/>
  <c r="I902" i="28" s="1"/>
  <c r="J902" i="28" s="1"/>
  <c r="G688" i="28"/>
  <c r="I688" i="28" s="1"/>
  <c r="J688" i="28" s="1"/>
  <c r="G689" i="28"/>
  <c r="I689" i="28" s="1"/>
  <c r="J689" i="28" s="1"/>
  <c r="G690" i="28"/>
  <c r="I690" i="28" s="1"/>
  <c r="J690" i="28" s="1"/>
  <c r="G691" i="28"/>
  <c r="I691" i="28" s="1"/>
  <c r="J691" i="28" s="1"/>
  <c r="G692" i="28"/>
  <c r="I692" i="28" s="1"/>
  <c r="J692" i="28" s="1"/>
  <c r="G693" i="28"/>
  <c r="I693" i="28" s="1"/>
  <c r="J693" i="28" s="1"/>
  <c r="G694" i="28"/>
  <c r="I694" i="28" s="1"/>
  <c r="J694" i="28" s="1"/>
  <c r="G695" i="28"/>
  <c r="I695" i="28" s="1"/>
  <c r="J695" i="28" s="1"/>
  <c r="G696" i="28"/>
  <c r="I696" i="28" s="1"/>
  <c r="J696" i="28" s="1"/>
  <c r="G697" i="28"/>
  <c r="I697" i="28" s="1"/>
  <c r="J697" i="28" s="1"/>
  <c r="G748" i="28"/>
  <c r="I748" i="28" s="1"/>
  <c r="J748" i="28" s="1"/>
  <c r="G749" i="28"/>
  <c r="I749" i="28" s="1"/>
  <c r="J749" i="28" s="1"/>
  <c r="G750" i="28"/>
  <c r="I750" i="28" s="1"/>
  <c r="J750" i="28" s="1"/>
  <c r="G751" i="28"/>
  <c r="I751" i="28" s="1"/>
  <c r="J751" i="28" s="1"/>
  <c r="G752" i="28"/>
  <c r="I752" i="28" s="1"/>
  <c r="J752" i="28" s="1"/>
  <c r="G773" i="28"/>
  <c r="I773" i="28" s="1"/>
  <c r="J773" i="28" s="1"/>
  <c r="G774" i="28"/>
  <c r="I774" i="28" s="1"/>
  <c r="J774" i="28" s="1"/>
  <c r="G775" i="28"/>
  <c r="I775" i="28" s="1"/>
  <c r="J775" i="28" s="1"/>
  <c r="G776" i="28"/>
  <c r="I776" i="28" s="1"/>
  <c r="J776" i="28" s="1"/>
  <c r="G777" i="28"/>
  <c r="I777" i="28" s="1"/>
  <c r="J777" i="28" s="1"/>
  <c r="G788" i="28"/>
  <c r="I788" i="28" s="1"/>
  <c r="J788" i="28" s="1"/>
  <c r="G789" i="28"/>
  <c r="I789" i="28" s="1"/>
  <c r="J789" i="28" s="1"/>
  <c r="G790" i="28"/>
  <c r="I790" i="28" s="1"/>
  <c r="J790" i="28" s="1"/>
  <c r="G791" i="28"/>
  <c r="I791" i="28" s="1"/>
  <c r="J791" i="28" s="1"/>
  <c r="G792" i="28"/>
  <c r="I792" i="28" s="1"/>
  <c r="J792" i="28" s="1"/>
  <c r="G793" i="28"/>
  <c r="I793" i="28" s="1"/>
  <c r="J793" i="28" s="1"/>
  <c r="G794" i="28"/>
  <c r="I794" i="28" s="1"/>
  <c r="J794" i="28" s="1"/>
  <c r="G795" i="28"/>
  <c r="I795" i="28" s="1"/>
  <c r="J795" i="28" s="1"/>
  <c r="G796" i="28"/>
  <c r="I796" i="28" s="1"/>
  <c r="J796" i="28" s="1"/>
  <c r="G797" i="28"/>
  <c r="I797" i="28" s="1"/>
  <c r="J797" i="28" s="1"/>
  <c r="G813" i="28"/>
  <c r="I813" i="28" s="1"/>
  <c r="J813" i="28" s="1"/>
  <c r="G814" i="28"/>
  <c r="I814" i="28" s="1"/>
  <c r="J814" i="28" s="1"/>
  <c r="G815" i="28"/>
  <c r="I815" i="28" s="1"/>
  <c r="J815" i="28" s="1"/>
  <c r="G816" i="28"/>
  <c r="I816" i="28" s="1"/>
  <c r="J816" i="28" s="1"/>
  <c r="G817" i="28"/>
  <c r="I817" i="28" s="1"/>
  <c r="J817" i="28" s="1"/>
  <c r="G818" i="28"/>
  <c r="I818" i="28" s="1"/>
  <c r="J818" i="28" s="1"/>
  <c r="G819" i="28"/>
  <c r="I819" i="28" s="1"/>
  <c r="J819" i="28" s="1"/>
  <c r="G820" i="28"/>
  <c r="I820" i="28" s="1"/>
  <c r="J820" i="28" s="1"/>
  <c r="G821" i="28"/>
  <c r="I821" i="28" s="1"/>
  <c r="J821" i="28" s="1"/>
  <c r="G822" i="28"/>
  <c r="I822" i="28" s="1"/>
  <c r="J822" i="28" s="1"/>
  <c r="G828" i="28"/>
  <c r="I828" i="28" s="1"/>
  <c r="J828" i="28" s="1"/>
  <c r="G829" i="28"/>
  <c r="I829" i="28" s="1"/>
  <c r="J829" i="28" s="1"/>
  <c r="G830" i="28"/>
  <c r="I830" i="28" s="1"/>
  <c r="J830" i="28" s="1"/>
  <c r="G831" i="28"/>
  <c r="I831" i="28" s="1"/>
  <c r="J831" i="28" s="1"/>
  <c r="G832" i="28"/>
  <c r="I832" i="28" s="1"/>
  <c r="J832" i="28" s="1"/>
  <c r="G848" i="28"/>
  <c r="I848" i="28" s="1"/>
  <c r="J848" i="28" s="1"/>
  <c r="G849" i="28"/>
  <c r="I849" i="28" s="1"/>
  <c r="J849" i="28" s="1"/>
  <c r="G850" i="28"/>
  <c r="I850" i="28" s="1"/>
  <c r="J850" i="28" s="1"/>
  <c r="G851" i="28"/>
  <c r="I851" i="28" s="1"/>
  <c r="J851" i="28" s="1"/>
  <c r="G852" i="28"/>
  <c r="I852" i="28" s="1"/>
  <c r="J852" i="28" s="1"/>
  <c r="G625" i="28"/>
  <c r="I625" i="28" s="1"/>
  <c r="J625" i="28" s="1"/>
  <c r="G626" i="28"/>
  <c r="I626" i="28" s="1"/>
  <c r="J626" i="28" s="1"/>
  <c r="G627" i="28"/>
  <c r="I627" i="28" s="1"/>
  <c r="J627" i="28" s="1"/>
  <c r="G4" i="28"/>
  <c r="I4" i="28" s="1"/>
  <c r="J4" i="28" s="1"/>
  <c r="G5" i="28"/>
  <c r="I5" i="28" s="1"/>
  <c r="J5" i="28" s="1"/>
  <c r="G6" i="28"/>
  <c r="I6" i="28" s="1"/>
  <c r="J6" i="28" s="1"/>
  <c r="G7" i="28"/>
  <c r="I7" i="28" s="1"/>
  <c r="J7" i="28" s="1"/>
  <c r="G13" i="28"/>
  <c r="I13" i="28" s="1"/>
  <c r="G14" i="28"/>
  <c r="J14" i="28" s="1"/>
  <c r="G15" i="28"/>
  <c r="I15" i="28" s="1"/>
  <c r="J15" i="28" s="1"/>
  <c r="G16" i="28"/>
  <c r="I16" i="28" s="1"/>
  <c r="J16" i="28" s="1"/>
  <c r="G17" i="28"/>
  <c r="I17" i="28" s="1"/>
  <c r="J17" i="28" s="1"/>
  <c r="G18" i="28"/>
  <c r="I18" i="28" s="1"/>
  <c r="J18" i="28" s="1"/>
  <c r="G19" i="28"/>
  <c r="I19" i="28" s="1"/>
  <c r="J19" i="28" s="1"/>
  <c r="G20" i="28"/>
  <c r="I20" i="28" s="1"/>
  <c r="J20" i="28" s="1"/>
  <c r="G21" i="28"/>
  <c r="I21" i="28" s="1"/>
  <c r="J21" i="28" s="1"/>
  <c r="G22" i="28"/>
  <c r="I22" i="28" s="1"/>
  <c r="J22" i="28" s="1"/>
  <c r="G28" i="28"/>
  <c r="I28" i="28" s="1"/>
  <c r="J28" i="28" s="1"/>
  <c r="G29" i="28"/>
  <c r="I29" i="28" s="1"/>
  <c r="J29" i="28" s="1"/>
  <c r="G30" i="28"/>
  <c r="I30" i="28" s="1"/>
  <c r="J30" i="28" s="1"/>
  <c r="G31" i="28"/>
  <c r="I31" i="28" s="1"/>
  <c r="J31" i="28" s="1"/>
  <c r="G32" i="28"/>
  <c r="I32" i="28" s="1"/>
  <c r="J32" i="28" s="1"/>
  <c r="G63" i="28"/>
  <c r="I63" i="28" s="1"/>
  <c r="J63" i="28" s="1"/>
  <c r="G64" i="28"/>
  <c r="I64" i="28" s="1"/>
  <c r="J64" i="28" s="1"/>
  <c r="G65" i="28"/>
  <c r="I65" i="28" s="1"/>
  <c r="J65" i="28" s="1"/>
  <c r="G66" i="28"/>
  <c r="I66" i="28" s="1"/>
  <c r="J66" i="28" s="1"/>
  <c r="G67" i="28"/>
  <c r="I67" i="28" s="1"/>
  <c r="J67" i="28" s="1"/>
  <c r="G113" i="28"/>
  <c r="I113" i="28" s="1"/>
  <c r="J113" i="28" s="1"/>
  <c r="G114" i="28"/>
  <c r="I114" i="28" s="1"/>
  <c r="J114" i="28" s="1"/>
  <c r="G115" i="28"/>
  <c r="I115" i="28" s="1"/>
  <c r="J115" i="28" s="1"/>
  <c r="G116" i="28"/>
  <c r="I116" i="28" s="1"/>
  <c r="J116" i="28" s="1"/>
  <c r="G117" i="28"/>
  <c r="I117" i="28" s="1"/>
  <c r="J117" i="28" s="1"/>
  <c r="G128" i="28"/>
  <c r="I128" i="28" s="1"/>
  <c r="J128" i="28" s="1"/>
  <c r="G129" i="28"/>
  <c r="I129" i="28" s="1"/>
  <c r="J129" i="28" s="1"/>
  <c r="G130" i="28"/>
  <c r="I130" i="28" s="1"/>
  <c r="J130" i="28" s="1"/>
  <c r="G131" i="28"/>
  <c r="I131" i="28" s="1"/>
  <c r="J131" i="28" s="1"/>
  <c r="G132" i="28"/>
  <c r="I132" i="28" s="1"/>
  <c r="J132" i="28" s="1"/>
  <c r="G133" i="28"/>
  <c r="I133" i="28" s="1"/>
  <c r="J133" i="28" s="1"/>
  <c r="G134" i="28"/>
  <c r="I134" i="28" s="1"/>
  <c r="J134" i="28" s="1"/>
  <c r="G135" i="28"/>
  <c r="I135" i="28" s="1"/>
  <c r="J135" i="28" s="1"/>
  <c r="G136" i="28"/>
  <c r="I136" i="28" s="1"/>
  <c r="J136" i="28" s="1"/>
  <c r="G137" i="28"/>
  <c r="I137" i="28" s="1"/>
  <c r="J137" i="28" s="1"/>
  <c r="G148" i="28"/>
  <c r="I148" i="28" s="1"/>
  <c r="J148" i="28" s="1"/>
  <c r="G149" i="28"/>
  <c r="I149" i="28" s="1"/>
  <c r="J149" i="28" s="1"/>
  <c r="G150" i="28"/>
  <c r="I150" i="28" s="1"/>
  <c r="J150" i="28" s="1"/>
  <c r="G151" i="28"/>
  <c r="I151" i="28" s="1"/>
  <c r="J151" i="28" s="1"/>
  <c r="G152" i="28"/>
  <c r="I152" i="28" s="1"/>
  <c r="J152" i="28" s="1"/>
  <c r="G158" i="28"/>
  <c r="I158" i="28" s="1"/>
  <c r="J158" i="28" s="1"/>
  <c r="G159" i="28"/>
  <c r="I159" i="28" s="1"/>
  <c r="J159" i="28" s="1"/>
  <c r="G160" i="28"/>
  <c r="I160" i="28" s="1"/>
  <c r="J160" i="28" s="1"/>
  <c r="G161" i="28"/>
  <c r="I161" i="28" s="1"/>
  <c r="J161" i="28" s="1"/>
  <c r="G162" i="28"/>
  <c r="I162" i="28" s="1"/>
  <c r="J162" i="28" s="1"/>
  <c r="G163" i="28"/>
  <c r="I163" i="28" s="1"/>
  <c r="J163" i="28" s="1"/>
  <c r="G164" i="28"/>
  <c r="I164" i="28" s="1"/>
  <c r="J164" i="28" s="1"/>
  <c r="G165" i="28"/>
  <c r="I165" i="28" s="1"/>
  <c r="J165" i="28" s="1"/>
  <c r="G166" i="28"/>
  <c r="I166" i="28" s="1"/>
  <c r="J166" i="28" s="1"/>
  <c r="G167" i="28"/>
  <c r="I167" i="28" s="1"/>
  <c r="J167" i="28" s="1"/>
  <c r="G178" i="28"/>
  <c r="I178" i="28" s="1"/>
  <c r="J178" i="28" s="1"/>
  <c r="G179" i="28"/>
  <c r="I179" i="28" s="1"/>
  <c r="J179" i="28" s="1"/>
  <c r="G180" i="28"/>
  <c r="I180" i="28" s="1"/>
  <c r="J180" i="28" s="1"/>
  <c r="G181" i="28"/>
  <c r="I181" i="28" s="1"/>
  <c r="J181" i="28" s="1"/>
  <c r="G182" i="28"/>
  <c r="I182" i="28" s="1"/>
  <c r="J182" i="28" s="1"/>
  <c r="G213" i="28"/>
  <c r="I213" i="28" s="1"/>
  <c r="J213" i="28" s="1"/>
  <c r="G214" i="28"/>
  <c r="I214" i="28" s="1"/>
  <c r="J214" i="28" s="1"/>
  <c r="G215" i="28"/>
  <c r="I215" i="28" s="1"/>
  <c r="J215" i="28" s="1"/>
  <c r="G216" i="28"/>
  <c r="I216" i="28" s="1"/>
  <c r="J216" i="28" s="1"/>
  <c r="G217" i="28"/>
  <c r="I217" i="28" s="1"/>
  <c r="J217" i="28" s="1"/>
  <c r="G218" i="28"/>
  <c r="I218" i="28" s="1"/>
  <c r="J218" i="28" s="1"/>
  <c r="G219" i="28"/>
  <c r="I219" i="28" s="1"/>
  <c r="J219" i="28" s="1"/>
  <c r="G220" i="28"/>
  <c r="I220" i="28" s="1"/>
  <c r="J220" i="28" s="1"/>
  <c r="G221" i="28"/>
  <c r="I221" i="28" s="1"/>
  <c r="J221" i="28" s="1"/>
  <c r="G222" i="28"/>
  <c r="I222" i="28" s="1"/>
  <c r="J222" i="28" s="1"/>
  <c r="G238" i="28"/>
  <c r="I238" i="28" s="1"/>
  <c r="J238" i="28" s="1"/>
  <c r="G239" i="28"/>
  <c r="I239" i="28" s="1"/>
  <c r="J239" i="28" s="1"/>
  <c r="G240" i="28"/>
  <c r="I240" i="28" s="1"/>
  <c r="J240" i="28" s="1"/>
  <c r="G241" i="28"/>
  <c r="I241" i="28" s="1"/>
  <c r="J241" i="28" s="1"/>
  <c r="G242" i="28"/>
  <c r="I242" i="28" s="1"/>
  <c r="J242" i="28" s="1"/>
  <c r="G248" i="28"/>
  <c r="I248" i="28" s="1"/>
  <c r="J248" i="28" s="1"/>
  <c r="G249" i="28"/>
  <c r="I249" i="28" s="1"/>
  <c r="J249" i="28" s="1"/>
  <c r="G250" i="28"/>
  <c r="I250" i="28" s="1"/>
  <c r="J250" i="28" s="1"/>
  <c r="G251" i="28"/>
  <c r="I251" i="28" s="1"/>
  <c r="J251" i="28" s="1"/>
  <c r="G252" i="28"/>
  <c r="I252" i="28" s="1"/>
  <c r="J252" i="28" s="1"/>
  <c r="G263" i="28"/>
  <c r="I263" i="28" s="1"/>
  <c r="J263" i="28" s="1"/>
  <c r="G264" i="28"/>
  <c r="I264" i="28" s="1"/>
  <c r="J264" i="28" s="1"/>
  <c r="G265" i="28"/>
  <c r="I265" i="28" s="1"/>
  <c r="J265" i="28" s="1"/>
  <c r="G266" i="28"/>
  <c r="I266" i="28" s="1"/>
  <c r="J266" i="28" s="1"/>
  <c r="G267" i="28"/>
  <c r="I267" i="28" s="1"/>
  <c r="J267" i="28" s="1"/>
  <c r="G278" i="28"/>
  <c r="I278" i="28" s="1"/>
  <c r="J278" i="28" s="1"/>
  <c r="G279" i="28"/>
  <c r="I279" i="28" s="1"/>
  <c r="J279" i="28" s="1"/>
  <c r="G280" i="28"/>
  <c r="I280" i="28" s="1"/>
  <c r="J280" i="28" s="1"/>
  <c r="G281" i="28"/>
  <c r="I281" i="28" s="1"/>
  <c r="J281" i="28" s="1"/>
  <c r="G282" i="28"/>
  <c r="I282" i="28" s="1"/>
  <c r="J282" i="28" s="1"/>
  <c r="G303" i="28"/>
  <c r="I303" i="28" s="1"/>
  <c r="J303" i="28" s="1"/>
  <c r="G304" i="28"/>
  <c r="I304" i="28" s="1"/>
  <c r="J304" i="28" s="1"/>
  <c r="G305" i="28"/>
  <c r="I305" i="28" s="1"/>
  <c r="J305" i="28" s="1"/>
  <c r="G306" i="28"/>
  <c r="I306" i="28" s="1"/>
  <c r="J306" i="28" s="1"/>
  <c r="G307" i="28"/>
  <c r="I307" i="28" s="1"/>
  <c r="J307" i="28" s="1"/>
  <c r="G318" i="28"/>
  <c r="I318" i="28" s="1"/>
  <c r="J318" i="28" s="1"/>
  <c r="G319" i="28"/>
  <c r="I319" i="28" s="1"/>
  <c r="J319" i="28" s="1"/>
  <c r="G320" i="28"/>
  <c r="I320" i="28" s="1"/>
  <c r="J320" i="28" s="1"/>
  <c r="G321" i="28"/>
  <c r="I321" i="28" s="1"/>
  <c r="J321" i="28" s="1"/>
  <c r="G322" i="28"/>
  <c r="I322" i="28" s="1"/>
  <c r="J322" i="28" s="1"/>
  <c r="G333" i="28"/>
  <c r="I333" i="28" s="1"/>
  <c r="J333" i="28" s="1"/>
  <c r="G334" i="28"/>
  <c r="I334" i="28" s="1"/>
  <c r="J334" i="28" s="1"/>
  <c r="G335" i="28"/>
  <c r="I335" i="28" s="1"/>
  <c r="J335" i="28" s="1"/>
  <c r="G336" i="28"/>
  <c r="I336" i="28" s="1"/>
  <c r="J336" i="28" s="1"/>
  <c r="G337" i="28"/>
  <c r="I337" i="28" s="1"/>
  <c r="J337" i="28" s="1"/>
  <c r="G338" i="28"/>
  <c r="I338" i="28" s="1"/>
  <c r="J338" i="28" s="1"/>
  <c r="G339" i="28"/>
  <c r="I339" i="28" s="1"/>
  <c r="J339" i="28" s="1"/>
  <c r="G340" i="28"/>
  <c r="I340" i="28" s="1"/>
  <c r="J340" i="28" s="1"/>
  <c r="G341" i="28"/>
  <c r="I341" i="28" s="1"/>
  <c r="J341" i="28" s="1"/>
  <c r="G342" i="28"/>
  <c r="I342" i="28" s="1"/>
  <c r="J342" i="28" s="1"/>
  <c r="G343" i="28"/>
  <c r="I343" i="28" s="1"/>
  <c r="J343" i="28" s="1"/>
  <c r="G344" i="28"/>
  <c r="I344" i="28" s="1"/>
  <c r="J344" i="28" s="1"/>
  <c r="G345" i="28"/>
  <c r="I345" i="28" s="1"/>
  <c r="J345" i="28" s="1"/>
  <c r="G346" i="28"/>
  <c r="I346" i="28" s="1"/>
  <c r="J346" i="28" s="1"/>
  <c r="G347" i="28"/>
  <c r="I347" i="28" s="1"/>
  <c r="J347" i="28" s="1"/>
  <c r="G353" i="28"/>
  <c r="I353" i="28" s="1"/>
  <c r="J353" i="28" s="1"/>
  <c r="G354" i="28"/>
  <c r="I354" i="28" s="1"/>
  <c r="J354" i="28" s="1"/>
  <c r="G355" i="28"/>
  <c r="I355" i="28" s="1"/>
  <c r="J355" i="28" s="1"/>
  <c r="G356" i="28"/>
  <c r="I356" i="28" s="1"/>
  <c r="J356" i="28" s="1"/>
  <c r="G357" i="28"/>
  <c r="I357" i="28" s="1"/>
  <c r="J357" i="28" s="1"/>
  <c r="G373" i="28"/>
  <c r="I373" i="28" s="1"/>
  <c r="J373" i="28" s="1"/>
  <c r="G374" i="28"/>
  <c r="I374" i="28" s="1"/>
  <c r="J374" i="28" s="1"/>
  <c r="G375" i="28"/>
  <c r="I375" i="28" s="1"/>
  <c r="J375" i="28" s="1"/>
  <c r="G376" i="28"/>
  <c r="I376" i="28" s="1"/>
  <c r="J376" i="28" s="1"/>
  <c r="G377" i="28"/>
  <c r="I377" i="28" s="1"/>
  <c r="J377" i="28" s="1"/>
  <c r="G378" i="28"/>
  <c r="I378" i="28" s="1"/>
  <c r="J378" i="28" s="1"/>
  <c r="G379" i="28"/>
  <c r="I379" i="28" s="1"/>
  <c r="J379" i="28" s="1"/>
  <c r="G380" i="28"/>
  <c r="I380" i="28" s="1"/>
  <c r="J380" i="28" s="1"/>
  <c r="G381" i="28"/>
  <c r="I381" i="28" s="1"/>
  <c r="J381" i="28" s="1"/>
  <c r="G382" i="28"/>
  <c r="I382" i="28" s="1"/>
  <c r="J382" i="28" s="1"/>
  <c r="G383" i="28"/>
  <c r="I383" i="28" s="1"/>
  <c r="J383" i="28" s="1"/>
  <c r="G384" i="28"/>
  <c r="I384" i="28" s="1"/>
  <c r="J384" i="28" s="1"/>
  <c r="G385" i="28"/>
  <c r="I385" i="28" s="1"/>
  <c r="J385" i="28" s="1"/>
  <c r="G386" i="28"/>
  <c r="I386" i="28" s="1"/>
  <c r="J386" i="28" s="1"/>
  <c r="G387" i="28"/>
  <c r="I387" i="28" s="1"/>
  <c r="J387" i="28" s="1"/>
  <c r="G388" i="28"/>
  <c r="I388" i="28" s="1"/>
  <c r="J388" i="28" s="1"/>
  <c r="G389" i="28"/>
  <c r="I389" i="28" s="1"/>
  <c r="J389" i="28" s="1"/>
  <c r="G390" i="28"/>
  <c r="I390" i="28" s="1"/>
  <c r="J390" i="28" s="1"/>
  <c r="G391" i="28"/>
  <c r="I391" i="28" s="1"/>
  <c r="J391" i="28" s="1"/>
  <c r="G392" i="28"/>
  <c r="I392" i="28" s="1"/>
  <c r="J392" i="28" s="1"/>
  <c r="G418" i="28"/>
  <c r="I418" i="28" s="1"/>
  <c r="J418" i="28" s="1"/>
  <c r="G419" i="28"/>
  <c r="I419" i="28" s="1"/>
  <c r="J419" i="28" s="1"/>
  <c r="G420" i="28"/>
  <c r="I420" i="28" s="1"/>
  <c r="J420" i="28" s="1"/>
  <c r="G421" i="28"/>
  <c r="I421" i="28" s="1"/>
  <c r="J421" i="28" s="1"/>
  <c r="G422" i="28"/>
  <c r="I422" i="28" s="1"/>
  <c r="J422" i="28" s="1"/>
  <c r="G423" i="28"/>
  <c r="I423" i="28" s="1"/>
  <c r="J423" i="28" s="1"/>
  <c r="G424" i="28"/>
  <c r="I424" i="28" s="1"/>
  <c r="J424" i="28" s="1"/>
  <c r="G425" i="28"/>
  <c r="I425" i="28" s="1"/>
  <c r="J425" i="28" s="1"/>
  <c r="G426" i="28"/>
  <c r="I426" i="28" s="1"/>
  <c r="J426" i="28" s="1"/>
  <c r="G427" i="28"/>
  <c r="I427" i="28" s="1"/>
  <c r="J427" i="28" s="1"/>
  <c r="G428" i="28"/>
  <c r="I428" i="28" s="1"/>
  <c r="J428" i="28" s="1"/>
  <c r="G429" i="28"/>
  <c r="I429" i="28" s="1"/>
  <c r="J429" i="28" s="1"/>
  <c r="G430" i="28"/>
  <c r="I430" i="28" s="1"/>
  <c r="J430" i="28" s="1"/>
  <c r="G431" i="28"/>
  <c r="I431" i="28" s="1"/>
  <c r="J431" i="28" s="1"/>
  <c r="G432" i="28"/>
  <c r="I432" i="28" s="1"/>
  <c r="J432" i="28" s="1"/>
  <c r="G488" i="28"/>
  <c r="I488" i="28" s="1"/>
  <c r="J488" i="28" s="1"/>
  <c r="G489" i="28"/>
  <c r="I489" i="28" s="1"/>
  <c r="J489" i="28" s="1"/>
  <c r="G490" i="28"/>
  <c r="I490" i="28" s="1"/>
  <c r="J490" i="28" s="1"/>
  <c r="G491" i="28"/>
  <c r="I491" i="28" s="1"/>
  <c r="J491" i="28" s="1"/>
  <c r="G492" i="28"/>
  <c r="I492" i="28" s="1"/>
  <c r="J492" i="28" s="1"/>
  <c r="G493" i="28"/>
  <c r="I493" i="28" s="1"/>
  <c r="J493" i="28" s="1"/>
  <c r="G494" i="28"/>
  <c r="I494" i="28" s="1"/>
  <c r="J494" i="28" s="1"/>
  <c r="G495" i="28"/>
  <c r="I495" i="28" s="1"/>
  <c r="J495" i="28" s="1"/>
  <c r="G496" i="28"/>
  <c r="I496" i="28" s="1"/>
  <c r="J496" i="28" s="1"/>
  <c r="G497" i="28"/>
  <c r="I497" i="28" s="1"/>
  <c r="J497" i="28" s="1"/>
  <c r="G508" i="28"/>
  <c r="I508" i="28" s="1"/>
  <c r="J508" i="28" s="1"/>
  <c r="G509" i="28"/>
  <c r="I509" i="28" s="1"/>
  <c r="J509" i="28" s="1"/>
  <c r="G510" i="28"/>
  <c r="I510" i="28" s="1"/>
  <c r="J510" i="28" s="1"/>
  <c r="G511" i="28"/>
  <c r="I511" i="28" s="1"/>
  <c r="J511" i="28" s="1"/>
  <c r="G512" i="28"/>
  <c r="I512" i="28" s="1"/>
  <c r="J512" i="28" s="1"/>
  <c r="G533" i="28"/>
  <c r="I533" i="28" s="1"/>
  <c r="J533" i="28" s="1"/>
  <c r="G534" i="28"/>
  <c r="I534" i="28" s="1"/>
  <c r="J534" i="28" s="1"/>
  <c r="G535" i="28"/>
  <c r="I535" i="28" s="1"/>
  <c r="J535" i="28" s="1"/>
  <c r="G536" i="28"/>
  <c r="I536" i="28" s="1"/>
  <c r="J536" i="28" s="1"/>
  <c r="G537" i="28"/>
  <c r="I537" i="28" s="1"/>
  <c r="J537" i="28" s="1"/>
  <c r="G553" i="28"/>
  <c r="I553" i="28" s="1"/>
  <c r="J553" i="28" s="1"/>
  <c r="G554" i="28"/>
  <c r="I554" i="28" s="1"/>
  <c r="J554" i="28" s="1"/>
  <c r="G555" i="28"/>
  <c r="I555" i="28" s="1"/>
  <c r="J555" i="28" s="1"/>
  <c r="G556" i="28"/>
  <c r="I556" i="28" s="1"/>
  <c r="J556" i="28" s="1"/>
  <c r="G557" i="28"/>
  <c r="I557" i="28" s="1"/>
  <c r="J557" i="28" s="1"/>
  <c r="G558" i="28"/>
  <c r="I558" i="28" s="1"/>
  <c r="J558" i="28" s="1"/>
  <c r="G559" i="28"/>
  <c r="I559" i="28" s="1"/>
  <c r="J559" i="28" s="1"/>
  <c r="G560" i="28"/>
  <c r="I560" i="28" s="1"/>
  <c r="J560" i="28" s="1"/>
  <c r="G561" i="28"/>
  <c r="I561" i="28" s="1"/>
  <c r="J561" i="28" s="1"/>
  <c r="G562" i="28"/>
  <c r="I562" i="28" s="1"/>
  <c r="J562" i="28" s="1"/>
  <c r="G563" i="28"/>
  <c r="I563" i="28" s="1"/>
  <c r="J563" i="28" s="1"/>
  <c r="G564" i="28"/>
  <c r="I564" i="28" s="1"/>
  <c r="J564" i="28" s="1"/>
  <c r="G565" i="28"/>
  <c r="I565" i="28" s="1"/>
  <c r="J565" i="28" s="1"/>
  <c r="G566" i="28"/>
  <c r="I566" i="28" s="1"/>
  <c r="J566" i="28" s="1"/>
  <c r="G567" i="28"/>
  <c r="I567" i="28" s="1"/>
  <c r="J567" i="28" s="1"/>
  <c r="G578" i="28"/>
  <c r="I578" i="28" s="1"/>
  <c r="J578" i="28" s="1"/>
  <c r="G579" i="28"/>
  <c r="I579" i="28" s="1"/>
  <c r="J579" i="28" s="1"/>
  <c r="G580" i="28"/>
  <c r="I580" i="28" s="1"/>
  <c r="J580" i="28" s="1"/>
  <c r="G581" i="28"/>
  <c r="I581" i="28" s="1"/>
  <c r="J581" i="28" s="1"/>
  <c r="G582" i="28"/>
  <c r="I582" i="28" s="1"/>
  <c r="J582" i="28" s="1"/>
  <c r="G598" i="28"/>
  <c r="I598" i="28" s="1"/>
  <c r="J598" i="28" s="1"/>
  <c r="G599" i="28"/>
  <c r="I599" i="28" s="1"/>
  <c r="J599" i="28" s="1"/>
  <c r="G600" i="28"/>
  <c r="I600" i="28" s="1"/>
  <c r="J600" i="28" s="1"/>
  <c r="G601" i="28"/>
  <c r="I601" i="28" s="1"/>
  <c r="J601" i="28" s="1"/>
  <c r="G602" i="28"/>
  <c r="I602" i="28" s="1"/>
  <c r="J602" i="28" s="1"/>
  <c r="G603" i="28"/>
  <c r="I603" i="28" s="1"/>
  <c r="J603" i="28" s="1"/>
  <c r="G604" i="28"/>
  <c r="I604" i="28" s="1"/>
  <c r="J604" i="28" s="1"/>
  <c r="G605" i="28"/>
  <c r="I605" i="28" s="1"/>
  <c r="J605" i="28" s="1"/>
  <c r="G606" i="28"/>
  <c r="I606" i="28" s="1"/>
  <c r="J606" i="28" s="1"/>
  <c r="G607" i="28"/>
  <c r="I607" i="28" s="1"/>
  <c r="J607" i="28" s="1"/>
  <c r="G623" i="28"/>
  <c r="I623" i="28" s="1"/>
  <c r="J623" i="28" s="1"/>
  <c r="G624" i="28"/>
  <c r="I624" i="28" s="1"/>
  <c r="J624" i="28" s="1"/>
  <c r="G3" i="28"/>
  <c r="I3" i="28" s="1"/>
  <c r="J3" i="28" s="1"/>
  <c r="C23" i="32" l="1" a="1"/>
  <c r="C23" i="32" s="1"/>
  <c r="C51" i="32" a="1"/>
  <c r="C51" i="32" s="1"/>
  <c r="C37" i="32" a="1"/>
  <c r="C37" i="32" s="1"/>
  <c r="C44" i="32" a="1"/>
  <c r="C44" i="32" s="1"/>
  <c r="C43" i="32" a="1"/>
  <c r="C43" i="32" s="1"/>
  <c r="C68" i="32" a="1"/>
  <c r="C68" i="32" s="1"/>
  <c r="C60" i="32" a="1"/>
  <c r="C60" i="32" s="1"/>
  <c r="C45" i="32" a="1"/>
  <c r="C45" i="32" s="1"/>
  <c r="C49" i="32" a="1"/>
  <c r="C49" i="32" s="1"/>
  <c r="C54" i="32" a="1"/>
  <c r="C54" i="32" s="1"/>
  <c r="C39" i="32" a="1"/>
  <c r="C39" i="32" s="1"/>
  <c r="C29" i="32" a="1"/>
  <c r="C29" i="32" s="1"/>
  <c r="C57" i="32" a="1"/>
  <c r="C57" i="32" s="1"/>
  <c r="C33" i="32" a="1"/>
  <c r="C33" i="32" s="1"/>
  <c r="C38" i="32" a="1"/>
  <c r="C38" i="32" s="1"/>
  <c r="C63" i="32" a="1"/>
  <c r="C63" i="32" s="1"/>
  <c r="C46" i="32" a="1"/>
  <c r="C46" i="32" s="1"/>
  <c r="C24" i="32" a="1"/>
  <c r="C24" i="32" s="1"/>
  <c r="C72" i="32" a="1"/>
  <c r="C72" i="32" s="1"/>
  <c r="C41" i="32" a="1"/>
  <c r="C41" i="32" s="1"/>
  <c r="C50" i="32" a="1"/>
  <c r="C50" i="32" s="1"/>
  <c r="C40" i="32" a="1"/>
  <c r="C40" i="32" s="1"/>
  <c r="C55" i="32" a="1"/>
  <c r="C55" i="32" s="1"/>
  <c r="C25" i="32" a="1"/>
  <c r="C25" i="32" s="1"/>
  <c r="C35" i="32" a="1"/>
  <c r="C35" i="32" s="1"/>
  <c r="C26" i="32" a="1"/>
  <c r="C26" i="32" s="1"/>
  <c r="C34" i="32" a="1"/>
  <c r="C34" i="32" s="1"/>
  <c r="C58" i="32" a="1"/>
  <c r="C58" i="32" s="1"/>
  <c r="C64" i="32" a="1"/>
  <c r="C64" i="32" s="1"/>
  <c r="C47" i="32" a="1"/>
  <c r="C47" i="32" s="1"/>
  <c r="C52" i="32" a="1"/>
  <c r="C52" i="32" s="1"/>
  <c r="C69" i="32" a="1"/>
  <c r="C69" i="32" s="1"/>
  <c r="C28" i="32" a="1"/>
  <c r="C28" i="32" s="1"/>
  <c r="C31" i="32" a="1"/>
  <c r="C31" i="32" s="1"/>
  <c r="C66" i="32" a="1"/>
  <c r="C66" i="32" s="1"/>
  <c r="C30" i="32" a="1"/>
  <c r="C30" i="32" s="1"/>
  <c r="C61" i="32" a="1"/>
  <c r="C61" i="32" s="1"/>
  <c r="C70" i="32" a="1"/>
  <c r="C70" i="32" s="1"/>
  <c r="C27" i="32" a="1"/>
  <c r="C27" i="32" s="1"/>
  <c r="H176" i="28" l="1" a="1"/>
  <c r="H176" i="28" s="1"/>
  <c r="G176" i="28" s="1"/>
  <c r="I176" i="28" s="1"/>
  <c r="J176" i="28" s="1"/>
  <c r="H655" i="28" l="1" a="1"/>
  <c r="H655" i="28" s="1"/>
  <c r="G655" i="28" s="1"/>
  <c r="I655" i="28" s="1"/>
  <c r="J655" i="28" s="1"/>
  <c r="H653" i="28" a="1"/>
  <c r="H653" i="28" s="1"/>
  <c r="G653" i="28" s="1"/>
  <c r="I653" i="28" s="1"/>
  <c r="J653" i="28" s="1"/>
  <c r="H650" i="28" a="1"/>
  <c r="H650" i="28" s="1"/>
  <c r="G650" i="28" s="1"/>
  <c r="I650" i="28" s="1"/>
  <c r="J650" i="28" s="1"/>
  <c r="H654" i="28" a="1"/>
  <c r="H654" i="28" s="1"/>
  <c r="G654" i="28" s="1"/>
  <c r="I654" i="28" s="1"/>
  <c r="J654" i="28" s="1"/>
  <c r="H648" i="28" a="1"/>
  <c r="H648" i="28" s="1"/>
  <c r="G648" i="28" s="1"/>
  <c r="I648" i="28" s="1"/>
  <c r="J648" i="28" s="1"/>
  <c r="H909" i="28" a="1"/>
  <c r="H909" i="28" s="1"/>
  <c r="G909" i="28" s="1"/>
  <c r="I909" i="28" s="1"/>
  <c r="J909" i="28" s="1"/>
  <c r="H177" i="28" a="1"/>
  <c r="H177" i="28" s="1"/>
  <c r="H911" i="28" a="1"/>
  <c r="H911" i="28" s="1"/>
  <c r="G911" i="28" s="1"/>
  <c r="I911" i="28" s="1"/>
  <c r="J911" i="28" s="1"/>
  <c r="H243" i="28" a="1"/>
  <c r="H243" i="28" s="1"/>
  <c r="G243" i="28" s="1"/>
  <c r="I243" i="28" s="1"/>
  <c r="J243" i="28" s="1"/>
  <c r="H910" i="28" a="1"/>
  <c r="H910" i="28" s="1"/>
  <c r="G910" i="28" s="1"/>
  <c r="I910" i="28" s="1"/>
  <c r="J910" i="28" s="1"/>
  <c r="H245" i="28" a="1"/>
  <c r="H245" i="28" s="1"/>
  <c r="G245" i="28" s="1"/>
  <c r="I245" i="28" s="1"/>
  <c r="J245" i="28" s="1"/>
  <c r="H651" i="28" a="1"/>
  <c r="H651" i="28" s="1"/>
  <c r="G651" i="28" s="1"/>
  <c r="I651" i="28" s="1"/>
  <c r="J651" i="28" s="1"/>
  <c r="H501" i="28" a="1"/>
  <c r="H501" i="28" s="1"/>
  <c r="G501" i="28" s="1"/>
  <c r="I501" i="28" s="1"/>
  <c r="J501" i="28" s="1"/>
  <c r="H656" i="28" a="1"/>
  <c r="H656" i="28" s="1"/>
  <c r="G656" i="28" s="1"/>
  <c r="I656" i="28" s="1"/>
  <c r="J656" i="28" s="1"/>
  <c r="H649" i="28" a="1"/>
  <c r="H649" i="28" s="1"/>
  <c r="G649" i="28" s="1"/>
  <c r="I649" i="28" s="1"/>
  <c r="J649" i="28" s="1"/>
  <c r="H244" i="28" a="1"/>
  <c r="H244" i="28" s="1"/>
  <c r="G244" i="28" s="1"/>
  <c r="I244" i="28" s="1"/>
  <c r="J244" i="28" s="1"/>
  <c r="H500" i="28" a="1"/>
  <c r="H500" i="28" s="1"/>
  <c r="G500" i="28" s="1"/>
  <c r="I500" i="28" s="1"/>
  <c r="J500" i="28" s="1"/>
  <c r="H175" i="28" a="1"/>
  <c r="H175" i="28" s="1"/>
  <c r="G175" i="28" s="1"/>
  <c r="I175" i="28" s="1"/>
  <c r="J175" i="28" s="1"/>
  <c r="H652" i="28" a="1"/>
  <c r="H652" i="28" s="1"/>
  <c r="G652" i="28" s="1"/>
  <c r="I652" i="28" s="1"/>
  <c r="J652" i="28" s="1"/>
  <c r="H499" i="28" a="1"/>
  <c r="H499" i="28" s="1"/>
  <c r="G499" i="28" s="1"/>
  <c r="I499" i="28" s="1"/>
  <c r="J499" i="28" s="1"/>
  <c r="H498" i="28" a="1"/>
  <c r="H498" i="28" s="1"/>
  <c r="G498" i="28" s="1"/>
  <c r="I498" i="28" s="1"/>
  <c r="J498" i="28" s="1"/>
  <c r="H174" i="28" a="1"/>
  <c r="H174" i="28" s="1"/>
  <c r="G174" i="28" s="1"/>
  <c r="I174" i="28" s="1"/>
  <c r="J174" i="28" s="1"/>
  <c r="H908" i="28" a="1"/>
  <c r="H908" i="28" s="1"/>
  <c r="G908" i="28" s="1"/>
  <c r="I908" i="28" s="1"/>
  <c r="J908" i="28" s="1"/>
  <c r="H912" i="28" a="1"/>
  <c r="H912" i="28" s="1"/>
  <c r="G912" i="28" s="1"/>
  <c r="I912" i="28" s="1"/>
  <c r="J912" i="28" s="1"/>
  <c r="H247" i="28" a="1"/>
  <c r="H247" i="28" s="1"/>
  <c r="G247" i="28" s="1"/>
  <c r="I247" i="28" s="1"/>
  <c r="J247" i="28" s="1"/>
  <c r="H246" i="28" a="1"/>
  <c r="H246" i="28" s="1"/>
  <c r="G246" i="28" s="1"/>
  <c r="I246" i="28" s="1"/>
  <c r="J246" i="28" s="1"/>
  <c r="H173" i="28" a="1"/>
  <c r="H173" i="28" s="1"/>
  <c r="G173" i="28" s="1"/>
  <c r="I173" i="28" s="1"/>
  <c r="J173" i="28" s="1"/>
  <c r="H502" i="28" a="1"/>
  <c r="H502" i="28" s="1"/>
  <c r="G502" i="28" s="1"/>
  <c r="I502" i="28" s="1"/>
  <c r="J502" i="28" s="1"/>
  <c r="H657" i="28" a="1"/>
  <c r="H657" i="28" s="1"/>
  <c r="G657" i="28" s="1"/>
  <c r="I657" i="28" s="1"/>
  <c r="J657"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Filip M</author>
  </authors>
  <commentList>
    <comment ref="E26" authorId="0" shapeId="0" xr:uid="{CD5D9F7D-CDDF-4A13-8C25-7F5D99E7E9A3}">
      <text>
        <r>
          <rPr>
            <b/>
            <sz val="9"/>
            <color indexed="81"/>
            <rFont val="Tahoma"/>
            <family val="2"/>
          </rPr>
          <t>Filip M:</t>
        </r>
        <r>
          <rPr>
            <sz val="9"/>
            <color indexed="81"/>
            <rFont val="Tahoma"/>
            <family val="2"/>
          </rPr>
          <t xml:space="preserve">
mid-year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Filip M</author>
    <author>BERTRAM, Melanie</author>
  </authors>
  <commentList>
    <comment ref="D5" authorId="0" shapeId="0" xr:uid="{8B920C5A-654B-4345-AADA-AF14374A4DCE}">
      <text>
        <r>
          <rPr>
            <b/>
            <sz val="9"/>
            <color indexed="81"/>
            <rFont val="Tahoma"/>
            <family val="2"/>
          </rPr>
          <t>Filip M:</t>
        </r>
        <r>
          <rPr>
            <sz val="9"/>
            <color indexed="81"/>
            <rFont val="Tahoma"/>
            <family val="2"/>
          </rPr>
          <t xml:space="preserve">
Standardized population sizes are:
National: 50 million
Province: 5 million
District: 0.5 million</t>
        </r>
      </text>
    </comment>
    <comment ref="C22" authorId="1" shapeId="0" xr:uid="{DB60A267-8E25-47DC-86BA-314A308DFB77}">
      <text>
        <r>
          <rPr>
            <b/>
            <sz val="9"/>
            <color indexed="81"/>
            <rFont val="Tahoma"/>
            <family val="2"/>
          </rPr>
          <t>MEHEUS, Filip:</t>
        </r>
        <r>
          <rPr>
            <sz val="9"/>
            <color indexed="81"/>
            <rFont val="Tahoma"/>
            <family val="2"/>
          </rPr>
          <t xml:space="preserve">
Note that these equations have look up arrays. If you are getting an error message, please try using Ctrl + Shift + Enter to complete the lookup function.</t>
        </r>
      </text>
    </comment>
    <comment ref="C77" authorId="1" shapeId="0" xr:uid="{22D2D326-C3EC-4769-8EF7-048CADCFBC72}">
      <text>
        <r>
          <rPr>
            <b/>
            <sz val="9"/>
            <color indexed="81"/>
            <rFont val="Tahoma"/>
            <family val="2"/>
          </rPr>
          <t>BERTRAM, Melanie:</t>
        </r>
        <r>
          <rPr>
            <sz val="9"/>
            <color indexed="81"/>
            <rFont val="Tahoma"/>
            <family val="2"/>
          </rPr>
          <t xml:space="preserve">
Note that these equations have look up arrays. If you are getting an error message, please try using Ctrl + Shift + Enter to complete the lookup function.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Filip M</author>
  </authors>
  <commentList>
    <comment ref="B3" authorId="0" shapeId="0" xr:uid="{0F8FDDF3-21EA-4C0B-B19C-7DC0E9C5EEB6}">
      <text>
        <r>
          <rPr>
            <b/>
            <sz val="9"/>
            <color indexed="81"/>
            <rFont val="Tahoma"/>
            <family val="2"/>
          </rPr>
          <t>Filip M:</t>
        </r>
        <r>
          <rPr>
            <sz val="9"/>
            <color indexed="81"/>
            <rFont val="Tahoma"/>
            <family val="2"/>
          </rPr>
          <t xml:space="preserve">
ISO-3 code</t>
        </r>
      </text>
    </comment>
    <comment ref="D3" authorId="0" shapeId="0" xr:uid="{A0E2B820-3B7B-429A-A777-7B95211DAE60}">
      <text>
        <r>
          <rPr>
            <b/>
            <sz val="9"/>
            <color indexed="81"/>
            <rFont val="Tahoma"/>
            <family val="2"/>
          </rPr>
          <t>Filip M:</t>
        </r>
        <r>
          <rPr>
            <sz val="9"/>
            <color indexed="81"/>
            <rFont val="Tahoma"/>
            <family val="2"/>
          </rPr>
          <t xml:space="preserve">
Not updated</t>
        </r>
      </text>
    </comment>
    <comment ref="J3" authorId="0" shapeId="0" xr:uid="{81AE9755-6901-4092-8BFC-F9EB9AD20201}">
      <text>
        <r>
          <rPr>
            <b/>
            <sz val="9"/>
            <color indexed="81"/>
            <rFont val="Tahoma"/>
            <family val="2"/>
          </rPr>
          <t>Filip M:</t>
        </r>
        <r>
          <rPr>
            <sz val="9"/>
            <color indexed="81"/>
            <rFont val="Tahoma"/>
            <family val="2"/>
          </rPr>
          <t xml:space="preserve">
ILOSTAT labour force
</t>
        </r>
      </text>
    </comment>
    <comment ref="L3" authorId="0" shapeId="0" xr:uid="{85948711-CC3B-4CC9-9F3E-8EAD334857F4}">
      <text>
        <r>
          <rPr>
            <b/>
            <sz val="9"/>
            <color indexed="81"/>
            <rFont val="Tahoma"/>
            <family val="2"/>
          </rPr>
          <t>Filip M:</t>
        </r>
        <r>
          <rPr>
            <sz val="9"/>
            <color indexed="81"/>
            <rFont val="Tahoma"/>
            <family val="2"/>
          </rPr>
          <t xml:space="preserve">
GHO</t>
        </r>
      </text>
    </comment>
    <comment ref="M3" authorId="0" shapeId="0" xr:uid="{5A4DB721-1C56-487E-AF0E-9B045121DCBC}">
      <text>
        <r>
          <rPr>
            <b/>
            <sz val="9"/>
            <color indexed="81"/>
            <rFont val="Tahoma"/>
            <family val="2"/>
          </rPr>
          <t>Filip M:</t>
        </r>
        <r>
          <rPr>
            <sz val="9"/>
            <color indexed="81"/>
            <rFont val="Tahoma"/>
            <family val="2"/>
          </rPr>
          <t xml:space="preserve">
GHO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 JINA</author>
  </authors>
  <commentList>
    <comment ref="C42" authorId="0" shapeId="0" xr:uid="{00000000-0006-0000-0300-000001000000}">
      <text>
        <r>
          <rPr>
            <b/>
            <sz val="9"/>
            <color indexed="81"/>
            <rFont val="Tahoma"/>
            <family val="2"/>
          </rPr>
          <t>LI, JINA:</t>
        </r>
        <r>
          <rPr>
            <sz val="9"/>
            <color indexed="81"/>
            <rFont val="Tahoma"/>
            <family val="2"/>
          </rPr>
          <t xml:space="preserve">
statoid
</t>
        </r>
      </text>
    </comment>
    <comment ref="C157" authorId="0" shapeId="0" xr:uid="{00000000-0006-0000-0300-000002000000}">
      <text>
        <r>
          <rPr>
            <b/>
            <sz val="9"/>
            <color indexed="81"/>
            <rFont val="Tahoma"/>
            <family val="2"/>
          </rPr>
          <t>LI, JINA:</t>
        </r>
        <r>
          <rPr>
            <sz val="9"/>
            <color indexed="81"/>
            <rFont val="Tahoma"/>
            <family val="2"/>
          </rPr>
          <t xml:space="preserve">
statoids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Filip M</author>
  </authors>
  <commentList>
    <comment ref="J1" authorId="0" shapeId="0" xr:uid="{3F0DC973-849F-4566-9B20-E84BB66AB82B}">
      <text>
        <r>
          <rPr>
            <b/>
            <sz val="9"/>
            <color indexed="81"/>
            <rFont val="Tahoma"/>
            <family val="2"/>
          </rPr>
          <t xml:space="preserve">Filip M:
</t>
        </r>
        <r>
          <rPr>
            <sz val="9"/>
            <color indexed="81"/>
            <rFont val="Tahoma"/>
            <family val="2"/>
          </rPr>
          <t>2010 USD unit costs were converted to LCU. The LCU values were then inflated to 2019. The 2019 LCU values were the converted to 2019 I$.</t>
        </r>
      </text>
    </comment>
    <comment ref="L1" authorId="0" shapeId="0" xr:uid="{243318F2-8C0B-4EF6-8B8D-162382FC4172}">
      <text>
        <r>
          <rPr>
            <b/>
            <sz val="9"/>
            <color indexed="81"/>
            <rFont val="Tahoma"/>
            <family val="2"/>
          </rPr>
          <t>Filip M:</t>
        </r>
        <r>
          <rPr>
            <sz val="9"/>
            <color indexed="81"/>
            <rFont val="Tahoma"/>
            <family val="2"/>
          </rPr>
          <t xml:space="preserve">
Cost per OP visit whereby:
- Inflation = country specific  if country-specific inflation &lt; regional average
- Inflation = regional average if country-specific inflation &gt; regional average</t>
        </r>
      </text>
    </comment>
    <comment ref="N2" authorId="0" shapeId="0" xr:uid="{7D3E9A6D-9452-46F6-BC1B-80ECFBA62545}">
      <text>
        <r>
          <rPr>
            <b/>
            <sz val="9"/>
            <color indexed="81"/>
            <rFont val="Tahoma"/>
            <family val="2"/>
          </rPr>
          <t>Filip M:</t>
        </r>
        <r>
          <rPr>
            <sz val="9"/>
            <color indexed="81"/>
            <rFont val="Tahoma"/>
            <family val="2"/>
          </rPr>
          <t xml:space="preserve">
From Management costing V2 sheet obtained from Robert Totanes.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Callum</author>
  </authors>
  <commentList>
    <comment ref="J3" authorId="0" shapeId="0" xr:uid="{00000000-0006-0000-0600-000001000000}">
      <text>
        <r>
          <rPr>
            <b/>
            <sz val="9"/>
            <color indexed="81"/>
            <rFont val="Tahoma"/>
            <family val="2"/>
          </rPr>
          <t>Callum:</t>
        </r>
        <r>
          <rPr>
            <sz val="9"/>
            <color indexed="81"/>
            <rFont val="Tahoma"/>
            <family val="2"/>
          </rPr>
          <t xml:space="preserve">
ILOSTAT Database says salaries are annual but more likely to be monthly</t>
        </r>
      </text>
    </comment>
    <comment ref="Q6" authorId="0" shapeId="0" xr:uid="{00000000-0006-0000-0600-000002000000}">
      <text>
        <r>
          <rPr>
            <b/>
            <sz val="9"/>
            <color indexed="81"/>
            <rFont val="Tahoma"/>
            <family val="2"/>
          </rPr>
          <t>Callum:</t>
        </r>
        <r>
          <rPr>
            <sz val="9"/>
            <color indexed="81"/>
            <rFont val="Tahoma"/>
            <family val="2"/>
          </rPr>
          <t xml:space="preserve">
Outlier. Unreliable data. Most probably due to date of labour survey and high inflation over past decade</t>
        </r>
      </text>
    </comment>
    <comment ref="R6" authorId="0" shapeId="0" xr:uid="{00000000-0006-0000-0600-000003000000}">
      <text>
        <r>
          <rPr>
            <b/>
            <sz val="9"/>
            <color indexed="81"/>
            <rFont val="Tahoma"/>
            <family val="2"/>
          </rPr>
          <t>Callum:</t>
        </r>
        <r>
          <rPr>
            <sz val="9"/>
            <color indexed="81"/>
            <rFont val="Tahoma"/>
            <family val="2"/>
          </rPr>
          <t xml:space="preserve">
Outlier. Unreliable data. Most probably due to date of labour survey and high inflation over past </t>
        </r>
      </text>
    </comment>
    <comment ref="B78" authorId="0" shapeId="0" xr:uid="{00000000-0006-0000-0600-000004000000}">
      <text>
        <r>
          <rPr>
            <b/>
            <sz val="9"/>
            <color indexed="81"/>
            <rFont val="Tahoma"/>
            <family val="2"/>
          </rPr>
          <t>Callum:</t>
        </r>
        <r>
          <rPr>
            <sz val="9"/>
            <color indexed="81"/>
            <rFont val="Tahoma"/>
            <family val="2"/>
          </rPr>
          <t xml:space="preserve">
ILOSTA Data for India extremely unreliable and inconsistent</t>
        </r>
      </text>
    </comment>
    <comment ref="J138" authorId="0" shapeId="0" xr:uid="{00000000-0006-0000-0600-000005000000}">
      <text>
        <r>
          <rPr>
            <b/>
            <sz val="9"/>
            <color indexed="81"/>
            <rFont val="Tahoma"/>
            <family val="2"/>
          </rPr>
          <t>Callum:</t>
        </r>
        <r>
          <rPr>
            <sz val="9"/>
            <color indexed="81"/>
            <rFont val="Tahoma"/>
            <family val="2"/>
          </rPr>
          <t xml:space="preserve">
ILOSTAT Database has incorrect time unit of annual salary rather than monthly salary</t>
        </r>
      </text>
    </comment>
    <comment ref="J180" authorId="0" shapeId="0" xr:uid="{00000000-0006-0000-0600-000006000000}">
      <text>
        <r>
          <rPr>
            <b/>
            <sz val="9"/>
            <color indexed="81"/>
            <rFont val="Tahoma"/>
            <family val="2"/>
          </rPr>
          <t>Callum:</t>
        </r>
        <r>
          <rPr>
            <sz val="9"/>
            <color indexed="81"/>
            <rFont val="Tahoma"/>
            <family val="2"/>
          </rPr>
          <t xml:space="preserve">
ILOSTAT Database indicates non-standard time unit but it is likely to be equivalent to a month</t>
        </r>
      </text>
    </comment>
    <comment ref="J197" authorId="0" shapeId="0" xr:uid="{00000000-0006-0000-0600-000007000000}">
      <text>
        <r>
          <rPr>
            <b/>
            <sz val="9"/>
            <color indexed="81"/>
            <rFont val="Tahoma"/>
            <family val="2"/>
          </rPr>
          <t>Callum:</t>
        </r>
        <r>
          <rPr>
            <sz val="9"/>
            <color indexed="81"/>
            <rFont val="Tahoma"/>
            <family val="2"/>
          </rPr>
          <t xml:space="preserve">
ILOSTAT Database says salaries are annual but more likely to be monthly</t>
        </r>
      </text>
    </comment>
    <comment ref="Q200" authorId="0" shapeId="0" xr:uid="{00000000-0006-0000-0600-000008000000}">
      <text>
        <r>
          <rPr>
            <b/>
            <sz val="9"/>
            <color indexed="81"/>
            <rFont val="Tahoma"/>
            <family val="2"/>
          </rPr>
          <t>Callum:</t>
        </r>
        <r>
          <rPr>
            <sz val="9"/>
            <color indexed="81"/>
            <rFont val="Tahoma"/>
            <family val="2"/>
          </rPr>
          <t xml:space="preserve">
Outlier. Unreliable data. Most probably due to date of labour survey and high inflation over past </t>
        </r>
      </text>
    </comment>
    <comment ref="R200" authorId="0" shapeId="0" xr:uid="{00000000-0006-0000-0600-000009000000}">
      <text>
        <r>
          <rPr>
            <b/>
            <sz val="9"/>
            <color indexed="81"/>
            <rFont val="Tahoma"/>
            <family val="2"/>
          </rPr>
          <t>Callum:</t>
        </r>
        <r>
          <rPr>
            <sz val="9"/>
            <color indexed="81"/>
            <rFont val="Tahoma"/>
            <family val="2"/>
          </rPr>
          <t xml:space="preserve">
Outlier. Unreliable data. Most probably due to date of labour survey and high inflation over past </t>
        </r>
      </text>
    </comment>
    <comment ref="B272" authorId="0" shapeId="0" xr:uid="{00000000-0006-0000-0600-00000A000000}">
      <text>
        <r>
          <rPr>
            <b/>
            <sz val="9"/>
            <color indexed="81"/>
            <rFont val="Tahoma"/>
            <family val="2"/>
          </rPr>
          <t>Callum:</t>
        </r>
        <r>
          <rPr>
            <sz val="9"/>
            <color indexed="81"/>
            <rFont val="Tahoma"/>
            <family val="2"/>
          </rPr>
          <t xml:space="preserve">
ILOSTA Data for India extremely unreliable and inconsistent</t>
        </r>
      </text>
    </comment>
    <comment ref="J332" authorId="0" shapeId="0" xr:uid="{00000000-0006-0000-0600-00000B000000}">
      <text>
        <r>
          <rPr>
            <b/>
            <sz val="9"/>
            <color indexed="81"/>
            <rFont val="Tahoma"/>
            <family val="2"/>
          </rPr>
          <t>Callum:</t>
        </r>
        <r>
          <rPr>
            <sz val="9"/>
            <color indexed="81"/>
            <rFont val="Tahoma"/>
            <family val="2"/>
          </rPr>
          <t xml:space="preserve">
ILOSTAT Database has incorrect time unit of annual salary rather than monthly salary</t>
        </r>
      </text>
    </comment>
    <comment ref="J374" authorId="0" shapeId="0" xr:uid="{00000000-0006-0000-0600-00000C000000}">
      <text>
        <r>
          <rPr>
            <b/>
            <sz val="9"/>
            <color indexed="81"/>
            <rFont val="Tahoma"/>
            <family val="2"/>
          </rPr>
          <t>Callum:</t>
        </r>
        <r>
          <rPr>
            <sz val="9"/>
            <color indexed="81"/>
            <rFont val="Tahoma"/>
            <family val="2"/>
          </rPr>
          <t xml:space="preserve">
ILOSTAT Database indicates non-standard time unit but it is likely to be equivalent to a month</t>
        </r>
      </text>
    </comment>
    <comment ref="J391" authorId="0" shapeId="0" xr:uid="{00000000-0006-0000-0600-00000D000000}">
      <text>
        <r>
          <rPr>
            <b/>
            <sz val="9"/>
            <color indexed="81"/>
            <rFont val="Tahoma"/>
            <family val="2"/>
          </rPr>
          <t>Callum:</t>
        </r>
        <r>
          <rPr>
            <sz val="9"/>
            <color indexed="81"/>
            <rFont val="Tahoma"/>
            <family val="2"/>
          </rPr>
          <t xml:space="preserve">
ILOSTAT Database says salaries are annual but more likely to be monthly</t>
        </r>
      </text>
    </comment>
    <comment ref="Q394" authorId="0" shapeId="0" xr:uid="{00000000-0006-0000-0600-00000E000000}">
      <text>
        <r>
          <rPr>
            <b/>
            <sz val="9"/>
            <color indexed="81"/>
            <rFont val="Tahoma"/>
            <family val="2"/>
          </rPr>
          <t>Callum:</t>
        </r>
        <r>
          <rPr>
            <sz val="9"/>
            <color indexed="81"/>
            <rFont val="Tahoma"/>
            <family val="2"/>
          </rPr>
          <t xml:space="preserve">
Outlier. Unreliable data. Most probably due to date of labour survey and high inflation over past </t>
        </r>
      </text>
    </comment>
    <comment ref="R394" authorId="0" shapeId="0" xr:uid="{00000000-0006-0000-0600-00000F000000}">
      <text>
        <r>
          <rPr>
            <b/>
            <sz val="9"/>
            <color indexed="81"/>
            <rFont val="Tahoma"/>
            <family val="2"/>
          </rPr>
          <t>Callum:</t>
        </r>
        <r>
          <rPr>
            <sz val="9"/>
            <color indexed="81"/>
            <rFont val="Tahoma"/>
            <family val="2"/>
          </rPr>
          <t xml:space="preserve">
Outlier. Unreliable data. Most probably due to date of labour survey and high inflation over past </t>
        </r>
      </text>
    </comment>
    <comment ref="B466" authorId="0" shapeId="0" xr:uid="{00000000-0006-0000-0600-000010000000}">
      <text>
        <r>
          <rPr>
            <b/>
            <sz val="9"/>
            <color indexed="81"/>
            <rFont val="Tahoma"/>
            <family val="2"/>
          </rPr>
          <t>Callum:</t>
        </r>
        <r>
          <rPr>
            <sz val="9"/>
            <color indexed="81"/>
            <rFont val="Tahoma"/>
            <family val="2"/>
          </rPr>
          <t xml:space="preserve">
ILOSTA Data for India extremely unreliable and inconsistent</t>
        </r>
      </text>
    </comment>
    <comment ref="J526" authorId="0" shapeId="0" xr:uid="{00000000-0006-0000-0600-000011000000}">
      <text>
        <r>
          <rPr>
            <b/>
            <sz val="9"/>
            <color indexed="81"/>
            <rFont val="Tahoma"/>
            <family val="2"/>
          </rPr>
          <t>Callum:</t>
        </r>
        <r>
          <rPr>
            <sz val="9"/>
            <color indexed="81"/>
            <rFont val="Tahoma"/>
            <family val="2"/>
          </rPr>
          <t xml:space="preserve">
ILOSTAT Database has incorrect time unit of annual salary rather than monthly salary</t>
        </r>
      </text>
    </comment>
    <comment ref="J568" authorId="0" shapeId="0" xr:uid="{00000000-0006-0000-0600-000012000000}">
      <text>
        <r>
          <rPr>
            <b/>
            <sz val="9"/>
            <color indexed="81"/>
            <rFont val="Tahoma"/>
            <family val="2"/>
          </rPr>
          <t>Callum:</t>
        </r>
        <r>
          <rPr>
            <sz val="9"/>
            <color indexed="81"/>
            <rFont val="Tahoma"/>
            <family val="2"/>
          </rPr>
          <t xml:space="preserve">
ILOSTAT Database indicates non-standard time unit but it is likely to be equivalent to a month</t>
        </r>
      </text>
    </comment>
    <comment ref="Q588" authorId="0" shapeId="0" xr:uid="{00000000-0006-0000-0600-000013000000}">
      <text>
        <r>
          <rPr>
            <b/>
            <sz val="9"/>
            <color indexed="81"/>
            <rFont val="Tahoma"/>
            <family val="2"/>
          </rPr>
          <t>Callum:</t>
        </r>
        <r>
          <rPr>
            <sz val="9"/>
            <color indexed="81"/>
            <rFont val="Tahoma"/>
            <family val="2"/>
          </rPr>
          <t xml:space="preserve">
Outlier. Unreliable data. Most probably due to date of labour survey and high inflation over past </t>
        </r>
      </text>
    </comment>
    <comment ref="R588" authorId="0" shapeId="0" xr:uid="{00000000-0006-0000-0600-000014000000}">
      <text>
        <r>
          <rPr>
            <b/>
            <sz val="9"/>
            <color indexed="81"/>
            <rFont val="Tahoma"/>
            <family val="2"/>
          </rPr>
          <t>Callum:</t>
        </r>
        <r>
          <rPr>
            <sz val="9"/>
            <color indexed="81"/>
            <rFont val="Tahoma"/>
            <family val="2"/>
          </rPr>
          <t xml:space="preserve">
Outlier. Unreliable data. Most probably due to date of labour survey and high inflation over past </t>
        </r>
      </text>
    </comment>
    <comment ref="B660" authorId="0" shapeId="0" xr:uid="{00000000-0006-0000-0600-000015000000}">
      <text>
        <r>
          <rPr>
            <b/>
            <sz val="9"/>
            <color indexed="81"/>
            <rFont val="Tahoma"/>
            <family val="2"/>
          </rPr>
          <t>Callum:</t>
        </r>
        <r>
          <rPr>
            <sz val="9"/>
            <color indexed="81"/>
            <rFont val="Tahoma"/>
            <family val="2"/>
          </rPr>
          <t xml:space="preserve">
ILOSTA Data for India extremely unreliable and inconsistent</t>
        </r>
      </text>
    </comment>
    <comment ref="J720" authorId="0" shapeId="0" xr:uid="{00000000-0006-0000-0600-000016000000}">
      <text>
        <r>
          <rPr>
            <b/>
            <sz val="9"/>
            <color indexed="81"/>
            <rFont val="Tahoma"/>
            <family val="2"/>
          </rPr>
          <t>Callum:</t>
        </r>
        <r>
          <rPr>
            <sz val="9"/>
            <color indexed="81"/>
            <rFont val="Tahoma"/>
            <family val="2"/>
          </rPr>
          <t xml:space="preserve">
ILOSTAT Database has incorrect time unit of annual salary rather than monthly salary</t>
        </r>
      </text>
    </comment>
    <comment ref="J762" authorId="0" shapeId="0" xr:uid="{00000000-0006-0000-0600-000017000000}">
      <text>
        <r>
          <rPr>
            <b/>
            <sz val="9"/>
            <color indexed="81"/>
            <rFont val="Tahoma"/>
            <family val="2"/>
          </rPr>
          <t>Callum:</t>
        </r>
        <r>
          <rPr>
            <sz val="9"/>
            <color indexed="81"/>
            <rFont val="Tahoma"/>
            <family val="2"/>
          </rPr>
          <t xml:space="preserve">
ILOSTAT Database indicates non-standard time unit but it is likely to be equivalent to a month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Filip M</author>
  </authors>
  <commentList>
    <comment ref="R2" authorId="0" shapeId="0" xr:uid="{7363728B-DB8A-430A-9DBD-DC0287946F35}">
      <text>
        <r>
          <rPr>
            <b/>
            <sz val="9"/>
            <color indexed="81"/>
            <rFont val="Tahoma"/>
            <family val="2"/>
          </rPr>
          <t>Filip M:</t>
        </r>
        <r>
          <rPr>
            <sz val="9"/>
            <color indexed="81"/>
            <rFont val="Tahoma"/>
            <family val="2"/>
          </rPr>
          <t xml:space="preserve">
Original conversion data from Robert. But is not avialable for all Appendix 3 countries so used WHO-CHOICE price datgabase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Filip M</author>
  </authors>
  <commentList>
    <comment ref="F1" authorId="0" shapeId="0" xr:uid="{B50EC7BB-B25B-4500-A463-C297FC3C745E}">
      <text>
        <r>
          <rPr>
            <b/>
            <sz val="9"/>
            <color indexed="81"/>
            <rFont val="Tahoma"/>
            <family val="2"/>
          </rPr>
          <t>Filip M:</t>
        </r>
        <r>
          <rPr>
            <sz val="9"/>
            <color indexed="81"/>
            <rFont val="Tahoma"/>
            <family val="2"/>
          </rPr>
          <t xml:space="preserve">
Prices for Togo &amp; South Africa</t>
        </r>
      </text>
    </comment>
    <comment ref="N1" authorId="0" shapeId="0" xr:uid="{F476A3EF-C3DA-4688-9A92-D6262C842A36}">
      <text>
        <r>
          <rPr>
            <b/>
            <sz val="9"/>
            <color indexed="81"/>
            <rFont val="Tahoma"/>
            <family val="2"/>
          </rPr>
          <t>Filip M:</t>
        </r>
        <r>
          <rPr>
            <sz val="9"/>
            <color indexed="81"/>
            <rFont val="Tahoma"/>
            <family val="2"/>
          </rPr>
          <t xml:space="preserve">
5% of car price / 20 000 km
</t>
        </r>
      </text>
    </comment>
    <comment ref="F2" authorId="0" shapeId="0" xr:uid="{EEE07F3C-7BDA-4904-BABD-4D41AB5D61B2}">
      <text>
        <r>
          <rPr>
            <b/>
            <sz val="9"/>
            <color indexed="81"/>
            <rFont val="Tahoma"/>
            <family val="2"/>
          </rPr>
          <t>Filip M:</t>
        </r>
        <r>
          <rPr>
            <sz val="9"/>
            <color indexed="81"/>
            <rFont val="Tahoma"/>
            <family val="2"/>
          </rPr>
          <t xml:space="preserve">
https://unwebbuyplus.org/mv/optional_equipment.aspx?modelversionid=2504#/product/6453</t>
        </r>
      </text>
    </comment>
    <comment ref="F3" authorId="0" shapeId="0" xr:uid="{7E1D1AAB-C9FE-44A1-BA3E-9EAAAFC6D21A}">
      <text>
        <r>
          <rPr>
            <b/>
            <sz val="9"/>
            <color indexed="81"/>
            <rFont val="Tahoma"/>
            <family val="2"/>
          </rPr>
          <t>Filip M:</t>
        </r>
        <r>
          <rPr>
            <sz val="9"/>
            <color indexed="81"/>
            <rFont val="Tahoma"/>
            <family val="2"/>
          </rPr>
          <t xml:space="preserve">
https://unwebbuyplus.org/mv/optional_equipment.aspx?modelversionid=2504#/product/6455</t>
        </r>
      </text>
    </comment>
    <comment ref="F4" authorId="0" shapeId="0" xr:uid="{5AF2A349-9E28-4662-B712-01332EE0704C}">
      <text>
        <r>
          <rPr>
            <b/>
            <sz val="9"/>
            <color indexed="81"/>
            <rFont val="Tahoma"/>
            <family val="2"/>
          </rPr>
          <t>Filip M:</t>
        </r>
        <r>
          <rPr>
            <sz val="9"/>
            <color indexed="81"/>
            <rFont val="Tahoma"/>
            <family val="2"/>
          </rPr>
          <t xml:space="preserve">
https://unwebbuyplus.org/mv/optional_equipment.aspx?modelversionid=2504#/product/6438</t>
        </r>
      </text>
    </comment>
    <comment ref="F5" authorId="0" shapeId="0" xr:uid="{25247913-C824-493F-8636-C79E7562041E}">
      <text>
        <r>
          <rPr>
            <b/>
            <sz val="9"/>
            <color indexed="81"/>
            <rFont val="Tahoma"/>
            <family val="2"/>
          </rPr>
          <t>Filip M:</t>
        </r>
        <r>
          <rPr>
            <sz val="9"/>
            <color indexed="81"/>
            <rFont val="Tahoma"/>
            <family val="2"/>
          </rPr>
          <t xml:space="preserve">
https://unwebbuyplus.org/mv/optional_equipment.aspx?modelversionid=2504#/product/6627</t>
        </r>
      </text>
    </comment>
    <comment ref="F6" authorId="0" shapeId="0" xr:uid="{BFA0FF31-36C3-4A6D-A376-A25D76AB0565}">
      <text>
        <r>
          <rPr>
            <b/>
            <sz val="9"/>
            <color indexed="81"/>
            <rFont val="Tahoma"/>
            <family val="2"/>
          </rPr>
          <t>Filip M:</t>
        </r>
        <r>
          <rPr>
            <sz val="9"/>
            <color indexed="81"/>
            <rFont val="Tahoma"/>
            <family val="2"/>
          </rPr>
          <t xml:space="preserve">
https://unwebbuyplus.org/mv/optional_equipment.aspx?modelversionid=2504#/product/5074</t>
        </r>
      </text>
    </comment>
    <comment ref="F7" authorId="0" shapeId="0" xr:uid="{1F2C998A-D276-47B5-A76A-B0196412536B}">
      <text>
        <r>
          <rPr>
            <b/>
            <sz val="9"/>
            <color indexed="81"/>
            <rFont val="Tahoma"/>
            <family val="2"/>
          </rPr>
          <t>Filip M:</t>
        </r>
        <r>
          <rPr>
            <sz val="9"/>
            <color indexed="81"/>
            <rFont val="Tahoma"/>
            <family val="2"/>
          </rPr>
          <t xml:space="preserve">
https://unwebbuyplus.org/mv/optional_equipment.aspx?modelversionid=2504#/product/6495</t>
        </r>
      </text>
    </comment>
    <comment ref="F8" authorId="0" shapeId="0" xr:uid="{BE13B2C0-ABC0-4776-A045-45DDEF6FAC1D}">
      <text>
        <r>
          <rPr>
            <b/>
            <sz val="9"/>
            <color indexed="81"/>
            <rFont val="Tahoma"/>
            <family val="2"/>
          </rPr>
          <t>Filip M:</t>
        </r>
        <r>
          <rPr>
            <sz val="9"/>
            <color indexed="81"/>
            <rFont val="Tahoma"/>
            <family val="2"/>
          </rPr>
          <t xml:space="preserve">
https://unwebbuyplus.org/mv/optional_equipment.aspx?modelversionid=2504#/product/6484</t>
        </r>
      </text>
    </comment>
    <comment ref="F9" authorId="0" shapeId="0" xr:uid="{8371C24F-2CFD-4538-ABD9-46DA41F49673}">
      <text>
        <r>
          <rPr>
            <b/>
            <sz val="9"/>
            <color indexed="81"/>
            <rFont val="Tahoma"/>
            <family val="2"/>
          </rPr>
          <t>Filip M:</t>
        </r>
        <r>
          <rPr>
            <sz val="9"/>
            <color indexed="81"/>
            <rFont val="Tahoma"/>
            <family val="2"/>
          </rPr>
          <t xml:space="preserve">
https://unwebbuyplus.org/mv/optional_equipment.aspx?modelversionid=2504#/product/6506</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Filip M</author>
  </authors>
  <commentList>
    <comment ref="F1" authorId="0" shapeId="0" xr:uid="{4FD234A8-1F72-4CED-9A88-9AD8C73513F4}">
      <text>
        <r>
          <rPr>
            <b/>
            <sz val="9"/>
            <color indexed="81"/>
            <rFont val="Tahoma"/>
            <family val="2"/>
          </rPr>
          <t>Filip M:</t>
        </r>
        <r>
          <rPr>
            <sz val="9"/>
            <color indexed="81"/>
            <rFont val="Tahoma"/>
            <family val="2"/>
          </rPr>
          <t xml:space="preserve">
GIZ
</t>
        </r>
      </text>
    </comment>
    <comment ref="H1" authorId="0" shapeId="0" xr:uid="{E396FFDA-83FB-4BEE-A178-B8CF7BA23D61}">
      <text>
        <r>
          <rPr>
            <b/>
            <sz val="9"/>
            <color indexed="81"/>
            <rFont val="Tahoma"/>
            <family val="2"/>
          </rPr>
          <t>Filip M:</t>
        </r>
        <r>
          <rPr>
            <sz val="9"/>
            <color indexed="81"/>
            <rFont val="Tahoma"/>
            <family val="2"/>
          </rPr>
          <t xml:space="preserve">
GIZ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Callum</author>
  </authors>
  <commentList>
    <comment ref="N1" authorId="0" shapeId="0" xr:uid="{478D8BF1-28F9-47A7-AA98-1E4EAB03B64D}">
      <text>
        <r>
          <rPr>
            <b/>
            <sz val="9"/>
            <color indexed="81"/>
            <rFont val="Tahoma"/>
            <family val="2"/>
          </rPr>
          <t>Callum:</t>
        </r>
        <r>
          <rPr>
            <sz val="9"/>
            <color indexed="81"/>
            <rFont val="Tahoma"/>
            <family val="2"/>
          </rPr>
          <t xml:space="preserve">
= (L/h x USD diesel) + (0.5% price/hours between service)</t>
        </r>
      </text>
    </comment>
    <comment ref="Q1" authorId="0" shapeId="0" xr:uid="{00000000-0006-0000-0B00-000001000000}">
      <text>
        <r>
          <rPr>
            <b/>
            <sz val="9"/>
            <color indexed="81"/>
            <rFont val="Tahoma"/>
            <family val="2"/>
          </rPr>
          <t>Callum:</t>
        </r>
        <r>
          <rPr>
            <sz val="9"/>
            <color indexed="81"/>
            <rFont val="Tahoma"/>
            <family val="2"/>
          </rPr>
          <t xml:space="preserve">
= (L/h x USD diesel) + (0.5% price/hours between service)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<sst xmlns="http://schemas.openxmlformats.org/spreadsheetml/2006/main" count="13276" uniqueCount="1741">
  <si>
    <t>[add list of references at end of worksheet]</t>
  </si>
  <si>
    <t>WHO-CHOICE price database</t>
  </si>
  <si>
    <t>(Data updated to 2019)</t>
  </si>
  <si>
    <t>Title</t>
  </si>
  <si>
    <t>Description</t>
  </si>
  <si>
    <t>Contents</t>
  </si>
  <si>
    <t>go to</t>
  </si>
  <si>
    <t>Data sources</t>
  </si>
  <si>
    <t>Data sources, links and assumptions</t>
  </si>
  <si>
    <t>Input prices</t>
  </si>
  <si>
    <t>Overview sheet for the WHO-CHOICE programme cost worksheet</t>
  </si>
  <si>
    <t>Metadata</t>
  </si>
  <si>
    <t>Population, GDP, WHO region and other general information by country</t>
  </si>
  <si>
    <t>Prices and Deflators</t>
  </si>
  <si>
    <t>Exchange rates and price indices by country</t>
  </si>
  <si>
    <t>Administrative Divisions</t>
  </si>
  <si>
    <t>Number and nomenclature of administrative divisions by country</t>
  </si>
  <si>
    <t>Health Care Facilities</t>
  </si>
  <si>
    <t>Number and density of five types of health care facilities by country</t>
  </si>
  <si>
    <t>Unit cost IP/OP</t>
  </si>
  <si>
    <t>Unit cost per inpatient bed-day and outpatient visit</t>
  </si>
  <si>
    <t>International Salaries</t>
  </si>
  <si>
    <t>Average monthly wages in USD and international dollars by country and by skill level</t>
  </si>
  <si>
    <t>Travel Allowance and Per Diems</t>
  </si>
  <si>
    <t>Average daily travel allowance including accommodation by country</t>
  </si>
  <si>
    <t>Vehicle and Transport Costs</t>
  </si>
  <si>
    <t>New vehicle prices and operating costs for vehicles used in health programmes</t>
  </si>
  <si>
    <t>Fuel Costs</t>
  </si>
  <si>
    <t>Petrol and diesel fuel prices by country</t>
  </si>
  <si>
    <t>Cold Chain Storage &amp; Distribution</t>
  </si>
  <si>
    <t>New cold-chain equipment prices</t>
  </si>
  <si>
    <t>Generators and Solar</t>
  </si>
  <si>
    <t>New generator and solar panel system prices as well as operating costs</t>
  </si>
  <si>
    <t>Electricity Prices</t>
  </si>
  <si>
    <t>Electricity prices by country</t>
  </si>
  <si>
    <t>Water Prices</t>
  </si>
  <si>
    <t>Water prices by country</t>
  </si>
  <si>
    <t>Building Construction and Rental</t>
  </si>
  <si>
    <t>Construction costs for new healthcare facilities, offices and warehouses by country</t>
  </si>
  <si>
    <t>Office Supplies, ICT and Furniture</t>
  </si>
  <si>
    <t>New prices for office supplies, ICT equipment and furniture</t>
  </si>
  <si>
    <t>ITU</t>
  </si>
  <si>
    <t>Mass media</t>
  </si>
  <si>
    <t>Distance between regions</t>
  </si>
  <si>
    <t>References</t>
  </si>
  <si>
    <t>N.B. For the methodology and sources used in the compilation of these prices, see the tab "Data sources" as well as the reference list at the end of the worksheet</t>
  </si>
  <si>
    <t>2. Data sources</t>
  </si>
  <si>
    <t>Indicators</t>
  </si>
  <si>
    <t>Status</t>
  </si>
  <si>
    <t>Year</t>
  </si>
  <si>
    <t>Source</t>
  </si>
  <si>
    <t>Link</t>
  </si>
  <si>
    <t>Comments</t>
  </si>
  <si>
    <t>WHO Code</t>
  </si>
  <si>
    <t>-</t>
  </si>
  <si>
    <t>ISO 3 code</t>
  </si>
  <si>
    <t xml:space="preserve"> </t>
  </si>
  <si>
    <t>WHO Region</t>
  </si>
  <si>
    <t>WHO Income Group</t>
  </si>
  <si>
    <t>Currently empty</t>
  </si>
  <si>
    <t>WB Income Group</t>
  </si>
  <si>
    <t>Updated</t>
  </si>
  <si>
    <t>Income classification of countries</t>
  </si>
  <si>
    <t>Word Bank</t>
  </si>
  <si>
    <t>https://datahelpdesk.worldbank.org/knowledgebase/articles/906519-world-bank-country-and-lending-groups</t>
  </si>
  <si>
    <t>UN population (2019)</t>
  </si>
  <si>
    <t>World Population Prospects</t>
  </si>
  <si>
    <t>UN</t>
  </si>
  <si>
    <t>https://population.un.org/wpp/Download/Files/1_Indicators%20(Standard)/EXCEL_FILES/1_Population/WPP2019_POP_F01_1_TOTAL_POPULATION_BOTH_SEXES.xlsx</t>
  </si>
  <si>
    <t>WB GDP (2019)</t>
  </si>
  <si>
    <t>GDP (current US$)</t>
  </si>
  <si>
    <t xml:space="preserve">https://data.worldbank.org/indicator/NY.GDP.MKTP.CD </t>
  </si>
  <si>
    <t>GDP PPP per capita (2019)</t>
  </si>
  <si>
    <t>GDP per capita, PPP (current international $)</t>
  </si>
  <si>
    <t>https://data.worldbank.org/indicator/NY.GDP.PCAP.PP.CD</t>
  </si>
  <si>
    <t>GDP US $ per capita (2019)</t>
  </si>
  <si>
    <t>GDP per capita (current US$)</t>
  </si>
  <si>
    <t>https://data.worldbank.org/indicator/NY.GDP.PCAP.CD</t>
  </si>
  <si>
    <t>https://www.imf.org/en/Publications/WEO/weo-database/2021/October</t>
  </si>
  <si>
    <t>For Eritrea: World Bank data not available, IMF World Economic Outlook database was used</t>
  </si>
  <si>
    <t>Annual Average Exchange Rate 
(NCU per USD)</t>
  </si>
  <si>
    <t>Official exchange rate (LCU per US$, period average)</t>
  </si>
  <si>
    <t>https://data.worldbank.org/indicator/PA.NUS.FCRF</t>
  </si>
  <si>
    <t>Available for all countries, except EU countries</t>
  </si>
  <si>
    <t xml:space="preserve">   &gt; for EU countries</t>
  </si>
  <si>
    <t>National currency units/US dollar</t>
  </si>
  <si>
    <t>OECD</t>
  </si>
  <si>
    <t>https://data.oecd.org/conversion/exchange-rates.htm</t>
  </si>
  <si>
    <t>Still to do: AND Andorra, LVA Latvia, LTU Lithuania, MLT Malta, SUK Slovakia, SNV Slovenia</t>
  </si>
  <si>
    <t xml:space="preserve">   &gt; alternative data sources</t>
  </si>
  <si>
    <t>Currency by country</t>
  </si>
  <si>
    <t>https://treasury.un.org/operationalrates/OperationalRates.php</t>
  </si>
  <si>
    <t>Is an alternative for data on exchange rates</t>
  </si>
  <si>
    <t>GDP - Price index 
(2005 = 100)</t>
  </si>
  <si>
    <t>GDP deflator (base year varies by country)</t>
  </si>
  <si>
    <t>https://data.worldbank.org/indicator/NY.GDP.DEFL.ZS</t>
  </si>
  <si>
    <t>WHO International Dollars (NCU per I$)</t>
  </si>
  <si>
    <t>PPP conversion factor, GDP (LCU per international $)</t>
  </si>
  <si>
    <t>https://data.worldbank.org/indicator/PA.NUS.PPP</t>
  </si>
  <si>
    <t>Administrative divisions (2 strata)</t>
  </si>
  <si>
    <t>Not updated</t>
  </si>
  <si>
    <t>Statoids: Administrative Divisions of Countries</t>
  </si>
  <si>
    <t>http://www.statoids.com/</t>
  </si>
  <si>
    <t>List does not seem to be correct with communes listed as 2nd level (e.g. Algeria). Better (?): https://en.wikipedia.org/wiki/List_of_administrative_divisions_by_country#Administrative_divisions_with_ISO_3166-1</t>
  </si>
  <si>
    <t>Density per 100,000 population by type of health facility</t>
  </si>
  <si>
    <t>GHO</t>
  </si>
  <si>
    <t>https://apps.who.int/gho/data/view.main.30000 (old link)</t>
  </si>
  <si>
    <t>Latest data in GHO is 2013</t>
  </si>
  <si>
    <t># of hospitals (different levels), health centres, health posts</t>
  </si>
  <si>
    <t>https://www.who.int/data/gho/data/themes/topics/indicator-groups/indicator-group-details/GHO/health-infrastructure (new link)</t>
  </si>
  <si>
    <t>IP / OP unit cost</t>
  </si>
  <si>
    <t>Cost per inpatient bed-day</t>
  </si>
  <si>
    <t>WHO-CHOICE</t>
  </si>
  <si>
    <t>See separate file for methodology</t>
  </si>
  <si>
    <t>Cost per outpatient visit</t>
  </si>
  <si>
    <t>Salary estimates (I$)</t>
  </si>
  <si>
    <t>5 levels of salaries in I$</t>
  </si>
  <si>
    <t>ILOSTAT for 2019</t>
  </si>
  <si>
    <t>https://www.ilo.org/ilostat-files/Documents/Excel/INDICATOR/EAR_4MTH_SEX_OCU_CUR_NB_A_EN.xlsx</t>
  </si>
  <si>
    <t>Used updated OLS estimates from Master tobacco sheet (Robert Totanes). Separate excel workbook on salary estimation.</t>
  </si>
  <si>
    <t>See "WHO-CHOICE salaries 2019" worksheet</t>
  </si>
  <si>
    <t>Prediction using OLS regression for other countries</t>
  </si>
  <si>
    <t>&gt;  Hidden sheet with data in wide format for OLS results.</t>
  </si>
  <si>
    <t>DSA</t>
  </si>
  <si>
    <t>International Civil Service Commission (ICSC)</t>
  </si>
  <si>
    <t>https://www.unicsc.org/Home/DataDSA</t>
  </si>
  <si>
    <t>Currently used data from Tobacco master sheet from RT</t>
  </si>
  <si>
    <t>Accomodation %</t>
  </si>
  <si>
    <r>
      <rPr>
        <sz val="10"/>
        <rFont val="Calibri"/>
        <family val="2"/>
        <scheme val="minor"/>
      </rPr>
      <t xml:space="preserve">Alternative: </t>
    </r>
    <r>
      <rPr>
        <u/>
        <sz val="10"/>
        <color theme="10"/>
        <rFont val="Calibri"/>
        <family val="2"/>
        <scheme val="minor"/>
      </rPr>
      <t>https://applications.emro.who.int/Dashboards/perdiem</t>
    </r>
  </si>
  <si>
    <t>&gt; Have DSA &amp; accomodation % obtained from ICSC; Is a very large dataset that I still need to reformat.</t>
  </si>
  <si>
    <t>Vehicle price</t>
  </si>
  <si>
    <t>Vehicle prices from UN procurement website</t>
  </si>
  <si>
    <t>Unwebbuyplus</t>
  </si>
  <si>
    <t>https://unwebbuyplus.org/mv/optional_equipment.aspx?modelversionid=2504#/home</t>
  </si>
  <si>
    <t>Consumption</t>
  </si>
  <si>
    <t>Consumption (km/L)</t>
  </si>
  <si>
    <t>UNWebBuyPlus &amp; US Environmental Protection Agency</t>
  </si>
  <si>
    <t>https://fueleconomy.gov/</t>
  </si>
  <si>
    <t>Fuel cost per km</t>
  </si>
  <si>
    <t>Oil price (WTI)</t>
  </si>
  <si>
    <t>US Energy Information Administation</t>
  </si>
  <si>
    <t>https://www.eia.gov/dnav/pet/pet_pri_spt_s1_a.htm</t>
  </si>
  <si>
    <t>Fuel price (Pump price for gasoline (US$ per liter))</t>
  </si>
  <si>
    <t>World Bank</t>
  </si>
  <si>
    <t>https://data.worldbank.org/indicator/EP.PMP.SGAS.CD</t>
  </si>
  <si>
    <t>See 6.2</t>
  </si>
  <si>
    <t>Maintenance per km</t>
  </si>
  <si>
    <t>Calculation</t>
  </si>
  <si>
    <t>Bertram et al. Programme costs</t>
  </si>
  <si>
    <t>Tyres per km</t>
  </si>
  <si>
    <t>Petrol price</t>
  </si>
  <si>
    <t>2016 pump price for gasoline &amp; diesel (US$ per liter)</t>
  </si>
  <si>
    <t>Compared the change in fuel and diesel price (world) between 2016 and 2019. Then applied the % change to 2016 country-level data from the World Bank to update prices to 2019.</t>
  </si>
  <si>
    <t>Diesel price</t>
  </si>
  <si>
    <t>2019 international fuel prices report 2018/19</t>
  </si>
  <si>
    <t>GIZ</t>
  </si>
  <si>
    <t>https://sutp.org/publications/international-fuel-prices-report/</t>
  </si>
  <si>
    <t>&gt; request was sent to GTZ for update, but no reply (Armin.Wagner@giz.de)</t>
  </si>
  <si>
    <t xml:space="preserve">Price from UNICEF </t>
  </si>
  <si>
    <t>UNICEF supply catalogue</t>
  </si>
  <si>
    <t>https://supply.unicef.org/</t>
  </si>
  <si>
    <t>Price data not needed for A3 update.</t>
  </si>
  <si>
    <t>WHO PQS catalogue</t>
  </si>
  <si>
    <t>https://apps.who.int/immunization_standards/vaccine_quality/pqs_catalogue/categorypage.aspx?id_cat=17</t>
  </si>
  <si>
    <t>Various equipment</t>
  </si>
  <si>
    <t>Prices are lower compared to 2010</t>
  </si>
  <si>
    <t>Energy Price Households (kWh) (USD cents)</t>
  </si>
  <si>
    <t>Internet source</t>
  </si>
  <si>
    <t>IEA - International Energy Agency</t>
  </si>
  <si>
    <t>https://www.iea.org/data-and-statistics/data-products/?filter=electricity</t>
  </si>
  <si>
    <t>Database is not publicly accessible. Has data for 47 countries (tbc)</t>
  </si>
  <si>
    <t>EU (Electricity prices for household consumers)</t>
  </si>
  <si>
    <t>https://ec.europa.eu/eurostat/databrowser/view/nrg_pc_204/default/table?lang=en</t>
  </si>
  <si>
    <t>Has bi-annual data for 34 countries</t>
  </si>
  <si>
    <t>OECD (Energy Prices and Taxes, Volume 2019 Issue 1)</t>
  </si>
  <si>
    <t>https://www.oecd-ilibrary.org/energy/energy-prices-and-taxes/volume-2019/issue-1_g2g9a992-en</t>
  </si>
  <si>
    <t>No access</t>
  </si>
  <si>
    <t xml:space="preserve">Average Price of Water per m3 </t>
  </si>
  <si>
    <t>Global Water Intelligence Report 2020</t>
  </si>
  <si>
    <t>https://www.globalwaterintel.com/products-and-services/market-research-reports/tariff-survey-2020</t>
  </si>
  <si>
    <t>Report is not publicly accessible. Sent multiple emails to Fiona</t>
  </si>
  <si>
    <t>Did a simple extrapolation: WHO-CHOICE 2010 prices * % difference in global waterprice between 2010 and 2020.</t>
  </si>
  <si>
    <t>Room hire per m2 --&gt; method used by Robert: (DSA capital/35) * hotel component (60%)</t>
  </si>
  <si>
    <t>Partially updated</t>
  </si>
  <si>
    <t>U.S. General Services Administration (GSA) 
Global Supply Catalogue</t>
  </si>
  <si>
    <t>&gt; request was sent to obtain the 2022 catalogue from US GSA</t>
  </si>
  <si>
    <t>INPUT DATA</t>
  </si>
  <si>
    <t>Region or Country meta-data</t>
  </si>
  <si>
    <t>Country</t>
  </si>
  <si>
    <t>Angola</t>
  </si>
  <si>
    <t>Average population per prov/district</t>
  </si>
  <si>
    <t>Ratio to standardized pop size</t>
  </si>
  <si>
    <t>Distance</t>
  </si>
  <si>
    <t>Population</t>
  </si>
  <si>
    <t>National - province</t>
  </si>
  <si>
    <t>Provinces</t>
  </si>
  <si>
    <t>Province - district</t>
  </si>
  <si>
    <t>Districts</t>
  </si>
  <si>
    <t>Within district</t>
  </si>
  <si>
    <t>Currency</t>
  </si>
  <si>
    <t>$I</t>
  </si>
  <si>
    <t>Exchange rate to USD or I$</t>
  </si>
  <si>
    <t>Discount rate</t>
  </si>
  <si>
    <t>Health Posts</t>
  </si>
  <si>
    <t>Health Centres</t>
  </si>
  <si>
    <t>District Hospitals</t>
  </si>
  <si>
    <t xml:space="preserve">Provincial Hospitals </t>
  </si>
  <si>
    <t>Regional Hospitals</t>
  </si>
  <si>
    <t>HUMAN RESOURCES</t>
  </si>
  <si>
    <t>Staff Category</t>
  </si>
  <si>
    <t>Roles / responsibilities</t>
  </si>
  <si>
    <t>Gross salary per year</t>
  </si>
  <si>
    <t>HR level</t>
  </si>
  <si>
    <t>Administration</t>
  </si>
  <si>
    <t>Programme Director</t>
  </si>
  <si>
    <t>Oversight; Monitoring; Reporting</t>
  </si>
  <si>
    <t>Programme Manager</t>
  </si>
  <si>
    <t>Administration Officer</t>
  </si>
  <si>
    <t>Data collection; Monitoring</t>
  </si>
  <si>
    <t>Clerical Officer/Administrative Asst.</t>
  </si>
  <si>
    <t>Personnel Secretary/Asst./Receptionist</t>
  </si>
  <si>
    <t>Office support</t>
  </si>
  <si>
    <t>Typist</t>
  </si>
  <si>
    <t>Epidemiologist</t>
  </si>
  <si>
    <t>Monitoring and evaluation</t>
  </si>
  <si>
    <t>Data Entry Clerk</t>
  </si>
  <si>
    <t>Data entry</t>
  </si>
  <si>
    <t>Other (Porter, Messenger, etc.)</t>
  </si>
  <si>
    <t>General office maintenance</t>
  </si>
  <si>
    <t>Finance</t>
  </si>
  <si>
    <t>Finance Director</t>
  </si>
  <si>
    <t>Financial management</t>
  </si>
  <si>
    <t>Accountant</t>
  </si>
  <si>
    <t>Financial data entry/analysis</t>
  </si>
  <si>
    <t>Finance Officer</t>
  </si>
  <si>
    <t>Personal</t>
  </si>
  <si>
    <t>Medical Specialist</t>
  </si>
  <si>
    <t>Medical Officer</t>
  </si>
  <si>
    <t>Nursing Director/Manager</t>
  </si>
  <si>
    <t>Registered Nurse</t>
  </si>
  <si>
    <t>Health Worker</t>
  </si>
  <si>
    <t>Non-Personal</t>
  </si>
  <si>
    <t>Director of Public Health</t>
  </si>
  <si>
    <t>Advocacy; Dissemination</t>
  </si>
  <si>
    <t>Public Health Specialist</t>
  </si>
  <si>
    <t>Admin / research support</t>
  </si>
  <si>
    <t>Public Health Officer/Assistant</t>
  </si>
  <si>
    <t>Health Educator/Trainer</t>
  </si>
  <si>
    <t>Social/Welfare worker</t>
  </si>
  <si>
    <t>Law</t>
  </si>
  <si>
    <t>Superintendant</t>
  </si>
  <si>
    <t>Supervision of new laws</t>
  </si>
  <si>
    <t>Police Officer</t>
  </si>
  <si>
    <t>Enforcement of new laws; inspection</t>
  </si>
  <si>
    <t>Lawyer</t>
  </si>
  <si>
    <t>Development of new laws</t>
  </si>
  <si>
    <t>Legal Officer</t>
  </si>
  <si>
    <t>Computing</t>
  </si>
  <si>
    <t>I.S./I.T./Computing Manager</t>
  </si>
  <si>
    <t>I.T. support</t>
  </si>
  <si>
    <t>I.T./Computing Officer</t>
  </si>
  <si>
    <t>Transport</t>
  </si>
  <si>
    <t>Transport Manager</t>
  </si>
  <si>
    <t>Transport support</t>
  </si>
  <si>
    <t>Transport Driver</t>
  </si>
  <si>
    <t>Logistics</t>
  </si>
  <si>
    <t>Supplies Manager</t>
  </si>
  <si>
    <t>(local planning / implementation)</t>
  </si>
  <si>
    <t>Storekeeper</t>
  </si>
  <si>
    <t>Media</t>
  </si>
  <si>
    <t>Public Relations Manager</t>
  </si>
  <si>
    <t>PR</t>
  </si>
  <si>
    <t>Public Relations Officer</t>
  </si>
  <si>
    <t>Maintenance</t>
  </si>
  <si>
    <t>Cleaner</t>
  </si>
  <si>
    <t>Buildings</t>
  </si>
  <si>
    <t>Estate Manager</t>
  </si>
  <si>
    <t>For new buildings only</t>
  </si>
  <si>
    <t>Security Officer</t>
  </si>
  <si>
    <t>Construction Worker</t>
  </si>
  <si>
    <t>Other</t>
  </si>
  <si>
    <t>MEETING EXPENSES</t>
  </si>
  <si>
    <t>Price category</t>
  </si>
  <si>
    <t>Unit price</t>
  </si>
  <si>
    <t>Per diem - capital</t>
  </si>
  <si>
    <t>Intl' consultants</t>
  </si>
  <si>
    <t>Per diem - other major centre</t>
  </si>
  <si>
    <t>Per diem - other</t>
  </si>
  <si>
    <t>Hotel component</t>
  </si>
  <si>
    <t xml:space="preserve">Travel </t>
  </si>
  <si>
    <t>Room hire per m2 - capital</t>
  </si>
  <si>
    <t>Room hire per m2 - elsewhere</t>
  </si>
  <si>
    <t>CONSUMABLES</t>
  </si>
  <si>
    <t>Per piece</t>
  </si>
  <si>
    <t>Paper plain</t>
  </si>
  <si>
    <t>Pad for flip chart</t>
  </si>
  <si>
    <t>USB storage device</t>
  </si>
  <si>
    <t>DVD-RW</t>
  </si>
  <si>
    <t>Pencil</t>
  </si>
  <si>
    <t>Pen</t>
  </si>
  <si>
    <t>Pencil Eraser</t>
  </si>
  <si>
    <t>Permanent Marker</t>
  </si>
  <si>
    <t>Highlighter</t>
  </si>
  <si>
    <t>Ruler</t>
  </si>
  <si>
    <t>Envelope (DL)</t>
  </si>
  <si>
    <t>Envelope (A4)</t>
  </si>
  <si>
    <t>Notebook (70 Pages)</t>
  </si>
  <si>
    <t>Self-Stick Notes</t>
  </si>
  <si>
    <t>Stapler</t>
  </si>
  <si>
    <t>Staples</t>
  </si>
  <si>
    <t>Scissors</t>
  </si>
  <si>
    <t>Document tray</t>
  </si>
  <si>
    <t>Clips (butterfly-style)</t>
  </si>
  <si>
    <t>Glue</t>
  </si>
  <si>
    <t>Sticky Tape</t>
  </si>
  <si>
    <t>Pushpin</t>
  </si>
  <si>
    <t>Rubber Band</t>
  </si>
  <si>
    <t>Liquid Paper</t>
  </si>
  <si>
    <t>Reading Lamp</t>
  </si>
  <si>
    <t>Filing Folder</t>
  </si>
  <si>
    <t>Ring Binder Folder</t>
  </si>
  <si>
    <t>Plastic Sleeves</t>
  </si>
  <si>
    <t>Calculator</t>
  </si>
  <si>
    <t>Television</t>
  </si>
  <si>
    <t xml:space="preserve">Computer   </t>
  </si>
  <si>
    <t xml:space="preserve">Multifunciton Photocopier, Fax, Printer and Scanner </t>
  </si>
  <si>
    <t>Black Ink Printer Cartridge</t>
  </si>
  <si>
    <t>Telephone</t>
  </si>
  <si>
    <t>Paper Shredder</t>
  </si>
  <si>
    <t>Voltage stabilizers</t>
  </si>
  <si>
    <t>Fan</t>
  </si>
  <si>
    <t>Air conditioning unit</t>
  </si>
  <si>
    <t>Vacuum cleaner</t>
  </si>
  <si>
    <t>Broom</t>
  </si>
  <si>
    <t>Mop</t>
  </si>
  <si>
    <t>Bucket</t>
  </si>
  <si>
    <t>All-Purpose Detergent</t>
  </si>
  <si>
    <t>Hand Sanitizer</t>
  </si>
  <si>
    <t>Desk (Office)</t>
  </si>
  <si>
    <t>Chair (Office)</t>
  </si>
  <si>
    <t>Table (Folding)</t>
  </si>
  <si>
    <t>Chair (Folding)</t>
  </si>
  <si>
    <t>Filing Cabinet</t>
  </si>
  <si>
    <t>MASS MEDIA</t>
  </si>
  <si>
    <t>Television time (minutes)</t>
  </si>
  <si>
    <t>Per minute</t>
  </si>
  <si>
    <t>Radio time (minutes)</t>
  </si>
  <si>
    <t>Newspapers (100 word insert)</t>
  </si>
  <si>
    <t>Per 100 word insert</t>
  </si>
  <si>
    <t>Wall posters</t>
  </si>
  <si>
    <t>per poster</t>
  </si>
  <si>
    <t>Flyers / leaflets</t>
  </si>
  <si>
    <t>per leaflet</t>
  </si>
  <si>
    <t>VEHICLES</t>
  </si>
  <si>
    <t>Type</t>
  </si>
  <si>
    <t>Operating cost per km</t>
  </si>
  <si>
    <t>Heavy-duty, 4WD, people mover, all-terrain</t>
  </si>
  <si>
    <t>Heavy-duty, 4WD, all-terrain</t>
  </si>
  <si>
    <t>Light, 4WD, all-terrain</t>
  </si>
  <si>
    <t>Light vehicle for good roads</t>
  </si>
  <si>
    <t>Medium sized motorcycle, all-terrain</t>
  </si>
  <si>
    <t>Medium-sized passenger bus for good roads</t>
  </si>
  <si>
    <t>Heavy-duty utility, 4WD, all-terrain</t>
  </si>
  <si>
    <t>Heavy-duty, 4WD, ambulance, all-terrain</t>
  </si>
  <si>
    <t>Large, refrigerated truck for mass transport of cold-chain products on good roads</t>
  </si>
  <si>
    <t>UTILITIES</t>
  </si>
  <si>
    <t>Electricity</t>
  </si>
  <si>
    <t>per kwh</t>
  </si>
  <si>
    <t>Water</t>
  </si>
  <si>
    <t>per m3</t>
  </si>
  <si>
    <t>Telephone per 3 minute phone call</t>
  </si>
  <si>
    <t>2012 value</t>
  </si>
  <si>
    <t>HEALTH SERVICE DELIVERY COSTS</t>
  </si>
  <si>
    <t>Unit cost (i$)</t>
  </si>
  <si>
    <t>Setting</t>
  </si>
  <si>
    <t>Primary hospital</t>
  </si>
  <si>
    <t>Secondary hospital</t>
  </si>
  <si>
    <t>Tertriary hospital</t>
  </si>
  <si>
    <t>Health Centre  
(no beds)</t>
  </si>
  <si>
    <t>Health Centre (with beds)</t>
  </si>
  <si>
    <t>Primary Hospital</t>
  </si>
  <si>
    <t>Secondary Hospital</t>
  </si>
  <si>
    <t>Tertriary Hospital</t>
  </si>
  <si>
    <t>WHO Member States</t>
  </si>
  <si>
    <t>Afghanistan</t>
  </si>
  <si>
    <t>USD</t>
  </si>
  <si>
    <t>Albania</t>
  </si>
  <si>
    <t>Algeria</t>
  </si>
  <si>
    <t>LCU</t>
  </si>
  <si>
    <t>Andorra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</si>
  <si>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</si>
  <si>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</si>
  <si>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</si>
  <si>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</si>
  <si>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</si>
  <si>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</si>
  <si>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</si>
  <si>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</si>
  <si>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</si>
  <si>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</si>
  <si>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</si>
  <si>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</si>
  <si>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</si>
  <si>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</si>
  <si>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</si>
  <si>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</si>
  <si>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</si>
  <si>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</si>
  <si>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</si>
  <si>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</si>
  <si>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</si>
  <si>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</si>
  <si>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</si>
  <si>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</si>
  <si>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</si>
  <si>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</si>
  <si>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</si>
  <si>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</si>
  <si>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</si>
  <si>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</si>
  <si>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</si>
  <si>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</si>
  <si>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</si>
  <si>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</si>
  <si>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</si>
  <si>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</si>
  <si>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Côte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</si>
  <si>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</si>
  <si>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</si>
  <si>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</si>
  <si>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</si>
  <si>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</si>
  <si>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</si>
  <si>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</si>
  <si>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</si>
  <si>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</si>
  <si>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</si>
  <si>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</si>
  <si>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</si>
  <si>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</si>
  <si>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</si>
  <si>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</si>
  <si>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</si>
  <si>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</si>
  <si>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</si>
  <si>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</si>
  <si>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</si>
  <si>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</si>
  <si>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</si>
  <si>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</si>
  <si>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</si>
  <si>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</si>
  <si>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</si>
  <si>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</si>
  <si>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</si>
  <si>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</si>
  <si>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</si>
  <si>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</si>
  <si>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</si>
  <si>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</si>
  <si>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</si>
  <si>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</si>
  <si>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</si>
  <si>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</si>
  <si>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</si>
  <si>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</si>
  <si>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</si>
  <si>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</si>
  <si>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</si>
  <si>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</si>
  <si>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</si>
  <si>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</si>
  <si>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</si>
  <si>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</si>
  <si>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</si>
  <si>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</si>
  <si>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</si>
  <si>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Laos (People's Democratic Republic of Lao)</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</si>
  <si>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</si>
  <si>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</si>
  <si>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</si>
  <si>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</si>
  <si>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</si>
  <si>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</si>
  <si>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</si>
  <si>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</si>
  <si>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</si>
  <si>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</si>
  <si>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</si>
  <si>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</si>
  <si>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</si>
  <si>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</si>
  <si>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</si>
  <si>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</si>
  <si>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</si>
  <si>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</si>
  <si>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</si>
  <si>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</si>
  <si>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</si>
  <si>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</si>
  <si>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</si>
  <si>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</si>
  <si>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</si>
  <si>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</si>
  <si>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</si>
  <si>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</si>
  <si>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</si>
  <si>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</si>
  <si>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</si>
  <si>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</si>
  <si>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</si>
  <si>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</si>
  <si>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</si>
  <si>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</si>
  <si>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</si>
  <si>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</si>
  <si>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</si>
  <si>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</si>
  <si>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</si>
  <si>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</si>
  <si>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</si>
  <si>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</si>
  <si>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</si>
  <si>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</si>
  <si>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</si>
  <si>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</si>
  <si>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</si>
  <si>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</si>
  <si>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</si>
  <si>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</si>
  <si>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</si>
  <si>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</si>
  <si>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</si>
  <si>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</si>
  <si>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</si>
  <si>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</si>
  <si>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</si>
  <si>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</si>
  <si>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</si>
  <si>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</si>
  <si>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</si>
  <si>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</si>
  <si>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</si>
  <si>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</si>
  <si>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</si>
  <si>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</si>
  <si>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</si>
  <si>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</si>
  <si>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</si>
  <si>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</si>
  <si>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</si>
  <si>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</si>
  <si>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</si>
  <si>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</si>
  <si>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</si>
  <si>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</si>
  <si>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</si>
  <si>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</si>
  <si>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</si>
  <si>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</si>
  <si>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</si>
  <si>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</si>
  <si>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</si>
  <si>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</si>
  <si>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</si>
  <si>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</si>
  <si>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</si>
  <si>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</si>
  <si>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t>
  </si>
  <si>
    <t>United Republic of Tanzania</t>
  </si>
  <si>
    <t>United States of America</t>
  </si>
  <si>
    <t>Uruguay</t>
  </si>
  <si>
    <t>Uzbekistan</t>
  </si>
  <si>
    <t>Vanuatu</t>
  </si>
  <si>
    <t>Venezuela (Bolivarian Republic of)</t>
  </si>
  <si>
    <t>Viet Nam</t>
  </si>
  <si>
    <t>Yemen</t>
  </si>
  <si>
    <t>Zambia</t>
  </si>
  <si>
    <t>Zimbabwe</t>
  </si>
  <si>
    <t>Asia Pacific, High Income</t>
  </si>
  <si>
    <t>Asia, Central</t>
  </si>
  <si>
    <t>Asia, East</t>
  </si>
  <si>
    <t>Asia, South</t>
  </si>
  <si>
    <t>Asia, Southeast</t>
  </si>
  <si>
    <t>Australasia</t>
  </si>
  <si>
    <t>Caribbean</t>
  </si>
  <si>
    <t>Europe, Central</t>
  </si>
  <si>
    <t>Europe, Eastern</t>
  </si>
  <si>
    <t>Europe, Western</t>
  </si>
  <si>
    <t>Latin America, Andean</t>
  </si>
  <si>
    <t>Latin America, Central</t>
  </si>
  <si>
    <t>Latin America, Southern</t>
  </si>
  <si>
    <t>Latin America, Tropical</t>
  </si>
  <si>
    <t>North Africa + Middle East</t>
  </si>
  <si>
    <t>North America, High Income</t>
  </si>
  <si>
    <t>Oceania</t>
  </si>
  <si>
    <t>Sub-Saharan Africa, Central</t>
  </si>
  <si>
    <t>Sub-Saharan Africa, East</t>
  </si>
  <si>
    <t>Sub-Saharan Africa, Southern</t>
  </si>
  <si>
    <t>Sub-Saharan Africa, West</t>
  </si>
  <si>
    <t>3.1 Metadata</t>
  </si>
  <si>
    <t>WB GDP 2019 ('000)</t>
  </si>
  <si>
    <t>GDP US$ per capita (2019)</t>
  </si>
  <si>
    <t>Workers</t>
  </si>
  <si>
    <t>GDP per worker</t>
  </si>
  <si>
    <t>Govt exp on health as a % of govt exp</t>
  </si>
  <si>
    <t>Govt health spend (as % of CHE)</t>
  </si>
  <si>
    <t>Region</t>
  </si>
  <si>
    <t>English speaking</t>
  </si>
  <si>
    <t>2022 Appendix 3 update country (1=yes)</t>
  </si>
  <si>
    <t>AFG</t>
  </si>
  <si>
    <t>EMR</t>
  </si>
  <si>
    <t>L</t>
  </si>
  <si>
    <t>ALB</t>
  </si>
  <si>
    <t>EUR</t>
  </si>
  <si>
    <t>UM</t>
  </si>
  <si>
    <t>DZA</t>
  </si>
  <si>
    <t>AFR</t>
  </si>
  <si>
    <t>LM</t>
  </si>
  <si>
    <t>AND</t>
  </si>
  <si>
    <t>H</t>
  </si>
  <si>
    <t>AGO</t>
  </si>
  <si>
    <t>ATG</t>
  </si>
  <si>
    <t>AMR</t>
  </si>
  <si>
    <t>ARG</t>
  </si>
  <si>
    <t>ARM</t>
  </si>
  <si>
    <t>AUS</t>
  </si>
  <si>
    <t>WPR</t>
  </si>
  <si>
    <t>AUT</t>
  </si>
  <si>
    <t>AZE</t>
  </si>
  <si>
    <t>BHS</t>
  </si>
  <si>
    <t>BHR</t>
  </si>
  <si>
    <t>BGD</t>
  </si>
  <si>
    <t>SEAR</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</si>
  <si>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</si>
  <si>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</si>
  <si>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</si>
  <si>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</si>
  <si>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</si>
  <si>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</si>
  <si>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</si>
  <si>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</si>
  <si>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</si>
  <si>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</si>
  <si>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</si>
  <si>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</si>
  <si>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</si>
  <si>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</si>
  <si>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</si>
  <si>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</si>
  <si>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</si>
  <si>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</si>
  <si>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</si>
  <si>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</si>
  <si>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</si>
  <si>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</si>
  <si>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</si>
  <si>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</si>
  <si>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</si>
  <si>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</si>
  <si>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</si>
  <si>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CIV</t>
  </si>
  <si>
    <t>HRV</t>
  </si>
  <si>
    <t>CUB</t>
  </si>
  <si>
    <t>CYP</t>
  </si>
  <si>
    <t>CZE</t>
  </si>
  <si>
    <t>PRK</t>
  </si>
  <si>
    <t>COD</t>
  </si>
  <si>
    <t>DNK</t>
  </si>
  <si>
    <t>DJI</t>
  </si>
  <si>
    <t>DMA</t>
  </si>
  <si>
    <t>DOM</t>
  </si>
  <si>
    <t>ECU</t>
  </si>
  <si>
    <t>EGY</t>
  </si>
  <si>
    <t>SLV</t>
  </si>
  <si>
    <t>GNQ</t>
  </si>
  <si>
    <t>ERI</t>
  </si>
  <si>
    <t>IMF data</t>
  </si>
  <si>
    <t>EST</t>
  </si>
  <si>
    <t>ETH</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</si>
  <si>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</si>
  <si>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</si>
  <si>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</si>
  <si>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</si>
  <si>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</si>
  <si>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</si>
  <si>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</si>
  <si>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</si>
  <si>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</si>
  <si>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</si>
  <si>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</si>
  <si>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</si>
  <si>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</si>
  <si>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</si>
  <si>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</si>
  <si>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</si>
  <si>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</si>
  <si>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</si>
  <si>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</si>
  <si>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</si>
  <si>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</si>
  <si>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</si>
  <si>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</si>
  <si>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</si>
  <si>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</si>
  <si>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</si>
  <si>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</si>
  <si>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</si>
  <si>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</si>
  <si>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</si>
  <si>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</si>
  <si>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</si>
  <si>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</si>
  <si>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</si>
  <si>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</si>
  <si>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</si>
  <si>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</si>
  <si>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</si>
  <si>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</si>
  <si>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</si>
  <si>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</si>
  <si>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</si>
  <si>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</si>
  <si>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</si>
  <si>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</si>
  <si>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</si>
  <si>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</si>
  <si>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MHL</t>
  </si>
  <si>
    <t>MRT</t>
  </si>
  <si>
    <t>MUS</t>
  </si>
  <si>
    <t>MEX</t>
  </si>
  <si>
    <t>FSM</t>
  </si>
  <si>
    <t>MCO</t>
  </si>
  <si>
    <t>MNG</t>
  </si>
  <si>
    <t>MNE</t>
  </si>
  <si>
    <t>MAR</t>
  </si>
  <si>
    <t>MOZ</t>
  </si>
  <si>
    <t>MMR</t>
  </si>
  <si>
    <t>NAM</t>
  </si>
  <si>
    <t>NRU</t>
  </si>
  <si>
    <t>NPL</t>
  </si>
  <si>
    <t>NLD</t>
  </si>
  <si>
    <t>NZL</t>
  </si>
  <si>
    <t>NIC</t>
  </si>
  <si>
    <t>NER</t>
  </si>
  <si>
    <t>NGA</t>
  </si>
  <si>
    <t>NIU</t>
  </si>
  <si>
    <t>NOR</t>
  </si>
  <si>
    <t>OMN</t>
  </si>
  <si>
    <t>PAK</t>
  </si>
  <si>
    <t>PLW</t>
  </si>
  <si>
    <t>PAN</t>
  </si>
  <si>
    <t>PNG</t>
  </si>
  <si>
    <t>PRY</t>
  </si>
  <si>
    <t>PER</t>
  </si>
  <si>
    <t>PHL</t>
  </si>
  <si>
    <t>POL</t>
  </si>
  <si>
    <t>PRT</t>
  </si>
  <si>
    <t>QAT</t>
  </si>
  <si>
    <t>KOR</t>
  </si>
  <si>
    <t>MDA</t>
  </si>
  <si>
    <t>ROU</t>
  </si>
  <si>
    <t>RUS</t>
  </si>
  <si>
    <t>RWA</t>
  </si>
  <si>
    <t>KNA</t>
  </si>
  <si>
    <t>LCA</t>
  </si>
  <si>
    <t>VCT</t>
  </si>
  <si>
    <t>WSM</t>
  </si>
  <si>
    <t>SMR</t>
  </si>
  <si>
    <t>STP</t>
  </si>
  <si>
    <t>SAU</t>
  </si>
  <si>
    <t>SEN</t>
  </si>
  <si>
    <t>SRB</t>
  </si>
  <si>
    <t>SYC</t>
  </si>
  <si>
    <t>SLE</t>
  </si>
  <si>
    <t>SGP</t>
  </si>
  <si>
    <t>SVK</t>
  </si>
  <si>
    <t>SVN</t>
  </si>
  <si>
    <t>SLB</t>
  </si>
  <si>
    <t>SOM</t>
  </si>
  <si>
    <t>ZAF</t>
  </si>
  <si>
    <t>SSD</t>
  </si>
  <si>
    <t>ESP</t>
  </si>
  <si>
    <t>LKA</t>
  </si>
  <si>
    <t>SDN</t>
  </si>
  <si>
    <t>SUR</t>
  </si>
  <si>
    <t>SWZ</t>
  </si>
  <si>
    <t>SWE</t>
  </si>
  <si>
    <t>CHE</t>
  </si>
  <si>
    <t>SYR</t>
  </si>
  <si>
    <t>TJK</t>
  </si>
  <si>
    <t>THA</t>
  </si>
  <si>
    <t>MKD</t>
  </si>
  <si>
    <t>TLS</t>
  </si>
  <si>
    <t>TGO</t>
  </si>
  <si>
    <t>TON</t>
  </si>
  <si>
    <t>TTO</t>
  </si>
  <si>
    <t>TUN</t>
  </si>
  <si>
    <t>TUR</t>
  </si>
  <si>
    <t>TKM</t>
  </si>
  <si>
    <t>TUV</t>
  </si>
  <si>
    <t>UGA</t>
  </si>
  <si>
    <t>UKR</t>
  </si>
  <si>
    <t>ARE</t>
  </si>
  <si>
    <t>GBR</t>
  </si>
  <si>
    <t>TZA</t>
  </si>
  <si>
    <t>USA</t>
  </si>
  <si>
    <t>URY</t>
  </si>
  <si>
    <t>UZB</t>
  </si>
  <si>
    <t>VUT</t>
  </si>
  <si>
    <t>VEN</t>
  </si>
  <si>
    <t>VNM</t>
  </si>
  <si>
    <t>YEM</t>
  </si>
  <si>
    <t>ZMB</t>
  </si>
  <si>
    <t>ZWE</t>
  </si>
  <si>
    <t>&lt; means less than 0.5</t>
  </si>
  <si>
    <t>GDP - Price index 
(2015 = 100)</t>
  </si>
  <si>
    <t>International Dollars
(NCU per International Dollar)</t>
  </si>
  <si>
    <t>Previous WHO-CHOICE database</t>
  </si>
  <si>
    <t>ISO 3</t>
  </si>
  <si>
    <t>2019 USD per I$</t>
  </si>
  <si>
    <t>2019 I$ per USD</t>
  </si>
  <si>
    <t>2010 USD to $I</t>
  </si>
  <si>
    <t>Inflation
2010-2019</t>
  </si>
  <si>
    <t>Inflation
2015-2020</t>
  </si>
  <si>
    <t>A3 country</t>
  </si>
  <si>
    <t xml:space="preserve">Afghanistan Afghani                     </t>
  </si>
  <si>
    <t xml:space="preserve">Albania Lek(e)                          </t>
  </si>
  <si>
    <t xml:space="preserve">Algerian Dinar                          </t>
  </si>
  <si>
    <t xml:space="preserve">Euro                                    </t>
  </si>
  <si>
    <t xml:space="preserve">Angolan Kwanza                          </t>
  </si>
  <si>
    <t xml:space="preserve">E.C. Dollar                             </t>
  </si>
  <si>
    <t xml:space="preserve">Argentine Peso                          </t>
  </si>
  <si>
    <t xml:space="preserve">Armenian Dram                           </t>
  </si>
  <si>
    <t xml:space="preserve">Australian Dollar                       </t>
  </si>
  <si>
    <t xml:space="preserve">Azerbaijan Manat                        </t>
  </si>
  <si>
    <t xml:space="preserve">Bahamian Dollar                         </t>
  </si>
  <si>
    <t xml:space="preserve">Bahraini Dinar                          </t>
  </si>
  <si>
    <t xml:space="preserve">Bangladesh Taka                         </t>
  </si>
  <si>
    <t xml:space="preserve">Barbados Dollar                         </t>
  </si>
  <si>
    <t xml:space="preserve">Belarusian Ruble                        </t>
  </si>
  <si>
    <t xml:space="preserve">Belize Dollar                           </t>
  </si>
  <si>
    <t xml:space="preserve">CFA Franc                               </t>
  </si>
  <si>
    <t xml:space="preserve">Bhutan Ngultrum                         </t>
  </si>
  <si>
    <t xml:space="preserve">Bolivia Boliviano                       </t>
  </si>
  <si>
    <t xml:space="preserve">Bosnia and Herzegovina Convertible Mark </t>
  </si>
  <si>
    <t xml:space="preserve">Botswana Pula                           </t>
  </si>
  <si>
    <t xml:space="preserve">Brazilian Real                          </t>
  </si>
  <si>
    <t xml:space="preserve">Brunei Dollar                           </t>
  </si>
  <si>
    <t xml:space="preserve">Bulgarian Lev                           </t>
  </si>
  <si>
    <t xml:space="preserve">Burundi Franc                           </t>
  </si>
  <si>
    <t xml:space="preserve">Cape Verde Escudo                       </t>
  </si>
  <si>
    <t xml:space="preserve">Cambodian Riel                          </t>
  </si>
  <si>
    <t xml:space="preserve">Canadian Dollar                         </t>
  </si>
  <si>
    <t xml:space="preserve">Chilean Peso                            </t>
  </si>
  <si>
    <t xml:space="preserve">Chinese Renminbi                        </t>
  </si>
  <si>
    <t xml:space="preserve">Colombian Peso                          </t>
  </si>
  <si>
    <t xml:space="preserve">Comoros Franc                           </t>
  </si>
  <si>
    <t xml:space="preserve">New Zealand Dollar                      </t>
  </si>
  <si>
    <t xml:space="preserve">Costa Rica Colon                        </t>
  </si>
  <si>
    <t xml:space="preserve">Croatia Kuna                            </t>
  </si>
  <si>
    <t xml:space="preserve">Cuban Peso                              </t>
  </si>
  <si>
    <t xml:space="preserve">Czech Koruna                            </t>
  </si>
  <si>
    <t xml:space="preserve">Korean Won, North Korea                 </t>
  </si>
  <si>
    <t xml:space="preserve">Congo Franc, Dem. Rep.of                </t>
  </si>
  <si>
    <t xml:space="preserve">Danish Krone                            </t>
  </si>
  <si>
    <t xml:space="preserve">Djibouti Francs                         </t>
  </si>
  <si>
    <t xml:space="preserve">Dominican Peso                          </t>
  </si>
  <si>
    <t xml:space="preserve">US Dollar                               </t>
  </si>
  <si>
    <t xml:space="preserve">Egyptian Pound                          </t>
  </si>
  <si>
    <t xml:space="preserve">Eritrea Nakfa                           </t>
  </si>
  <si>
    <t xml:space="preserve">Ethiopian Birr                          </t>
  </si>
  <si>
    <t xml:space="preserve">Fiji Dollar                             </t>
  </si>
  <si>
    <t xml:space="preserve">Gambian Dalasi                          </t>
  </si>
  <si>
    <t xml:space="preserve">Georgian Lari                           </t>
  </si>
  <si>
    <t xml:space="preserve">Ghana Cedi                              </t>
  </si>
  <si>
    <t xml:space="preserve">Guatemala Quetzal(es)                   </t>
  </si>
  <si>
    <t xml:space="preserve">Guinean Franc                           </t>
  </si>
  <si>
    <t xml:space="preserve">Guyana Dollar                           </t>
  </si>
  <si>
    <t xml:space="preserve">Haiti Gourde                            </t>
  </si>
  <si>
    <t xml:space="preserve">Honduras Lempira                        </t>
  </si>
  <si>
    <t xml:space="preserve">Hungary Forint                          </t>
  </si>
  <si>
    <t xml:space="preserve">Iceland Krona                           </t>
  </si>
  <si>
    <t xml:space="preserve">Indian Rupee                            </t>
  </si>
  <si>
    <t xml:space="preserve">Indonesia Rupiah                        </t>
  </si>
  <si>
    <t xml:space="preserve">Iranian Rial                            </t>
  </si>
  <si>
    <t xml:space="preserve">Iraqi Dinar                             </t>
  </si>
  <si>
    <t xml:space="preserve">Israel Shekel                           </t>
  </si>
  <si>
    <t xml:space="preserve">Jamaican Dollar                         </t>
  </si>
  <si>
    <t xml:space="preserve">Japanese Yen                            </t>
  </si>
  <si>
    <t xml:space="preserve">Jordanian Dinar                         </t>
  </si>
  <si>
    <t xml:space="preserve">Kazakhstan Tenge                        </t>
  </si>
  <si>
    <t xml:space="preserve">Kenyan Shilling                         </t>
  </si>
  <si>
    <t xml:space="preserve">Kuwaiti Dinar                           </t>
  </si>
  <si>
    <t xml:space="preserve">Kyrgyzstan Som                          </t>
  </si>
  <si>
    <t xml:space="preserve">Laos Kip                                </t>
  </si>
  <si>
    <t xml:space="preserve">Lebanese Pound                          </t>
  </si>
  <si>
    <t xml:space="preserve">Lesotho Loti                            </t>
  </si>
  <si>
    <t xml:space="preserve">Liberian Dollar                         </t>
  </si>
  <si>
    <t xml:space="preserve">Libyan Dinar                            </t>
  </si>
  <si>
    <t xml:space="preserve">Malagasy Ariary, Madagascar             </t>
  </si>
  <si>
    <t xml:space="preserve">Malawi Kwacha                           </t>
  </si>
  <si>
    <t xml:space="preserve">Malaysia Ringgit                        </t>
  </si>
  <si>
    <t xml:space="preserve">Maldives Rufiyaa                        </t>
  </si>
  <si>
    <t xml:space="preserve">Mauritania Ouguiya                      </t>
  </si>
  <si>
    <t xml:space="preserve">Mauritius Rupee                         </t>
  </si>
  <si>
    <t xml:space="preserve">Mexican Peso                            </t>
  </si>
  <si>
    <t xml:space="preserve">Mongolia Tugrik                         </t>
  </si>
  <si>
    <t xml:space="preserve">Morocco Dirham                          </t>
  </si>
  <si>
    <t xml:space="preserve">Mozambique Metical                      </t>
  </si>
  <si>
    <t xml:space="preserve">Myanmar Kyat                            </t>
  </si>
  <si>
    <t xml:space="preserve">Namibia Dollar                          </t>
  </si>
  <si>
    <t xml:space="preserve">Nepalese Rupee                          </t>
  </si>
  <si>
    <t xml:space="preserve">Nicaragua Cordoba Oro                   </t>
  </si>
  <si>
    <t xml:space="preserve">Nigeria Naira                           </t>
  </si>
  <si>
    <t xml:space="preserve">Norwegian Krone                         </t>
  </si>
  <si>
    <t xml:space="preserve">Oman Rial                               </t>
  </si>
  <si>
    <t xml:space="preserve">Pakistani Rupee                         </t>
  </si>
  <si>
    <t xml:space="preserve">Panama Balboa                           </t>
  </si>
  <si>
    <t xml:space="preserve">Kina                                    </t>
  </si>
  <si>
    <t xml:space="preserve">Paraguay Guarani                        </t>
  </si>
  <si>
    <t xml:space="preserve">Sol                                     </t>
  </si>
  <si>
    <t xml:space="preserve">Philippine Peso                         </t>
  </si>
  <si>
    <t xml:space="preserve">Poland Zloty                            </t>
  </si>
  <si>
    <t xml:space="preserve">Qatari Rial                             </t>
  </si>
  <si>
    <t xml:space="preserve">Korean Won, South Korea                 </t>
  </si>
  <si>
    <t xml:space="preserve">Moldovan Leu                            </t>
  </si>
  <si>
    <t xml:space="preserve">Romanian Leu                            </t>
  </si>
  <si>
    <t xml:space="preserve">Russian Rouble                          </t>
  </si>
  <si>
    <t xml:space="preserve">Rwanda Franc                            </t>
  </si>
  <si>
    <t xml:space="preserve">Samoa Tala                              </t>
  </si>
  <si>
    <t xml:space="preserve">Sao Tome Principe Dobra                 </t>
  </si>
  <si>
    <t xml:space="preserve">Saudi Riyal                             </t>
  </si>
  <si>
    <t xml:space="preserve">Serbian Dinar                           </t>
  </si>
  <si>
    <t xml:space="preserve">Seychelles Rupee                        </t>
  </si>
  <si>
    <t xml:space="preserve">Sierra Leone Leone                      </t>
  </si>
  <si>
    <t xml:space="preserve">Singapore Dollar                        </t>
  </si>
  <si>
    <t xml:space="preserve">Solomon Is. Dollar                      </t>
  </si>
  <si>
    <t xml:space="preserve">Somali Shilling                         </t>
  </si>
  <si>
    <t xml:space="preserve">South Africa Rand                       </t>
  </si>
  <si>
    <t xml:space="preserve">South Sudanese Pound                    </t>
  </si>
  <si>
    <t xml:space="preserve">Sri Lanka Rupee                         </t>
  </si>
  <si>
    <t xml:space="preserve">Sudanese Pound                          </t>
  </si>
  <si>
    <t xml:space="preserve">Surinamese Dollar                       </t>
  </si>
  <si>
    <t xml:space="preserve">Lilangeni                               </t>
  </si>
  <si>
    <t xml:space="preserve">Swedish Krona                           </t>
  </si>
  <si>
    <t xml:space="preserve">Swiss Franc                             </t>
  </si>
  <si>
    <t xml:space="preserve">Syrian Pound                            </t>
  </si>
  <si>
    <t xml:space="preserve">Tajikistan Somoni                       </t>
  </si>
  <si>
    <t xml:space="preserve">Thai Baht                               </t>
  </si>
  <si>
    <t xml:space="preserve">Denar                                   </t>
  </si>
  <si>
    <t xml:space="preserve">Tonga Pa'anga                           </t>
  </si>
  <si>
    <t xml:space="preserve">Trinidad and Tobago Dollar              </t>
  </si>
  <si>
    <t xml:space="preserve">Tunisian Dinar                          </t>
  </si>
  <si>
    <t xml:space="preserve">Turkish Lira                            </t>
  </si>
  <si>
    <t xml:space="preserve">Turkmenistan Manat                      </t>
  </si>
  <si>
    <t xml:space="preserve">Uganda Shilling                         </t>
  </si>
  <si>
    <t xml:space="preserve">Ukraine Hryvnia                         </t>
  </si>
  <si>
    <t xml:space="preserve">United Arab Emirates Dirham             </t>
  </si>
  <si>
    <t xml:space="preserve">U.K. Pound                              </t>
  </si>
  <si>
    <t xml:space="preserve">Tanzania Shilling                       </t>
  </si>
  <si>
    <t xml:space="preserve">Uruguay Peso                            </t>
  </si>
  <si>
    <t xml:space="preserve">Uzbekistan Sum                          </t>
  </si>
  <si>
    <t xml:space="preserve">Vanuatu Vatu                            </t>
  </si>
  <si>
    <t xml:space="preserve">Bolivar Digital                         </t>
  </si>
  <si>
    <t xml:space="preserve">Viet Nam Dong                           </t>
  </si>
  <si>
    <t xml:space="preserve">Yemeni Rial                             </t>
  </si>
  <si>
    <t xml:space="preserve">Zambia Kwacha                           </t>
  </si>
  <si>
    <t xml:space="preserve">Zimbabwe RTGS dollar                    </t>
  </si>
  <si>
    <t>Nomenclature First Sub-National Division</t>
  </si>
  <si>
    <t>Number of First Sub-National Divisions</t>
  </si>
  <si>
    <t>Nomenclature Second Sub-National Division</t>
  </si>
  <si>
    <t>Number of Second Sub-National Divisions</t>
  </si>
  <si>
    <t>Province</t>
  </si>
  <si>
    <t>District</t>
  </si>
  <si>
    <t>Commune</t>
  </si>
  <si>
    <t>Parish</t>
  </si>
  <si>
    <t>Council</t>
  </si>
  <si>
    <t>Department</t>
  </si>
  <si>
    <t>State</t>
  </si>
  <si>
    <t>Municipality</t>
  </si>
  <si>
    <t>Governorate</t>
  </si>
  <si>
    <t>Division</t>
  </si>
  <si>
    <t>Arrondisement</t>
  </si>
  <si>
    <t>Sub-Division</t>
  </si>
  <si>
    <t>Sub-District</t>
  </si>
  <si>
    <t>County</t>
  </si>
  <si>
    <t>Microregions</t>
  </si>
  <si>
    <t>Mukim</t>
  </si>
  <si>
    <t>Prefecture</t>
  </si>
  <si>
    <t>Sub-Prefecture</t>
  </si>
  <si>
    <t>Autonomous Island</t>
  </si>
  <si>
    <t>Zone</t>
  </si>
  <si>
    <t>None</t>
  </si>
  <si>
    <t>Canton</t>
  </si>
  <si>
    <t>Sub-Region</t>
  </si>
  <si>
    <t>Sector</t>
  </si>
  <si>
    <t>Regency</t>
  </si>
  <si>
    <t>Raion</t>
  </si>
  <si>
    <t>Island Group</t>
  </si>
  <si>
    <t>Atoll</t>
  </si>
  <si>
    <t>Circle</t>
  </si>
  <si>
    <t>Locality</t>
  </si>
  <si>
    <t>Soum</t>
  </si>
  <si>
    <t>Constituency</t>
  </si>
  <si>
    <t>Local Government Area</t>
  </si>
  <si>
    <t>Village</t>
  </si>
  <si>
    <t>Federal Subject</t>
  </si>
  <si>
    <t>Ward</t>
  </si>
  <si>
    <t>Ressort</t>
  </si>
  <si>
    <t>Delegation</t>
  </si>
  <si>
    <t>Island Council</t>
  </si>
  <si>
    <t>Emirate</t>
  </si>
  <si>
    <t>Population
(2019)</t>
  </si>
  <si>
    <t>Health Posts, Total Number</t>
  </si>
  <si>
    <t>Health Posts, Density per 100,000 Population</t>
  </si>
  <si>
    <t>Health Centres, Total Number</t>
  </si>
  <si>
    <t>Health Centres, Density per 100,000 Population</t>
  </si>
  <si>
    <t>District Hospitals,
Total Number</t>
  </si>
  <si>
    <t>District Hospitals, Density per 100,000 Population</t>
  </si>
  <si>
    <t>Provincial Hospitals, Total Number</t>
  </si>
  <si>
    <t>Provincial Hospitals, Density per 100,000 Population</t>
  </si>
  <si>
    <t>Regional Hospitals, Total Number</t>
  </si>
  <si>
    <t>Regional Hospitals, Density per 100,000 Population</t>
  </si>
  <si>
    <t>Data Validation (Ignore)</t>
  </si>
  <si>
    <t>Inflated using actual GDP deflator by country 
(a)</t>
  </si>
  <si>
    <t>Inflated using regional average GDP deflator 
(b)</t>
  </si>
  <si>
    <t>Inflated using new approach</t>
  </si>
  <si>
    <t>Inflated using mixed approach of (a) and (b)</t>
  </si>
  <si>
    <t>ISO-3</t>
  </si>
  <si>
    <t>Cost per OP visit health centre (no beds) 
2010 i$</t>
  </si>
  <si>
    <t>Cost per IP bed-day 
Primary hospital
2010 I$</t>
  </si>
  <si>
    <t>Inflation 2010-2019</t>
  </si>
  <si>
    <t>Cost per OP visit health centre (no beds) 
2019 i$</t>
  </si>
  <si>
    <t>Cost per IP bed-day 
Primary hospital
2019 I$</t>
  </si>
  <si>
    <t>OP visit 2019 regional average</t>
  </si>
  <si>
    <t>IP cost 2019 regional average</t>
  </si>
  <si>
    <t>OP vist 2019, I$</t>
  </si>
  <si>
    <t>IP cost 2019, I$</t>
  </si>
  <si>
    <t>OP vist 2019 average if infl&gt;average</t>
  </si>
  <si>
    <t>IP cost 2019 average if infl&gt;average</t>
  </si>
  <si>
    <t>Cost per OP visit (no beds) 
2010 i$</t>
  </si>
  <si>
    <t>Cost per OP visit (no beds) 
2019 i$</t>
  </si>
  <si>
    <t>2022 A3 country (1=yes)</t>
  </si>
  <si>
    <t>WHO region</t>
  </si>
  <si>
    <t xml:space="preserve">                                                                                                                                                                                          </t>
  </si>
  <si>
    <t>Inflation 2010-2019 by WHO region</t>
  </si>
  <si>
    <t>Mean</t>
  </si>
  <si>
    <t>Median</t>
  </si>
  <si>
    <t>Data from original PDF</t>
  </si>
  <si>
    <t>Using my own conversion from metasheet</t>
  </si>
  <si>
    <t>IP</t>
  </si>
  <si>
    <t>OP</t>
  </si>
  <si>
    <t>I$ 2010</t>
  </si>
  <si>
    <t>LCU 2010</t>
  </si>
  <si>
    <t>LCU 2019</t>
  </si>
  <si>
    <t>I$ 2019</t>
  </si>
  <si>
    <t>HC (no beds)</t>
  </si>
  <si>
    <t>Inflation</t>
  </si>
  <si>
    <t>Region/Country</t>
  </si>
  <si>
    <t>ISO3</t>
  </si>
  <si>
    <t>Model prediction</t>
  </si>
  <si>
    <t>Conversion</t>
  </si>
  <si>
    <t>2010-2019</t>
  </si>
  <si>
    <t>Inflation adjusted</t>
  </si>
  <si>
    <t>Bolivia Plurinational States of</t>
  </si>
  <si>
    <t>C?te d'Ivoire</t>
  </si>
  <si>
    <t>Cabo Verde Republic of</t>
  </si>
  <si>
    <t>Lao People's Democratic Republic</t>
  </si>
  <si>
    <t>Data Source</t>
  </si>
  <si>
    <t>ISCO-08 Skill Level</t>
  </si>
  <si>
    <t>Gender</t>
  </si>
  <si>
    <t>ISCO Occupation Code</t>
  </si>
  <si>
    <t>ISCO Occupation</t>
  </si>
  <si>
    <t>ISCO Major Group</t>
  </si>
  <si>
    <t>Nominal Salary</t>
  </si>
  <si>
    <t>Time Unit</t>
  </si>
  <si>
    <t>Wage Scalar
(Months)</t>
  </si>
  <si>
    <t>GDP Scalar 
(2010)</t>
  </si>
  <si>
    <t>Exchange Rate NCU per USD
(2010)</t>
  </si>
  <si>
    <t>USD Exchange Rate Scalar 
(2010)</t>
  </si>
  <si>
    <t>Exchange Rate NCU per Int.$
(2010)</t>
  </si>
  <si>
    <t>Int.$ Exchange Rate Scalar 
(2010)</t>
  </si>
  <si>
    <t>Monthly Wage 
(USD 2010)</t>
  </si>
  <si>
    <t>Monthly Wage 
(Int.$ 2010)</t>
  </si>
  <si>
    <t>Monthly GDP Per Capita
(USD 2010)</t>
  </si>
  <si>
    <t xml:space="preserve">Afghanistan </t>
  </si>
  <si>
    <t>Professionals</t>
  </si>
  <si>
    <t xml:space="preserve">Albania </t>
  </si>
  <si>
    <t>ILOSTAT</t>
  </si>
  <si>
    <t>Combined</t>
  </si>
  <si>
    <t>ISCO-88-2</t>
  </si>
  <si>
    <t>Month</t>
  </si>
  <si>
    <t xml:space="preserve">Algeria </t>
  </si>
  <si>
    <t>ILOSTA</t>
  </si>
  <si>
    <t>ISCO-88-2221</t>
  </si>
  <si>
    <t>General Physician</t>
  </si>
  <si>
    <t xml:space="preserve">Andorra </t>
  </si>
  <si>
    <t xml:space="preserve">Angola </t>
  </si>
  <si>
    <t xml:space="preserve">Antigua and Barbuda </t>
  </si>
  <si>
    <t xml:space="preserve">Argentina </t>
  </si>
  <si>
    <t>ISCO-08-2</t>
  </si>
  <si>
    <t xml:space="preserve">Armenia </t>
  </si>
  <si>
    <t xml:space="preserve">Australia </t>
  </si>
  <si>
    <t>Week</t>
  </si>
  <si>
    <t xml:space="preserve">Austria </t>
  </si>
  <si>
    <t xml:space="preserve">Azerbaijan </t>
  </si>
  <si>
    <t xml:space="preserve">Bahamas </t>
  </si>
  <si>
    <t>Hour</t>
  </si>
  <si>
    <t xml:space="preserve">Bahrain </t>
  </si>
  <si>
    <t>Men</t>
  </si>
  <si>
    <t xml:space="preserve">Bangladesh </t>
  </si>
  <si>
    <t xml:space="preserve">Barbados </t>
  </si>
  <si>
    <t xml:space="preserve">Belarus </t>
  </si>
  <si>
    <t xml:space="preserve">Belgium </t>
  </si>
  <si>
    <t xml:space="preserve">Belize </t>
  </si>
  <si>
    <t xml:space="preserve">Benin </t>
  </si>
  <si>
    <t xml:space="preserve">Bhutan </t>
  </si>
  <si>
    <t xml:space="preserve">Bolivia (Plurinational State of) </t>
  </si>
  <si>
    <t xml:space="preserve">Bosnia and Herzegovina </t>
  </si>
  <si>
    <t xml:space="preserve">Botswana </t>
  </si>
  <si>
    <t xml:space="preserve">Brazil </t>
  </si>
  <si>
    <t xml:space="preserve">Brunei Darussalam </t>
  </si>
  <si>
    <t xml:space="preserve">Bulgaria </t>
  </si>
  <si>
    <t xml:space="preserve">Burkina Faso </t>
  </si>
  <si>
    <t xml:space="preserve">Burundi </t>
  </si>
  <si>
    <t xml:space="preserve">Cambodia </t>
  </si>
  <si>
    <t>ISCO-88-2411</t>
  </si>
  <si>
    <t xml:space="preserve">Cameroon </t>
  </si>
  <si>
    <t xml:space="preserve">Canada </t>
  </si>
  <si>
    <t xml:space="preserve">Cape Verde </t>
  </si>
  <si>
    <t xml:space="preserve">Central African Republic </t>
  </si>
  <si>
    <t xml:space="preserve">Chad </t>
  </si>
  <si>
    <t xml:space="preserve">Chile </t>
  </si>
  <si>
    <t xml:space="preserve">China </t>
  </si>
  <si>
    <t>ISCO-88-2230</t>
  </si>
  <si>
    <t>Professional Nurse</t>
  </si>
  <si>
    <t xml:space="preserve">Colombia </t>
  </si>
  <si>
    <t xml:space="preserve">Comoros </t>
  </si>
  <si>
    <t>Congo (Democratic Republic of the)[DRC]</t>
  </si>
  <si>
    <t>Congo (Republic of the)</t>
  </si>
  <si>
    <t xml:space="preserve">Cook Islands </t>
  </si>
  <si>
    <t xml:space="preserve">Costa Rica </t>
  </si>
  <si>
    <t xml:space="preserve">Côte d'Ivoire </t>
  </si>
  <si>
    <t xml:space="preserve">Croatia </t>
  </si>
  <si>
    <t xml:space="preserve">Cuba </t>
  </si>
  <si>
    <t xml:space="preserve">Cyprus </t>
  </si>
  <si>
    <t xml:space="preserve">Czech Republic </t>
  </si>
  <si>
    <t xml:space="preserve">Denmark </t>
  </si>
  <si>
    <t xml:space="preserve">Djibouti </t>
  </si>
  <si>
    <t xml:space="preserve">Dominica </t>
  </si>
  <si>
    <t xml:space="preserve">Dominican Republic </t>
  </si>
  <si>
    <t xml:space="preserve">Ecuador </t>
  </si>
  <si>
    <t xml:space="preserve">Egypt </t>
  </si>
  <si>
    <t xml:space="preserve">El Salvador </t>
  </si>
  <si>
    <t xml:space="preserve">Equatorial Guinea </t>
  </si>
  <si>
    <t xml:space="preserve">Eritrea </t>
  </si>
  <si>
    <t xml:space="preserve">Estonia </t>
  </si>
  <si>
    <t xml:space="preserve">Ethiopia </t>
  </si>
  <si>
    <t xml:space="preserve">Fiji </t>
  </si>
  <si>
    <t xml:space="preserve">Finland </t>
  </si>
  <si>
    <t xml:space="preserve">France </t>
  </si>
  <si>
    <t xml:space="preserve">Gabon </t>
  </si>
  <si>
    <t xml:space="preserve">Gambia </t>
  </si>
  <si>
    <t xml:space="preserve">Georgia </t>
  </si>
  <si>
    <t xml:space="preserve">Germany </t>
  </si>
  <si>
    <t xml:space="preserve">Ghana </t>
  </si>
  <si>
    <t>Day</t>
  </si>
  <si>
    <t xml:space="preserve">Greece </t>
  </si>
  <si>
    <t xml:space="preserve">Grenada </t>
  </si>
  <si>
    <t xml:space="preserve">Guatemala </t>
  </si>
  <si>
    <t xml:space="preserve">Guinea </t>
  </si>
  <si>
    <t xml:space="preserve">Guinea-Bissau </t>
  </si>
  <si>
    <t xml:space="preserve">Guyana </t>
  </si>
  <si>
    <t xml:space="preserve">Haiti </t>
  </si>
  <si>
    <t xml:space="preserve">Honduras </t>
  </si>
  <si>
    <t xml:space="preserve">Hungary </t>
  </si>
  <si>
    <t xml:space="preserve">Iceland </t>
  </si>
  <si>
    <t xml:space="preserve">India </t>
  </si>
  <si>
    <t xml:space="preserve">Indonesia </t>
  </si>
  <si>
    <t xml:space="preserve">Iran (Islamic Republic of) </t>
  </si>
  <si>
    <t xml:space="preserve">Iraq </t>
  </si>
  <si>
    <t xml:space="preserve">Ireland </t>
  </si>
  <si>
    <t xml:space="preserve">Israel </t>
  </si>
  <si>
    <t xml:space="preserve">Italy </t>
  </si>
  <si>
    <t xml:space="preserve">Jamaica </t>
  </si>
  <si>
    <t xml:space="preserve">Japan </t>
  </si>
  <si>
    <t xml:space="preserve">Jordan </t>
  </si>
  <si>
    <t xml:space="preserve">Kenya </t>
  </si>
  <si>
    <t xml:space="preserve">Kiribati </t>
  </si>
  <si>
    <t>Korea (Democratic People's Republic of)[North]</t>
  </si>
  <si>
    <t>Korea (Republic of)[South]</t>
  </si>
  <si>
    <t xml:space="preserve">Kuwait </t>
  </si>
  <si>
    <t xml:space="preserve">Kyrgyzstan </t>
  </si>
  <si>
    <t xml:space="preserve">Latvia </t>
  </si>
  <si>
    <t xml:space="preserve">Lebanon </t>
  </si>
  <si>
    <t xml:space="preserve">Lesotho </t>
  </si>
  <si>
    <t xml:space="preserve">Liberia </t>
  </si>
  <si>
    <t xml:space="preserve">Libya </t>
  </si>
  <si>
    <t xml:space="preserve">Lithuania </t>
  </si>
  <si>
    <t xml:space="preserve">Luxembourg </t>
  </si>
  <si>
    <t>Macedonia (Former Yugoslav Republic of)</t>
  </si>
  <si>
    <t xml:space="preserve">Madagascar </t>
  </si>
  <si>
    <t xml:space="preserve">Malawi </t>
  </si>
  <si>
    <t>ISCO-88-2222</t>
  </si>
  <si>
    <t>Dentist</t>
  </si>
  <si>
    <t xml:space="preserve">Malaysia </t>
  </si>
  <si>
    <t xml:space="preserve">Maldives </t>
  </si>
  <si>
    <t>ISCO-88-2310</t>
  </si>
  <si>
    <t>Mathematics Teacher (Third Level)</t>
  </si>
  <si>
    <t xml:space="preserve">Mali </t>
  </si>
  <si>
    <t xml:space="preserve">Malta </t>
  </si>
  <si>
    <t xml:space="preserve">Marshall Islands </t>
  </si>
  <si>
    <t xml:space="preserve">Mauritania </t>
  </si>
  <si>
    <t xml:space="preserve">Mauritius </t>
  </si>
  <si>
    <t xml:space="preserve">Mexico </t>
  </si>
  <si>
    <t xml:space="preserve">Micronesia (Federated States of) </t>
  </si>
  <si>
    <t>Moldova (Republic of)</t>
  </si>
  <si>
    <t xml:space="preserve">Monaco </t>
  </si>
  <si>
    <t xml:space="preserve">Mongolia </t>
  </si>
  <si>
    <t xml:space="preserve">Montenegro </t>
  </si>
  <si>
    <t xml:space="preserve">Morocco </t>
  </si>
  <si>
    <t xml:space="preserve">Mozambique </t>
  </si>
  <si>
    <t xml:space="preserve">Myanmar </t>
  </si>
  <si>
    <t xml:space="preserve">Namibia </t>
  </si>
  <si>
    <t xml:space="preserve">Nauru </t>
  </si>
  <si>
    <t xml:space="preserve">Nepal </t>
  </si>
  <si>
    <t xml:space="preserve">Netherlands </t>
  </si>
  <si>
    <t xml:space="preserve">New Zealand </t>
  </si>
  <si>
    <t xml:space="preserve">Nicaragua </t>
  </si>
  <si>
    <t xml:space="preserve">Niger </t>
  </si>
  <si>
    <t xml:space="preserve">Nigeria </t>
  </si>
  <si>
    <t xml:space="preserve">Niue </t>
  </si>
  <si>
    <t xml:space="preserve">Norway </t>
  </si>
  <si>
    <t xml:space="preserve">Pakistan </t>
  </si>
  <si>
    <t xml:space="preserve">Palau </t>
  </si>
  <si>
    <t xml:space="preserve">Panama </t>
  </si>
  <si>
    <t xml:space="preserve">Papua New Guinea </t>
  </si>
  <si>
    <t xml:space="preserve">Paraguay </t>
  </si>
  <si>
    <t xml:space="preserve">Peru </t>
  </si>
  <si>
    <t xml:space="preserve">Philippines </t>
  </si>
  <si>
    <t xml:space="preserve">Poland </t>
  </si>
  <si>
    <t xml:space="preserve">Portugal </t>
  </si>
  <si>
    <t xml:space="preserve">Qatar </t>
  </si>
  <si>
    <t xml:space="preserve">Romania </t>
  </si>
  <si>
    <t xml:space="preserve">Russian Federation </t>
  </si>
  <si>
    <t xml:space="preserve">Rwanda </t>
  </si>
  <si>
    <t xml:space="preserve">Saint Kitts and Nevis </t>
  </si>
  <si>
    <t xml:space="preserve">Saint Lucia </t>
  </si>
  <si>
    <t xml:space="preserve">Saint Vincent and the Grenadines </t>
  </si>
  <si>
    <t xml:space="preserve">Samoa </t>
  </si>
  <si>
    <t xml:space="preserve">San Marino </t>
  </si>
  <si>
    <t xml:space="preserve">Sao Tome and Principe </t>
  </si>
  <si>
    <t xml:space="preserve">Saudi Arabia </t>
  </si>
  <si>
    <t xml:space="preserve">Senegal </t>
  </si>
  <si>
    <t xml:space="preserve">Serbia </t>
  </si>
  <si>
    <t xml:space="preserve">Seychelles </t>
  </si>
  <si>
    <t xml:space="preserve">Sierra Leone </t>
  </si>
  <si>
    <t xml:space="preserve">Singapore </t>
  </si>
  <si>
    <t xml:space="preserve">Slovakia </t>
  </si>
  <si>
    <t xml:space="preserve">Slovenia </t>
  </si>
  <si>
    <t xml:space="preserve">Solomon Islands </t>
  </si>
  <si>
    <t xml:space="preserve">Somalia </t>
  </si>
  <si>
    <t xml:space="preserve">South Africa </t>
  </si>
  <si>
    <t xml:space="preserve">Spain </t>
  </si>
  <si>
    <t xml:space="preserve">Sri Lanka </t>
  </si>
  <si>
    <t>Sudan (South)</t>
  </si>
  <si>
    <t>Sudan [North]</t>
  </si>
  <si>
    <t xml:space="preserve">Suriname </t>
  </si>
  <si>
    <t xml:space="preserve">Swaziland </t>
  </si>
  <si>
    <t xml:space="preserve">Sweden </t>
  </si>
  <si>
    <t xml:space="preserve">Switzerland </t>
  </si>
  <si>
    <t xml:space="preserve">Syrian Arab Republic </t>
  </si>
  <si>
    <t xml:space="preserve">Tajikistan </t>
  </si>
  <si>
    <t>Tanzania (United Republic of)</t>
  </si>
  <si>
    <t xml:space="preserve">Thailand </t>
  </si>
  <si>
    <t xml:space="preserve">Timor-Leste </t>
  </si>
  <si>
    <t xml:space="preserve">Togo </t>
  </si>
  <si>
    <t xml:space="preserve">Tonga </t>
  </si>
  <si>
    <t xml:space="preserve">Trinidad and Tobago </t>
  </si>
  <si>
    <t xml:space="preserve">Tunisia </t>
  </si>
  <si>
    <t xml:space="preserve">Turkey </t>
  </si>
  <si>
    <t xml:space="preserve">Turkmenistan </t>
  </si>
  <si>
    <t xml:space="preserve">Tuvalu </t>
  </si>
  <si>
    <t xml:space="preserve">Uganda </t>
  </si>
  <si>
    <t xml:space="preserve">Ukraine </t>
  </si>
  <si>
    <t>United Arab Emirates [UAE]</t>
  </si>
  <si>
    <t xml:space="preserve">United Kingdom </t>
  </si>
  <si>
    <t>United States of America [USA]</t>
  </si>
  <si>
    <t xml:space="preserve">Uruguay </t>
  </si>
  <si>
    <t xml:space="preserve">Uzbekistan </t>
  </si>
  <si>
    <t xml:space="preserve">Vanuatu </t>
  </si>
  <si>
    <t xml:space="preserve">Venezuela (Bolivarian Republic of) </t>
  </si>
  <si>
    <t xml:space="preserve">Viet Nam </t>
  </si>
  <si>
    <t xml:space="preserve">Zambia </t>
  </si>
  <si>
    <t xml:space="preserve">Zimbabwe </t>
  </si>
  <si>
    <t>Technicians and associate professionals</t>
  </si>
  <si>
    <t>ISCO-88-3</t>
  </si>
  <si>
    <t>ISCO-88-3133</t>
  </si>
  <si>
    <t>Medical X-Ray Technician</t>
  </si>
  <si>
    <t>ISCO-08-3</t>
  </si>
  <si>
    <t>ISCO-88-3226</t>
  </si>
  <si>
    <t>Physiotherapist</t>
  </si>
  <si>
    <t>ISCO-88-3143</t>
  </si>
  <si>
    <t>Air Transport Pilot</t>
  </si>
  <si>
    <t>ISCO-88-3144</t>
  </si>
  <si>
    <t>Air Traffic Controller</t>
  </si>
  <si>
    <t>ISCO-88-4212</t>
  </si>
  <si>
    <t>Bank Teller</t>
  </si>
  <si>
    <t>Clerks</t>
  </si>
  <si>
    <t>Clerical support workers</t>
  </si>
  <si>
    <t>Airt Tansport Pilot</t>
  </si>
  <si>
    <t>ISCO-88-3114</t>
  </si>
  <si>
    <t>Electronics Engineering Technician</t>
  </si>
  <si>
    <t>ISCO-88-3231</t>
  </si>
  <si>
    <t>Auxiliary Nurse</t>
  </si>
  <si>
    <t>ISCO-88-4</t>
  </si>
  <si>
    <t>ISCO-88-4190</t>
  </si>
  <si>
    <t>Office Clerk</t>
  </si>
  <si>
    <t>ISCO-08-4</t>
  </si>
  <si>
    <t>ISCO-88-4142</t>
  </si>
  <si>
    <t>Postman</t>
  </si>
  <si>
    <t>ISCO-88-4222</t>
  </si>
  <si>
    <t>Hotel Receptionist</t>
  </si>
  <si>
    <t>ISCO-88-4223</t>
  </si>
  <si>
    <t>ISCO-88-4131</t>
  </si>
  <si>
    <t>Stock Records Clerk</t>
  </si>
  <si>
    <t>Flight Operations Officer</t>
  </si>
  <si>
    <t>Elementary occupations</t>
  </si>
  <si>
    <t>ISCO-88-9161</t>
  </si>
  <si>
    <t>Refuse Collector</t>
  </si>
  <si>
    <t>ISCO-88-9322</t>
  </si>
  <si>
    <t>Labourer</t>
  </si>
  <si>
    <t>ISCO-08-9</t>
  </si>
  <si>
    <t>ISCO-88-9132</t>
  </si>
  <si>
    <t>Room Attendant</t>
  </si>
  <si>
    <t>ISCO-88-9</t>
  </si>
  <si>
    <t>ISCO-88-117</t>
  </si>
  <si>
    <t>Dockworker</t>
  </si>
  <si>
    <t>ISCO-88-9333</t>
  </si>
  <si>
    <t>Aircraft Loader</t>
  </si>
  <si>
    <t>METHOD 1</t>
  </si>
  <si>
    <t>METHOD 2</t>
  </si>
  <si>
    <t>Monthly salary estimates 2019 (int'l$)</t>
  </si>
  <si>
    <t>Original Robert</t>
  </si>
  <si>
    <t>Member State</t>
  </si>
  <si>
    <t>iso3</t>
  </si>
  <si>
    <t>5 Managers</t>
  </si>
  <si>
    <t>4 Professionals</t>
  </si>
  <si>
    <t>3 Technicians</t>
  </si>
  <si>
    <t>2 Support</t>
  </si>
  <si>
    <t>1 Services</t>
  </si>
  <si>
    <t>LCU per USD 2019</t>
  </si>
  <si>
    <t>LCU per I$ 2019</t>
  </si>
  <si>
    <t>GDP 2019 (USD)</t>
  </si>
  <si>
    <t>GDP 2019 (I$)</t>
  </si>
  <si>
    <t>LCU per Int'l$</t>
  </si>
  <si>
    <t/>
  </si>
  <si>
    <t>Czechia</t>
  </si>
  <si>
    <t>United Kingdom of Great Britain and Northern Ireland</t>
  </si>
  <si>
    <t>North Macedonia</t>
  </si>
  <si>
    <t>Eswatini</t>
  </si>
  <si>
    <t>Original</t>
  </si>
  <si>
    <t>Level</t>
  </si>
  <si>
    <t>Monthly wage WHO-CHOICE 2019 (US$)</t>
  </si>
  <si>
    <t>Annual wage WHO-CHOICE 2019 (US$)</t>
  </si>
  <si>
    <t>Monthly wage WHO-CHOICE 2019 (I$)</t>
  </si>
  <si>
    <t>Annual wage WHO-CHOICE 2019 (I$)</t>
  </si>
  <si>
    <t>Services</t>
  </si>
  <si>
    <t>Support</t>
  </si>
  <si>
    <t>Technicians</t>
  </si>
  <si>
    <t>Managers</t>
  </si>
  <si>
    <t>Local staff % of DSA</t>
  </si>
  <si>
    <t>Capital City</t>
  </si>
  <si>
    <t>Other Lower Cost</t>
  </si>
  <si>
    <t>Other Upper Cost</t>
  </si>
  <si>
    <t>I$ for nationals</t>
  </si>
  <si>
    <t>I$ for international consultants</t>
  </si>
  <si>
    <t>DSA
(USD)</t>
  </si>
  <si>
    <t>Accom. 
(% of DSA)</t>
  </si>
  <si>
    <t>Accom. 
(USD)</t>
  </si>
  <si>
    <t>DSA 
(USD)</t>
  </si>
  <si>
    <t>Highest</t>
  </si>
  <si>
    <t>Average</t>
  </si>
  <si>
    <t>Lowest</t>
  </si>
  <si>
    <t>Vehicle Model</t>
  </si>
  <si>
    <t>UN Web Buy Ordering Code</t>
  </si>
  <si>
    <t>Basic Specifications</t>
  </si>
  <si>
    <t>Purpose Use</t>
  </si>
  <si>
    <t>Ex-Factory or 
Ex-Stock (Port)</t>
  </si>
  <si>
    <t>Price (US$ 2019)</t>
  </si>
  <si>
    <t>Price (2013)</t>
  </si>
  <si>
    <t>Price (2010)</t>
  </si>
  <si>
    <t>Operating cost per km (2013?)</t>
  </si>
  <si>
    <t>Operating cost per km (2019)</t>
  </si>
  <si>
    <t>Consumption (l/100km)</t>
  </si>
  <si>
    <t>Consumption
 (l per km)</t>
  </si>
  <si>
    <t>Toyota Land Cruiser 70 Series, 13 Seater</t>
  </si>
  <si>
    <t>HZJ78L-RJMRS-21</t>
  </si>
  <si>
    <t>4WD, 13 seats, diesel, 800kg loading capacity incl. passengers</t>
  </si>
  <si>
    <t>Ex-Stock 
(Algeciras, Spain)</t>
  </si>
  <si>
    <t>Toyota Land Cruiser 70 Series, 6 Seater</t>
  </si>
  <si>
    <t>HZJ78L-RJMRS+</t>
  </si>
  <si>
    <t>4WD, 6 seats, diesel, 700kg loading capacity incl. passengers</t>
  </si>
  <si>
    <t>Toyota Land Cruiser Prado</t>
  </si>
  <si>
    <t xml:space="preserve">LJ150L-GKMEE </t>
  </si>
  <si>
    <t>4WD, 7 seats, diesel, 960kg loading capacity incl. passengers</t>
  </si>
  <si>
    <t>Corolla sedan 2014 model</t>
  </si>
  <si>
    <t xml:space="preserve">ZRE182L-GEFNK </t>
  </si>
  <si>
    <t>5 seats, petrol engine</t>
  </si>
  <si>
    <t>Honda XR 125 L On-Off Road Motorcycle</t>
  </si>
  <si>
    <t>H-XR 125L</t>
  </si>
  <si>
    <t>4-stroke engine, trail motorcycle</t>
  </si>
  <si>
    <t>Ex-Stock 
(Xingang, China)</t>
  </si>
  <si>
    <t>Toyota Hiace passenger van</t>
  </si>
  <si>
    <t xml:space="preserve">LH202L-REMDE&gt; </t>
  </si>
  <si>
    <t>15 seats, diesel, 1000kg capacity incl. passengers</t>
  </si>
  <si>
    <t>Toyota Land Cruiser 79 Series Pick Up, 3 Seater</t>
  </si>
  <si>
    <t xml:space="preserve">HZJ79L-TJMRS-20 </t>
  </si>
  <si>
    <t>3 seats, diesel, 1105kg capacity incl. passengers</t>
  </si>
  <si>
    <t>Toyota Land Cruiser 70 Series, Ambulance</t>
  </si>
  <si>
    <t>HZJ78L-RJMRS^ AMB</t>
  </si>
  <si>
    <t>3 seats, diesel, swing-out back doors, ambulance</t>
  </si>
  <si>
    <t>TATA LPT 30 m3 Capacity Refrigerated Truck</t>
  </si>
  <si>
    <t>90TTLPT1618L</t>
  </si>
  <si>
    <t>3 seats, diesel, 30 cubic metre capacity</t>
  </si>
  <si>
    <t>Ex-Stock 
(Mumbai, India)</t>
  </si>
  <si>
    <t>ISO code</t>
  </si>
  <si>
    <t>Petrol Price
(USD 2016)</t>
  </si>
  <si>
    <t>Diesel Price
(USD 2016)</t>
  </si>
  <si>
    <t>Petrol Price
(USD Nov 2018)</t>
  </si>
  <si>
    <t>Diesel Price
(USD Nov 2018)</t>
  </si>
  <si>
    <t>Petrol Price
(I$ Nov 2018)</t>
  </si>
  <si>
    <t>Diesel Price
(I$ Nov 2018)</t>
  </si>
  <si>
    <t>Fuel prices</t>
  </si>
  <si>
    <t>Gasoline</t>
  </si>
  <si>
    <t>Diesel</t>
  </si>
  <si>
    <t>% change gasoline</t>
  </si>
  <si>
    <t>% change diesel</t>
  </si>
  <si>
    <t>World</t>
  </si>
  <si>
    <t>WLD</t>
  </si>
  <si>
    <t>GIZ (nov. 2018)</t>
  </si>
  <si>
    <t>Pump price for gasoline (US$ per liter)</t>
  </si>
  <si>
    <t>https://data.worldbank.org/indicator/EP.PMP.DESL.CD</t>
  </si>
  <si>
    <t>Pump price for diesel fuel (US$ per liter)</t>
  </si>
  <si>
    <t>No values. Used Guinea</t>
  </si>
  <si>
    <t>Source: https://sutp.org/publications/international-fuel-prices-report/</t>
  </si>
  <si>
    <t>Product</t>
  </si>
  <si>
    <t>Model</t>
  </si>
  <si>
    <t>WHO PQS Code</t>
  </si>
  <si>
    <t>INCO Term</t>
  </si>
  <si>
    <t>Price (2019)</t>
  </si>
  <si>
    <t>Unit</t>
  </si>
  <si>
    <t>WHO Price (previous update)</t>
  </si>
  <si>
    <t>Indicative Price
USD (2019)</t>
  </si>
  <si>
    <t>Unicef price (2010?)</t>
  </si>
  <si>
    <t>Cold Room</t>
  </si>
  <si>
    <t>Zhendre Froid &amp; Climatisation Cold Room</t>
  </si>
  <si>
    <t xml:space="preserve">Pre-fabricated, walk-in cold room, 40 m3 capacity, + 4°C, electric powered. See product specifications for further information </t>
  </si>
  <si>
    <t>E001/002</t>
  </si>
  <si>
    <t>National level or large volume cold storage with reliable power supply</t>
  </si>
  <si>
    <t>UNICEF Catalogue</t>
  </si>
  <si>
    <t>https://supply.unicef.org/s0005032.html</t>
  </si>
  <si>
    <t>Freezer</t>
  </si>
  <si>
    <t>Vestfrost MF 314</t>
  </si>
  <si>
    <t xml:space="preserve">Compression cycle freezer, 271 L capacity, -15°C, electric powered. See product specifications for further information </t>
  </si>
  <si>
    <t>E003/023</t>
  </si>
  <si>
    <t>WHO PQS Catalogue, UNICEF Catalogue</t>
  </si>
  <si>
    <t>FCA</t>
  </si>
  <si>
    <t>https://supply.unicef.org/s0002376.html</t>
  </si>
  <si>
    <t>Ice-lined Refrigerator</t>
  </si>
  <si>
    <t>Vestfrost MK 304</t>
  </si>
  <si>
    <t xml:space="preserve">Compression cycle, ice-lined refrigerator, 105 L capacity, + 4°C, electric powered. Hold-over approx 25 hours. See product specifications for further information </t>
  </si>
  <si>
    <t>E03/007</t>
  </si>
  <si>
    <t>Sub-national level or medium volume cold storage with unreliable power supply</t>
  </si>
  <si>
    <t>Solar Power Direct Drive Refrigerator</t>
  </si>
  <si>
    <t>SunDanzer Solar Direct Drive</t>
  </si>
  <si>
    <t>Solar electricity/ direct drive compression cycle refrigerator, 54 L capacity, + 4°C. Solar system not included in price because the correct sizing of solar panels is complex and site specific. See product specifications for further information. See section 'generators and utilities' for prices of solar panels.</t>
  </si>
  <si>
    <t>E003/020</t>
  </si>
  <si>
    <t>WHO PQS Catalogue</t>
  </si>
  <si>
    <t>EXW</t>
  </si>
  <si>
    <t>Solar Power Battery Refrigerator</t>
  </si>
  <si>
    <t>Sure Chill PS65i</t>
  </si>
  <si>
    <t>Battery solar powered refrigerator 38 L capacity, + 4°C. Solar system not included in price because the correct sizing of solar panels is complex and site specific. See product specifications for further information. See section 'generators and utilities' for prices of solar panels.</t>
  </si>
  <si>
    <t>E003/016</t>
  </si>
  <si>
    <t>Cold Box</t>
  </si>
  <si>
    <t>AOV International ACB 316 L</t>
  </si>
  <si>
    <t>Large, long range, cold box, cold life 145 hours at  + 43°C , 24 L capacity, 31 x 0.6 L icepacks required and included</t>
  </si>
  <si>
    <t>E004/024</t>
  </si>
  <si>
    <t>Cold-chain distribution of small volumes at second sub-national level</t>
  </si>
  <si>
    <t>Vaccine Carrier</t>
  </si>
  <si>
    <t>AOV International AVC 46</t>
  </si>
  <si>
    <t>Small, long range, vaccine carrier, cold life 50 hours at + 43°C , 2.4 L capacity, 4x 0.6 L icepacks required and included</t>
  </si>
  <si>
    <t>E004/009</t>
  </si>
  <si>
    <t>Icepack, 0.6 L</t>
  </si>
  <si>
    <t xml:space="preserve">AOV International </t>
  </si>
  <si>
    <t>Large, ice pack, 0.6 L</t>
  </si>
  <si>
    <t>E005/006</t>
  </si>
  <si>
    <t>Cold-chain storage of small volumes in cold boxes and vaccine carriers</t>
  </si>
  <si>
    <t>Electronic Temperature Recorder</t>
  </si>
  <si>
    <t>Berlinger &amp; Co. AG. Fridge-Tag</t>
  </si>
  <si>
    <t>30-day electronic refrigerator
temperature logger, non-replaceable battery, battery lifespan 3 years</t>
  </si>
  <si>
    <t>E006/003</t>
  </si>
  <si>
    <t>Temperature logger to warm of storage temperatures outside required range</t>
  </si>
  <si>
    <t>Electronic Freeze Indicator</t>
  </si>
  <si>
    <t>Berlinger &amp; Co. AG. Freeze-Tag</t>
  </si>
  <si>
    <t>Irreversible freeze indicator, non-replaceable battery, battery lifespan 5 years</t>
  </si>
  <si>
    <t>Eoo6/007</t>
  </si>
  <si>
    <t>Irreversible temperature indicator to warn of exposure to freezing temperatures</t>
  </si>
  <si>
    <t>CHF</t>
  </si>
  <si>
    <t>Generator</t>
  </si>
  <si>
    <r>
      <t xml:space="preserve">See under </t>
    </r>
    <r>
      <rPr>
        <u/>
        <sz val="11"/>
        <color theme="1"/>
        <rFont val="Calibri"/>
        <family val="2"/>
        <scheme val="minor"/>
      </rPr>
      <t>Generators and Utilities</t>
    </r>
  </si>
  <si>
    <t>Temporary backup power supply</t>
  </si>
  <si>
    <t>Refrigerated Vehicle</t>
  </si>
  <si>
    <r>
      <t xml:space="preserve">See under </t>
    </r>
    <r>
      <rPr>
        <u/>
        <sz val="11"/>
        <color theme="1"/>
        <rFont val="Calibri"/>
        <family val="2"/>
        <scheme val="minor"/>
      </rPr>
      <t>Vehicles and Transport Costs</t>
    </r>
  </si>
  <si>
    <t>Cold-chain distribution of medium and small volumes from national level to first and second sub-national levels</t>
  </si>
  <si>
    <t>UNICEF Catalogue Code</t>
  </si>
  <si>
    <t>UNICEF Price</t>
  </si>
  <si>
    <t>WHO Price</t>
  </si>
  <si>
    <t>Indicative Price
USD (2022)</t>
  </si>
  <si>
    <t>Link 2022</t>
  </si>
  <si>
    <t>Operating Cost Per Hour
(USD 2022)</t>
  </si>
  <si>
    <t>Indicative Price
USD (2013)</t>
  </si>
  <si>
    <t>Indicative Price
USD (2010)</t>
  </si>
  <si>
    <t>Operating Cost Per Hour
(USD 2010)</t>
  </si>
  <si>
    <t>Diesel Generator 8kVA</t>
  </si>
  <si>
    <t>Diesel driven generator set, water cooled and skid mounted, capable of delivering up to 150kVA at 1500rpm. Weight: 1,300kg Volume:  0.50 m3</t>
  </si>
  <si>
    <t>S0005395</t>
  </si>
  <si>
    <t>For light loads such as lighting and other ordinary office and household needs. Temporary power supply.</t>
  </si>
  <si>
    <t>https://supply.unicef.org/s0005395.html</t>
  </si>
  <si>
    <t>Diesel Generator 50kVA</t>
  </si>
  <si>
    <t>Diesel driven generator set, water cooled and skid mounted, capable of delivering up to 50kVA at 1500rpm. Weight: 1,300 kg</t>
  </si>
  <si>
    <t>S0005399</t>
  </si>
  <si>
    <t>For modest civil power requirements such as health centres, small offices and  local water pumping and treatment plants.</t>
  </si>
  <si>
    <t>https://supply.unicef.org/s0005399.html</t>
  </si>
  <si>
    <t>Diesel Generator 150kVA</t>
  </si>
  <si>
    <t>Diesel driven generator set, water cooled and skid mounted, capable of delivering up to 150kVA at 1500rpm. Weight: 1,300kg Volume:  4.00 m3</t>
  </si>
  <si>
    <t>S0005403</t>
  </si>
  <si>
    <t>For moderate civil power requirements such as hospital units, offices and water pumping and treatment plants.</t>
  </si>
  <si>
    <t>https://supply.unicef.org/s0005403.html</t>
  </si>
  <si>
    <t>Diesel Generator 500kVA</t>
  </si>
  <si>
    <t>Diesel driven generator set, water cooled, and skid mounted, capable of delivering up to 500kVA. Weight: 3,640kg Volume:  13.20m3</t>
  </si>
  <si>
    <t>S0005387</t>
  </si>
  <si>
    <t>For substantial power requirements such as hospitals, offices and water pumping and treatment plants.</t>
  </si>
  <si>
    <t>https://supply.unicef.org/s0005387.html</t>
  </si>
  <si>
    <t>Solar Power System 100 W</t>
  </si>
  <si>
    <t>Solar power system 100 watt: two 50 W solar panels. Combined with power inverter (DC to AC) the system can also power AC appliances. Weight: 100kg. Volume: 0.12m3</t>
  </si>
  <si>
    <t>S0006901</t>
  </si>
  <si>
    <t>For light loads such as HF voice station, VHF base station or refrigeration units.</t>
  </si>
  <si>
    <t>https://supply.unicef.org/s0006901.html</t>
  </si>
  <si>
    <t>Solar Power System 200 W</t>
  </si>
  <si>
    <t>Solar power system 200 watt: four 50 W solar panels. Combined with power inverter (DC to AC) the system can also power AC appliances. Weight: 171kg. Volume: 0.77m3</t>
  </si>
  <si>
    <t>S0006900</t>
  </si>
  <si>
    <t>https://supply.unicef.org/s0006900.html</t>
  </si>
  <si>
    <t>Energy Price Households (kWh) (USD) 2010</t>
  </si>
  <si>
    <t>Energy Price Households (kWh) (euro) 2019</t>
  </si>
  <si>
    <t>Energy Price Households (kWh) (USD) 2019</t>
  </si>
  <si>
    <t>% difference between 2010 &amp; 2019</t>
  </si>
  <si>
    <t>A3</t>
  </si>
  <si>
    <t>Internet Sept. 2021</t>
  </si>
  <si>
    <t>W</t>
  </si>
  <si>
    <t>Average Price of Water per m3 (USD 2010)</t>
  </si>
  <si>
    <t>Average Price of Water per m3 (USD 2020)</t>
  </si>
  <si>
    <t>WHO CHOICE</t>
  </si>
  <si>
    <t>Global Water Intelligence</t>
  </si>
  <si>
    <t>https://globalwatersecurity.org/content-hub/2019-02-11/What-does-the-world-pay-for-water#:~:text=Looking%20at%20the%20tariff%20structures,wastewater%20tariff%20was%20%242.04%2Fm3</t>
  </si>
  <si>
    <t>LAC</t>
  </si>
  <si>
    <t>Western Europe</t>
  </si>
  <si>
    <t>MENA</t>
  </si>
  <si>
    <t>North America</t>
  </si>
  <si>
    <t>EE&amp;CA</t>
  </si>
  <si>
    <t>Asia Pacific</t>
  </si>
  <si>
    <t>SSA</t>
  </si>
  <si>
    <t>South Asia</t>
  </si>
  <si>
    <t>Health Post
(USD/m3 2013)</t>
  </si>
  <si>
    <t>Health Post
(PPP/m3 2013)</t>
  </si>
  <si>
    <t>District Hospital
(USD/m3 2013)</t>
  </si>
  <si>
    <t>District Hospital
(PPP/m3 2013)</t>
  </si>
  <si>
    <t>Provincial Hospital
(USD/m3 2013)</t>
  </si>
  <si>
    <t>Provincial Hospital
(PPP/m3 2013)</t>
  </si>
  <si>
    <t>Warehouse
(USD/m3 2013)</t>
  </si>
  <si>
    <t>Warehouse
(PPP/m3 2013)</t>
  </si>
  <si>
    <t>Office CBD
(USD/m3 2013)</t>
  </si>
  <si>
    <t>Office CBD
(PPP/m3 2013)</t>
  </si>
  <si>
    <t>19% of local DSA</t>
  </si>
  <si>
    <t>Used RT method</t>
  </si>
  <si>
    <t>Item</t>
  </si>
  <si>
    <t>Units</t>
  </si>
  <si>
    <t>U.S. General Services Administration (GSA) 
Global Supply Catalogue 2014 
National Stock Number (NSN)</t>
  </si>
  <si>
    <t>Price
(USD 2022)</t>
  </si>
  <si>
    <t>Price
(USD 2022)
One Unit</t>
  </si>
  <si>
    <t>Price
(USD 2013)</t>
  </si>
  <si>
    <t>Price
(USD 2013)
One Unit</t>
  </si>
  <si>
    <t>Price
(USD 2010)
One Unit</t>
  </si>
  <si>
    <t>2013 product</t>
  </si>
  <si>
    <t>A4 paper. Processed chlorine free (PCF) without additional bleaching. White. Box contains 5000 sheets</t>
  </si>
  <si>
    <t>7530-01-503-8441</t>
  </si>
  <si>
    <t>This paper pad of 50 sheets is intended for lectures, demonstrations, training sessions and conferences. Can be used with crayons, graphite pencils, or quick-drying markers. Can be used on easel or hung on wall. Pad is perforated at the top for easy tear-off and features two holes, spaced 45cm apart for mounting. Has a sturdy cardboard backing.</t>
  </si>
  <si>
    <t>7530-00-619-8880</t>
  </si>
  <si>
    <t>4 GB USB Flash Drive. Read speed is approximately 30 MB/sec and write speed is approximately 20 MB/sec. Supports password protection. Plug and play with no driver needed for most OS. LED indicator-light on when in use. Durable and reliable storage, data retention for 10+ years. Includes lanyard with sturdy detachable clip.</t>
  </si>
  <si>
    <t>7045-01-558-4987</t>
  </si>
  <si>
    <t>Change product</t>
  </si>
  <si>
    <t>25 pack spindle of 4.7 GB rewrittable DVDs. Rewritable up to 1,000 times.</t>
  </si>
  <si>
    <t>7045-01-515-5373</t>
  </si>
  <si>
    <t>No longer relevant</t>
  </si>
  <si>
    <t>Hexagonal wooden pencil with extra-thin lead for fine-line writing. Includes small eraser on its end. Pack of 12</t>
  </si>
  <si>
    <t>7510-00-281-5234</t>
  </si>
  <si>
    <t>Non-retractable ballpoint pen. Quick-drying, non-fading ink that will not smear. The barrel is white, and the clip cap indicates ink color. Non-refillable. Blue, black or red. Pack of 12</t>
  </si>
  <si>
    <t>7520-01-060-5820</t>
  </si>
  <si>
    <t>Standard, rectangular eraser has beveled ends. Pack of 12</t>
  </si>
  <si>
    <t>7510-00-223-7046</t>
  </si>
  <si>
    <t>Set of 4 permanent markers includes one each green, black, red and blue.</t>
  </si>
  <si>
    <t>7520-01-107-4928</t>
  </si>
  <si>
    <t>Set of 4 chisel tip, highlighters. Set includes one orange, green, pink and yellow highlighter.</t>
  </si>
  <si>
    <t>7520-01-383-7938</t>
  </si>
  <si>
    <t>Standard 30cm plastic ruler</t>
  </si>
  <si>
    <t>7510-00-935-1005</t>
  </si>
  <si>
    <t>Plain, side-opening envelope does not include a window. Dimensions 11cm × 22cm. Light Brown. Pack contains 500 envelopes.</t>
  </si>
  <si>
    <t>7530-00-198-5876</t>
  </si>
  <si>
    <t>Plain, side-opening C4 envelope does not include a window. Dimensions 23cm × 33cm. Light Brown. Pack contains 500 envelopes.</t>
  </si>
  <si>
    <t>7530-00-577-4849</t>
  </si>
  <si>
    <t>College ruled spiral bound notebook is composed of heavyweight bond paper. Each book contains 70 A4 sheets.</t>
  </si>
  <si>
    <t>7530-01-396-3414</t>
  </si>
  <si>
    <t>Self-stick notes use adhesive on the back which allows each sheet to be attached to almost any surface and removed without leaving a mark. Each pad contains 100, 1-1/2 x 2" sheets. Yellow</t>
  </si>
  <si>
    <t>7530-01-116-7866</t>
  </si>
  <si>
    <t>Standard desktop stapler operates manually. Base swings clear for tacking. Crown width is 1/2". Holds 200 staples per load. Black</t>
  </si>
  <si>
    <t>7520-01-315-9854</t>
  </si>
  <si>
    <t>Pre-formed and ready for use in office staplers, these steel staples are rust-resistant. 1/2". Pack contains 5000 staples</t>
  </si>
  <si>
    <t>7510-00-272-9662</t>
  </si>
  <si>
    <t>Lightweight scissors. Rust resistant stainless steel. Molded plastic handles. Left or right hand use.</t>
  </si>
  <si>
    <t>5110-01-241-4371</t>
  </si>
  <si>
    <t>Sturdy plastic tray is self-stacking to conserve desk space. Holds A4 paper. Side-loading tray affords easy access. Pack of 2. Black.</t>
  </si>
  <si>
    <t>7520-01-094-4307</t>
  </si>
  <si>
    <t>Spring-type clip holds large bundles of papers. Wire handles snap down flat to secure pages. Made of tempered steel. Pack of 18</t>
  </si>
  <si>
    <t>7510-00-282-8201</t>
  </si>
  <si>
    <t>Semi solid glue stick that securely bonds paper and mounts photographic prints, maps, drawings and charts. This quick setting and convenient stick comes in a plastic dispenser. Glue is odorless and non-toxic. Pack of 12</t>
  </si>
  <si>
    <t>8040-01-039-8132</t>
  </si>
  <si>
    <t>Transparent sticky tape ideal for mending documents, maps, charts and blueprints. Width - 2.5cm core. Dispenser not included. Pack of 6</t>
  </si>
  <si>
    <t>7510-01-580-6226</t>
  </si>
  <si>
    <t>Pushpin. Plastic head with steel pin. Assorted colours</t>
  </si>
  <si>
    <t>7510-01-207-3978</t>
  </si>
  <si>
    <t>Natural or synthetic rubber bands are long-lasting and dependable. Size 32. Measures 1/8" wide and 3" long. 250 gm bag of rubber bands.</t>
  </si>
  <si>
    <t>7510-00-243-3434</t>
  </si>
  <si>
    <t>Chisel tip correction marker removes permanent lumocolor marks from maps and overlays. Pack of 10</t>
  </si>
  <si>
    <t>7520-01-385-5271</t>
  </si>
  <si>
    <t>desk light features a flexible column, a 9'3" conductor cord, and a felt-padded pedestal base to protect work surface. The lamp’s parabolic shaped reflector directs light where it is needed. Uses a standard 60-watt incandescent lamp (included). Operates on 110V AC, 60-Hz power. Conforms to UL standards. Extended Height: 26". Black</t>
  </si>
  <si>
    <t>6230-00-643-2076</t>
  </si>
  <si>
    <t>Paperboard file folder is ideal for general office use and fits most filing systems. Suitable for A4 sheets. Expands to 2". Green. Pack of 25</t>
  </si>
  <si>
    <t>7530-01-364-9496</t>
  </si>
  <si>
    <t>General-use, three-ring loose-leaf binder features stiff vinyl cover. Accommodates A4 sheets. White. Has clear front, back and spine panels for inserts.</t>
  </si>
  <si>
    <t>7510-01-323-9586</t>
  </si>
  <si>
    <t>Plastic A4 sleeves with holes for placing in filing folder/binder. Clear. Pack includes 50 sleeves.</t>
  </si>
  <si>
    <t>7510-01-347-9580</t>
  </si>
  <si>
    <t>Eight-digit handheld scientific calculator with one memory. Includes trigonometric functions in degrees and radians, logs and their inverses, scientific notation, standard deviation and floating decimal. Solar operated. Includes case.</t>
  </si>
  <si>
    <t>7420-01-182-8535</t>
  </si>
  <si>
    <t>LED HDTV. 31.5" diagonal. 720p HD clarity, Direct LED, Motionflow™ XR 120, smartphone ready, Clear Resolution Enhancer, USB input, 3 HD inputs</t>
  </si>
  <si>
    <t>Sony R400A Series LED HDTV</t>
  </si>
  <si>
    <t>Inspiron 11 3000 Series Touch. Intel® Celeron® processor 2955U (2M Cache, 1.4 GHz). Windows OS. Memory: 2GB Single Channel DDR3 1600MHz. 500GB 5400RPM SATA Hard Drive. Intel® HD Graphics. 11.6 inch LED Backlit Touch Display with Truelife and HD resolution (1366 x 768). Dell Wireless-N 1705 + Bluetooth 4.0. 3-cell Lithium Ion (50WHr) Battery. HDMI™ 1.4a, Multi-media Card Reader, USB 3.0 (2), USB 2.0 (1), RJ-45 10/100/1000, Security slot. 0.83" (21.2mm) / 11.81" (300mm) / 7.93 (201.5mm). Composite: 3.15 lb (1.43 Kg) with HD touch screen</t>
  </si>
  <si>
    <t>Inspiron 14 laptop</t>
  </si>
  <si>
    <t>Inspiron 11 3000 Series Touch</t>
  </si>
  <si>
    <t>Xerox Colorqube 8700/X. Standard functions: copy, email, print, scan, fax. Print speed 44ppm colour and black. Two-sided output. Maximum paper capacity 3,475 sheets. Processor 1.33 GHz. Print memory 1 GB.</t>
  </si>
  <si>
    <t>Xerox Versalink C505</t>
  </si>
  <si>
    <t>Xerox ColorQube 8700/X</t>
  </si>
  <si>
    <t>Xerox Colorqube Ink Black. Prints approximately 2,250 pages. Pack includes 4 ink cartridges.</t>
  </si>
  <si>
    <t>Xerox ColorQube Black Ink 108R00994</t>
  </si>
  <si>
    <t>Uniden 1380BK corded phone. Speakerphone with Mute. Digital Answering System (20 minute record capacity). Caller ID/Call Waiting. Call Waiting. 60 Caller ID Memory. Large Adjustable View Angle LCD Display. Power Failure Protection. 4 Level Handset Volume &amp; 8 Level Base Speaker. Hi/Lo/Off Ringer Settings. Call Duration Timer. 10 Phonebook Memory. 3 One- Touch Memory Keys. Trilingual Function Menus. Uses 4 AA Batteries. Desk or Wall Mountable. Black</t>
  </si>
  <si>
    <t>Uniden 1380BK</t>
  </si>
  <si>
    <t>Machine cross cuts 1/8" x 1-1/8" up to 19 sheets per pass. This machine can be used to shred plastic cards. Features a wide 9-1/2" top feed and a 8.5 gallon waste capacity. Safety features include auto start/stop and will automatically shut off when a jam occurs or when basket is open or ajar. Recommended for offices with two to four users. Shipping weight 48-lbs.</t>
  </si>
  <si>
    <t>7490-01-390-6163</t>
  </si>
  <si>
    <t>Power rating 425 volt-amperes, uses a 12 volt sealed lead acid battery to provide seven ampere-hours of energy, recharge time eight hours, back-up time 10 to 20 minutes, with automatic voltage regulation, input voltage 85 percent to 120 percent of 115 volt, output voltage 115 volt, frequency 50 Hz or 60 Hz, surge protection 320 joules, two-outlets, indicator lights and/or alarms for battery in use, battery low, and overload. Unit can be turned on without power, two-stage battery charging to prolong battery life.</t>
  </si>
  <si>
    <t>6110-01-450-4385</t>
  </si>
  <si>
    <t>Features on-off switch and low, medium, and high speeds. Wall or desk mount; oscillates 80°; converts from wall to desk with no tools. Made with three impact-resistant plastic blades and a three-wire eight-foot electrical supply cord with an integral ground . Operates on 115V AC, 60-Hz, single-phase power. Conforms to UL standards. 16” blade diameter. White</t>
  </si>
  <si>
    <t>4140-00-851-9319</t>
  </si>
  <si>
    <t>Wall-mounted indoor air conditioner for residential applications.  Operate quietly and efficiently to provide comfort in any room. 1 Phase 230V 50Hz. Internal unit dimensions: 268x790x213. External unit dimensions: 540x780(+62)x290. Wireless remote controller is included</t>
  </si>
  <si>
    <t>Mitsubishi Air Conditioner SRK10YL-S</t>
  </si>
  <si>
    <t>Canister-type model with wheels. Includes hose, 42" wand assembly, bare floor tool and carpet tool (or combination of both), crevice tool and upholstery nozzle and brush. Operates on 115v AC, 60-Hz power. Household-duty model for intermittent use. Includes disposable dust bag and 20' cord.</t>
  </si>
  <si>
    <t>7910-00-550-9123</t>
  </si>
  <si>
    <t>Lobby-style broom has a 28" black wooden handle with a flagged yellow polypropylene fiber head.</t>
  </si>
  <si>
    <t>7920-01-572-7349</t>
  </si>
  <si>
    <t>String yarn twist-wring wet mop. Cotton yarn head has center band. The twist mop has plastic hardware and a 54" white painted metal handle. The mophead is twist wrung by a plastic slide collar.</t>
  </si>
  <si>
    <t>7920-01-448-0218</t>
  </si>
  <si>
    <t>Pail has a plastic- or rubber-coated abrasion-resistant steel bail handle and pouring lip. Bleach-resistant pail has a pouring lip and heavy-duty wall thickness. Not intended for carrying or storing concentrated acids or strong oxidizing agents. Capacity 3 gal.</t>
  </si>
  <si>
    <t>7240-00-246-1097</t>
  </si>
  <si>
    <t>High-sudsing, low-phosphate detergent comes in granular or tablet form, is non-abrasive, and is intended for manual washing glassware, dishes and clothing. Formulated for use in hard and soft water. Also great for general maintenance and cleaning of non-wood floors, painted surfaces and kitchen utensils. Does not contain optical brighteners. Not intended for use in mechanical dishwashers or on aluminum. Single container of 12L</t>
  </si>
  <si>
    <t>7930-00-634-0342</t>
  </si>
  <si>
    <t>Purell instant hand sanitizer has a pleasant fragrance, and is non-toxic, dye-free, and hypoallergenic. Contains moisturizers and Vitamin E. Kills 99.99 percent of most common germs that may cause illness, in as little as 15 seconds. Use anytime, anyplace, without water or towels. Leaves hands feeling refreshed without stickiness or residue. Pump-bottle 340 ml. Pack contains 12 bottles.</t>
  </si>
  <si>
    <t>8520-01-490-7365</t>
  </si>
  <si>
    <t>Office desk. Laminated plastic top with a simulated walnut wood grain appearance. Features keyed locks and recessed drawer handles, providing a smooth appearance. Bright, chrome-finished legs with glides. Consists of two sections and a double-width knee space. Each section contains a letter-size file drawer and a storage drawer. Width: 60"; Depth: 18"; Height: 29"</t>
  </si>
  <si>
    <t>7110-00-128-0065</t>
  </si>
  <si>
    <t>This armless secretarial task chair features a non-tilting seat and a separate, tilting, padded backrest with adjustable tension control. Seat height adjusts from 17" to 20" above the floor. Includes a 16" ide seat and 9"-high backrest. Hard double-wheel casters are for use on carpet only. 34" H; 17" W; 16" D. Black</t>
  </si>
  <si>
    <t>7110-01-188-3948</t>
  </si>
  <si>
    <t>Table has a blow molded high density polyethylene top that is strong and lightweight. The base is a 1" steel tube assembly that folds for easy and efficient storage. Table may be used indoors or outdoors. Width: 24"; Length: 48"; Height: 29". Table can support 600 lbs. White.</t>
  </si>
  <si>
    <t>7105-01-576-6177</t>
  </si>
  <si>
    <t>This folding chair has blow moulded polyethylene seat and back with oval steel tube legs for a strong lightweight chair that can be used indoors or outdoors. Width: 18-3/4"; Depth: 21-1/2"; Height: 35-1/2."White. Pack contains 4 chairs</t>
  </si>
  <si>
    <t>7105-01-576-6180</t>
  </si>
  <si>
    <t>This heavy-duty vertical cabinet is designed to hold general A4 filing folders. Drawer pulls may be of a loop or recessed design. Drawers include latches and label holders. Width: 15"; Depth: 30"; Height: 59". Cabinet is 5 drawers high. Grey, black or parchment colour.</t>
  </si>
  <si>
    <t>7110-01-328-8414</t>
  </si>
  <si>
    <t>country</t>
  </si>
  <si>
    <t>Fixed (wired) Broadband connecton charge in USD</t>
  </si>
  <si>
    <t>Fixed (wired)Broadband monthly suscription charge</t>
  </si>
  <si>
    <t>Monthly subscription for business telephone service (USD)</t>
  </si>
  <si>
    <t>Installation fee for business telephone service</t>
  </si>
  <si>
    <t>Price of a three-minute local call to a fixed-telephone line (peak rate), 2012 USD</t>
  </si>
  <si>
    <t>Price of a three-minute local call to a fixed-telephone line (off-peak rate),</t>
  </si>
  <si>
    <t>Mobile prepaid 1-min local call (off-peak, on-network)</t>
  </si>
  <si>
    <t>Mobile-prepaid- 1-min local call (peak, on-network)</t>
  </si>
  <si>
    <t>Mobile prepaid- 1-min local call (peak, to fixed)</t>
  </si>
  <si>
    <t>Mobile prepaid- 1-min local call (off-peak, to fixed)</t>
  </si>
  <si>
    <t>Mobile prepaid- price of SMS(On network)</t>
  </si>
  <si>
    <t>Mobile prepaid -1 minute local call (off-peak, off net)</t>
  </si>
  <si>
    <t>Mobile prepaid -1 minute local call ( off-net, peak)</t>
  </si>
  <si>
    <t>Mobile prepaid -SMS ( off-net)</t>
  </si>
  <si>
    <t>% of GCP/capita from 2000 work</t>
  </si>
  <si>
    <t>Newspapers
 (100 word insert)</t>
  </si>
  <si>
    <t>Old leaflet cost</t>
  </si>
  <si>
    <t>DDist10</t>
  </si>
  <si>
    <t>DDist20</t>
  </si>
  <si>
    <t>DDist30</t>
  </si>
  <si>
    <t>DDist40</t>
  </si>
  <si>
    <t>DDist50</t>
  </si>
  <si>
    <t>DDist60</t>
  </si>
  <si>
    <t>DDist70</t>
  </si>
  <si>
    <t>DDist80</t>
  </si>
  <si>
    <t>DDist90</t>
  </si>
  <si>
    <t>DDist95</t>
  </si>
  <si>
    <t>DDist100</t>
  </si>
  <si>
    <t>Size</t>
  </si>
  <si>
    <t>AfrD</t>
  </si>
  <si>
    <t>AfrE</t>
  </si>
  <si>
    <t>AmrA</t>
  </si>
  <si>
    <t>AmrB</t>
  </si>
  <si>
    <t>AmrD</t>
  </si>
  <si>
    <t>EmrB</t>
  </si>
  <si>
    <t>EmrD</t>
  </si>
  <si>
    <t>EurA</t>
  </si>
  <si>
    <t>EurB</t>
  </si>
  <si>
    <t>EurC</t>
  </si>
  <si>
    <t>SearB</t>
  </si>
  <si>
    <t>SearD</t>
  </si>
  <si>
    <t>WprA</t>
  </si>
  <si>
    <t>WprB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</si>
</sst>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4" formatCode="_(&quot;$&quot;* #,##0.00_);_(&quot;$&quot;* \(#,##0.00\);_(&quot;$&quot;* &quot;-&quot;??_);_(@_)"/>
    <numFmt numFmtId="43" formatCode="_(* #,##0.00_);_(* \(#,##0.00\);_(* &quot;-&quot;??_);_(@_)"/>
    <numFmt numFmtId="164" formatCode="_-* #,##0_-;\-* #,##0_-;_-* &quot;-&quot;_-;_-@_-"/>
    <numFmt numFmtId="165" formatCode="_-* #,##0.00_-;\-* #,##0.00_-;_-* &quot;-&quot;??_-;_-@_-"/>
    <numFmt numFmtId="166" formatCode="_ * #,##0.00_ ;_ * \-#,##0.00_ ;_ * &quot;-&quot;??_ ;_ @_ "/>
    <numFmt numFmtId="167" formatCode="_-* #,##0_-;\-* #,##0_-;_-* &quot;-&quot;??_-;_-@_-"/>
    <numFmt numFmtId="168" formatCode="[$$-409]#,##0.00"/>
    <numFmt numFmtId="169" formatCode="_(* #,##0_);_(* \(#,##0\);_(* &quot;-&quot;??_);_(@_)"/>
    <numFmt numFmtId="170" formatCode="#,##0.000"/>
    <numFmt numFmtId="171" formatCode="0.000"/>
    <numFmt numFmtId="172" formatCode="0.0"/>
    <numFmt numFmtId="173" formatCode="_-* #,##0.0_-;\-* #,##0.0_-;_-* &quot;-&quot;??_-;_-@_-"/>
    <numFmt numFmtId="174" formatCode="0.000000"/>
    <numFmt numFmtId="175" formatCode="0.0%"/>
    <numFmt numFmtId="176" formatCode="#,##0.00000"/>
    <numFmt numFmtId="177" formatCode="#,##0.00_ ;\-#,##0.00\ "/>
    <numFmt numFmtId="178" formatCode="_-&quot;$&quot;* #,##0.00_-;\-&quot;$&quot;* #,##0.00_-;_-&quot;$&quot;* &quot;-&quot;??_-;_-@_-"/>
    <numFmt numFmtId="179" formatCode="&quot;$&quot;#,##0"/>
    <numFmt numFmtId="180" formatCode="&quot;$&quot;#,##0.00;\-&quot;$&quot;#,##0.00"/>
    <numFmt numFmtId="181" formatCode="_-&quot;$&quot;* #,##0_-;\-&quot;$&quot;* #,##0_-;_-&quot;$&quot;* &quot;-&quot;??_-;_-@_-"/>
    <numFmt numFmtId="182" formatCode="#,##0.0000"/>
    <numFmt numFmtId="183" formatCode="_(* #,##0.0_);_(* \(#,##0.0\);_(* &quot;-&quot;??_);_(@_)"/>
    <numFmt numFmtId="184" formatCode="#,##0.0"/>
    <numFmt numFmtId="185" formatCode="0.0000"/>
  </numFmts>
  <fonts count="9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name val="Times New Roman"/>
      <family val="1"/>
    </font>
    <font>
      <sz val="10"/>
      <name val="Arial"/>
      <family val="2"/>
    </font>
    <font>
      <b/>
      <sz val="11"/>
      <color indexed="63"/>
      <name val="Calibri"/>
      <family val="2"/>
    </font>
    <font>
      <sz val="11"/>
      <color indexed="8"/>
      <name val="Calibri"/>
      <family val="2"/>
      <scheme val="minor"/>
    </font>
    <font>
      <b/>
      <sz val="9"/>
      <color indexed="81"/>
      <name val="Tahoma"/>
      <family val="2"/>
    </font>
    <font>
      <sz val="9"/>
      <color indexed="81"/>
      <name val="Tahoma"/>
      <family val="2"/>
    </font>
    <font>
      <sz val="11"/>
      <name val="Calibri"/>
      <family val="2"/>
      <scheme val="minor"/>
    </font>
    <font>
      <sz val="11"/>
      <color rgb="FF000000"/>
      <name val="Calibri"/>
      <family val="2"/>
      <charset val="204"/>
    </font>
    <font>
      <sz val="11"/>
      <color rgb="FF000000"/>
      <name val="Calibri"/>
      <family val="2"/>
      <scheme val="minor"/>
    </font>
    <font>
      <u/>
      <sz val="11"/>
      <color theme="10"/>
      <name val="Calibri"/>
      <family val="2"/>
      <scheme val="minor"/>
    </font>
    <font>
      <sz val="11"/>
      <color theme="1"/>
      <name val="Calibri"/>
      <family val="2"/>
      <scheme val="minor"/>
    </font>
    <font>
      <u/>
      <sz val="11"/>
      <color theme="1"/>
      <name val="Calibri"/>
      <family val="2"/>
      <scheme val="minor"/>
    </font>
    <font>
      <sz val="10"/>
      <name val="Arial"/>
      <family val="2"/>
    </font>
    <font>
      <b/>
      <sz val="11"/>
      <name val="Calibri"/>
      <family val="2"/>
    </font>
    <font>
      <sz val="10"/>
      <name val="Calibri"/>
      <family val="2"/>
    </font>
    <font>
      <sz val="10"/>
      <color indexed="10"/>
      <name val="Calibri"/>
      <family val="2"/>
    </font>
    <font>
      <sz val="10"/>
      <name val="Calibri"/>
      <family val="2"/>
      <scheme val="minor"/>
    </font>
    <font>
      <sz val="10"/>
      <color rgb="FF000000"/>
      <name val="Arial"/>
      <family val="2"/>
    </font>
    <font>
      <b/>
      <sz val="10"/>
      <color rgb="FF000000"/>
      <name val="Arial"/>
      <family val="2"/>
    </font>
    <font>
      <b/>
      <sz val="10"/>
      <color theme="0"/>
      <name val="Arial"/>
      <family val="2"/>
    </font>
    <font>
      <u/>
      <sz val="10"/>
      <color rgb="FF000000"/>
      <name val="Arial"/>
      <family val="2"/>
    </font>
    <font>
      <sz val="10"/>
      <color theme="1"/>
      <name val="Calibri"/>
      <family val="2"/>
      <scheme val="minor"/>
    </font>
    <font>
      <sz val="10"/>
      <name val="MS Sans Serif"/>
    </font>
    <font>
      <b/>
      <sz val="14"/>
      <color theme="1"/>
      <name val="Calibri"/>
      <family val="2"/>
      <scheme val="minor"/>
    </font>
    <font>
      <b/>
      <sz val="11"/>
      <color indexed="8"/>
      <name val="Calibri"/>
      <family val="2"/>
      <scheme val="minor"/>
    </font>
    <font>
      <sz val="8"/>
      <name val="Calibri"/>
      <family val="2"/>
      <scheme val="minor"/>
    </font>
    <font>
      <sz val="10"/>
      <color rgb="FFFF0000"/>
      <name val="Calibri"/>
      <family val="2"/>
      <scheme val="minor"/>
    </font>
    <font>
      <strike/>
      <sz val="11"/>
      <name val="Calibri"/>
      <family val="2"/>
      <scheme val="minor"/>
    </font>
    <font>
      <strike/>
      <sz val="10"/>
      <color theme="1"/>
      <name val="Calibri"/>
      <family val="2"/>
      <scheme val="minor"/>
    </font>
    <font>
      <strike/>
      <sz val="11"/>
      <color theme="1"/>
      <name val="Calibri"/>
      <family val="2"/>
      <scheme val="minor"/>
    </font>
    <font>
      <b/>
      <sz val="11"/>
      <name val="Calibri"/>
      <family val="2"/>
      <scheme val="minor"/>
    </font>
    <font>
      <b/>
      <sz val="15"/>
      <color rgb="FF0070C0"/>
      <name val="Calibri"/>
      <family val="2"/>
      <scheme val="minor"/>
    </font>
    <font>
      <b/>
      <u/>
      <sz val="12"/>
      <color indexed="10"/>
      <name val="Cambria"/>
      <family val="1"/>
      <scheme val="major"/>
    </font>
    <font>
      <b/>
      <i/>
      <u/>
      <sz val="12"/>
      <color indexed="18"/>
      <name val="Cambria"/>
      <family val="1"/>
      <scheme val="major"/>
    </font>
    <font>
      <b/>
      <sz val="12"/>
      <color theme="1"/>
      <name val="Calibri"/>
      <family val="2"/>
      <scheme val="minor"/>
    </font>
    <font>
      <sz val="8"/>
      <color indexed="48"/>
      <name val="Calibri"/>
      <family val="2"/>
    </font>
    <font>
      <sz val="10"/>
      <color indexed="48"/>
      <name val="Calibri"/>
      <family val="2"/>
    </font>
    <font>
      <sz val="11"/>
      <color indexed="48"/>
      <name val="Calibri"/>
      <family val="2"/>
      <scheme val="minor"/>
    </font>
    <font>
      <i/>
      <sz val="11"/>
      <name val="Calibri"/>
      <family val="2"/>
      <scheme val="minor"/>
    </font>
    <font>
      <sz val="11"/>
      <color indexed="10"/>
      <name val="Calibri"/>
      <family val="2"/>
      <scheme val="minor"/>
    </font>
    <font>
      <i/>
      <sz val="12"/>
      <name val="Cambria"/>
      <family val="1"/>
      <scheme val="major"/>
    </font>
    <font>
      <b/>
      <sz val="12"/>
      <name val="Calibri"/>
      <family val="2"/>
      <scheme val="minor"/>
    </font>
    <font>
      <sz val="9"/>
      <color indexed="10"/>
      <name val="Calibri"/>
      <family val="2"/>
    </font>
    <font>
      <b/>
      <sz val="10"/>
      <name val="Calibri"/>
      <family val="2"/>
      <scheme val="minor"/>
    </font>
    <font>
      <sz val="10"/>
      <color indexed="48"/>
      <name val="Calibri"/>
      <family val="2"/>
      <scheme val="minor"/>
    </font>
    <font>
      <b/>
      <sz val="10"/>
      <color theme="1"/>
      <name val="Calibri"/>
      <family val="2"/>
      <scheme val="minor"/>
    </font>
    <font>
      <sz val="10"/>
      <color indexed="12"/>
      <name val="Calibri"/>
      <family val="2"/>
      <scheme val="minor"/>
    </font>
    <font>
      <b/>
      <u/>
      <sz val="10"/>
      <name val="Calibri"/>
      <family val="2"/>
      <scheme val="minor"/>
    </font>
    <font>
      <b/>
      <sz val="12"/>
      <color rgb="FF0070C0"/>
      <name val="Calibri"/>
      <family val="2"/>
      <scheme val="minor"/>
    </font>
    <font>
      <b/>
      <sz val="14"/>
      <color rgb="FF0070C0"/>
      <name val="Calibri"/>
      <family val="2"/>
      <scheme val="minor"/>
    </font>
    <font>
      <sz val="9"/>
      <color theme="1"/>
      <name val="Calibri"/>
      <family val="2"/>
      <scheme val="minor"/>
    </font>
    <font>
      <u/>
      <sz val="9"/>
      <color theme="10"/>
      <name val="Calibri"/>
      <family val="2"/>
      <scheme val="minor"/>
    </font>
    <font>
      <sz val="11"/>
      <color rgb="FF0070C0"/>
      <name val="Calibri"/>
      <family val="2"/>
      <scheme val="minor"/>
    </font>
    <font>
      <sz val="11"/>
      <color theme="1"/>
      <name val="Calibri"/>
      <family val="2"/>
    </font>
    <font>
      <sz val="11"/>
      <color rgb="FFFFFFFF"/>
      <name val="Calibri"/>
      <family val="2"/>
    </font>
    <font>
      <sz val="11"/>
      <color rgb="FF00B050"/>
      <name val="Calibri"/>
      <family val="2"/>
      <scheme val="minor"/>
    </font>
    <font>
      <u/>
      <sz val="10"/>
      <color theme="10"/>
      <name val="Calibri"/>
      <family val="2"/>
      <scheme val="minor"/>
    </font>
    <font>
      <b/>
      <sz val="10"/>
      <color rgb="FF0070C0"/>
      <name val="Calibri"/>
      <family val="2"/>
      <scheme val="minor"/>
    </font>
    <font>
      <sz val="12"/>
      <color theme="1"/>
      <name val="Calibri"/>
      <family val="2"/>
      <scheme val="minor"/>
    </font>
    <font>
      <sz val="11"/>
      <color rgb="FFC00000"/>
      <name val="Calibri"/>
      <family val="2"/>
      <scheme val="minor"/>
    </font>
    <font>
      <b/>
      <sz val="10"/>
      <color indexed="8"/>
      <name val="Calibri"/>
      <family val="2"/>
      <scheme val="minor"/>
    </font>
    <font>
      <sz val="10"/>
      <color indexed="8"/>
      <name val="Calibri"/>
      <family val="2"/>
      <scheme val="minor"/>
    </font>
  </fonts>
  <fills count="10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31"/>
      </patternFill>
    </fill>
    <fill>
      <patternFill patternType="solid">
        <fgColor indexed="45"/>
      </patternFill>
    </fill>
    <fill>
      <patternFill patternType="solid">
        <fgColor indexed="22"/>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3" tint="0.39997558519241921"/>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bgColor indexed="64"/>
      </patternFill>
    </fill>
    <fill>
      <patternFill patternType="solid">
        <fgColor theme="0"/>
        <bgColor indexed="8"/>
      </patternFill>
    </fill>
    <fill>
      <patternFill patternType="solid">
        <fgColor theme="9" tint="0.79998168889431442"/>
        <bgColor indexed="64"/>
      </patternFill>
    </fill>
    <fill>
      <patternFill patternType="solid">
        <fgColor rgb="FFFF5050"/>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8" tint="0.79998168889431442"/>
        <bgColor indexed="64"/>
      </patternFill>
    </fill>
    <fill>
      <patternFill patternType="solid">
        <fgColor theme="8" tint="0.79998168889431442"/>
        <bgColor indexed="8"/>
      </patternFill>
    </fill>
    <fill>
      <patternFill patternType="solid">
        <fgColor theme="8" tint="0.39997558519241921"/>
        <bgColor indexed="64"/>
      </patternFill>
    </fill>
    <fill>
      <patternFill patternType="solid">
        <fgColor theme="2"/>
        <bgColor indexed="64"/>
      </patternFill>
    </fill>
    <fill>
      <patternFill patternType="solid">
        <fgColor rgb="FFFF3300"/>
        <bgColor indexed="64"/>
      </patternFill>
    </fill>
    <fill>
      <patternFill patternType="solid">
        <fgColor theme="6" tint="0.79998168889431442"/>
        <bgColor indexed="8"/>
      </patternFill>
    </fill>
    <fill>
      <patternFill patternType="solid">
        <fgColor theme="8" tint="0.39997558519241921"/>
        <bgColor indexed="8"/>
      </patternFill>
    </fill>
    <fill>
      <patternFill patternType="solid">
        <fgColor theme="8" tint="0.59999389629810485"/>
        <bgColor indexed="8"/>
      </patternFill>
    </fill>
    <fill>
      <patternFill patternType="solid">
        <fgColor rgb="FFFF9933"/>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9" tint="0.79998168889431442"/>
        <bgColor indexed="8"/>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8"/>
      </patternFill>
    </fill>
    <fill>
      <patternFill patternType="solid">
        <fgColor theme="3"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rgb="FFFFFFCC"/>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rgb="FF0070C0"/>
        <bgColor indexed="64"/>
      </patternFill>
    </fill>
    <fill>
      <patternFill patternType="solid">
        <fgColor theme="8" tint="-0.249977111117893"/>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C000"/>
        <bgColor rgb="FF000000"/>
      </patternFill>
    </fill>
    <fill>
      <patternFill patternType="solid">
        <fgColor rgb="FFFF5050"/>
        <bgColor rgb="FF000000"/>
      </patternFill>
    </fill>
    <fill>
      <patternFill patternType="solid">
        <fgColor rgb="FF92D050"/>
        <bgColor rgb="FF000000"/>
      </patternFill>
    </fill>
    <fill>
      <patternFill patternType="solid">
        <fgColor rgb="FF00B050"/>
        <bgColor rgb="FF000000"/>
      </patternFill>
    </fill>
    <fill>
      <patternFill patternType="solid">
        <fgColor rgb="FF538DD5"/>
        <bgColor rgb="FF000000"/>
      </patternFill>
    </fill>
    <fill>
      <patternFill patternType="solid">
        <fgColor rgb="FF92CDDC"/>
        <bgColor rgb="FF000000"/>
      </patternFill>
    </fill>
    <fill>
      <patternFill patternType="solid">
        <fgColor rgb="FFB1A0C7"/>
        <bgColor indexed="64"/>
      </patternFill>
    </fill>
    <fill>
      <patternFill patternType="solid">
        <fgColor rgb="FF963634"/>
        <bgColor indexed="64"/>
      </patternFill>
    </fill>
  </fills>
  <borders count="6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diagonal/>
    </border>
    <border>
      <left style="medium">
        <color indexed="64"/>
      </left>
      <right/>
      <top/>
      <bottom/>
      <diagonal/>
    </border>
    <border>
      <left/>
      <right/>
      <top style="medium">
        <color indexed="64"/>
      </top>
      <bottom/>
      <diagonal/>
    </border>
    <border>
      <left style="double">
        <color indexed="64"/>
      </left>
      <right/>
      <top/>
      <bottom style="thin">
        <color indexed="64"/>
      </bottom>
      <diagonal/>
    </border>
    <border>
      <left/>
      <right style="double">
        <color indexed="64"/>
      </right>
      <top/>
      <bottom style="thin">
        <color indexed="64"/>
      </bottom>
      <diagonal/>
    </border>
    <border>
      <left style="double">
        <color indexed="64"/>
      </left>
      <right/>
      <top/>
      <bottom/>
      <diagonal/>
    </border>
    <border>
      <left/>
      <right style="double">
        <color indexed="64"/>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auto="1"/>
      </left>
      <right style="thin">
        <color auto="1"/>
      </right>
      <top/>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medium">
        <color indexed="64"/>
      </right>
      <top/>
      <bottom/>
      <diagonal/>
    </border>
    <border>
      <left/>
      <right style="medium">
        <color indexed="64"/>
      </right>
      <top/>
      <bottom/>
      <diagonal/>
    </border>
    <border>
      <left style="medium">
        <color indexed="64"/>
      </left>
      <right style="thin">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right style="thin">
        <color indexed="64"/>
      </right>
      <top style="thin">
        <color indexed="64"/>
      </top>
      <bottom/>
      <diagonal/>
    </border>
  </borders>
  <cellStyleXfs count="25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1" borderId="0" applyNumberFormat="0" applyBorder="0" applyAlignment="0" applyProtection="0"/>
    <xf numFmtId="0" fontId="19" fillId="36" borderId="0" applyNumberFormat="0" applyBorder="0" applyAlignment="0" applyProtection="0"/>
    <xf numFmtId="0" fontId="19" fillId="39" borderId="0" applyNumberFormat="0" applyBorder="0" applyAlignment="0" applyProtection="0"/>
    <xf numFmtId="0" fontId="19" fillId="42" borderId="0" applyNumberFormat="0" applyBorder="0" applyAlignment="0" applyProtection="0"/>
    <xf numFmtId="0" fontId="20" fillId="43" borderId="0" applyNumberFormat="0" applyBorder="0" applyAlignment="0" applyProtection="0"/>
    <xf numFmtId="0" fontId="20" fillId="40" borderId="0" applyNumberFormat="0" applyBorder="0" applyAlignment="0" applyProtection="0"/>
    <xf numFmtId="0" fontId="20" fillId="41" borderId="0" applyNumberFormat="0" applyBorder="0" applyAlignment="0" applyProtection="0"/>
    <xf numFmtId="0" fontId="20" fillId="44" borderId="0" applyNumberFormat="0" applyBorder="0" applyAlignment="0" applyProtection="0"/>
    <xf numFmtId="0" fontId="20" fillId="45"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49" borderId="0" applyNumberFormat="0" applyBorder="0" applyAlignment="0" applyProtection="0"/>
    <xf numFmtId="0" fontId="20" fillId="44" borderId="0" applyNumberFormat="0" applyBorder="0" applyAlignment="0" applyProtection="0"/>
    <xf numFmtId="0" fontId="20" fillId="45" borderId="0" applyNumberFormat="0" applyBorder="0" applyAlignment="0" applyProtection="0"/>
    <xf numFmtId="0" fontId="20" fillId="50" borderId="0" applyNumberFormat="0" applyBorder="0" applyAlignment="0" applyProtection="0"/>
    <xf numFmtId="0" fontId="21" fillId="34" borderId="0" applyNumberFormat="0" applyBorder="0" applyAlignment="0" applyProtection="0"/>
    <xf numFmtId="0" fontId="22" fillId="51" borderId="11" applyNumberFormat="0" applyAlignment="0" applyProtection="0"/>
    <xf numFmtId="0" fontId="23" fillId="52" borderId="12" applyNumberFormat="0" applyAlignment="0" applyProtection="0"/>
    <xf numFmtId="0" fontId="24" fillId="0" borderId="0" applyNumberFormat="0" applyFill="0" applyBorder="0" applyAlignment="0" applyProtection="0"/>
    <xf numFmtId="0" fontId="25" fillId="35" borderId="0" applyNumberFormat="0" applyBorder="0" applyAlignment="0" applyProtection="0"/>
    <xf numFmtId="0" fontId="26" fillId="0" borderId="13" applyNumberFormat="0" applyFill="0" applyAlignment="0" applyProtection="0"/>
    <xf numFmtId="0" fontId="27" fillId="0" borderId="14" applyNumberFormat="0" applyFill="0" applyAlignment="0" applyProtection="0"/>
    <xf numFmtId="0" fontId="28" fillId="0" borderId="15" applyNumberFormat="0" applyFill="0" applyAlignment="0" applyProtection="0"/>
    <xf numFmtId="0" fontId="28" fillId="0" borderId="0" applyNumberFormat="0" applyFill="0" applyBorder="0" applyAlignment="0" applyProtection="0"/>
    <xf numFmtId="0" fontId="29" fillId="38" borderId="11" applyNumberFormat="0" applyAlignment="0" applyProtection="0"/>
    <xf numFmtId="0" fontId="30" fillId="0" borderId="16" applyNumberFormat="0" applyFill="0" applyAlignment="0" applyProtection="0"/>
    <xf numFmtId="0" fontId="31" fillId="53" borderId="0" applyNumberFormat="0" applyBorder="0" applyAlignment="0" applyProtection="0"/>
    <xf numFmtId="0" fontId="32" fillId="0" borderId="0"/>
    <xf numFmtId="0" fontId="32" fillId="0" borderId="0"/>
    <xf numFmtId="0" fontId="32" fillId="0" borderId="0"/>
    <xf numFmtId="0" fontId="32" fillId="0" borderId="0"/>
    <xf numFmtId="0" fontId="32" fillId="0" borderId="0"/>
    <xf numFmtId="0" fontId="33" fillId="0" borderId="0"/>
    <xf numFmtId="0" fontId="33" fillId="0" borderId="0"/>
    <xf numFmtId="0" fontId="33" fillId="0" borderId="0"/>
    <xf numFmtId="0" fontId="32" fillId="54" borderId="17" applyNumberFormat="0" applyFont="0" applyAlignment="0" applyProtection="0"/>
    <xf numFmtId="0" fontId="34" fillId="51" borderId="18" applyNumberFormat="0" applyAlignment="0" applyProtection="0"/>
    <xf numFmtId="166" fontId="1" fillId="0" borderId="0" applyFont="0" applyFill="0" applyBorder="0" applyAlignment="0" applyProtection="0"/>
    <xf numFmtId="0" fontId="32" fillId="0" borderId="0"/>
    <xf numFmtId="0" fontId="39" fillId="0" borderId="0"/>
    <xf numFmtId="0" fontId="1" fillId="57" borderId="0" applyNumberFormat="0" applyBorder="0" applyAlignment="0" applyProtection="0"/>
    <xf numFmtId="0" fontId="1" fillId="57" borderId="0" applyNumberFormat="0" applyBorder="0" applyAlignment="0" applyProtection="0"/>
    <xf numFmtId="0" fontId="1" fillId="10"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7" fillId="3" borderId="0" applyNumberFormat="0" applyBorder="0" applyAlignment="0" applyProtection="0"/>
    <xf numFmtId="0" fontId="11" fillId="59" borderId="4" applyNumberFormat="0" applyAlignment="0" applyProtection="0"/>
    <xf numFmtId="0" fontId="11" fillId="6" borderId="4" applyNumberFormat="0" applyAlignment="0" applyProtection="0"/>
    <xf numFmtId="0" fontId="11" fillId="59" borderId="4" applyNumberFormat="0" applyAlignment="0" applyProtection="0"/>
    <xf numFmtId="164"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33" fillId="0" borderId="0"/>
    <xf numFmtId="0" fontId="1" fillId="8" borderId="8" applyNumberFormat="0" applyFont="0" applyAlignment="0" applyProtection="0"/>
    <xf numFmtId="0" fontId="10" fillId="6" borderId="5"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0" fontId="2" fillId="0" borderId="0" applyNumberFormat="0" applyFill="0" applyBorder="0" applyAlignment="0" applyProtection="0"/>
    <xf numFmtId="0" fontId="16" fillId="0" borderId="9" applyNumberFormat="0" applyFill="0" applyAlignment="0" applyProtection="0"/>
    <xf numFmtId="0" fontId="41" fillId="0" borderId="0" applyNumberFormat="0" applyFill="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14" fillId="0" borderId="0" applyNumberFormat="0" applyFill="0" applyBorder="0" applyAlignment="0" applyProtection="0"/>
    <xf numFmtId="0" fontId="1" fillId="0" borderId="0"/>
    <xf numFmtId="0" fontId="42" fillId="0" borderId="0"/>
    <xf numFmtId="165" fontId="1" fillId="0" borderId="0" applyFont="0" applyFill="0" applyBorder="0" applyAlignment="0" applyProtection="0"/>
    <xf numFmtId="0" fontId="35" fillId="0" borderId="0"/>
    <xf numFmtId="0" fontId="1" fillId="0" borderId="0"/>
    <xf numFmtId="0" fontId="1" fillId="8" borderId="8" applyNumberFormat="0" applyFont="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0" borderId="0"/>
    <xf numFmtId="0" fontId="1" fillId="8" borderId="8" applyNumberFormat="0" applyFont="0" applyAlignment="0" applyProtection="0"/>
    <xf numFmtId="0" fontId="1" fillId="0" borderId="0"/>
    <xf numFmtId="0" fontId="1" fillId="0" borderId="0"/>
    <xf numFmtId="0" fontId="1" fillId="0" borderId="0"/>
    <xf numFmtId="0" fontId="33" fillId="0" borderId="0"/>
    <xf numFmtId="0" fontId="33"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166" fontId="1" fillId="0" borderId="0" applyFont="0" applyFill="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0"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8" borderId="8"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3" fillId="0" borderId="0"/>
    <xf numFmtId="0" fontId="1" fillId="8" borderId="8" applyNumberFormat="0" applyFont="0" applyAlignment="0" applyProtection="0"/>
    <xf numFmtId="0" fontId="1" fillId="0" borderId="0"/>
    <xf numFmtId="0" fontId="1" fillId="0" borderId="0"/>
    <xf numFmtId="0" fontId="1" fillId="0" borderId="0"/>
    <xf numFmtId="165" fontId="1" fillId="0" borderId="0" applyFont="0" applyFill="0" applyBorder="0" applyAlignment="0" applyProtection="0"/>
    <xf numFmtId="0" fontId="44" fillId="0" borderId="0"/>
    <xf numFmtId="9" fontId="1" fillId="0" borderId="0" applyFont="0" applyFill="0" applyBorder="0" applyAlignment="0" applyProtection="0"/>
    <xf numFmtId="0" fontId="33" fillId="0" borderId="0"/>
    <xf numFmtId="0" fontId="49" fillId="0" borderId="0"/>
    <xf numFmtId="43" fontId="49" fillId="0" borderId="0" applyFont="0" applyFill="0" applyBorder="0" applyAlignment="0" applyProtection="0"/>
    <xf numFmtId="0" fontId="54" fillId="0" borderId="0"/>
    <xf numFmtId="44" fontId="1" fillId="0" borderId="0" applyFont="0" applyFill="0" applyBorder="0" applyAlignment="0" applyProtection="0"/>
    <xf numFmtId="0" fontId="33" fillId="0" borderId="0"/>
    <xf numFmtId="0" fontId="33" fillId="0" borderId="0" applyFill="0" applyBorder="0"/>
    <xf numFmtId="43" fontId="1" fillId="0" borderId="0" applyFont="0" applyFill="0" applyBorder="0" applyAlignment="0" applyProtection="0"/>
    <xf numFmtId="0" fontId="33" fillId="0" borderId="0"/>
    <xf numFmtId="0" fontId="90" fillId="0" borderId="0"/>
  </cellStyleXfs>
  <cellXfs count="747">
    <xf numFmtId="0" fontId="0" fillId="0" borderId="0" xfId="0"/>
    <xf numFmtId="0" fontId="0" fillId="0" borderId="10" xfId="0" applyBorder="1" applyAlignment="1">
      <alignment wrapText="1"/>
    </xf>
    <xf numFmtId="0" fontId="0" fillId="0" borderId="0" xfId="0" applyAlignment="1">
      <alignment wrapText="1"/>
    </xf>
    <xf numFmtId="0" fontId="0" fillId="0" borderId="10" xfId="0" applyBorder="1" applyAlignment="1">
      <alignment horizontal="center"/>
    </xf>
    <xf numFmtId="3" fontId="0" fillId="0" borderId="0" xfId="0" applyNumberFormat="1"/>
    <xf numFmtId="0" fontId="0" fillId="0" borderId="10" xfId="0" applyBorder="1" applyAlignment="1">
      <alignment horizontal="center" vertical="center" wrapText="1"/>
    </xf>
    <xf numFmtId="3" fontId="0" fillId="0" borderId="10" xfId="0" applyNumberFormat="1" applyBorder="1" applyAlignment="1">
      <alignment horizontal="center" vertical="center" wrapText="1"/>
    </xf>
    <xf numFmtId="2" fontId="0" fillId="0" borderId="10" xfId="0" applyNumberFormat="1" applyBorder="1" applyAlignment="1">
      <alignment horizontal="center" vertical="center" wrapText="1"/>
    </xf>
    <xf numFmtId="4" fontId="0" fillId="0" borderId="10" xfId="0" applyNumberFormat="1" applyBorder="1" applyAlignment="1">
      <alignment horizontal="center" vertical="center" wrapText="1"/>
    </xf>
    <xf numFmtId="0" fontId="0" fillId="0" borderId="0" xfId="0" applyAlignment="1">
      <alignment horizontal="center" vertical="center" wrapText="1"/>
    </xf>
    <xf numFmtId="0" fontId="0" fillId="0" borderId="10" xfId="0" applyBorder="1"/>
    <xf numFmtId="3" fontId="0" fillId="0" borderId="10" xfId="0" applyNumberFormat="1" applyBorder="1"/>
    <xf numFmtId="2" fontId="0" fillId="0" borderId="10" xfId="0" applyNumberFormat="1" applyBorder="1"/>
    <xf numFmtId="4" fontId="0" fillId="0" borderId="10" xfId="0" applyNumberFormat="1" applyBorder="1"/>
    <xf numFmtId="0" fontId="0" fillId="0" borderId="10" xfId="0" applyBorder="1" applyAlignment="1">
      <alignment vertical="center" wrapText="1"/>
    </xf>
    <xf numFmtId="3" fontId="35" fillId="0" borderId="10" xfId="84" applyNumberFormat="1" applyFont="1" applyBorder="1" applyAlignment="1">
      <alignment horizontal="right" vertical="center"/>
    </xf>
    <xf numFmtId="2" fontId="0" fillId="0" borderId="10" xfId="0" quotePrefix="1" applyNumberFormat="1" applyBorder="1"/>
    <xf numFmtId="0" fontId="38" fillId="0" borderId="10" xfId="0" applyFont="1" applyBorder="1" applyAlignment="1">
      <alignment horizontal="center"/>
    </xf>
    <xf numFmtId="0" fontId="38" fillId="0" borderId="10" xfId="0" applyFont="1" applyBorder="1"/>
    <xf numFmtId="0" fontId="38" fillId="0" borderId="10" xfId="0" applyFont="1" applyBorder="1" applyAlignment="1">
      <alignment vertical="center" wrapText="1"/>
    </xf>
    <xf numFmtId="3" fontId="38" fillId="0" borderId="10" xfId="0" applyNumberFormat="1" applyFont="1" applyBorder="1"/>
    <xf numFmtId="2" fontId="38" fillId="0" borderId="10" xfId="0" applyNumberFormat="1" applyFont="1" applyBorder="1"/>
    <xf numFmtId="0" fontId="0" fillId="0" borderId="0" xfId="0" applyAlignment="1">
      <alignment horizontal="center"/>
    </xf>
    <xf numFmtId="2" fontId="0" fillId="0" borderId="0" xfId="0" applyNumberFormat="1"/>
    <xf numFmtId="4" fontId="0" fillId="0" borderId="0" xfId="0" applyNumberFormat="1"/>
    <xf numFmtId="3" fontId="0" fillId="56" borderId="10" xfId="0" applyNumberFormat="1" applyFill="1" applyBorder="1" applyAlignment="1">
      <alignment horizontal="center" vertical="center" wrapText="1"/>
    </xf>
    <xf numFmtId="3" fontId="0" fillId="56" borderId="10" xfId="0" applyNumberFormat="1" applyFill="1" applyBorder="1"/>
    <xf numFmtId="0" fontId="18" fillId="66" borderId="10" xfId="0" applyFont="1" applyFill="1" applyBorder="1" applyAlignment="1">
      <alignment horizontal="center" vertical="center" wrapText="1"/>
    </xf>
    <xf numFmtId="0" fontId="0" fillId="66" borderId="0" xfId="0" applyFill="1" applyAlignment="1">
      <alignment wrapText="1"/>
    </xf>
    <xf numFmtId="0" fontId="0" fillId="66" borderId="0" xfId="0" applyFill="1"/>
    <xf numFmtId="0" fontId="35" fillId="66" borderId="10" xfId="83" applyFont="1" applyFill="1" applyBorder="1" applyAlignment="1">
      <alignment horizontal="center" wrapText="1"/>
    </xf>
    <xf numFmtId="0" fontId="35" fillId="67" borderId="10" xfId="83" applyFont="1" applyFill="1" applyBorder="1" applyAlignment="1">
      <alignment horizontal="center" wrapText="1"/>
    </xf>
    <xf numFmtId="0" fontId="35" fillId="66" borderId="0" xfId="83" applyFont="1" applyFill="1" applyAlignment="1">
      <alignment horizontal="center" wrapText="1"/>
    </xf>
    <xf numFmtId="167" fontId="0" fillId="66" borderId="0" xfId="170" applyNumberFormat="1" applyFont="1" applyFill="1"/>
    <xf numFmtId="0" fontId="0" fillId="66" borderId="0" xfId="0" applyFill="1" applyAlignment="1">
      <alignment horizontal="center" wrapText="1"/>
    </xf>
    <xf numFmtId="0" fontId="35" fillId="67" borderId="0" xfId="83" applyFont="1" applyFill="1" applyAlignment="1">
      <alignment horizontal="center" wrapText="1"/>
    </xf>
    <xf numFmtId="0" fontId="0" fillId="0" borderId="24" xfId="0" applyBorder="1"/>
    <xf numFmtId="3" fontId="35" fillId="0" borderId="0" xfId="84" applyNumberFormat="1" applyFont="1" applyAlignment="1" applyProtection="1">
      <alignment horizontal="right" vertical="center"/>
      <protection locked="0"/>
    </xf>
    <xf numFmtId="3" fontId="35" fillId="0" borderId="0" xfId="84" applyNumberFormat="1" applyFont="1" applyAlignment="1" applyProtection="1">
      <alignment horizontal="center" vertical="center"/>
      <protection locked="0"/>
    </xf>
    <xf numFmtId="4" fontId="35" fillId="0" borderId="0" xfId="83" applyNumberFormat="1" applyFont="1" applyAlignment="1" applyProtection="1">
      <alignment vertical="center"/>
      <protection locked="0"/>
    </xf>
    <xf numFmtId="3" fontId="35" fillId="0" borderId="31" xfId="84" applyNumberFormat="1" applyFont="1" applyBorder="1" applyAlignment="1" applyProtection="1">
      <alignment horizontal="right" vertical="center"/>
      <protection locked="0"/>
    </xf>
    <xf numFmtId="3" fontId="35" fillId="0" borderId="32" xfId="84" applyNumberFormat="1" applyFont="1" applyBorder="1" applyAlignment="1" applyProtection="1">
      <alignment horizontal="right" vertical="center"/>
      <protection locked="0"/>
    </xf>
    <xf numFmtId="2" fontId="0" fillId="0" borderId="24" xfId="0" applyNumberFormat="1" applyBorder="1"/>
    <xf numFmtId="2" fontId="0" fillId="0" borderId="0" xfId="0" applyNumberFormat="1" applyAlignment="1">
      <alignment horizontal="center"/>
    </xf>
    <xf numFmtId="0" fontId="0" fillId="66" borderId="10" xfId="0" applyFill="1" applyBorder="1" applyAlignment="1">
      <alignment horizontal="center" vertical="center"/>
    </xf>
    <xf numFmtId="0" fontId="38" fillId="66" borderId="10" xfId="171" applyFont="1" applyFill="1" applyBorder="1" applyAlignment="1">
      <alignment horizontal="center"/>
    </xf>
    <xf numFmtId="0" fontId="0" fillId="66" borderId="10" xfId="0" applyFill="1" applyBorder="1"/>
    <xf numFmtId="0" fontId="0" fillId="66" borderId="10" xfId="0" applyFill="1" applyBorder="1" applyAlignment="1">
      <alignment horizontal="center"/>
    </xf>
    <xf numFmtId="0" fontId="0" fillId="66" borderId="10" xfId="0" applyFill="1" applyBorder="1" applyAlignment="1">
      <alignment horizontal="center" wrapText="1"/>
    </xf>
    <xf numFmtId="0" fontId="0" fillId="66" borderId="0" xfId="0" applyFill="1" applyAlignment="1">
      <alignment horizontal="center"/>
    </xf>
    <xf numFmtId="3" fontId="0" fillId="66" borderId="0" xfId="0" applyNumberFormat="1" applyFill="1" applyAlignment="1">
      <alignment horizontal="center"/>
    </xf>
    <xf numFmtId="0" fontId="18" fillId="66" borderId="19" xfId="0" applyFont="1" applyFill="1" applyBorder="1" applyAlignment="1">
      <alignment horizontal="center" vertical="center" wrapText="1"/>
    </xf>
    <xf numFmtId="167" fontId="0" fillId="66" borderId="10" xfId="88" applyNumberFormat="1" applyFont="1" applyFill="1" applyBorder="1" applyAlignment="1">
      <alignment horizontal="center" vertical="center"/>
    </xf>
    <xf numFmtId="1" fontId="0" fillId="66" borderId="10" xfId="0" applyNumberFormat="1" applyFill="1" applyBorder="1" applyAlignment="1">
      <alignment horizontal="right" vertical="center"/>
    </xf>
    <xf numFmtId="2" fontId="0" fillId="66" borderId="10" xfId="0" applyNumberFormat="1" applyFill="1" applyBorder="1"/>
    <xf numFmtId="1" fontId="0" fillId="66" borderId="10" xfId="171" applyNumberFormat="1" applyFont="1" applyFill="1" applyBorder="1" applyAlignment="1">
      <alignment horizontal="right"/>
    </xf>
    <xf numFmtId="0" fontId="0" fillId="66" borderId="10" xfId="171" applyFont="1" applyFill="1" applyBorder="1" applyAlignment="1">
      <alignment horizontal="right"/>
    </xf>
    <xf numFmtId="169" fontId="0" fillId="66" borderId="10" xfId="171" applyNumberFormat="1" applyFont="1" applyFill="1" applyBorder="1" applyAlignment="1">
      <alignment horizontal="right"/>
    </xf>
    <xf numFmtId="0" fontId="0" fillId="66" borderId="0" xfId="0" applyFill="1" applyAlignment="1">
      <alignment horizontal="center" vertical="center"/>
    </xf>
    <xf numFmtId="2" fontId="0" fillId="66" borderId="0" xfId="0" applyNumberFormat="1" applyFill="1" applyAlignment="1">
      <alignment horizontal="center" vertical="center"/>
    </xf>
    <xf numFmtId="1" fontId="0" fillId="66" borderId="0" xfId="0" applyNumberFormat="1" applyFill="1"/>
    <xf numFmtId="169" fontId="0" fillId="66" borderId="0" xfId="0" applyNumberFormat="1" applyFill="1"/>
    <xf numFmtId="0" fontId="50" fillId="0" borderId="0" xfId="0" applyFont="1" applyAlignment="1">
      <alignment horizontal="center"/>
    </xf>
    <xf numFmtId="3" fontId="0" fillId="66" borderId="10" xfId="0" applyNumberFormat="1" applyFill="1" applyBorder="1" applyAlignment="1">
      <alignment horizontal="center" vertical="center" wrapText="1"/>
    </xf>
    <xf numFmtId="1" fontId="35" fillId="66" borderId="10" xfId="171" applyNumberFormat="1" applyFill="1" applyBorder="1"/>
    <xf numFmtId="3" fontId="0" fillId="66" borderId="0" xfId="0" applyNumberFormat="1" applyFill="1" applyAlignment="1">
      <alignment horizontal="center" vertical="center"/>
    </xf>
    <xf numFmtId="1" fontId="0" fillId="66" borderId="0" xfId="0" applyNumberFormat="1" applyFill="1" applyAlignment="1">
      <alignment horizontal="center" vertical="center"/>
    </xf>
    <xf numFmtId="9" fontId="0" fillId="66" borderId="0" xfId="0" applyNumberFormat="1" applyFill="1" applyAlignment="1">
      <alignment horizontal="center"/>
    </xf>
    <xf numFmtId="0" fontId="0" fillId="66" borderId="10" xfId="0" applyFill="1" applyBorder="1" applyAlignment="1">
      <alignment vertical="center" wrapText="1"/>
    </xf>
    <xf numFmtId="9" fontId="0" fillId="66" borderId="10" xfId="244" applyFont="1" applyFill="1" applyBorder="1" applyAlignment="1">
      <alignment horizontal="center" vertical="center" wrapText="1"/>
    </xf>
    <xf numFmtId="0" fontId="41" fillId="66" borderId="10" xfId="131" applyFill="1" applyBorder="1" applyAlignment="1">
      <alignment horizontal="center" vertical="center" wrapText="1"/>
    </xf>
    <xf numFmtId="0" fontId="0" fillId="66" borderId="10" xfId="0" applyFill="1" applyBorder="1" applyAlignment="1">
      <alignment horizontal="center" vertical="center" wrapText="1"/>
    </xf>
    <xf numFmtId="37" fontId="0" fillId="66" borderId="10" xfId="170" applyNumberFormat="1" applyFont="1" applyFill="1" applyBorder="1" applyAlignment="1">
      <alignment horizontal="center" vertical="center" wrapText="1"/>
    </xf>
    <xf numFmtId="3" fontId="0" fillId="66" borderId="10" xfId="0" applyNumberFormat="1" applyFill="1" applyBorder="1" applyAlignment="1">
      <alignment horizontal="center" vertical="center"/>
    </xf>
    <xf numFmtId="2" fontId="0" fillId="66" borderId="10" xfId="0" applyNumberFormat="1" applyFill="1" applyBorder="1" applyAlignment="1">
      <alignment horizontal="center" vertical="center"/>
    </xf>
    <xf numFmtId="0" fontId="41" fillId="66" borderId="10" xfId="131" applyFill="1" applyBorder="1" applyAlignment="1">
      <alignment horizontal="center" vertical="center"/>
    </xf>
    <xf numFmtId="0" fontId="0" fillId="66" borderId="10" xfId="0" applyFill="1" applyBorder="1" applyAlignment="1">
      <alignment wrapText="1"/>
    </xf>
    <xf numFmtId="2" fontId="0" fillId="66" borderId="0" xfId="0" applyNumberFormat="1" applyFill="1"/>
    <xf numFmtId="10" fontId="0" fillId="66" borderId="0" xfId="0" applyNumberFormat="1" applyFill="1"/>
    <xf numFmtId="0" fontId="0" fillId="66" borderId="0" xfId="0" applyFill="1" applyAlignment="1">
      <alignment vertical="center"/>
    </xf>
    <xf numFmtId="2" fontId="16" fillId="66" borderId="0" xfId="0" applyNumberFormat="1" applyFont="1" applyFill="1"/>
    <xf numFmtId="2" fontId="0" fillId="70" borderId="10" xfId="0" applyNumberFormat="1" applyFill="1" applyBorder="1" applyAlignment="1">
      <alignment horizontal="center" vertical="center"/>
    </xf>
    <xf numFmtId="0" fontId="16" fillId="55" borderId="10" xfId="0" applyFont="1" applyFill="1" applyBorder="1" applyAlignment="1">
      <alignment horizontal="center" vertical="center" wrapText="1"/>
    </xf>
    <xf numFmtId="172" fontId="0" fillId="55" borderId="10" xfId="0" applyNumberFormat="1" applyFill="1" applyBorder="1" applyAlignment="1">
      <alignment horizontal="center" vertical="center"/>
    </xf>
    <xf numFmtId="4" fontId="0" fillId="66" borderId="0" xfId="0" applyNumberFormat="1" applyFill="1" applyAlignment="1">
      <alignment horizontal="center"/>
    </xf>
    <xf numFmtId="0" fontId="41" fillId="66" borderId="0" xfId="131" applyFill="1"/>
    <xf numFmtId="39" fontId="0" fillId="0" borderId="0" xfId="0" applyNumberFormat="1" applyAlignment="1">
      <alignment horizontal="center"/>
    </xf>
    <xf numFmtId="10" fontId="51" fillId="72" borderId="0" xfId="244" applyNumberFormat="1" applyFont="1" applyFill="1" applyAlignment="1">
      <alignment horizontal="center"/>
    </xf>
    <xf numFmtId="0" fontId="0" fillId="66" borderId="21" xfId="0" applyFill="1" applyBorder="1"/>
    <xf numFmtId="0" fontId="16" fillId="66" borderId="21" xfId="0" applyFont="1" applyFill="1" applyBorder="1"/>
    <xf numFmtId="2" fontId="0" fillId="0" borderId="21" xfId="0" applyNumberFormat="1" applyBorder="1" applyAlignment="1">
      <alignment horizontal="center" wrapText="1"/>
    </xf>
    <xf numFmtId="0" fontId="0" fillId="66" borderId="0" xfId="0" applyFill="1" applyAlignment="1">
      <alignment horizontal="center" vertical="center" wrapText="1"/>
    </xf>
    <xf numFmtId="0" fontId="38" fillId="66" borderId="0" xfId="0" applyFont="1" applyFill="1"/>
    <xf numFmtId="0" fontId="0" fillId="66" borderId="0" xfId="0" applyFill="1" applyAlignment="1">
      <alignment horizontal="left" vertical="center" wrapText="1"/>
    </xf>
    <xf numFmtId="0" fontId="16" fillId="73" borderId="10" xfId="0" applyFont="1" applyFill="1" applyBorder="1" applyAlignment="1">
      <alignment horizontal="left" vertical="center"/>
    </xf>
    <xf numFmtId="0" fontId="18" fillId="73" borderId="10" xfId="0" applyFont="1" applyFill="1" applyBorder="1" applyAlignment="1">
      <alignment horizontal="center" vertical="center" wrapText="1"/>
    </xf>
    <xf numFmtId="0" fontId="0" fillId="0" borderId="21" xfId="0" applyBorder="1"/>
    <xf numFmtId="0" fontId="0" fillId="0" borderId="33" xfId="0" applyBorder="1"/>
    <xf numFmtId="0" fontId="16" fillId="66" borderId="0" xfId="0" applyFont="1" applyFill="1"/>
    <xf numFmtId="3" fontId="0" fillId="66" borderId="10" xfId="0" applyNumberFormat="1" applyFill="1" applyBorder="1"/>
    <xf numFmtId="0" fontId="0" fillId="66" borderId="10" xfId="0" quotePrefix="1" applyFill="1" applyBorder="1" applyAlignment="1">
      <alignment wrapText="1"/>
    </xf>
    <xf numFmtId="4" fontId="0" fillId="66" borderId="10" xfId="0" applyNumberFormat="1" applyFill="1" applyBorder="1" applyAlignment="1">
      <alignment horizontal="center" vertical="center"/>
    </xf>
    <xf numFmtId="0" fontId="0" fillId="66" borderId="0" xfId="0" applyFill="1" applyAlignment="1">
      <alignment vertical="center" wrapText="1"/>
    </xf>
    <xf numFmtId="4" fontId="0" fillId="66" borderId="0" xfId="0" applyNumberFormat="1" applyFill="1" applyAlignment="1">
      <alignment horizontal="center" vertical="center"/>
    </xf>
    <xf numFmtId="0" fontId="0" fillId="73" borderId="10" xfId="0" applyFill="1" applyBorder="1" applyAlignment="1">
      <alignment horizontal="center" vertical="center"/>
    </xf>
    <xf numFmtId="3" fontId="0" fillId="73" borderId="10" xfId="0" applyNumberFormat="1" applyFill="1" applyBorder="1" applyAlignment="1">
      <alignment horizontal="center" vertical="center"/>
    </xf>
    <xf numFmtId="0" fontId="42" fillId="66" borderId="0" xfId="169" applyFill="1"/>
    <xf numFmtId="2" fontId="42" fillId="66" borderId="0" xfId="169" applyNumberFormat="1" applyFill="1" applyAlignment="1">
      <alignment horizontal="center" vertical="center"/>
    </xf>
    <xf numFmtId="2" fontId="0" fillId="66" borderId="10" xfId="0" applyNumberFormat="1" applyFill="1" applyBorder="1" applyAlignment="1">
      <alignment horizontal="center"/>
    </xf>
    <xf numFmtId="0" fontId="16" fillId="55" borderId="34" xfId="168" applyFont="1" applyFill="1" applyBorder="1" applyAlignment="1">
      <alignment horizontal="left" vertical="center" wrapText="1"/>
    </xf>
    <xf numFmtId="2" fontId="16" fillId="55" borderId="34" xfId="169" applyNumberFormat="1" applyFont="1" applyFill="1" applyBorder="1" applyAlignment="1">
      <alignment horizontal="center" vertical="center" wrapText="1"/>
    </xf>
    <xf numFmtId="0" fontId="16" fillId="55" borderId="10" xfId="0" applyFont="1" applyFill="1" applyBorder="1" applyAlignment="1">
      <alignment vertical="center" wrapText="1"/>
    </xf>
    <xf numFmtId="0" fontId="16" fillId="55" borderId="10" xfId="0" applyFont="1" applyFill="1" applyBorder="1"/>
    <xf numFmtId="3" fontId="16" fillId="75" borderId="10" xfId="0" applyNumberFormat="1" applyFont="1" applyFill="1" applyBorder="1" applyAlignment="1">
      <alignment horizontal="center" vertical="center" wrapText="1"/>
    </xf>
    <xf numFmtId="4" fontId="16" fillId="55" borderId="10" xfId="0" applyNumberFormat="1" applyFont="1" applyFill="1" applyBorder="1" applyAlignment="1">
      <alignment horizontal="center" vertical="center" wrapText="1"/>
    </xf>
    <xf numFmtId="3" fontId="16" fillId="55" borderId="10" xfId="0" applyNumberFormat="1" applyFont="1" applyFill="1" applyBorder="1" applyAlignment="1">
      <alignment horizontal="center" vertical="center" wrapText="1"/>
    </xf>
    <xf numFmtId="0" fontId="41" fillId="66" borderId="10" xfId="131" applyFill="1" applyBorder="1" applyAlignment="1">
      <alignment vertical="center" wrapText="1"/>
    </xf>
    <xf numFmtId="0" fontId="0" fillId="66" borderId="10" xfId="0" quotePrefix="1" applyFill="1" applyBorder="1" applyAlignment="1">
      <alignment horizontal="center" vertical="center" wrapText="1"/>
    </xf>
    <xf numFmtId="168" fontId="16" fillId="55" borderId="10" xfId="0" applyNumberFormat="1" applyFont="1" applyFill="1" applyBorder="1" applyAlignment="1">
      <alignment horizontal="center" vertical="center" wrapText="1"/>
    </xf>
    <xf numFmtId="0" fontId="0" fillId="73" borderId="10" xfId="0" quotePrefix="1" applyFill="1" applyBorder="1" applyAlignment="1">
      <alignment horizontal="center" vertical="center" wrapText="1"/>
    </xf>
    <xf numFmtId="0" fontId="16" fillId="75" borderId="10" xfId="0" applyFont="1" applyFill="1" applyBorder="1" applyAlignment="1">
      <alignment horizontal="center" vertical="center"/>
    </xf>
    <xf numFmtId="0" fontId="16" fillId="55" borderId="10" xfId="0" applyFont="1" applyFill="1" applyBorder="1" applyAlignment="1">
      <alignment horizontal="center" vertical="center"/>
    </xf>
    <xf numFmtId="168" fontId="0" fillId="66" borderId="10" xfId="0" applyNumberFormat="1" applyFill="1" applyBorder="1" applyAlignment="1">
      <alignment horizontal="center" vertical="center"/>
    </xf>
    <xf numFmtId="168" fontId="0" fillId="66" borderId="0" xfId="0" applyNumberFormat="1" applyFill="1" applyAlignment="1">
      <alignment horizontal="center" vertical="center"/>
    </xf>
    <xf numFmtId="0" fontId="0" fillId="66" borderId="0" xfId="0" applyFill="1" applyAlignment="1">
      <alignment horizontal="left" vertical="center"/>
    </xf>
    <xf numFmtId="0" fontId="41" fillId="66" borderId="0" xfId="131" applyFill="1" applyAlignment="1">
      <alignment horizontal="left" vertical="center"/>
    </xf>
    <xf numFmtId="0" fontId="16" fillId="55" borderId="0" xfId="0" applyFont="1" applyFill="1" applyAlignment="1">
      <alignment horizontal="center" vertical="center" wrapText="1"/>
    </xf>
    <xf numFmtId="171" fontId="0" fillId="0" borderId="0" xfId="0" applyNumberFormat="1" applyAlignment="1">
      <alignment horizontal="center"/>
    </xf>
    <xf numFmtId="0" fontId="38" fillId="0" borderId="0" xfId="0" applyFont="1" applyAlignment="1">
      <alignment horizontal="center"/>
    </xf>
    <xf numFmtId="171" fontId="38" fillId="0" borderId="0" xfId="0" applyNumberFormat="1" applyFont="1" applyAlignment="1">
      <alignment horizontal="center"/>
    </xf>
    <xf numFmtId="171" fontId="0" fillId="0" borderId="21" xfId="0" applyNumberFormat="1" applyBorder="1" applyAlignment="1">
      <alignment horizontal="center"/>
    </xf>
    <xf numFmtId="171" fontId="38" fillId="0" borderId="21" xfId="0" applyNumberFormat="1" applyFont="1" applyBorder="1" applyAlignment="1">
      <alignment horizontal="center"/>
    </xf>
    <xf numFmtId="175" fontId="0" fillId="0" borderId="0" xfId="244" applyNumberFormat="1" applyFont="1" applyFill="1" applyBorder="1" applyAlignment="1">
      <alignment horizontal="center"/>
    </xf>
    <xf numFmtId="0" fontId="0" fillId="76" borderId="0" xfId="0" applyFill="1"/>
    <xf numFmtId="171" fontId="0" fillId="76" borderId="0" xfId="0" applyNumberFormat="1" applyFill="1" applyAlignment="1">
      <alignment horizontal="center"/>
    </xf>
    <xf numFmtId="171" fontId="38" fillId="76" borderId="0" xfId="0" applyNumberFormat="1" applyFont="1" applyFill="1" applyAlignment="1">
      <alignment horizontal="center"/>
    </xf>
    <xf numFmtId="175" fontId="0" fillId="76" borderId="0" xfId="244" applyNumberFormat="1" applyFont="1" applyFill="1" applyBorder="1" applyAlignment="1">
      <alignment horizontal="center"/>
    </xf>
    <xf numFmtId="0" fontId="0" fillId="66" borderId="25" xfId="0" applyFill="1" applyBorder="1" applyAlignment="1" applyProtection="1">
      <alignment vertical="center" wrapText="1"/>
      <protection locked="0"/>
    </xf>
    <xf numFmtId="0" fontId="0" fillId="66" borderId="10" xfId="0" applyFill="1" applyBorder="1" applyAlignment="1">
      <alignment horizontal="left" vertical="center" wrapText="1"/>
    </xf>
    <xf numFmtId="0" fontId="38" fillId="66" borderId="25" xfId="0" applyFont="1" applyFill="1" applyBorder="1" applyAlignment="1" applyProtection="1">
      <alignment vertical="center" wrapText="1"/>
      <protection locked="0"/>
    </xf>
    <xf numFmtId="0" fontId="38" fillId="66" borderId="10" xfId="0" applyFont="1" applyFill="1" applyBorder="1" applyAlignment="1">
      <alignment horizontal="center" vertical="center" wrapText="1"/>
    </xf>
    <xf numFmtId="0" fontId="38" fillId="66" borderId="10" xfId="0" applyFont="1" applyFill="1" applyBorder="1" applyAlignment="1">
      <alignment horizontal="center" vertical="center"/>
    </xf>
    <xf numFmtId="0" fontId="38" fillId="66" borderId="10" xfId="0" applyFont="1" applyFill="1" applyBorder="1" applyAlignment="1" applyProtection="1">
      <alignment horizontal="center" vertical="center"/>
      <protection hidden="1"/>
    </xf>
    <xf numFmtId="0" fontId="41" fillId="66" borderId="10" xfId="131" applyFill="1" applyBorder="1" applyAlignment="1">
      <alignment horizontal="left" vertical="center" wrapText="1"/>
    </xf>
    <xf numFmtId="0" fontId="38" fillId="66" borderId="25" xfId="0" applyFont="1" applyFill="1" applyBorder="1" applyAlignment="1" applyProtection="1">
      <alignment horizontal="left" vertical="center" wrapText="1"/>
      <protection locked="0"/>
    </xf>
    <xf numFmtId="0" fontId="38" fillId="66" borderId="10" xfId="0" applyFont="1" applyFill="1" applyBorder="1" applyAlignment="1" applyProtection="1">
      <alignment horizontal="center" vertical="center" wrapText="1"/>
      <protection hidden="1"/>
    </xf>
    <xf numFmtId="0" fontId="16" fillId="55" borderId="10" xfId="0" applyFont="1" applyFill="1" applyBorder="1" applyAlignment="1">
      <alignment horizontal="left" vertical="center" wrapText="1"/>
    </xf>
    <xf numFmtId="2" fontId="16" fillId="55" borderId="10" xfId="0" applyNumberFormat="1" applyFont="1" applyFill="1" applyBorder="1" applyAlignment="1">
      <alignment horizontal="center" vertical="center" wrapText="1"/>
    </xf>
    <xf numFmtId="0" fontId="53" fillId="66" borderId="10" xfId="0" applyFont="1" applyFill="1" applyBorder="1" applyAlignment="1">
      <alignment wrapText="1"/>
    </xf>
    <xf numFmtId="0" fontId="58" fillId="66" borderId="10" xfId="0" applyFont="1" applyFill="1" applyBorder="1" applyAlignment="1">
      <alignment wrapText="1"/>
    </xf>
    <xf numFmtId="0" fontId="53" fillId="66" borderId="10" xfId="0" applyFont="1" applyFill="1" applyBorder="1" applyAlignment="1">
      <alignment vertical="center" wrapText="1"/>
    </xf>
    <xf numFmtId="0" fontId="59" fillId="66" borderId="25" xfId="0" applyFont="1" applyFill="1" applyBorder="1" applyAlignment="1" applyProtection="1">
      <alignment vertical="center" wrapText="1"/>
      <protection locked="0"/>
    </xf>
    <xf numFmtId="0" fontId="59" fillId="66" borderId="10" xfId="0" applyFont="1" applyFill="1" applyBorder="1" applyAlignment="1">
      <alignment horizontal="center" vertical="center" wrapText="1"/>
    </xf>
    <xf numFmtId="0" fontId="60" fillId="66" borderId="10" xfId="0" applyFont="1" applyFill="1" applyBorder="1" applyAlignment="1">
      <alignment wrapText="1"/>
    </xf>
    <xf numFmtId="0" fontId="61" fillId="66" borderId="10" xfId="0" applyFont="1" applyFill="1" applyBorder="1" applyAlignment="1">
      <alignment horizontal="left" vertical="center" wrapText="1"/>
    </xf>
    <xf numFmtId="2" fontId="61" fillId="66" borderId="10" xfId="0" applyNumberFormat="1" applyFont="1" applyFill="1" applyBorder="1" applyAlignment="1">
      <alignment horizontal="center" vertical="center"/>
    </xf>
    <xf numFmtId="9" fontId="16" fillId="66" borderId="0" xfId="244" applyFont="1" applyFill="1" applyBorder="1" applyAlignment="1">
      <alignment horizontal="center"/>
    </xf>
    <xf numFmtId="10" fontId="16" fillId="66" borderId="0" xfId="244" applyNumberFormat="1" applyFont="1" applyFill="1" applyBorder="1" applyAlignment="1">
      <alignment horizontal="center"/>
    </xf>
    <xf numFmtId="167" fontId="0" fillId="0" borderId="33" xfId="170" applyNumberFormat="1" applyFont="1" applyFill="1" applyBorder="1" applyAlignment="1">
      <alignment horizontal="center"/>
    </xf>
    <xf numFmtId="167" fontId="0" fillId="0" borderId="0" xfId="170" applyNumberFormat="1" applyFont="1" applyFill="1" applyBorder="1" applyAlignment="1">
      <alignment horizontal="center"/>
    </xf>
    <xf numFmtId="167" fontId="0" fillId="0" borderId="21" xfId="170" applyNumberFormat="1" applyFont="1" applyFill="1" applyBorder="1" applyAlignment="1">
      <alignment horizontal="center"/>
    </xf>
    <xf numFmtId="0" fontId="46" fillId="66" borderId="0" xfId="0" applyFont="1" applyFill="1"/>
    <xf numFmtId="0" fontId="46" fillId="66" borderId="0" xfId="245" applyFont="1" applyFill="1"/>
    <xf numFmtId="0" fontId="46" fillId="0" borderId="38" xfId="0" applyFont="1" applyBorder="1"/>
    <xf numFmtId="0" fontId="46" fillId="0" borderId="27" xfId="0" applyFont="1" applyBorder="1"/>
    <xf numFmtId="0" fontId="46" fillId="0" borderId="27" xfId="0" applyFont="1" applyBorder="1" applyAlignment="1" applyProtection="1">
      <alignment horizontal="left"/>
      <protection locked="0"/>
    </xf>
    <xf numFmtId="0" fontId="47" fillId="0" borderId="27" xfId="0" applyFont="1" applyBorder="1"/>
    <xf numFmtId="0" fontId="46" fillId="0" borderId="37" xfId="0" applyFont="1" applyBorder="1"/>
    <xf numFmtId="0" fontId="45" fillId="73" borderId="28" xfId="245" applyFont="1" applyFill="1" applyBorder="1" applyAlignment="1">
      <alignment horizontal="center"/>
    </xf>
    <xf numFmtId="0" fontId="45" fillId="73" borderId="26" xfId="245" applyFont="1" applyFill="1" applyBorder="1"/>
    <xf numFmtId="173" fontId="46" fillId="0" borderId="33" xfId="170" applyNumberFormat="1" applyFont="1" applyFill="1" applyBorder="1"/>
    <xf numFmtId="173" fontId="46" fillId="0" borderId="0" xfId="170" applyNumberFormat="1" applyFont="1" applyFill="1" applyBorder="1"/>
    <xf numFmtId="173" fontId="47" fillId="0" borderId="0" xfId="170" applyNumberFormat="1" applyFont="1" applyFill="1" applyBorder="1"/>
    <xf numFmtId="173" fontId="46" fillId="0" borderId="21" xfId="170" applyNumberFormat="1" applyFont="1" applyFill="1" applyBorder="1"/>
    <xf numFmtId="0" fontId="0" fillId="77" borderId="10" xfId="0" applyFill="1" applyBorder="1"/>
    <xf numFmtId="0" fontId="56" fillId="78" borderId="10" xfId="83" applyFont="1" applyFill="1" applyBorder="1" applyAlignment="1" applyProtection="1">
      <alignment horizontal="center" vertical="center" wrapText="1"/>
      <protection locked="0"/>
    </xf>
    <xf numFmtId="0" fontId="56" fillId="79" borderId="10" xfId="83" applyFont="1" applyFill="1" applyBorder="1" applyAlignment="1" applyProtection="1">
      <alignment horizontal="center" vertical="center" wrapText="1"/>
      <protection locked="0"/>
    </xf>
    <xf numFmtId="2" fontId="0" fillId="73" borderId="10" xfId="0" applyNumberFormat="1" applyFill="1" applyBorder="1" applyAlignment="1">
      <alignment horizontal="center"/>
    </xf>
    <xf numFmtId="2" fontId="0" fillId="69" borderId="10" xfId="0" applyNumberFormat="1" applyFill="1" applyBorder="1" applyAlignment="1">
      <alignment horizontal="center"/>
    </xf>
    <xf numFmtId="2" fontId="35" fillId="66" borderId="10" xfId="83" applyNumberFormat="1" applyFont="1" applyFill="1" applyBorder="1" applyAlignment="1">
      <alignment horizontal="center" wrapText="1"/>
    </xf>
    <xf numFmtId="2" fontId="35" fillId="67" borderId="10" xfId="83" applyNumberFormat="1" applyFont="1" applyFill="1" applyBorder="1" applyAlignment="1">
      <alignment horizontal="center" wrapText="1"/>
    </xf>
    <xf numFmtId="0" fontId="56" fillId="80" borderId="10" xfId="83" applyFont="1" applyFill="1" applyBorder="1" applyAlignment="1" applyProtection="1">
      <alignment horizontal="center" vertical="center" wrapText="1"/>
      <protection locked="0"/>
    </xf>
    <xf numFmtId="2" fontId="35" fillId="73" borderId="10" xfId="83" applyNumberFormat="1" applyFont="1" applyFill="1" applyBorder="1" applyAlignment="1">
      <alignment horizontal="center" wrapText="1"/>
    </xf>
    <xf numFmtId="0" fontId="0" fillId="66" borderId="0" xfId="0" applyFill="1" applyAlignment="1">
      <alignment horizontal="right"/>
    </xf>
    <xf numFmtId="0" fontId="16" fillId="66" borderId="0" xfId="0" applyFont="1" applyFill="1" applyAlignment="1">
      <alignment horizontal="left"/>
    </xf>
    <xf numFmtId="0" fontId="0" fillId="81" borderId="22" xfId="0" applyFill="1" applyBorder="1" applyAlignment="1">
      <alignment horizontal="center"/>
    </xf>
    <xf numFmtId="0" fontId="17" fillId="82" borderId="22" xfId="0" applyFont="1" applyFill="1" applyBorder="1" applyAlignment="1">
      <alignment horizontal="center"/>
    </xf>
    <xf numFmtId="0" fontId="38" fillId="83" borderId="22" xfId="0" applyFont="1" applyFill="1" applyBorder="1" applyAlignment="1">
      <alignment horizontal="center"/>
    </xf>
    <xf numFmtId="0" fontId="0" fillId="75" borderId="22" xfId="0" applyFill="1" applyBorder="1" applyAlignment="1">
      <alignment horizontal="center"/>
    </xf>
    <xf numFmtId="0" fontId="17" fillId="63" borderId="22" xfId="0" applyFont="1" applyFill="1" applyBorder="1" applyAlignment="1">
      <alignment horizontal="center"/>
    </xf>
    <xf numFmtId="0" fontId="0" fillId="62" borderId="22" xfId="0" applyFill="1" applyBorder="1" applyAlignment="1">
      <alignment horizontal="center"/>
    </xf>
    <xf numFmtId="0" fontId="0" fillId="61" borderId="22" xfId="0" applyFill="1" applyBorder="1" applyAlignment="1">
      <alignment horizontal="center"/>
    </xf>
    <xf numFmtId="0" fontId="0" fillId="60" borderId="22" xfId="0" applyFill="1" applyBorder="1" applyAlignment="1">
      <alignment horizontal="center"/>
    </xf>
    <xf numFmtId="0" fontId="0" fillId="65" borderId="39" xfId="0" applyFill="1" applyBorder="1" applyAlignment="1">
      <alignment horizontal="center"/>
    </xf>
    <xf numFmtId="0" fontId="0" fillId="0" borderId="23" xfId="0" applyBorder="1"/>
    <xf numFmtId="0" fontId="38" fillId="0" borderId="34" xfId="0" applyFont="1" applyBorder="1"/>
    <xf numFmtId="0" fontId="38" fillId="0" borderId="19" xfId="0" applyFont="1" applyBorder="1"/>
    <xf numFmtId="0" fontId="0" fillId="0" borderId="19" xfId="0" applyBorder="1"/>
    <xf numFmtId="0" fontId="0" fillId="0" borderId="35" xfId="0" applyBorder="1"/>
    <xf numFmtId="0" fontId="0" fillId="81" borderId="20" xfId="0" applyFill="1" applyBorder="1" applyAlignment="1">
      <alignment horizontal="center"/>
    </xf>
    <xf numFmtId="0" fontId="0" fillId="84" borderId="22" xfId="0" applyFill="1" applyBorder="1" applyAlignment="1">
      <alignment horizontal="center"/>
    </xf>
    <xf numFmtId="0" fontId="16" fillId="84" borderId="41" xfId="0" applyFont="1" applyFill="1" applyBorder="1"/>
    <xf numFmtId="0" fontId="16" fillId="84" borderId="42" xfId="0" applyFont="1" applyFill="1" applyBorder="1"/>
    <xf numFmtId="0" fontId="0" fillId="0" borderId="40" xfId="0" applyBorder="1" applyAlignment="1">
      <alignment horizontal="center"/>
    </xf>
    <xf numFmtId="0" fontId="0" fillId="0" borderId="20" xfId="0" applyBorder="1" applyAlignment="1">
      <alignment horizontal="center"/>
    </xf>
    <xf numFmtId="0" fontId="63" fillId="66" borderId="0" xfId="0" applyFont="1" applyFill="1"/>
    <xf numFmtId="0" fontId="0" fillId="0" borderId="39" xfId="0" applyBorder="1" applyAlignment="1">
      <alignment horizontal="center"/>
    </xf>
    <xf numFmtId="0" fontId="16" fillId="73" borderId="10" xfId="0" applyFont="1" applyFill="1" applyBorder="1" applyAlignment="1">
      <alignment horizontal="center" vertical="center" wrapText="1"/>
    </xf>
    <xf numFmtId="0" fontId="56" fillId="74" borderId="10" xfId="83" applyFont="1" applyFill="1" applyBorder="1" applyAlignment="1" applyProtection="1">
      <alignment horizontal="center" vertical="center" wrapText="1"/>
      <protection locked="0"/>
    </xf>
    <xf numFmtId="0" fontId="0" fillId="68" borderId="10" xfId="0" applyFill="1" applyBorder="1" applyAlignment="1">
      <alignment horizontal="center"/>
    </xf>
    <xf numFmtId="0" fontId="56" fillId="86" borderId="10" xfId="0" applyFont="1" applyFill="1" applyBorder="1" applyAlignment="1">
      <alignment horizontal="center" vertical="center" wrapText="1"/>
    </xf>
    <xf numFmtId="0" fontId="16" fillId="87" borderId="0" xfId="0" applyFont="1" applyFill="1" applyAlignment="1">
      <alignment horizontal="center" vertical="center" wrapText="1"/>
    </xf>
    <xf numFmtId="2" fontId="35" fillId="0" borderId="10" xfId="83" applyNumberFormat="1" applyFont="1" applyBorder="1" applyAlignment="1">
      <alignment horizontal="center" wrapText="1"/>
    </xf>
    <xf numFmtId="0" fontId="0" fillId="0" borderId="0" xfId="0" applyAlignment="1">
      <alignment horizontal="left"/>
    </xf>
    <xf numFmtId="0" fontId="0" fillId="0" borderId="21" xfId="0" applyBorder="1" applyAlignment="1">
      <alignment horizontal="left"/>
    </xf>
    <xf numFmtId="0" fontId="16" fillId="66" borderId="21" xfId="0" applyFont="1" applyFill="1" applyBorder="1" applyAlignment="1">
      <alignment horizontal="center" wrapText="1"/>
    </xf>
    <xf numFmtId="0" fontId="56" fillId="88" borderId="10" xfId="83" applyFont="1" applyFill="1" applyBorder="1" applyAlignment="1" applyProtection="1">
      <alignment horizontal="center" vertical="center" wrapText="1"/>
      <protection locked="0"/>
    </xf>
    <xf numFmtId="2" fontId="35" fillId="64" borderId="10" xfId="83" applyNumberFormat="1" applyFont="1" applyFill="1" applyBorder="1" applyAlignment="1">
      <alignment horizontal="center" wrapText="1"/>
    </xf>
    <xf numFmtId="2" fontId="0" fillId="0" borderId="10" xfId="83" applyNumberFormat="1" applyFont="1" applyBorder="1" applyAlignment="1">
      <alignment horizontal="center" wrapText="1"/>
    </xf>
    <xf numFmtId="2" fontId="0" fillId="73" borderId="10" xfId="83" applyNumberFormat="1" applyFont="1" applyFill="1" applyBorder="1" applyAlignment="1">
      <alignment horizontal="center" wrapText="1"/>
    </xf>
    <xf numFmtId="2" fontId="35" fillId="67" borderId="0" xfId="83" applyNumberFormat="1" applyFont="1" applyFill="1" applyAlignment="1">
      <alignment horizontal="center" wrapText="1"/>
    </xf>
    <xf numFmtId="2" fontId="0" fillId="66" borderId="0" xfId="0" applyNumberFormat="1" applyFill="1" applyAlignment="1">
      <alignment horizontal="center"/>
    </xf>
    <xf numFmtId="2" fontId="0" fillId="0" borderId="0" xfId="0" applyNumberFormat="1" applyAlignment="1">
      <alignment horizontal="center" wrapText="1"/>
    </xf>
    <xf numFmtId="2" fontId="35" fillId="66" borderId="0" xfId="83" applyNumberFormat="1" applyFont="1" applyFill="1" applyAlignment="1">
      <alignment horizontal="center" wrapText="1"/>
    </xf>
    <xf numFmtId="2" fontId="0" fillId="71" borderId="10" xfId="0" applyNumberFormat="1" applyFill="1" applyBorder="1" applyAlignment="1">
      <alignment horizontal="center"/>
    </xf>
    <xf numFmtId="0" fontId="16" fillId="89" borderId="10" xfId="0" applyFont="1" applyFill="1" applyBorder="1" applyAlignment="1">
      <alignment horizontal="center" vertical="center" wrapText="1"/>
    </xf>
    <xf numFmtId="4" fontId="35" fillId="0" borderId="0" xfId="84" applyNumberFormat="1" applyFont="1" applyAlignment="1" applyProtection="1">
      <alignment horizontal="right" vertical="center"/>
      <protection locked="0"/>
    </xf>
    <xf numFmtId="4" fontId="35" fillId="0" borderId="32" xfId="84" applyNumberFormat="1" applyFont="1" applyBorder="1" applyAlignment="1" applyProtection="1">
      <alignment horizontal="right" vertical="center"/>
      <protection locked="0"/>
    </xf>
    <xf numFmtId="3" fontId="16" fillId="66" borderId="10" xfId="0" applyNumberFormat="1" applyFont="1" applyFill="1" applyBorder="1" applyAlignment="1">
      <alignment horizontal="center" vertical="center" wrapText="1"/>
    </xf>
    <xf numFmtId="1" fontId="16" fillId="66" borderId="10" xfId="0" applyNumberFormat="1" applyFont="1" applyFill="1" applyBorder="1" applyAlignment="1">
      <alignment horizontal="center" vertical="center" wrapText="1"/>
    </xf>
    <xf numFmtId="167" fontId="16" fillId="73" borderId="10" xfId="170" applyNumberFormat="1" applyFont="1" applyFill="1" applyBorder="1" applyAlignment="1">
      <alignment horizontal="center" vertical="center" wrapText="1"/>
    </xf>
    <xf numFmtId="0" fontId="50" fillId="73" borderId="10" xfId="0" applyFont="1" applyFill="1" applyBorder="1" applyAlignment="1">
      <alignment vertical="center" wrapText="1"/>
    </xf>
    <xf numFmtId="167" fontId="16" fillId="55" borderId="10" xfId="170" applyNumberFormat="1" applyFont="1" applyFill="1" applyBorder="1" applyAlignment="1">
      <alignment horizontal="center" vertical="center" wrapText="1"/>
    </xf>
    <xf numFmtId="0" fontId="50" fillId="55" borderId="10" xfId="0" applyFont="1" applyFill="1" applyBorder="1" applyAlignment="1">
      <alignment vertical="center" wrapText="1"/>
    </xf>
    <xf numFmtId="3" fontId="0" fillId="66" borderId="10" xfId="0" applyNumberFormat="1" applyFill="1" applyBorder="1" applyAlignment="1">
      <alignment horizontal="center"/>
    </xf>
    <xf numFmtId="4" fontId="35" fillId="0" borderId="31" xfId="84" applyNumberFormat="1" applyFont="1" applyBorder="1" applyAlignment="1" applyProtection="1">
      <alignment horizontal="right" vertical="center"/>
      <protection locked="0"/>
    </xf>
    <xf numFmtId="170" fontId="35" fillId="0" borderId="0" xfId="84" applyNumberFormat="1" applyFont="1" applyAlignment="1" applyProtection="1">
      <alignment horizontal="right" vertical="center"/>
      <protection locked="0"/>
    </xf>
    <xf numFmtId="0" fontId="35" fillId="66" borderId="0" xfId="83" applyFont="1" applyFill="1" applyAlignment="1">
      <alignment horizontal="center" vertical="center"/>
    </xf>
    <xf numFmtId="4" fontId="35" fillId="66" borderId="0" xfId="83" applyNumberFormat="1" applyFont="1" applyFill="1" applyAlignment="1" applyProtection="1">
      <alignment vertical="center"/>
      <protection locked="0"/>
    </xf>
    <xf numFmtId="3" fontId="35" fillId="66" borderId="0" xfId="84" applyNumberFormat="1" applyFont="1" applyFill="1" applyAlignment="1" applyProtection="1">
      <alignment horizontal="right" vertical="center"/>
      <protection locked="0"/>
    </xf>
    <xf numFmtId="9" fontId="0" fillId="66" borderId="0" xfId="244" applyFont="1" applyFill="1" applyBorder="1" applyAlignment="1">
      <alignment wrapText="1"/>
    </xf>
    <xf numFmtId="43" fontId="40" fillId="0" borderId="0" xfId="170" applyNumberFormat="1" applyFont="1" applyFill="1" applyAlignment="1"/>
    <xf numFmtId="176" fontId="35" fillId="0" borderId="32" xfId="84" applyNumberFormat="1" applyFont="1" applyBorder="1" applyAlignment="1" applyProtection="1">
      <alignment horizontal="right" vertical="center"/>
      <protection locked="0"/>
    </xf>
    <xf numFmtId="170" fontId="35" fillId="0" borderId="32" xfId="84" applyNumberFormat="1" applyFont="1" applyBorder="1" applyAlignment="1" applyProtection="1">
      <alignment horizontal="right" vertical="center"/>
      <protection locked="0"/>
    </xf>
    <xf numFmtId="0" fontId="16" fillId="66" borderId="24" xfId="0" applyFont="1" applyFill="1" applyBorder="1" applyAlignment="1">
      <alignment horizontal="center" vertical="center"/>
    </xf>
    <xf numFmtId="0" fontId="16" fillId="66" borderId="23" xfId="0" applyFont="1" applyFill="1" applyBorder="1" applyAlignment="1">
      <alignment horizontal="center" vertical="center"/>
    </xf>
    <xf numFmtId="0" fontId="56" fillId="66" borderId="21" xfId="83" applyFont="1" applyFill="1" applyBorder="1" applyAlignment="1">
      <alignment horizontal="center" vertical="center"/>
    </xf>
    <xf numFmtId="0" fontId="56" fillId="55" borderId="29" xfId="84" applyFont="1" applyFill="1" applyBorder="1" applyAlignment="1">
      <alignment horizontal="center" vertical="center" textRotation="90"/>
    </xf>
    <xf numFmtId="0" fontId="56" fillId="55" borderId="21" xfId="84" applyFont="1" applyFill="1" applyBorder="1" applyAlignment="1">
      <alignment horizontal="center" vertical="center" textRotation="90"/>
    </xf>
    <xf numFmtId="0" fontId="56" fillId="55" borderId="30" xfId="84" applyFont="1" applyFill="1" applyBorder="1" applyAlignment="1">
      <alignment horizontal="center" vertical="center" textRotation="90"/>
    </xf>
    <xf numFmtId="0" fontId="56" fillId="66" borderId="29" xfId="84" applyFont="1" applyFill="1" applyBorder="1" applyAlignment="1">
      <alignment horizontal="center" vertical="center" textRotation="90"/>
    </xf>
    <xf numFmtId="0" fontId="56" fillId="66" borderId="21" xfId="84" applyFont="1" applyFill="1" applyBorder="1" applyAlignment="1">
      <alignment horizontal="center" vertical="center" textRotation="90"/>
    </xf>
    <xf numFmtId="0" fontId="56" fillId="66" borderId="30" xfId="84" applyFont="1" applyFill="1" applyBorder="1" applyAlignment="1">
      <alignment horizontal="center" vertical="center" textRotation="90"/>
    </xf>
    <xf numFmtId="0" fontId="56" fillId="56" borderId="29" xfId="84" applyFont="1" applyFill="1" applyBorder="1" applyAlignment="1">
      <alignment horizontal="center" vertical="center" textRotation="90"/>
    </xf>
    <xf numFmtId="0" fontId="56" fillId="56" borderId="21" xfId="84" applyFont="1" applyFill="1" applyBorder="1" applyAlignment="1">
      <alignment horizontal="center" vertical="center" textRotation="90"/>
    </xf>
    <xf numFmtId="0" fontId="56" fillId="66" borderId="19" xfId="0" applyFont="1" applyFill="1" applyBorder="1" applyAlignment="1">
      <alignment horizontal="center" vertical="center" wrapText="1"/>
    </xf>
    <xf numFmtId="3" fontId="0" fillId="0" borderId="31" xfId="0" applyNumberFormat="1" applyBorder="1"/>
    <xf numFmtId="3" fontId="0" fillId="0" borderId="32" xfId="0" applyNumberFormat="1" applyBorder="1"/>
    <xf numFmtId="4" fontId="0" fillId="0" borderId="31" xfId="0" applyNumberFormat="1" applyBorder="1"/>
    <xf numFmtId="4" fontId="0" fillId="0" borderId="32" xfId="0" applyNumberFormat="1" applyBorder="1"/>
    <xf numFmtId="2" fontId="0" fillId="0" borderId="19" xfId="0" applyNumberFormat="1" applyBorder="1"/>
    <xf numFmtId="0" fontId="56" fillId="0" borderId="19" xfId="0" applyFont="1" applyBorder="1" applyAlignment="1">
      <alignment horizontal="center" vertical="center" wrapText="1"/>
    </xf>
    <xf numFmtId="0" fontId="0" fillId="0" borderId="19" xfId="0" applyBorder="1" applyAlignment="1">
      <alignment horizontal="center"/>
    </xf>
    <xf numFmtId="0" fontId="56" fillId="66" borderId="43" xfId="0" applyFont="1" applyFill="1" applyBorder="1" applyAlignment="1">
      <alignment horizontal="center" vertical="center" wrapText="1"/>
    </xf>
    <xf numFmtId="0" fontId="0" fillId="66" borderId="43" xfId="0" applyFill="1" applyBorder="1"/>
    <xf numFmtId="0" fontId="0" fillId="66" borderId="19" xfId="0" applyFill="1" applyBorder="1"/>
    <xf numFmtId="2" fontId="0" fillId="66" borderId="19" xfId="0" applyNumberFormat="1" applyFill="1" applyBorder="1" applyAlignment="1">
      <alignment horizontal="center" wrapText="1"/>
    </xf>
    <xf numFmtId="0" fontId="0" fillId="66" borderId="40" xfId="0" applyFill="1" applyBorder="1" applyAlignment="1">
      <alignment horizontal="center"/>
    </xf>
    <xf numFmtId="2" fontId="0" fillId="0" borderId="19" xfId="0" applyNumberFormat="1" applyBorder="1" applyAlignment="1">
      <alignment horizontal="center"/>
    </xf>
    <xf numFmtId="0" fontId="0" fillId="66" borderId="24" xfId="0" applyFill="1" applyBorder="1"/>
    <xf numFmtId="0" fontId="0" fillId="66" borderId="19" xfId="0" applyFill="1" applyBorder="1" applyAlignment="1">
      <alignment horizontal="center"/>
    </xf>
    <xf numFmtId="0" fontId="16" fillId="66" borderId="10" xfId="0" applyFont="1" applyFill="1" applyBorder="1"/>
    <xf numFmtId="171" fontId="0" fillId="0" borderId="10" xfId="0" applyNumberFormat="1" applyBorder="1" applyAlignment="1">
      <alignment horizontal="center" vertical="center"/>
    </xf>
    <xf numFmtId="2" fontId="16" fillId="70" borderId="10" xfId="0" applyNumberFormat="1" applyFont="1" applyFill="1" applyBorder="1" applyAlignment="1">
      <alignment horizontal="center" vertical="center" wrapText="1"/>
    </xf>
    <xf numFmtId="2" fontId="0" fillId="0" borderId="10" xfId="0" applyNumberFormat="1" applyBorder="1" applyAlignment="1">
      <alignment horizontal="center" vertical="center"/>
    </xf>
    <xf numFmtId="37" fontId="0" fillId="0" borderId="10" xfId="170" applyNumberFormat="1" applyFont="1" applyFill="1" applyBorder="1" applyAlignment="1">
      <alignment horizontal="center" vertical="center" wrapText="1"/>
    </xf>
    <xf numFmtId="2" fontId="16" fillId="73" borderId="10" xfId="0" applyNumberFormat="1" applyFont="1" applyFill="1" applyBorder="1" applyAlignment="1">
      <alignment horizontal="center" vertical="center" wrapText="1"/>
    </xf>
    <xf numFmtId="0" fontId="42" fillId="66" borderId="10" xfId="169" applyFill="1" applyBorder="1" applyAlignment="1">
      <alignment horizontal="center"/>
    </xf>
    <xf numFmtId="0" fontId="42" fillId="66" borderId="0" xfId="169" applyFill="1" applyAlignment="1">
      <alignment horizontal="center"/>
    </xf>
    <xf numFmtId="0" fontId="1" fillId="73" borderId="44" xfId="168" applyFill="1" applyBorder="1"/>
    <xf numFmtId="0" fontId="1" fillId="73" borderId="45" xfId="168" applyFill="1" applyBorder="1"/>
    <xf numFmtId="0" fontId="42" fillId="73" borderId="10" xfId="169" applyFill="1" applyBorder="1" applyAlignment="1">
      <alignment horizontal="center"/>
    </xf>
    <xf numFmtId="2" fontId="16" fillId="68" borderId="10" xfId="0" applyNumberFormat="1" applyFont="1" applyFill="1" applyBorder="1" applyAlignment="1">
      <alignment horizontal="center" vertical="center" wrapText="1"/>
    </xf>
    <xf numFmtId="0" fontId="0" fillId="66" borderId="0" xfId="169" applyFont="1" applyFill="1"/>
    <xf numFmtId="0" fontId="52" fillId="66" borderId="0" xfId="0" applyFont="1" applyFill="1"/>
    <xf numFmtId="0" fontId="50" fillId="66" borderId="0" xfId="0" applyFont="1" applyFill="1"/>
    <xf numFmtId="0" fontId="55" fillId="73" borderId="0" xfId="0" applyFont="1" applyFill="1" applyAlignment="1" applyProtection="1">
      <alignment vertical="center"/>
      <protection locked="0"/>
    </xf>
    <xf numFmtId="0" fontId="0" fillId="73" borderId="0" xfId="0" applyFill="1" applyProtection="1">
      <protection locked="0"/>
    </xf>
    <xf numFmtId="0" fontId="64" fillId="73" borderId="0" xfId="250" applyFont="1" applyFill="1" applyAlignment="1" applyProtection="1">
      <alignment horizontal="center"/>
      <protection locked="0"/>
    </xf>
    <xf numFmtId="0" fontId="0" fillId="73" borderId="0" xfId="0" applyFill="1" applyAlignment="1" applyProtection="1">
      <alignment horizontal="center"/>
      <protection locked="0"/>
    </xf>
    <xf numFmtId="0" fontId="0" fillId="66" borderId="0" xfId="0" applyFill="1" applyProtection="1">
      <protection locked="0"/>
    </xf>
    <xf numFmtId="0" fontId="65" fillId="66" borderId="0" xfId="250" applyFont="1" applyFill="1" applyAlignment="1" applyProtection="1">
      <alignment horizontal="center"/>
      <protection locked="0"/>
    </xf>
    <xf numFmtId="0" fontId="0" fillId="66" borderId="0" xfId="0" applyFill="1" applyAlignment="1" applyProtection="1">
      <alignment horizontal="center"/>
      <protection locked="0"/>
    </xf>
    <xf numFmtId="0" fontId="67" fillId="66" borderId="0" xfId="245" applyFont="1" applyFill="1" applyAlignment="1">
      <alignment horizontal="center" vertical="center" wrapText="1"/>
    </xf>
    <xf numFmtId="0" fontId="67" fillId="66" borderId="0" xfId="245" applyFont="1" applyFill="1" applyAlignment="1">
      <alignment horizontal="center" vertical="center"/>
    </xf>
    <xf numFmtId="0" fontId="0" fillId="86" borderId="36" xfId="0" applyFill="1" applyBorder="1" applyAlignment="1" applyProtection="1">
      <alignment vertical="center" wrapText="1"/>
      <protection locked="0"/>
    </xf>
    <xf numFmtId="0" fontId="0" fillId="68" borderId="47" xfId="0" applyFill="1" applyBorder="1" applyAlignment="1" applyProtection="1">
      <alignment vertical="center" wrapText="1"/>
      <protection locked="0"/>
    </xf>
    <xf numFmtId="0" fontId="38" fillId="86" borderId="49" xfId="250" applyFont="1" applyFill="1" applyBorder="1" applyAlignment="1" applyProtection="1">
      <alignment horizontal="center" wrapText="1"/>
      <protection locked="0"/>
    </xf>
    <xf numFmtId="0" fontId="0" fillId="86" borderId="49" xfId="0" applyFill="1" applyBorder="1" applyAlignment="1" applyProtection="1">
      <alignment horizontal="center" wrapText="1"/>
      <protection locked="0"/>
    </xf>
    <xf numFmtId="0" fontId="0" fillId="86" borderId="50" xfId="0" applyFill="1" applyBorder="1" applyAlignment="1" applyProtection="1">
      <alignment wrapText="1"/>
      <protection locked="0"/>
    </xf>
    <xf numFmtId="0" fontId="0" fillId="86" borderId="51" xfId="0" applyFill="1" applyBorder="1" applyProtection="1">
      <protection locked="0"/>
    </xf>
    <xf numFmtId="3" fontId="47" fillId="66" borderId="0" xfId="245" applyNumberFormat="1" applyFont="1" applyFill="1" applyAlignment="1">
      <alignment horizontal="center" vertical="center"/>
    </xf>
    <xf numFmtId="0" fontId="0" fillId="86" borderId="52" xfId="0" applyFill="1" applyBorder="1" applyProtection="1">
      <protection locked="0"/>
    </xf>
    <xf numFmtId="167" fontId="0" fillId="68" borderId="0" xfId="170" applyNumberFormat="1" applyFont="1" applyFill="1" applyBorder="1" applyProtection="1">
      <protection locked="0"/>
    </xf>
    <xf numFmtId="0" fontId="0" fillId="68" borderId="53" xfId="250" applyFont="1" applyFill="1" applyBorder="1" applyProtection="1">
      <protection locked="0"/>
    </xf>
    <xf numFmtId="165" fontId="0" fillId="68" borderId="53" xfId="170" applyFont="1" applyFill="1" applyBorder="1" applyAlignment="1" applyProtection="1">
      <alignment horizontal="center"/>
      <protection locked="0"/>
    </xf>
    <xf numFmtId="0" fontId="0" fillId="86" borderId="27" xfId="0" applyFill="1" applyBorder="1" applyProtection="1">
      <protection locked="0"/>
    </xf>
    <xf numFmtId="167" fontId="0" fillId="68" borderId="54" xfId="170" applyNumberFormat="1" applyFont="1" applyFill="1" applyBorder="1" applyProtection="1">
      <protection locked="0"/>
    </xf>
    <xf numFmtId="0" fontId="46" fillId="66" borderId="0" xfId="251" applyFont="1" applyFill="1" applyBorder="1"/>
    <xf numFmtId="167" fontId="0" fillId="68" borderId="53" xfId="170" applyNumberFormat="1" applyFont="1" applyFill="1" applyBorder="1" applyAlignment="1" applyProtection="1">
      <alignment horizontal="right"/>
      <protection locked="0"/>
    </xf>
    <xf numFmtId="0" fontId="68" fillId="66" borderId="0" xfId="245" applyFont="1" applyFill="1" applyAlignment="1">
      <alignment horizontal="left" vertical="center"/>
    </xf>
    <xf numFmtId="3" fontId="68" fillId="66" borderId="0" xfId="170" applyNumberFormat="1" applyFont="1" applyFill="1" applyBorder="1" applyAlignment="1">
      <alignment horizontal="center" vertical="center"/>
    </xf>
    <xf numFmtId="177" fontId="68" fillId="66" borderId="0" xfId="170" applyNumberFormat="1" applyFont="1" applyFill="1" applyBorder="1" applyAlignment="1">
      <alignment horizontal="center" vertical="center"/>
    </xf>
    <xf numFmtId="0" fontId="0" fillId="86" borderId="55" xfId="0" applyFill="1" applyBorder="1" applyProtection="1">
      <protection locked="0"/>
    </xf>
    <xf numFmtId="167" fontId="0" fillId="68" borderId="56" xfId="170" applyNumberFormat="1" applyFont="1" applyFill="1" applyBorder="1" applyProtection="1">
      <protection locked="0"/>
    </xf>
    <xf numFmtId="167" fontId="0" fillId="68" borderId="57" xfId="170" applyNumberFormat="1" applyFont="1" applyFill="1" applyBorder="1" applyAlignment="1" applyProtection="1">
      <alignment horizontal="right"/>
      <protection locked="0"/>
    </xf>
    <xf numFmtId="165" fontId="0" fillId="68" borderId="57" xfId="170" applyFont="1" applyFill="1" applyBorder="1" applyAlignment="1" applyProtection="1">
      <alignment horizontal="center"/>
      <protection locked="0"/>
    </xf>
    <xf numFmtId="0" fontId="0" fillId="86" borderId="58" xfId="0" applyFill="1" applyBorder="1" applyProtection="1">
      <protection locked="0"/>
    </xf>
    <xf numFmtId="167" fontId="0" fillId="68" borderId="59" xfId="170" applyNumberFormat="1" applyFont="1" applyFill="1" applyBorder="1" applyProtection="1">
      <protection locked="0"/>
    </xf>
    <xf numFmtId="167" fontId="0" fillId="66" borderId="0" xfId="170" applyNumberFormat="1" applyFont="1" applyFill="1" applyBorder="1" applyProtection="1">
      <protection locked="0"/>
    </xf>
    <xf numFmtId="1" fontId="0" fillId="66" borderId="0" xfId="250" applyNumberFormat="1" applyFont="1" applyFill="1" applyAlignment="1" applyProtection="1">
      <alignment horizontal="right"/>
      <protection locked="0"/>
    </xf>
    <xf numFmtId="0" fontId="69" fillId="66" borderId="0" xfId="245" applyFont="1" applyFill="1" applyAlignment="1">
      <alignment horizontal="left" vertical="center"/>
    </xf>
    <xf numFmtId="0" fontId="0" fillId="86" borderId="44" xfId="0" applyFill="1" applyBorder="1" applyProtection="1">
      <protection locked="0"/>
    </xf>
    <xf numFmtId="0" fontId="0" fillId="68" borderId="60" xfId="0" applyFill="1" applyBorder="1" applyAlignment="1" applyProtection="1">
      <alignment horizontal="center"/>
      <protection locked="0"/>
    </xf>
    <xf numFmtId="0" fontId="38" fillId="66" borderId="0" xfId="251" applyFont="1" applyFill="1" applyBorder="1"/>
    <xf numFmtId="0" fontId="70" fillId="66" borderId="0" xfId="250" applyFont="1" applyFill="1" applyAlignment="1" applyProtection="1">
      <alignment horizontal="center"/>
      <protection locked="0"/>
    </xf>
    <xf numFmtId="9" fontId="0" fillId="66" borderId="0" xfId="244" applyFont="1" applyFill="1" applyBorder="1" applyAlignment="1" applyProtection="1">
      <alignment horizontal="center"/>
      <protection locked="0"/>
    </xf>
    <xf numFmtId="0" fontId="38" fillId="86" borderId="55" xfId="250" applyFont="1" applyFill="1" applyBorder="1" applyAlignment="1" applyProtection="1">
      <alignment horizontal="left"/>
      <protection locked="0"/>
    </xf>
    <xf numFmtId="9" fontId="0" fillId="68" borderId="59" xfId="244" applyFont="1" applyFill="1" applyBorder="1" applyAlignment="1" applyProtection="1">
      <alignment horizontal="center"/>
      <protection locked="0"/>
    </xf>
    <xf numFmtId="167" fontId="0" fillId="68" borderId="60" xfId="170" applyNumberFormat="1" applyFont="1" applyFill="1" applyBorder="1" applyProtection="1">
      <protection locked="0"/>
    </xf>
    <xf numFmtId="1" fontId="47" fillId="66" borderId="0" xfId="0" applyNumberFormat="1" applyFont="1" applyFill="1" applyAlignment="1">
      <alignment horizontal="center" vertical="center"/>
    </xf>
    <xf numFmtId="4" fontId="47" fillId="66" borderId="0" xfId="245" applyNumberFormat="1" applyFont="1" applyFill="1" applyAlignment="1">
      <alignment horizontal="center" vertical="center"/>
    </xf>
    <xf numFmtId="0" fontId="68" fillId="66" borderId="0" xfId="251" applyFont="1" applyFill="1" applyBorder="1" applyAlignment="1">
      <alignment horizontal="center" vertical="center"/>
    </xf>
    <xf numFmtId="3" fontId="47" fillId="66" borderId="0" xfId="0" applyNumberFormat="1" applyFont="1" applyFill="1" applyAlignment="1">
      <alignment horizontal="center" vertical="center"/>
    </xf>
    <xf numFmtId="179" fontId="71" fillId="66" borderId="0" xfId="249" applyNumberFormat="1" applyFont="1" applyFill="1" applyBorder="1" applyAlignment="1">
      <alignment horizontal="center" vertical="center"/>
    </xf>
    <xf numFmtId="180" fontId="47" fillId="66" borderId="0" xfId="249" applyNumberFormat="1" applyFont="1" applyFill="1" applyBorder="1" applyAlignment="1">
      <alignment horizontal="center" vertical="center"/>
    </xf>
    <xf numFmtId="0" fontId="68" fillId="66" borderId="0" xfId="245" applyFont="1" applyFill="1" applyAlignment="1">
      <alignment horizontal="center" vertical="center" wrapText="1"/>
    </xf>
    <xf numFmtId="10" fontId="47" fillId="66" borderId="0" xfId="245" applyNumberFormat="1" applyFont="1" applyFill="1" applyAlignment="1">
      <alignment horizontal="center" vertical="center"/>
    </xf>
    <xf numFmtId="0" fontId="0" fillId="66" borderId="27" xfId="0" applyFill="1" applyBorder="1" applyProtection="1">
      <protection locked="0"/>
    </xf>
    <xf numFmtId="0" fontId="72" fillId="66" borderId="0" xfId="250" applyFont="1" applyFill="1" applyAlignment="1" applyProtection="1">
      <alignment horizontal="center"/>
      <protection locked="0"/>
    </xf>
    <xf numFmtId="179" fontId="47" fillId="66" borderId="0" xfId="249" applyNumberFormat="1" applyFont="1" applyFill="1" applyBorder="1" applyAlignment="1">
      <alignment horizontal="center" vertical="center"/>
    </xf>
    <xf numFmtId="0" fontId="62" fillId="90" borderId="60" xfId="0" applyFont="1" applyFill="1" applyBorder="1" applyAlignment="1" applyProtection="1">
      <alignment wrapText="1"/>
      <protection locked="0"/>
    </xf>
    <xf numFmtId="0" fontId="68" fillId="66" borderId="0" xfId="251" applyFont="1" applyFill="1" applyBorder="1" applyAlignment="1">
      <alignment horizontal="center"/>
    </xf>
    <xf numFmtId="9" fontId="74" fillId="66" borderId="0" xfId="244" applyFont="1" applyFill="1" applyBorder="1" applyAlignment="1" applyProtection="1">
      <alignment horizontal="center"/>
      <protection locked="0"/>
    </xf>
    <xf numFmtId="0" fontId="16" fillId="73" borderId="27" xfId="0" applyFont="1" applyFill="1" applyBorder="1" applyProtection="1">
      <protection locked="0"/>
    </xf>
    <xf numFmtId="0" fontId="62" fillId="73" borderId="54" xfId="0" applyFont="1" applyFill="1" applyBorder="1" applyAlignment="1" applyProtection="1">
      <alignment horizontal="center"/>
      <protection locked="0"/>
    </xf>
    <xf numFmtId="0" fontId="62" fillId="92" borderId="27" xfId="0" applyFont="1" applyFill="1" applyBorder="1" applyProtection="1">
      <protection locked="0"/>
    </xf>
    <xf numFmtId="0" fontId="16" fillId="92" borderId="54" xfId="0" applyFont="1" applyFill="1" applyBorder="1" applyProtection="1">
      <protection locked="0"/>
    </xf>
    <xf numFmtId="0" fontId="48" fillId="0" borderId="27" xfId="0" applyFont="1" applyBorder="1" applyProtection="1">
      <protection locked="0"/>
    </xf>
    <xf numFmtId="0" fontId="48" fillId="0" borderId="0" xfId="250" applyFont="1" applyAlignment="1" applyProtection="1">
      <alignment horizontal="center"/>
      <protection locked="0"/>
    </xf>
    <xf numFmtId="181" fontId="53" fillId="0" borderId="0" xfId="249" applyNumberFormat="1" applyFont="1" applyFill="1" applyBorder="1" applyProtection="1">
      <protection locked="0"/>
    </xf>
    <xf numFmtId="0" fontId="53" fillId="0" borderId="54" xfId="0" applyFont="1" applyBorder="1" applyAlignment="1" applyProtection="1">
      <alignment horizontal="center"/>
      <protection locked="0"/>
    </xf>
    <xf numFmtId="0" fontId="75" fillId="92" borderId="27" xfId="0" applyFont="1" applyFill="1" applyBorder="1" applyProtection="1">
      <protection locked="0"/>
    </xf>
    <xf numFmtId="0" fontId="53" fillId="92" borderId="54" xfId="0" applyFont="1" applyFill="1" applyBorder="1" applyAlignment="1" applyProtection="1">
      <alignment horizontal="center"/>
      <protection locked="0"/>
    </xf>
    <xf numFmtId="0" fontId="0" fillId="66" borderId="0" xfId="0" applyFill="1" applyAlignment="1" applyProtection="1">
      <alignment vertical="center"/>
      <protection locked="0"/>
    </xf>
    <xf numFmtId="0" fontId="76" fillId="0" borderId="0" xfId="250" applyFont="1" applyAlignment="1" applyProtection="1">
      <alignment horizontal="center"/>
      <protection locked="0"/>
    </xf>
    <xf numFmtId="0" fontId="53" fillId="0" borderId="59" xfId="0" applyFont="1" applyBorder="1" applyAlignment="1" applyProtection="1">
      <alignment horizontal="center"/>
      <protection locked="0"/>
    </xf>
    <xf numFmtId="0" fontId="62" fillId="66" borderId="0" xfId="0" applyFont="1" applyFill="1" applyAlignment="1" applyProtection="1">
      <alignment horizontal="center" wrapText="1"/>
      <protection locked="0"/>
    </xf>
    <xf numFmtId="0" fontId="75" fillId="68" borderId="37" xfId="0" applyFont="1" applyFill="1" applyBorder="1" applyAlignment="1" applyProtection="1">
      <alignment horizontal="left"/>
      <protection locked="0"/>
    </xf>
    <xf numFmtId="0" fontId="77" fillId="68" borderId="21" xfId="0" applyFont="1" applyFill="1" applyBorder="1" applyAlignment="1" applyProtection="1">
      <alignment horizontal="left"/>
      <protection locked="0"/>
    </xf>
    <xf numFmtId="0" fontId="77" fillId="68" borderId="61" xfId="0" applyFont="1" applyFill="1" applyBorder="1" applyAlignment="1" applyProtection="1">
      <alignment horizontal="left"/>
      <protection locked="0"/>
    </xf>
    <xf numFmtId="181" fontId="53" fillId="0" borderId="54" xfId="249" applyNumberFormat="1" applyFont="1" applyFill="1" applyBorder="1" applyProtection="1">
      <protection locked="0"/>
    </xf>
    <xf numFmtId="0" fontId="48" fillId="0" borderId="58" xfId="0" applyFont="1" applyBorder="1" applyProtection="1">
      <protection locked="0"/>
    </xf>
    <xf numFmtId="0" fontId="78" fillId="0" borderId="56" xfId="250" applyFont="1" applyBorder="1" applyAlignment="1" applyProtection="1">
      <alignment horizontal="center"/>
      <protection locked="0"/>
    </xf>
    <xf numFmtId="181" fontId="53" fillId="0" borderId="59" xfId="249" applyNumberFormat="1" applyFont="1" applyFill="1" applyBorder="1" applyProtection="1">
      <protection locked="0"/>
    </xf>
    <xf numFmtId="0" fontId="75" fillId="71" borderId="37" xfId="0" applyFont="1" applyFill="1" applyBorder="1" applyProtection="1">
      <protection locked="0"/>
    </xf>
    <xf numFmtId="0" fontId="77" fillId="71" borderId="21" xfId="0" applyFont="1" applyFill="1" applyBorder="1" applyProtection="1">
      <protection locked="0"/>
    </xf>
    <xf numFmtId="0" fontId="77" fillId="71" borderId="61" xfId="0" applyFont="1" applyFill="1" applyBorder="1" applyProtection="1">
      <protection locked="0"/>
    </xf>
    <xf numFmtId="0" fontId="53" fillId="0" borderId="27" xfId="0" applyFont="1" applyBorder="1" applyAlignment="1" applyProtection="1">
      <alignment vertical="center" wrapText="1"/>
      <protection locked="0"/>
    </xf>
    <xf numFmtId="2" fontId="53" fillId="0" borderId="54" xfId="0" applyNumberFormat="1" applyFont="1" applyBorder="1" applyProtection="1">
      <protection locked="0"/>
    </xf>
    <xf numFmtId="0" fontId="48" fillId="0" borderId="27" xfId="0" applyFont="1" applyBorder="1" applyAlignment="1" applyProtection="1">
      <alignment vertical="center" wrapText="1"/>
      <protection locked="0"/>
    </xf>
    <xf numFmtId="0" fontId="78" fillId="0" borderId="0" xfId="250" applyFont="1" applyAlignment="1" applyProtection="1">
      <alignment horizontal="center"/>
      <protection locked="0"/>
    </xf>
    <xf numFmtId="0" fontId="79" fillId="0" borderId="0" xfId="250" applyFont="1" applyAlignment="1" applyProtection="1">
      <alignment horizontal="center"/>
      <protection locked="0"/>
    </xf>
    <xf numFmtId="0" fontId="48" fillId="0" borderId="27" xfId="0" applyFont="1" applyBorder="1" applyAlignment="1" applyProtection="1">
      <alignment horizontal="left" vertical="center" wrapText="1"/>
      <protection locked="0"/>
    </xf>
    <xf numFmtId="0" fontId="53" fillId="0" borderId="58" xfId="0" applyFont="1" applyBorder="1" applyAlignment="1" applyProtection="1">
      <alignment vertical="center" wrapText="1"/>
      <protection locked="0"/>
    </xf>
    <xf numFmtId="0" fontId="48" fillId="0" borderId="56" xfId="250" applyFont="1" applyBorder="1" applyAlignment="1" applyProtection="1">
      <alignment horizontal="center"/>
      <protection locked="0"/>
    </xf>
    <xf numFmtId="0" fontId="48" fillId="71" borderId="37" xfId="0" applyFont="1" applyFill="1" applyBorder="1" applyAlignment="1" applyProtection="1">
      <alignment horizontal="left"/>
      <protection locked="0"/>
    </xf>
    <xf numFmtId="0" fontId="53" fillId="71" borderId="21" xfId="0" applyFont="1" applyFill="1" applyBorder="1" applyAlignment="1" applyProtection="1">
      <alignment horizontal="left"/>
      <protection locked="0"/>
    </xf>
    <xf numFmtId="0" fontId="53" fillId="71" borderId="61" xfId="0" applyFont="1" applyFill="1" applyBorder="1" applyAlignment="1" applyProtection="1">
      <alignment horizontal="left"/>
      <protection locked="0"/>
    </xf>
    <xf numFmtId="0" fontId="48" fillId="0" borderId="27" xfId="0" applyFont="1" applyBorder="1" applyAlignment="1" applyProtection="1">
      <alignment horizontal="left"/>
      <protection locked="0"/>
    </xf>
    <xf numFmtId="172" fontId="53" fillId="0" borderId="54" xfId="0" applyNumberFormat="1" applyFont="1" applyBorder="1" applyProtection="1">
      <protection locked="0"/>
    </xf>
    <xf numFmtId="0" fontId="75" fillId="71" borderId="37" xfId="0" applyFont="1" applyFill="1" applyBorder="1" applyAlignment="1" applyProtection="1">
      <alignment horizontal="left"/>
      <protection locked="0"/>
    </xf>
    <xf numFmtId="0" fontId="77" fillId="71" borderId="21" xfId="0" applyFont="1" applyFill="1" applyBorder="1" applyAlignment="1" applyProtection="1">
      <alignment horizontal="left"/>
      <protection locked="0"/>
    </xf>
    <xf numFmtId="0" fontId="77" fillId="71" borderId="61" xfId="0" applyFont="1" applyFill="1" applyBorder="1" applyAlignment="1" applyProtection="1">
      <alignment horizontal="left"/>
      <protection locked="0"/>
    </xf>
    <xf numFmtId="178" fontId="53" fillId="0" borderId="54" xfId="249" applyNumberFormat="1" applyFont="1" applyFill="1" applyBorder="1" applyProtection="1">
      <protection locked="0"/>
    </xf>
    <xf numFmtId="0" fontId="53" fillId="0" borderId="58" xfId="0" applyFont="1" applyBorder="1" applyAlignment="1" applyProtection="1">
      <alignment wrapText="1"/>
      <protection locked="0"/>
    </xf>
    <xf numFmtId="0" fontId="48" fillId="0" borderId="58" xfId="0" applyFont="1" applyBorder="1" applyAlignment="1" applyProtection="1">
      <alignment horizontal="left"/>
      <protection locked="0"/>
    </xf>
    <xf numFmtId="0" fontId="16" fillId="0" borderId="0" xfId="0" applyFont="1" applyAlignment="1">
      <alignment horizontal="left" vertical="top" wrapText="1"/>
    </xf>
    <xf numFmtId="0" fontId="16" fillId="0" borderId="0" xfId="0" applyFont="1"/>
    <xf numFmtId="173" fontId="0" fillId="68" borderId="54" xfId="170" applyNumberFormat="1" applyFont="1" applyFill="1" applyBorder="1" applyProtection="1">
      <protection locked="0"/>
    </xf>
    <xf numFmtId="173" fontId="0" fillId="68" borderId="59" xfId="170" applyNumberFormat="1" applyFont="1" applyFill="1" applyBorder="1" applyProtection="1">
      <protection locked="0"/>
    </xf>
    <xf numFmtId="0" fontId="80" fillId="66" borderId="0" xfId="0" applyFont="1" applyFill="1"/>
    <xf numFmtId="0" fontId="81" fillId="66" borderId="0" xfId="0" applyFont="1" applyFill="1"/>
    <xf numFmtId="0" fontId="0" fillId="69" borderId="22" xfId="0" applyFill="1" applyBorder="1" applyAlignment="1">
      <alignment horizontal="center"/>
    </xf>
    <xf numFmtId="0" fontId="82" fillId="66" borderId="0" xfId="0" applyFont="1" applyFill="1"/>
    <xf numFmtId="0" fontId="82" fillId="66" borderId="0" xfId="0" applyFont="1" applyFill="1" applyAlignment="1">
      <alignment horizontal="center"/>
    </xf>
    <xf numFmtId="0" fontId="82" fillId="66" borderId="0" xfId="0" applyFont="1" applyFill="1" applyAlignment="1">
      <alignment horizontal="right"/>
    </xf>
    <xf numFmtId="0" fontId="83" fillId="66" borderId="0" xfId="131" applyFont="1" applyFill="1" applyAlignment="1">
      <alignment horizontal="center"/>
    </xf>
    <xf numFmtId="0" fontId="53" fillId="66" borderId="0" xfId="0" applyFont="1" applyFill="1"/>
    <xf numFmtId="0" fontId="16" fillId="66" borderId="19" xfId="0" applyFont="1" applyFill="1" applyBorder="1" applyAlignment="1">
      <alignment horizontal="center" vertical="center"/>
    </xf>
    <xf numFmtId="0" fontId="16" fillId="66" borderId="35" xfId="0" applyFont="1" applyFill="1" applyBorder="1" applyAlignment="1">
      <alignment horizontal="center" vertical="center"/>
    </xf>
    <xf numFmtId="0" fontId="56" fillId="97" borderId="40" xfId="0" applyFont="1" applyFill="1" applyBorder="1" applyAlignment="1">
      <alignment horizontal="center" vertical="center" wrapText="1"/>
    </xf>
    <xf numFmtId="3" fontId="16" fillId="73" borderId="10" xfId="0" applyNumberFormat="1" applyFont="1" applyFill="1" applyBorder="1" applyAlignment="1">
      <alignment horizontal="center" vertical="center" wrapText="1"/>
    </xf>
    <xf numFmtId="0" fontId="0" fillId="0" borderId="34" xfId="0" applyBorder="1"/>
    <xf numFmtId="0" fontId="0" fillId="0" borderId="34" xfId="0" applyBorder="1" applyAlignment="1">
      <alignment horizontal="center"/>
    </xf>
    <xf numFmtId="0" fontId="0" fillId="0" borderId="35" xfId="0" applyBorder="1" applyAlignment="1">
      <alignment horizontal="center"/>
    </xf>
    <xf numFmtId="182" fontId="0" fillId="0" borderId="10" xfId="0" applyNumberFormat="1" applyBorder="1"/>
    <xf numFmtId="9" fontId="16" fillId="66" borderId="10" xfId="244" applyFont="1" applyFill="1" applyBorder="1" applyAlignment="1">
      <alignment horizontal="center" vertical="center"/>
    </xf>
    <xf numFmtId="0" fontId="0" fillId="66" borderId="24" xfId="0" applyFill="1" applyBorder="1" applyAlignment="1">
      <alignment horizontal="center"/>
    </xf>
    <xf numFmtId="0" fontId="0" fillId="66" borderId="0" xfId="0" applyFill="1" applyAlignment="1">
      <alignment horizontal="left"/>
    </xf>
    <xf numFmtId="0" fontId="0" fillId="66" borderId="33" xfId="0" applyFill="1" applyBorder="1"/>
    <xf numFmtId="0" fontId="0" fillId="66" borderId="62" xfId="0" applyFill="1" applyBorder="1"/>
    <xf numFmtId="0" fontId="0" fillId="66" borderId="34" xfId="0" applyFill="1" applyBorder="1"/>
    <xf numFmtId="0" fontId="0" fillId="66" borderId="62" xfId="0" applyFill="1" applyBorder="1" applyAlignment="1">
      <alignment horizontal="center"/>
    </xf>
    <xf numFmtId="0" fontId="0" fillId="66" borderId="33" xfId="0" applyFill="1" applyBorder="1" applyAlignment="1">
      <alignment horizontal="center"/>
    </xf>
    <xf numFmtId="0" fontId="0" fillId="66" borderId="33" xfId="0" applyFill="1" applyBorder="1" applyAlignment="1">
      <alignment horizontal="left"/>
    </xf>
    <xf numFmtId="183" fontId="0" fillId="0" borderId="24" xfId="252" applyNumberFormat="1" applyFont="1" applyFill="1" applyBorder="1" applyAlignment="1">
      <alignment horizontal="center"/>
    </xf>
    <xf numFmtId="183" fontId="0" fillId="0" borderId="40" xfId="252" applyNumberFormat="1" applyFont="1" applyFill="1" applyBorder="1" applyAlignment="1">
      <alignment horizontal="center"/>
    </xf>
    <xf numFmtId="0" fontId="0" fillId="0" borderId="23" xfId="0" applyBorder="1" applyAlignment="1">
      <alignment horizontal="center"/>
    </xf>
    <xf numFmtId="0" fontId="0" fillId="0" borderId="21" xfId="0" applyBorder="1" applyAlignment="1">
      <alignment horizontal="center"/>
    </xf>
    <xf numFmtId="183" fontId="0" fillId="0" borderId="0" xfId="252" applyNumberFormat="1" applyFont="1" applyFill="1" applyBorder="1" applyAlignment="1">
      <alignment horizontal="center"/>
    </xf>
    <xf numFmtId="39" fontId="0" fillId="0" borderId="19" xfId="252" applyNumberFormat="1" applyFont="1" applyFill="1" applyBorder="1" applyAlignment="1">
      <alignment horizontal="center" vertical="center"/>
    </xf>
    <xf numFmtId="183" fontId="0" fillId="0" borderId="0" xfId="252" applyNumberFormat="1" applyFont="1" applyFill="1" applyAlignment="1">
      <alignment horizontal="center"/>
    </xf>
    <xf numFmtId="0" fontId="0" fillId="0" borderId="24" xfId="0" applyBorder="1" applyAlignment="1">
      <alignment horizontal="center"/>
    </xf>
    <xf numFmtId="0" fontId="35" fillId="0" borderId="0" xfId="83" applyFont="1" applyAlignment="1">
      <alignment horizontal="left" wrapText="1"/>
    </xf>
    <xf numFmtId="0" fontId="77" fillId="66" borderId="0" xfId="0" applyFont="1" applyFill="1"/>
    <xf numFmtId="0" fontId="77" fillId="66" borderId="23" xfId="0" applyFont="1" applyFill="1" applyBorder="1" applyAlignment="1">
      <alignment horizontal="center"/>
    </xf>
    <xf numFmtId="0" fontId="77" fillId="66" borderId="21" xfId="0" applyFont="1" applyFill="1" applyBorder="1" applyAlignment="1">
      <alignment horizontal="center"/>
    </xf>
    <xf numFmtId="0" fontId="77" fillId="66" borderId="20" xfId="0" applyFont="1" applyFill="1" applyBorder="1" applyAlignment="1">
      <alignment horizontal="center"/>
    </xf>
    <xf numFmtId="0" fontId="77" fillId="66" borderId="35" xfId="0" applyFont="1" applyFill="1" applyBorder="1" applyAlignment="1">
      <alignment horizontal="center"/>
    </xf>
    <xf numFmtId="0" fontId="77" fillId="66" borderId="21" xfId="0" applyFont="1" applyFill="1" applyBorder="1" applyAlignment="1">
      <alignment horizontal="left"/>
    </xf>
    <xf numFmtId="0" fontId="77" fillId="66" borderId="21" xfId="0" applyFont="1" applyFill="1" applyBorder="1"/>
    <xf numFmtId="0" fontId="77" fillId="66" borderId="24" xfId="0" applyFont="1" applyFill="1" applyBorder="1" applyAlignment="1">
      <alignment horizontal="center"/>
    </xf>
    <xf numFmtId="0" fontId="77" fillId="66" borderId="0" xfId="0" applyFont="1" applyFill="1" applyAlignment="1">
      <alignment horizontal="center"/>
    </xf>
    <xf numFmtId="0" fontId="77" fillId="66" borderId="19" xfId="0" applyFont="1" applyFill="1" applyBorder="1" applyAlignment="1">
      <alignment horizontal="center"/>
    </xf>
    <xf numFmtId="0" fontId="77" fillId="66" borderId="0" xfId="0" applyFont="1" applyFill="1" applyAlignment="1">
      <alignment horizontal="left"/>
    </xf>
    <xf numFmtId="0" fontId="16" fillId="66" borderId="24" xfId="0" applyFont="1" applyFill="1" applyBorder="1" applyAlignment="1">
      <alignment horizontal="center"/>
    </xf>
    <xf numFmtId="0" fontId="16" fillId="66" borderId="0" xfId="0" applyFont="1" applyFill="1" applyAlignment="1">
      <alignment horizontal="center"/>
    </xf>
    <xf numFmtId="0" fontId="16" fillId="66" borderId="19" xfId="0" applyFont="1" applyFill="1" applyBorder="1" applyAlignment="1">
      <alignment horizontal="center"/>
    </xf>
    <xf numFmtId="43" fontId="0" fillId="66" borderId="0" xfId="0" applyNumberFormat="1" applyFill="1"/>
    <xf numFmtId="0" fontId="16" fillId="56" borderId="27" xfId="0" applyFont="1" applyFill="1" applyBorder="1" applyProtection="1">
      <protection locked="0"/>
    </xf>
    <xf numFmtId="0" fontId="16" fillId="56" borderId="0" xfId="0" applyFont="1" applyFill="1" applyProtection="1">
      <protection locked="0"/>
    </xf>
    <xf numFmtId="0" fontId="62" fillId="56" borderId="54" xfId="0" applyFont="1" applyFill="1" applyBorder="1" applyAlignment="1" applyProtection="1">
      <alignment horizontal="left"/>
      <protection locked="0"/>
    </xf>
    <xf numFmtId="0" fontId="48" fillId="0" borderId="54" xfId="250" applyFont="1" applyBorder="1" applyAlignment="1" applyProtection="1">
      <alignment horizontal="left"/>
      <protection locked="0"/>
    </xf>
    <xf numFmtId="0" fontId="48" fillId="0" borderId="61" xfId="250" applyFont="1" applyBorder="1" applyAlignment="1" applyProtection="1">
      <alignment horizontal="left"/>
      <protection locked="0"/>
    </xf>
    <xf numFmtId="0" fontId="48" fillId="0" borderId="59" xfId="250" applyFont="1" applyBorder="1" applyAlignment="1" applyProtection="1">
      <alignment horizontal="left"/>
      <protection locked="0"/>
    </xf>
    <xf numFmtId="0" fontId="48" fillId="55" borderId="0" xfId="0" applyFont="1" applyFill="1"/>
    <xf numFmtId="43" fontId="0" fillId="0" borderId="0" xfId="252" applyFont="1" applyFill="1" applyBorder="1" applyAlignment="1">
      <alignment horizontal="center"/>
    </xf>
    <xf numFmtId="43" fontId="0" fillId="0" borderId="24" xfId="252" applyFont="1" applyFill="1" applyBorder="1" applyAlignment="1">
      <alignment horizontal="center"/>
    </xf>
    <xf numFmtId="0" fontId="84" fillId="0" borderId="21" xfId="0" applyFont="1" applyBorder="1"/>
    <xf numFmtId="0" fontId="0" fillId="0" borderId="33" xfId="0" applyBorder="1" applyAlignment="1">
      <alignment horizontal="center"/>
    </xf>
    <xf numFmtId="0" fontId="84" fillId="0" borderId="33" xfId="0" applyFont="1" applyBorder="1"/>
    <xf numFmtId="0" fontId="14" fillId="0" borderId="0" xfId="0" applyFont="1"/>
    <xf numFmtId="0" fontId="0" fillId="66" borderId="35" xfId="0" applyFill="1" applyBorder="1" applyAlignment="1">
      <alignment vertical="top"/>
    </xf>
    <xf numFmtId="0" fontId="0" fillId="66" borderId="19" xfId="0" applyFill="1" applyBorder="1" applyAlignment="1">
      <alignment vertical="top"/>
    </xf>
    <xf numFmtId="0" fontId="0" fillId="66" borderId="34" xfId="0" applyFill="1" applyBorder="1" applyAlignment="1">
      <alignment vertical="top"/>
    </xf>
    <xf numFmtId="0" fontId="84" fillId="0" borderId="0" xfId="0" applyFont="1"/>
    <xf numFmtId="0" fontId="14" fillId="0" borderId="21" xfId="0" applyFont="1" applyBorder="1"/>
    <xf numFmtId="0" fontId="38" fillId="0" borderId="0" xfId="0" applyFont="1"/>
    <xf numFmtId="0" fontId="1" fillId="0" borderId="0" xfId="0" applyFont="1"/>
    <xf numFmtId="0" fontId="1" fillId="0" borderId="21" xfId="0" applyFont="1" applyBorder="1"/>
    <xf numFmtId="0" fontId="1" fillId="0" borderId="33" xfId="0" applyFont="1" applyBorder="1"/>
    <xf numFmtId="0" fontId="38" fillId="0" borderId="33" xfId="0" applyFont="1" applyBorder="1"/>
    <xf numFmtId="0" fontId="38" fillId="0" borderId="21" xfId="0" applyFont="1" applyBorder="1"/>
    <xf numFmtId="0" fontId="38" fillId="0" borderId="21" xfId="131" applyFont="1" applyFill="1" applyBorder="1"/>
    <xf numFmtId="0" fontId="38" fillId="0" borderId="0" xfId="131" applyFont="1" applyFill="1" applyBorder="1"/>
    <xf numFmtId="0" fontId="0" fillId="0" borderId="20" xfId="0" applyBorder="1"/>
    <xf numFmtId="0" fontId="0" fillId="66" borderId="19" xfId="0" applyFill="1" applyBorder="1" applyAlignment="1">
      <alignment horizontal="left" vertical="top"/>
    </xf>
    <xf numFmtId="0" fontId="38" fillId="0" borderId="33" xfId="131" applyFont="1" applyFill="1" applyBorder="1"/>
    <xf numFmtId="0" fontId="0" fillId="0" borderId="39" xfId="0" applyBorder="1"/>
    <xf numFmtId="0" fontId="0" fillId="0" borderId="0" xfId="168" applyFont="1"/>
    <xf numFmtId="0" fontId="38" fillId="0" borderId="0" xfId="248" applyFont="1"/>
    <xf numFmtId="0" fontId="16" fillId="66" borderId="21" xfId="0" applyFont="1" applyFill="1" applyBorder="1" applyAlignment="1">
      <alignment horizontal="center"/>
    </xf>
    <xf numFmtId="0" fontId="42" fillId="0" borderId="0" xfId="169" applyAlignment="1">
      <alignment horizontal="center"/>
    </xf>
    <xf numFmtId="0" fontId="42" fillId="0" borderId="0" xfId="169"/>
    <xf numFmtId="0" fontId="42" fillId="0" borderId="21" xfId="169" applyBorder="1" applyAlignment="1">
      <alignment horizontal="center"/>
    </xf>
    <xf numFmtId="0" fontId="42" fillId="0" borderId="21" xfId="169" applyBorder="1"/>
    <xf numFmtId="0" fontId="0" fillId="0" borderId="0" xfId="169" applyFont="1"/>
    <xf numFmtId="0" fontId="16" fillId="66" borderId="21" xfId="169" applyFont="1" applyFill="1" applyBorder="1" applyAlignment="1">
      <alignment wrapText="1"/>
    </xf>
    <xf numFmtId="0" fontId="16" fillId="66" borderId="21" xfId="169" applyFont="1" applyFill="1" applyBorder="1" applyAlignment="1">
      <alignment horizontal="center" wrapText="1"/>
    </xf>
    <xf numFmtId="2" fontId="42" fillId="66" borderId="10" xfId="169" applyNumberFormat="1" applyFill="1" applyBorder="1" applyAlignment="1">
      <alignment horizontal="center"/>
    </xf>
    <xf numFmtId="0" fontId="42" fillId="73" borderId="10" xfId="169" applyFill="1" applyBorder="1"/>
    <xf numFmtId="1" fontId="42" fillId="66" borderId="10" xfId="169" applyNumberFormat="1" applyFill="1" applyBorder="1" applyAlignment="1">
      <alignment horizontal="center"/>
    </xf>
    <xf numFmtId="2" fontId="0" fillId="68" borderId="10" xfId="0" applyNumberFormat="1" applyFill="1" applyBorder="1" applyAlignment="1">
      <alignment horizontal="center"/>
    </xf>
    <xf numFmtId="0" fontId="42" fillId="68" borderId="10" xfId="169" applyFill="1" applyBorder="1" applyAlignment="1">
      <alignment horizontal="center"/>
    </xf>
    <xf numFmtId="2" fontId="42" fillId="68" borderId="10" xfId="169" applyNumberFormat="1" applyFill="1" applyBorder="1" applyAlignment="1">
      <alignment horizontal="center"/>
    </xf>
    <xf numFmtId="0" fontId="45" fillId="73" borderId="28" xfId="245" applyFont="1" applyFill="1" applyBorder="1"/>
    <xf numFmtId="0" fontId="46" fillId="0" borderId="33" xfId="0" applyFont="1" applyBorder="1"/>
    <xf numFmtId="0" fontId="46" fillId="0" borderId="0" xfId="0" applyFont="1"/>
    <xf numFmtId="0" fontId="46" fillId="0" borderId="21" xfId="0" applyFont="1" applyBorder="1"/>
    <xf numFmtId="0" fontId="16" fillId="0" borderId="0" xfId="0" applyFont="1" applyAlignment="1">
      <alignment horizontal="center" vertical="center" wrapText="1"/>
    </xf>
    <xf numFmtId="4" fontId="16" fillId="0" borderId="0" xfId="0" applyNumberFormat="1" applyFont="1" applyAlignment="1">
      <alignment horizontal="center" vertical="center" wrapText="1"/>
    </xf>
    <xf numFmtId="0" fontId="16" fillId="0" borderId="0" xfId="0" applyFont="1" applyAlignment="1">
      <alignment horizontal="left" vertical="center" wrapText="1"/>
    </xf>
    <xf numFmtId="0" fontId="0" fillId="68" borderId="0" xfId="0" applyFill="1" applyAlignment="1">
      <alignment horizontal="center"/>
    </xf>
    <xf numFmtId="0" fontId="16" fillId="73" borderId="0" xfId="0" applyFont="1" applyFill="1" applyAlignment="1">
      <alignment horizontal="center" vertical="center" wrapText="1"/>
    </xf>
    <xf numFmtId="0" fontId="0" fillId="73" borderId="0" xfId="0" applyFill="1" applyAlignment="1">
      <alignment horizontal="center" vertical="center" wrapText="1"/>
    </xf>
    <xf numFmtId="0" fontId="16" fillId="66" borderId="0" xfId="0" applyFont="1" applyFill="1" applyAlignment="1">
      <alignment horizontal="center" vertical="center" wrapText="1"/>
    </xf>
    <xf numFmtId="171" fontId="0" fillId="66" borderId="0" xfId="0" applyNumberFormat="1" applyFill="1" applyAlignment="1">
      <alignment horizontal="center" vertical="center" wrapText="1"/>
    </xf>
    <xf numFmtId="2" fontId="0" fillId="0" borderId="33" xfId="0" applyNumberFormat="1" applyBorder="1" applyAlignment="1">
      <alignment horizontal="center"/>
    </xf>
    <xf numFmtId="2" fontId="0" fillId="0" borderId="21" xfId="0" applyNumberFormat="1" applyBorder="1" applyAlignment="1">
      <alignment horizontal="center"/>
    </xf>
    <xf numFmtId="3" fontId="0" fillId="66" borderId="0" xfId="0" applyNumberFormat="1" applyFill="1"/>
    <xf numFmtId="0" fontId="53" fillId="0" borderId="0" xfId="0" applyFont="1"/>
    <xf numFmtId="3" fontId="0" fillId="0" borderId="0" xfId="0" applyNumberFormat="1" applyAlignment="1">
      <alignment horizontal="center" vertical="center"/>
    </xf>
    <xf numFmtId="3" fontId="0" fillId="0" borderId="21" xfId="0" applyNumberFormat="1" applyBorder="1"/>
    <xf numFmtId="0" fontId="16" fillId="0" borderId="21" xfId="0" applyFont="1" applyBorder="1" applyAlignment="1">
      <alignment horizontal="left" vertical="center" wrapText="1"/>
    </xf>
    <xf numFmtId="0" fontId="16" fillId="0" borderId="21" xfId="0" applyFont="1" applyBorder="1" applyAlignment="1">
      <alignment horizontal="center" vertical="center" wrapText="1"/>
    </xf>
    <xf numFmtId="3" fontId="18" fillId="0" borderId="21" xfId="0" applyNumberFormat="1" applyFont="1" applyBorder="1" applyAlignment="1">
      <alignment horizontal="center" vertical="center" wrapText="1"/>
    </xf>
    <xf numFmtId="0" fontId="38" fillId="98" borderId="25" xfId="0" applyFont="1" applyFill="1" applyBorder="1" applyAlignment="1" applyProtection="1">
      <alignment vertical="center" wrapText="1"/>
      <protection locked="0"/>
    </xf>
    <xf numFmtId="0" fontId="38" fillId="98" borderId="10" xfId="0" applyFont="1" applyFill="1" applyBorder="1" applyAlignment="1">
      <alignment horizontal="center" vertical="center"/>
    </xf>
    <xf numFmtId="0" fontId="53" fillId="98" borderId="10" xfId="0" applyFont="1" applyFill="1" applyBorder="1" applyAlignment="1">
      <alignment wrapText="1"/>
    </xf>
    <xf numFmtId="0" fontId="41" fillId="98" borderId="10" xfId="131" applyFill="1" applyBorder="1" applyAlignment="1">
      <alignment horizontal="left" vertical="center" wrapText="1"/>
    </xf>
    <xf numFmtId="2" fontId="0" fillId="98" borderId="10" xfId="0" applyNumberFormat="1" applyFill="1" applyBorder="1" applyAlignment="1">
      <alignment horizontal="center" vertical="center"/>
    </xf>
    <xf numFmtId="0" fontId="16" fillId="66" borderId="21" xfId="0" applyFont="1" applyFill="1" applyBorder="1" applyAlignment="1">
      <alignment wrapText="1"/>
    </xf>
    <xf numFmtId="9" fontId="53" fillId="0" borderId="54" xfId="244" applyFont="1" applyFill="1" applyBorder="1" applyProtection="1">
      <protection locked="0"/>
    </xf>
    <xf numFmtId="2" fontId="0" fillId="55" borderId="33" xfId="0" applyNumberFormat="1" applyFill="1" applyBorder="1" applyAlignment="1">
      <alignment horizontal="center"/>
    </xf>
    <xf numFmtId="2" fontId="0" fillId="55" borderId="0" xfId="0" applyNumberFormat="1" applyFill="1" applyAlignment="1">
      <alignment horizontal="center"/>
    </xf>
    <xf numFmtId="2" fontId="0" fillId="55" borderId="21" xfId="0" applyNumberFormat="1" applyFill="1" applyBorder="1" applyAlignment="1">
      <alignment horizontal="center"/>
    </xf>
    <xf numFmtId="0" fontId="16" fillId="70" borderId="21" xfId="0" applyFont="1" applyFill="1" applyBorder="1" applyAlignment="1">
      <alignment wrapText="1"/>
    </xf>
    <xf numFmtId="174" fontId="0" fillId="0" borderId="33" xfId="0" applyNumberFormat="1" applyBorder="1" applyAlignment="1">
      <alignment horizontal="center"/>
    </xf>
    <xf numFmtId="174" fontId="0" fillId="0" borderId="0" xfId="0" applyNumberFormat="1" applyAlignment="1">
      <alignment horizontal="center"/>
    </xf>
    <xf numFmtId="174" fontId="0" fillId="97" borderId="33" xfId="0" applyNumberFormat="1" applyFill="1" applyBorder="1" applyAlignment="1">
      <alignment horizontal="center"/>
    </xf>
    <xf numFmtId="174" fontId="0" fillId="97" borderId="0" xfId="0" applyNumberFormat="1" applyFill="1" applyAlignment="1">
      <alignment horizontal="center"/>
    </xf>
    <xf numFmtId="2" fontId="0" fillId="97" borderId="0" xfId="0" applyNumberFormat="1" applyFill="1" applyAlignment="1">
      <alignment horizontal="center"/>
    </xf>
    <xf numFmtId="2" fontId="0" fillId="97" borderId="21" xfId="0" applyNumberFormat="1" applyFill="1" applyBorder="1" applyAlignment="1">
      <alignment horizontal="center"/>
    </xf>
    <xf numFmtId="0" fontId="16" fillId="87" borderId="21" xfId="0" applyFont="1" applyFill="1" applyBorder="1" applyAlignment="1">
      <alignment wrapText="1"/>
    </xf>
    <xf numFmtId="0" fontId="53" fillId="0" borderId="21" xfId="0" applyFont="1" applyBorder="1"/>
    <xf numFmtId="0" fontId="87" fillId="0" borderId="33" xfId="0" applyFont="1" applyBorder="1"/>
    <xf numFmtId="0" fontId="53" fillId="0" borderId="33" xfId="0" applyFont="1" applyBorder="1"/>
    <xf numFmtId="0" fontId="87" fillId="0" borderId="0" xfId="0" applyFont="1"/>
    <xf numFmtId="0" fontId="88" fillId="0" borderId="0" xfId="131" applyFont="1" applyFill="1"/>
    <xf numFmtId="0" fontId="88" fillId="0" borderId="0" xfId="131" applyFont="1"/>
    <xf numFmtId="0" fontId="87" fillId="0" borderId="21" xfId="0" applyFont="1" applyBorder="1"/>
    <xf numFmtId="0" fontId="88" fillId="0" borderId="21" xfId="131" applyFont="1" applyFill="1" applyBorder="1"/>
    <xf numFmtId="0" fontId="88" fillId="0" borderId="0" xfId="131" applyFont="1" applyFill="1" applyBorder="1"/>
    <xf numFmtId="0" fontId="88" fillId="0" borderId="0" xfId="131" applyFont="1" applyBorder="1"/>
    <xf numFmtId="0" fontId="88" fillId="0" borderId="33" xfId="131" applyFont="1" applyFill="1" applyBorder="1"/>
    <xf numFmtId="0" fontId="88" fillId="0" borderId="33" xfId="131" applyFont="1" applyBorder="1"/>
    <xf numFmtId="0" fontId="0" fillId="0" borderId="21" xfId="0" applyBorder="1" applyAlignment="1">
      <alignment wrapText="1"/>
    </xf>
    <xf numFmtId="176" fontId="0" fillId="0" borderId="10" xfId="0" applyNumberFormat="1" applyBorder="1"/>
    <xf numFmtId="0" fontId="0" fillId="64" borderId="10" xfId="0" applyFill="1" applyBorder="1" applyAlignment="1">
      <alignment vertical="center" wrapText="1"/>
    </xf>
    <xf numFmtId="0" fontId="0" fillId="64" borderId="10" xfId="0" applyFill="1" applyBorder="1" applyAlignment="1">
      <alignment horizontal="center"/>
    </xf>
    <xf numFmtId="0" fontId="0" fillId="64" borderId="10" xfId="0" applyFill="1" applyBorder="1"/>
    <xf numFmtId="3" fontId="0" fillId="64" borderId="10" xfId="0" applyNumberFormat="1" applyFill="1" applyBorder="1"/>
    <xf numFmtId="2" fontId="0" fillId="64" borderId="10" xfId="0" applyNumberFormat="1" applyFill="1" applyBorder="1"/>
    <xf numFmtId="4" fontId="0" fillId="64" borderId="10" xfId="0" applyNumberFormat="1" applyFill="1" applyBorder="1"/>
    <xf numFmtId="0" fontId="0" fillId="64" borderId="0" xfId="0" applyFill="1"/>
    <xf numFmtId="2" fontId="0" fillId="68" borderId="54" xfId="250" applyNumberFormat="1" applyFont="1" applyFill="1" applyBorder="1" applyAlignment="1">
      <alignment horizontal="center"/>
    </xf>
    <xf numFmtId="0" fontId="48" fillId="0" borderId="27" xfId="0" applyFont="1" applyBorder="1" applyAlignment="1" applyProtection="1">
      <alignment vertical="center"/>
      <protection locked="0"/>
    </xf>
    <xf numFmtId="0" fontId="62" fillId="73" borderId="0" xfId="0" applyFont="1" applyFill="1" applyAlignment="1" applyProtection="1">
      <alignment horizontal="center" vertical="center"/>
      <protection locked="0"/>
    </xf>
    <xf numFmtId="0" fontId="62" fillId="73" borderId="0" xfId="0" applyFont="1" applyFill="1" applyAlignment="1" applyProtection="1">
      <alignment horizontal="center" vertical="center" wrapText="1"/>
      <protection locked="0"/>
    </xf>
    <xf numFmtId="0" fontId="53" fillId="0" borderId="27" xfId="0" applyFont="1" applyBorder="1" applyProtection="1">
      <protection locked="0"/>
    </xf>
    <xf numFmtId="2" fontId="53" fillId="0" borderId="0" xfId="0" applyNumberFormat="1" applyFont="1" applyAlignment="1" applyProtection="1">
      <alignment horizontal="center"/>
      <protection locked="0"/>
    </xf>
    <xf numFmtId="0" fontId="53" fillId="0" borderId="0" xfId="0" applyFont="1" applyAlignment="1" applyProtection="1">
      <alignment horizontal="center"/>
      <protection locked="0"/>
    </xf>
    <xf numFmtId="0" fontId="53" fillId="0" borderId="37" xfId="0" applyFont="1" applyBorder="1" applyProtection="1">
      <protection locked="0"/>
    </xf>
    <xf numFmtId="0" fontId="53" fillId="0" borderId="21" xfId="0" applyFont="1" applyBorder="1" applyAlignment="1" applyProtection="1">
      <alignment horizontal="center"/>
      <protection locked="0"/>
    </xf>
    <xf numFmtId="0" fontId="53" fillId="0" borderId="58" xfId="0" applyFont="1" applyBorder="1" applyProtection="1">
      <protection locked="0"/>
    </xf>
    <xf numFmtId="0" fontId="53" fillId="0" borderId="56" xfId="0" applyFont="1" applyBorder="1" applyAlignment="1" applyProtection="1">
      <alignment horizontal="center"/>
      <protection locked="0"/>
    </xf>
    <xf numFmtId="0" fontId="48" fillId="0" borderId="0" xfId="250" applyFont="1" applyAlignment="1" applyProtection="1">
      <alignment horizontal="left"/>
      <protection locked="0"/>
    </xf>
    <xf numFmtId="0" fontId="16" fillId="73" borderId="0" xfId="0" applyFont="1" applyFill="1" applyProtection="1">
      <protection locked="0"/>
    </xf>
    <xf numFmtId="0" fontId="62" fillId="73" borderId="0" xfId="0" applyFont="1" applyFill="1" applyAlignment="1" applyProtection="1">
      <alignment horizontal="left"/>
      <protection locked="0"/>
    </xf>
    <xf numFmtId="0" fontId="16" fillId="92" borderId="0" xfId="0" applyFont="1" applyFill="1" applyProtection="1">
      <protection locked="0"/>
    </xf>
    <xf numFmtId="0" fontId="53" fillId="92" borderId="0" xfId="0" applyFont="1" applyFill="1" applyAlignment="1" applyProtection="1">
      <alignment horizontal="left"/>
      <protection locked="0"/>
    </xf>
    <xf numFmtId="0" fontId="53" fillId="92" borderId="0" xfId="0" applyFont="1" applyFill="1" applyProtection="1">
      <protection locked="0"/>
    </xf>
    <xf numFmtId="0" fontId="76" fillId="0" borderId="0" xfId="250" applyFont="1" applyAlignment="1" applyProtection="1">
      <alignment horizontal="left"/>
      <protection locked="0"/>
    </xf>
    <xf numFmtId="0" fontId="75" fillId="0" borderId="0" xfId="250" applyFont="1" applyAlignment="1" applyProtection="1">
      <alignment horizontal="left"/>
      <protection locked="0"/>
    </xf>
    <xf numFmtId="0" fontId="48" fillId="0" borderId="56" xfId="250" applyFont="1" applyBorder="1" applyAlignment="1" applyProtection="1">
      <alignment horizontal="left"/>
      <protection locked="0"/>
    </xf>
    <xf numFmtId="0" fontId="53" fillId="66" borderId="0" xfId="0" applyFont="1" applyFill="1" applyAlignment="1" applyProtection="1">
      <alignment horizontal="center"/>
      <protection locked="0"/>
    </xf>
    <xf numFmtId="178" fontId="53" fillId="0" borderId="59" xfId="249" applyNumberFormat="1" applyFont="1" applyFill="1" applyBorder="1" applyProtection="1">
      <protection locked="0"/>
    </xf>
    <xf numFmtId="165" fontId="0" fillId="0" borderId="33" xfId="170" applyFont="1" applyFill="1" applyBorder="1" applyAlignment="1">
      <alignment horizontal="center"/>
    </xf>
    <xf numFmtId="165" fontId="0" fillId="0" borderId="0" xfId="170" applyFont="1" applyFill="1" applyBorder="1" applyAlignment="1">
      <alignment horizontal="center"/>
    </xf>
    <xf numFmtId="181" fontId="53" fillId="0" borderId="21" xfId="249" applyNumberFormat="1" applyFont="1" applyFill="1" applyBorder="1" applyProtection="1">
      <protection locked="0"/>
    </xf>
    <xf numFmtId="0" fontId="75" fillId="66" borderId="0" xfId="246" applyFont="1" applyFill="1"/>
    <xf numFmtId="0" fontId="75" fillId="66" borderId="0" xfId="246" applyFont="1" applyFill="1" applyAlignment="1">
      <alignment horizontal="center"/>
    </xf>
    <xf numFmtId="0" fontId="48" fillId="66" borderId="0" xfId="246" applyFont="1" applyFill="1"/>
    <xf numFmtId="0" fontId="48" fillId="66" borderId="24" xfId="246" applyFont="1" applyFill="1" applyBorder="1"/>
    <xf numFmtId="0" fontId="75" fillId="66" borderId="0" xfId="246" applyFont="1" applyFill="1" applyAlignment="1">
      <alignment wrapText="1"/>
    </xf>
    <xf numFmtId="0" fontId="75" fillId="66" borderId="24" xfId="246" applyFont="1" applyFill="1" applyBorder="1" applyAlignment="1">
      <alignment wrapText="1"/>
    </xf>
    <xf numFmtId="0" fontId="75" fillId="97" borderId="40" xfId="246" applyFont="1" applyFill="1" applyBorder="1" applyAlignment="1">
      <alignment horizontal="left"/>
    </xf>
    <xf numFmtId="0" fontId="75" fillId="97" borderId="0" xfId="246" applyFont="1" applyFill="1" applyAlignment="1">
      <alignment horizontal="left"/>
    </xf>
    <xf numFmtId="0" fontId="75" fillId="97" borderId="24" xfId="246" applyFont="1" applyFill="1" applyBorder="1" applyAlignment="1">
      <alignment horizontal="left"/>
    </xf>
    <xf numFmtId="0" fontId="75" fillId="64" borderId="0" xfId="246" applyFont="1" applyFill="1" applyAlignment="1">
      <alignment horizontal="left"/>
    </xf>
    <xf numFmtId="0" fontId="75" fillId="64" borderId="24" xfId="246" applyFont="1" applyFill="1" applyBorder="1" applyAlignment="1">
      <alignment horizontal="left"/>
    </xf>
    <xf numFmtId="0" fontId="75" fillId="66" borderId="0" xfId="246" applyFont="1" applyFill="1" applyAlignment="1">
      <alignment horizontal="left"/>
    </xf>
    <xf numFmtId="0" fontId="66" fillId="0" borderId="0" xfId="0" applyFont="1"/>
    <xf numFmtId="0" fontId="66" fillId="0" borderId="0" xfId="254" applyFont="1" applyAlignment="1">
      <alignment horizontal="center" vertical="center" wrapText="1"/>
    </xf>
    <xf numFmtId="0" fontId="48" fillId="0" borderId="0" xfId="246" applyFont="1"/>
    <xf numFmtId="0" fontId="48" fillId="0" borderId="24" xfId="246" applyFont="1" applyBorder="1"/>
    <xf numFmtId="169" fontId="48" fillId="0" borderId="0" xfId="247" applyNumberFormat="1" applyFont="1" applyFill="1" applyBorder="1"/>
    <xf numFmtId="169" fontId="48" fillId="0" borderId="24" xfId="247" applyNumberFormat="1" applyFont="1" applyFill="1" applyBorder="1"/>
    <xf numFmtId="169" fontId="48" fillId="0" borderId="40" xfId="247" applyNumberFormat="1" applyFont="1" applyFill="1" applyBorder="1"/>
    <xf numFmtId="43" fontId="48" fillId="0" borderId="0" xfId="247" applyFont="1" applyFill="1"/>
    <xf numFmtId="169" fontId="48" fillId="0" borderId="0" xfId="247" applyNumberFormat="1" applyFont="1" applyFill="1"/>
    <xf numFmtId="37" fontId="48" fillId="0" borderId="0" xfId="247" applyNumberFormat="1" applyFont="1" applyFill="1" applyAlignment="1">
      <alignment horizontal="right"/>
    </xf>
    <xf numFmtId="0" fontId="48" fillId="0" borderId="0" xfId="246" applyFont="1" applyAlignment="1">
      <alignment horizontal="center"/>
    </xf>
    <xf numFmtId="169" fontId="48" fillId="68" borderId="0" xfId="247" applyNumberFormat="1" applyFont="1" applyFill="1" applyBorder="1"/>
    <xf numFmtId="169" fontId="48" fillId="68" borderId="24" xfId="247" applyNumberFormat="1" applyFont="1" applyFill="1" applyBorder="1"/>
    <xf numFmtId="169" fontId="48" fillId="68" borderId="40" xfId="247" applyNumberFormat="1" applyFont="1" applyFill="1" applyBorder="1"/>
    <xf numFmtId="43" fontId="48" fillId="68" borderId="0" xfId="247" applyFont="1" applyFill="1"/>
    <xf numFmtId="37" fontId="48" fillId="68" borderId="0" xfId="247" applyNumberFormat="1" applyFont="1" applyFill="1" applyAlignment="1">
      <alignment horizontal="right"/>
    </xf>
    <xf numFmtId="43" fontId="48" fillId="0" borderId="0" xfId="247" applyFont="1" applyFill="1" applyBorder="1"/>
    <xf numFmtId="0" fontId="48" fillId="0" borderId="21" xfId="246" applyFont="1" applyBorder="1"/>
    <xf numFmtId="0" fontId="48" fillId="0" borderId="23" xfId="246" applyFont="1" applyBorder="1"/>
    <xf numFmtId="169" fontId="48" fillId="0" borderId="21" xfId="247" applyNumberFormat="1" applyFont="1" applyFill="1" applyBorder="1"/>
    <xf numFmtId="169" fontId="48" fillId="0" borderId="23" xfId="247" applyNumberFormat="1" applyFont="1" applyFill="1" applyBorder="1"/>
    <xf numFmtId="169" fontId="48" fillId="0" borderId="20" xfId="247" applyNumberFormat="1" applyFont="1" applyFill="1" applyBorder="1"/>
    <xf numFmtId="43" fontId="48" fillId="0" borderId="21" xfId="247" applyFont="1" applyFill="1" applyBorder="1"/>
    <xf numFmtId="37" fontId="48" fillId="0" borderId="21" xfId="247" applyNumberFormat="1" applyFont="1" applyFill="1" applyBorder="1" applyAlignment="1">
      <alignment horizontal="right"/>
    </xf>
    <xf numFmtId="0" fontId="48" fillId="0" borderId="21" xfId="246" applyFont="1" applyBorder="1" applyAlignment="1">
      <alignment horizontal="center"/>
    </xf>
    <xf numFmtId="0" fontId="48" fillId="66" borderId="0" xfId="246" applyFont="1" applyFill="1" applyAlignment="1">
      <alignment horizontal="center"/>
    </xf>
    <xf numFmtId="0" fontId="62" fillId="73" borderId="21" xfId="0" applyFont="1" applyFill="1" applyBorder="1" applyAlignment="1" applyProtection="1">
      <alignment horizontal="center" vertical="center"/>
      <protection locked="0"/>
    </xf>
    <xf numFmtId="0" fontId="91" fillId="66" borderId="0" xfId="0" applyFont="1" applyFill="1"/>
    <xf numFmtId="172" fontId="91" fillId="66" borderId="0" xfId="0" applyNumberFormat="1" applyFont="1" applyFill="1"/>
    <xf numFmtId="0" fontId="89" fillId="66" borderId="0" xfId="0" applyFont="1" applyFill="1"/>
    <xf numFmtId="0" fontId="53" fillId="66" borderId="0" xfId="0" applyFont="1" applyFill="1" applyAlignment="1">
      <alignment horizontal="center" wrapText="1"/>
    </xf>
    <xf numFmtId="0" fontId="53" fillId="66" borderId="0" xfId="0" applyFont="1" applyFill="1" applyAlignment="1">
      <alignment horizontal="right" vertical="center"/>
    </xf>
    <xf numFmtId="167" fontId="53" fillId="66" borderId="0" xfId="170" applyNumberFormat="1" applyFont="1" applyFill="1"/>
    <xf numFmtId="0" fontId="77" fillId="73" borderId="10" xfId="0" applyFont="1" applyFill="1" applyBorder="1" applyAlignment="1">
      <alignment horizontal="center" vertical="center" wrapText="1"/>
    </xf>
    <xf numFmtId="0" fontId="92" fillId="74" borderId="10" xfId="83" applyFont="1" applyFill="1" applyBorder="1" applyAlignment="1" applyProtection="1">
      <alignment horizontal="center" vertical="center" wrapText="1"/>
      <protection locked="0"/>
    </xf>
    <xf numFmtId="0" fontId="92" fillId="74" borderId="10" xfId="83" applyFont="1" applyFill="1" applyBorder="1" applyAlignment="1">
      <alignment horizontal="center" vertical="center" wrapText="1"/>
    </xf>
    <xf numFmtId="0" fontId="92" fillId="73" borderId="10" xfId="83" applyFont="1" applyFill="1" applyBorder="1" applyAlignment="1">
      <alignment horizontal="center" vertical="center" wrapText="1"/>
    </xf>
    <xf numFmtId="0" fontId="92" fillId="73" borderId="10" xfId="0" applyFont="1" applyFill="1" applyBorder="1" applyAlignment="1">
      <alignment horizontal="center" vertical="center" wrapText="1"/>
    </xf>
    <xf numFmtId="167" fontId="92" fillId="73" borderId="10" xfId="170" applyNumberFormat="1" applyFont="1" applyFill="1" applyBorder="1" applyAlignment="1" applyProtection="1">
      <alignment horizontal="center" vertical="center" wrapText="1"/>
    </xf>
    <xf numFmtId="0" fontId="92" fillId="97" borderId="10" xfId="0" applyFont="1" applyFill="1" applyBorder="1" applyAlignment="1">
      <alignment horizontal="center" vertical="center" wrapText="1"/>
    </xf>
    <xf numFmtId="0" fontId="53" fillId="66" borderId="0" xfId="0" applyFont="1" applyFill="1" applyAlignment="1">
      <alignment wrapText="1"/>
    </xf>
    <xf numFmtId="0" fontId="53" fillId="0" borderId="10" xfId="0" applyFont="1" applyBorder="1"/>
    <xf numFmtId="0" fontId="93" fillId="66" borderId="10" xfId="83" applyFont="1" applyFill="1" applyBorder="1" applyAlignment="1">
      <alignment horizontal="center" wrapText="1"/>
    </xf>
    <xf numFmtId="4" fontId="93" fillId="66" borderId="22" xfId="83" applyNumberFormat="1" applyFont="1" applyFill="1" applyBorder="1" applyAlignment="1" applyProtection="1">
      <alignment horizontal="center" wrapText="1"/>
      <protection locked="0"/>
    </xf>
    <xf numFmtId="3" fontId="48" fillId="66" borderId="10" xfId="124" applyNumberFormat="1" applyFont="1" applyFill="1" applyBorder="1" applyAlignment="1" applyProtection="1">
      <alignment horizontal="right" vertical="center" wrapText="1"/>
      <protection locked="0"/>
    </xf>
    <xf numFmtId="3" fontId="93" fillId="66" borderId="10" xfId="124" applyNumberFormat="1" applyFont="1" applyFill="1" applyBorder="1" applyAlignment="1" applyProtection="1">
      <alignment horizontal="right" vertical="center" wrapText="1"/>
      <protection locked="0"/>
    </xf>
    <xf numFmtId="167" fontId="53" fillId="66" borderId="10" xfId="170" applyNumberFormat="1" applyFont="1" applyFill="1" applyBorder="1"/>
    <xf numFmtId="3" fontId="48" fillId="66" borderId="10" xfId="0" applyNumberFormat="1" applyFont="1" applyFill="1" applyBorder="1" applyAlignment="1" applyProtection="1">
      <alignment horizontal="right" vertical="center" wrapText="1"/>
      <protection locked="0"/>
    </xf>
    <xf numFmtId="4" fontId="48" fillId="66" borderId="10" xfId="0" applyNumberFormat="1" applyFont="1" applyFill="1" applyBorder="1" applyAlignment="1" applyProtection="1">
      <alignment horizontal="right" vertical="center" wrapText="1"/>
      <protection locked="0"/>
    </xf>
    <xf numFmtId="0" fontId="53" fillId="66" borderId="10" xfId="0" applyFont="1" applyFill="1" applyBorder="1" applyAlignment="1">
      <alignment horizontal="center"/>
    </xf>
    <xf numFmtId="0" fontId="93" fillId="67" borderId="10" xfId="83" applyFont="1" applyFill="1" applyBorder="1" applyAlignment="1">
      <alignment horizontal="center" wrapText="1"/>
    </xf>
    <xf numFmtId="0" fontId="93" fillId="67" borderId="0" xfId="83" applyFont="1" applyFill="1" applyAlignment="1">
      <alignment horizontal="center" wrapText="1"/>
    </xf>
    <xf numFmtId="4" fontId="93" fillId="66" borderId="0" xfId="83" applyNumberFormat="1" applyFont="1" applyFill="1" applyAlignment="1" applyProtection="1">
      <alignment horizontal="center" wrapText="1"/>
      <protection locked="0"/>
    </xf>
    <xf numFmtId="3" fontId="48" fillId="66" borderId="0" xfId="124" applyNumberFormat="1" applyFont="1" applyFill="1" applyAlignment="1" applyProtection="1">
      <alignment horizontal="right" vertical="center" wrapText="1"/>
      <protection locked="0"/>
    </xf>
    <xf numFmtId="3" fontId="93" fillId="66" borderId="0" xfId="124" applyNumberFormat="1" applyFont="1" applyFill="1" applyAlignment="1" applyProtection="1">
      <alignment horizontal="right" vertical="center" wrapText="1"/>
      <protection locked="0"/>
    </xf>
    <xf numFmtId="167" fontId="53" fillId="66" borderId="0" xfId="170" applyNumberFormat="1" applyFont="1" applyFill="1" applyBorder="1"/>
    <xf numFmtId="3" fontId="48" fillId="66" borderId="0" xfId="0" applyNumberFormat="1" applyFont="1" applyFill="1" applyAlignment="1" applyProtection="1">
      <alignment horizontal="right" vertical="center" wrapText="1"/>
      <protection locked="0"/>
    </xf>
    <xf numFmtId="0" fontId="53" fillId="68" borderId="10" xfId="0" applyFont="1" applyFill="1" applyBorder="1"/>
    <xf numFmtId="0" fontId="93" fillId="85" borderId="10" xfId="83" applyFont="1" applyFill="1" applyBorder="1" applyAlignment="1">
      <alignment horizontal="center" wrapText="1"/>
    </xf>
    <xf numFmtId="4" fontId="93" fillId="68" borderId="22" xfId="83" applyNumberFormat="1" applyFont="1" applyFill="1" applyBorder="1" applyAlignment="1" applyProtection="1">
      <alignment horizontal="center" wrapText="1"/>
      <protection locked="0"/>
    </xf>
    <xf numFmtId="3" fontId="48" fillId="68" borderId="10" xfId="124" applyNumberFormat="1" applyFont="1" applyFill="1" applyBorder="1" applyAlignment="1" applyProtection="1">
      <alignment horizontal="right" vertical="center" wrapText="1"/>
      <protection locked="0"/>
    </xf>
    <xf numFmtId="3" fontId="93" fillId="68" borderId="10" xfId="124" applyNumberFormat="1" applyFont="1" applyFill="1" applyBorder="1" applyAlignment="1" applyProtection="1">
      <alignment horizontal="right" vertical="center" wrapText="1"/>
      <protection locked="0"/>
    </xf>
    <xf numFmtId="167" fontId="53" fillId="68" borderId="10" xfId="170" applyNumberFormat="1" applyFont="1" applyFill="1" applyBorder="1"/>
    <xf numFmtId="3" fontId="48" fillId="68" borderId="10" xfId="0" applyNumberFormat="1" applyFont="1" applyFill="1" applyBorder="1" applyAlignment="1" applyProtection="1">
      <alignment horizontal="right" vertical="center" wrapText="1"/>
      <protection locked="0"/>
    </xf>
    <xf numFmtId="4" fontId="48" fillId="68" borderId="10" xfId="0" applyNumberFormat="1" applyFont="1" applyFill="1" applyBorder="1" applyAlignment="1" applyProtection="1">
      <alignment horizontal="right" vertical="center" wrapText="1"/>
      <protection locked="0"/>
    </xf>
    <xf numFmtId="0" fontId="53" fillId="68" borderId="10" xfId="0" applyFont="1" applyFill="1" applyBorder="1" applyAlignment="1">
      <alignment horizontal="center"/>
    </xf>
    <xf numFmtId="0" fontId="93" fillId="68" borderId="10" xfId="83" applyFont="1" applyFill="1" applyBorder="1" applyAlignment="1">
      <alignment horizontal="center" wrapText="1"/>
    </xf>
    <xf numFmtId="0" fontId="53" fillId="66" borderId="0" xfId="0" applyFont="1" applyFill="1" applyAlignment="1">
      <alignment horizontal="center"/>
    </xf>
    <xf numFmtId="9" fontId="53" fillId="66" borderId="10" xfId="244" applyFont="1" applyFill="1" applyBorder="1" applyAlignment="1">
      <alignment horizontal="center"/>
    </xf>
    <xf numFmtId="3" fontId="48" fillId="66" borderId="10" xfId="0" applyNumberFormat="1" applyFont="1" applyFill="1" applyBorder="1" applyAlignment="1" applyProtection="1">
      <alignment horizontal="center" vertical="center" wrapText="1"/>
      <protection locked="0"/>
    </xf>
    <xf numFmtId="3" fontId="48" fillId="68" borderId="10" xfId="0" applyNumberFormat="1" applyFont="1" applyFill="1" applyBorder="1" applyAlignment="1" applyProtection="1">
      <alignment horizontal="center" vertical="center" wrapText="1"/>
      <protection locked="0"/>
    </xf>
    <xf numFmtId="0" fontId="16" fillId="73" borderId="34" xfId="0" applyFont="1" applyFill="1" applyBorder="1" applyAlignment="1">
      <alignment horizontal="center" vertical="center" wrapText="1"/>
    </xf>
    <xf numFmtId="184" fontId="0" fillId="0" borderId="62" xfId="0" applyNumberFormat="1" applyBorder="1" applyAlignment="1">
      <alignment horizontal="center"/>
    </xf>
    <xf numFmtId="0" fontId="16" fillId="97" borderId="21" xfId="0" applyFont="1" applyFill="1" applyBorder="1" applyAlignment="1">
      <alignment horizontal="center" wrapText="1"/>
    </xf>
    <xf numFmtId="175" fontId="1" fillId="0" borderId="0" xfId="244" applyNumberFormat="1" applyFont="1" applyFill="1" applyAlignment="1">
      <alignment horizontal="center"/>
    </xf>
    <xf numFmtId="43" fontId="48" fillId="66" borderId="0" xfId="246" applyNumberFormat="1" applyFont="1" applyFill="1"/>
    <xf numFmtId="0" fontId="0" fillId="66" borderId="40" xfId="0" applyFill="1" applyBorder="1"/>
    <xf numFmtId="2" fontId="0" fillId="0" borderId="40" xfId="0" applyNumberFormat="1" applyBorder="1"/>
    <xf numFmtId="3" fontId="0" fillId="0" borderId="34" xfId="0" applyNumberFormat="1" applyBorder="1" applyAlignment="1">
      <alignment horizontal="center"/>
    </xf>
    <xf numFmtId="3" fontId="0" fillId="0" borderId="19" xfId="0" applyNumberFormat="1" applyBorder="1" applyAlignment="1">
      <alignment horizontal="center"/>
    </xf>
    <xf numFmtId="3" fontId="0" fillId="0" borderId="35" xfId="0" applyNumberFormat="1" applyBorder="1" applyAlignment="1">
      <alignment horizontal="center"/>
    </xf>
    <xf numFmtId="0" fontId="0" fillId="0" borderId="62" xfId="0" applyBorder="1" applyAlignment="1">
      <alignment horizontal="center"/>
    </xf>
    <xf numFmtId="0" fontId="16" fillId="55" borderId="34" xfId="0" applyFont="1" applyFill="1" applyBorder="1" applyAlignment="1">
      <alignment horizontal="center" vertical="center" wrapText="1"/>
    </xf>
    <xf numFmtId="3" fontId="0" fillId="0" borderId="39" xfId="0" applyNumberFormat="1" applyBorder="1" applyAlignment="1">
      <alignment horizontal="center"/>
    </xf>
    <xf numFmtId="3" fontId="0" fillId="0" borderId="40" xfId="0" applyNumberFormat="1" applyBorder="1" applyAlignment="1">
      <alignment horizontal="center"/>
    </xf>
    <xf numFmtId="3" fontId="0" fillId="0" borderId="20" xfId="0" applyNumberFormat="1" applyBorder="1" applyAlignment="1">
      <alignment horizontal="center"/>
    </xf>
    <xf numFmtId="0" fontId="85" fillId="102" borderId="39" xfId="0" applyFont="1" applyFill="1" applyBorder="1" applyAlignment="1">
      <alignment horizontal="center" vertical="top"/>
    </xf>
    <xf numFmtId="0" fontId="85" fillId="102" borderId="40" xfId="0" applyFont="1" applyFill="1" applyBorder="1" applyAlignment="1">
      <alignment horizontal="center" vertical="top"/>
    </xf>
    <xf numFmtId="0" fontId="85" fillId="102" borderId="20" xfId="0" applyFont="1" applyFill="1" applyBorder="1" applyAlignment="1">
      <alignment horizontal="center" vertical="top"/>
    </xf>
    <xf numFmtId="0" fontId="0" fillId="0" borderId="34" xfId="0" applyBorder="1" applyAlignment="1">
      <alignment horizontal="left" vertical="top"/>
    </xf>
    <xf numFmtId="0" fontId="0" fillId="0" borderId="19" xfId="0" applyBorder="1" applyAlignment="1">
      <alignment horizontal="left" vertical="top"/>
    </xf>
    <xf numFmtId="0" fontId="0" fillId="0" borderId="35" xfId="0" applyBorder="1" applyAlignment="1">
      <alignment horizontal="left" vertical="top"/>
    </xf>
    <xf numFmtId="0" fontId="17" fillId="107" borderId="33" xfId="0" applyFont="1" applyFill="1" applyBorder="1" applyAlignment="1">
      <alignment horizontal="center" vertical="top"/>
    </xf>
    <xf numFmtId="0" fontId="17" fillId="107" borderId="0" xfId="0" applyFont="1" applyFill="1" applyAlignment="1">
      <alignment horizontal="center" vertical="top"/>
    </xf>
    <xf numFmtId="0" fontId="17" fillId="107" borderId="21" xfId="0" applyFont="1" applyFill="1" applyBorder="1" applyAlignment="1">
      <alignment horizontal="center" vertical="top"/>
    </xf>
    <xf numFmtId="0" fontId="17" fillId="107" borderId="62" xfId="0" applyFont="1" applyFill="1" applyBorder="1" applyAlignment="1">
      <alignment horizontal="center" vertical="top"/>
    </xf>
    <xf numFmtId="0" fontId="17" fillId="107" borderId="24" xfId="0" applyFont="1" applyFill="1" applyBorder="1" applyAlignment="1">
      <alignment horizontal="center" vertical="top"/>
    </xf>
    <xf numFmtId="0" fontId="17" fillId="107" borderId="23" xfId="0" applyFont="1" applyFill="1" applyBorder="1" applyAlignment="1">
      <alignment horizontal="center" vertical="top"/>
    </xf>
    <xf numFmtId="0" fontId="38" fillId="106" borderId="33" xfId="0" applyFont="1" applyFill="1" applyBorder="1" applyAlignment="1">
      <alignment horizontal="center" vertical="top"/>
    </xf>
    <xf numFmtId="0" fontId="38" fillId="106" borderId="21" xfId="0" applyFont="1" applyFill="1" applyBorder="1" applyAlignment="1">
      <alignment horizontal="center" vertical="top"/>
    </xf>
    <xf numFmtId="0" fontId="85" fillId="105" borderId="39" xfId="0" applyFont="1" applyFill="1" applyBorder="1" applyAlignment="1">
      <alignment horizontal="center" vertical="top"/>
    </xf>
    <xf numFmtId="0" fontId="85" fillId="105" borderId="20" xfId="0" applyFont="1" applyFill="1" applyBorder="1" applyAlignment="1">
      <alignment horizontal="center" vertical="top"/>
    </xf>
    <xf numFmtId="0" fontId="86" fillId="104" borderId="39" xfId="0" applyFont="1" applyFill="1" applyBorder="1" applyAlignment="1">
      <alignment horizontal="center" vertical="top"/>
    </xf>
    <xf numFmtId="0" fontId="86" fillId="104" borderId="40" xfId="0" applyFont="1" applyFill="1" applyBorder="1" applyAlignment="1">
      <alignment horizontal="center" vertical="top"/>
    </xf>
    <xf numFmtId="0" fontId="86" fillId="104" borderId="20" xfId="0" applyFont="1" applyFill="1" applyBorder="1" applyAlignment="1">
      <alignment horizontal="center" vertical="top"/>
    </xf>
    <xf numFmtId="0" fontId="0" fillId="0" borderId="0" xfId="0" applyAlignment="1">
      <alignment horizontal="left" vertical="top"/>
    </xf>
    <xf numFmtId="0" fontId="38" fillId="0" borderId="0" xfId="0" applyFont="1" applyAlignment="1">
      <alignment horizontal="left" vertical="top"/>
    </xf>
    <xf numFmtId="0" fontId="0" fillId="0" borderId="33" xfId="0" applyBorder="1" applyAlignment="1">
      <alignment horizontal="center" vertical="top"/>
    </xf>
    <xf numFmtId="0" fontId="0" fillId="0" borderId="21" xfId="0" applyBorder="1" applyAlignment="1">
      <alignment horizontal="center" vertical="top"/>
    </xf>
    <xf numFmtId="0" fontId="85" fillId="100" borderId="39" xfId="0" applyFont="1" applyFill="1" applyBorder="1" applyAlignment="1">
      <alignment horizontal="center" vertical="top"/>
    </xf>
    <xf numFmtId="0" fontId="85" fillId="100" borderId="20" xfId="0" applyFont="1" applyFill="1" applyBorder="1" applyAlignment="1">
      <alignment horizontal="center" vertical="top"/>
    </xf>
    <xf numFmtId="0" fontId="85" fillId="101" borderId="34" xfId="0" applyFont="1" applyFill="1" applyBorder="1" applyAlignment="1">
      <alignment horizontal="center" vertical="top"/>
    </xf>
    <xf numFmtId="0" fontId="85" fillId="101" borderId="19" xfId="0" applyFont="1" applyFill="1" applyBorder="1" applyAlignment="1">
      <alignment horizontal="center" vertical="top"/>
    </xf>
    <xf numFmtId="0" fontId="85" fillId="101" borderId="35" xfId="0" applyFont="1" applyFill="1" applyBorder="1" applyAlignment="1">
      <alignment horizontal="center" vertical="top"/>
    </xf>
    <xf numFmtId="0" fontId="85" fillId="103" borderId="39" xfId="0" applyFont="1" applyFill="1" applyBorder="1" applyAlignment="1">
      <alignment horizontal="center" vertical="top"/>
    </xf>
    <xf numFmtId="0" fontId="85" fillId="103" borderId="20" xfId="0" applyFont="1" applyFill="1" applyBorder="1" applyAlignment="1">
      <alignment horizontal="center" vertical="top"/>
    </xf>
    <xf numFmtId="0" fontId="73" fillId="91" borderId="26" xfId="0" applyFont="1" applyFill="1" applyBorder="1" applyAlignment="1" applyProtection="1">
      <alignment horizontal="left" wrapText="1"/>
      <protection locked="0"/>
    </xf>
    <xf numFmtId="0" fontId="73" fillId="91" borderId="28" xfId="0" applyFont="1" applyFill="1" applyBorder="1" applyAlignment="1" applyProtection="1">
      <alignment horizontal="left" wrapText="1"/>
      <protection locked="0"/>
    </xf>
    <xf numFmtId="0" fontId="73" fillId="91" borderId="60" xfId="0" applyFont="1" applyFill="1" applyBorder="1" applyAlignment="1" applyProtection="1">
      <alignment horizontal="left" wrapText="1"/>
      <protection locked="0"/>
    </xf>
    <xf numFmtId="0" fontId="13" fillId="94" borderId="26" xfId="0" applyFont="1" applyFill="1" applyBorder="1" applyAlignment="1" applyProtection="1">
      <alignment horizontal="left" wrapText="1"/>
      <protection locked="0"/>
    </xf>
    <xf numFmtId="0" fontId="13" fillId="94" borderId="28" xfId="0" applyFont="1" applyFill="1" applyBorder="1" applyAlignment="1" applyProtection="1">
      <alignment horizontal="left" wrapText="1"/>
      <protection locked="0"/>
    </xf>
    <xf numFmtId="0" fontId="13" fillId="94" borderId="60" xfId="0" applyFont="1" applyFill="1" applyBorder="1" applyAlignment="1" applyProtection="1">
      <alignment horizontal="left" wrapText="1"/>
      <protection locked="0"/>
    </xf>
    <xf numFmtId="0" fontId="66" fillId="75" borderId="46" xfId="0" applyFont="1" applyFill="1" applyBorder="1" applyAlignment="1" applyProtection="1">
      <alignment horizontal="left"/>
      <protection locked="0"/>
    </xf>
    <xf numFmtId="0" fontId="66" fillId="75" borderId="47" xfId="0" applyFont="1" applyFill="1" applyBorder="1" applyAlignment="1" applyProtection="1">
      <alignment horizontal="left"/>
      <protection locked="0"/>
    </xf>
    <xf numFmtId="0" fontId="66" fillId="75" borderId="48" xfId="0" applyFont="1" applyFill="1" applyBorder="1" applyAlignment="1" applyProtection="1">
      <alignment horizontal="left"/>
      <protection locked="0"/>
    </xf>
    <xf numFmtId="0" fontId="73" fillId="90" borderId="26" xfId="0" applyFont="1" applyFill="1" applyBorder="1" applyAlignment="1" applyProtection="1">
      <alignment horizontal="left" wrapText="1"/>
      <protection locked="0"/>
    </xf>
    <xf numFmtId="0" fontId="73" fillId="90" borderId="28" xfId="0" applyFont="1" applyFill="1" applyBorder="1" applyAlignment="1" applyProtection="1">
      <alignment horizontal="left" wrapText="1"/>
      <protection locked="0"/>
    </xf>
    <xf numFmtId="0" fontId="13" fillId="93" borderId="27" xfId="0" applyFont="1" applyFill="1" applyBorder="1" applyAlignment="1" applyProtection="1">
      <alignment horizontal="left" wrapText="1"/>
      <protection locked="0"/>
    </xf>
    <xf numFmtId="0" fontId="13" fillId="93" borderId="0" xfId="0" applyFont="1" applyFill="1" applyAlignment="1" applyProtection="1">
      <alignment horizontal="left" wrapText="1"/>
      <protection locked="0"/>
    </xf>
    <xf numFmtId="0" fontId="13" fillId="93" borderId="54" xfId="0" applyFont="1" applyFill="1" applyBorder="1" applyAlignment="1" applyProtection="1">
      <alignment horizontal="left" wrapText="1"/>
      <protection locked="0"/>
    </xf>
    <xf numFmtId="0" fontId="16" fillId="70" borderId="29" xfId="0" applyFont="1" applyFill="1" applyBorder="1" applyAlignment="1">
      <alignment horizontal="center" wrapText="1"/>
    </xf>
    <xf numFmtId="0" fontId="16" fillId="70" borderId="21" xfId="0" applyFont="1" applyFill="1" applyBorder="1" applyAlignment="1">
      <alignment horizontal="center" wrapText="1"/>
    </xf>
    <xf numFmtId="0" fontId="16" fillId="70" borderId="30" xfId="0" applyFont="1" applyFill="1" applyBorder="1" applyAlignment="1">
      <alignment horizontal="center" wrapText="1"/>
    </xf>
    <xf numFmtId="0" fontId="16" fillId="87" borderId="29" xfId="0" applyFont="1" applyFill="1" applyBorder="1" applyAlignment="1">
      <alignment horizontal="center" wrapText="1"/>
    </xf>
    <xf numFmtId="0" fontId="16" fillId="87" borderId="21" xfId="0" applyFont="1" applyFill="1" applyBorder="1" applyAlignment="1">
      <alignment horizontal="center" wrapText="1"/>
    </xf>
    <xf numFmtId="0" fontId="16" fillId="87" borderId="30" xfId="0" applyFont="1" applyFill="1" applyBorder="1" applyAlignment="1">
      <alignment horizontal="center" wrapText="1"/>
    </xf>
    <xf numFmtId="0" fontId="16" fillId="91" borderId="29" xfId="0" applyFont="1" applyFill="1" applyBorder="1" applyAlignment="1">
      <alignment horizontal="center" wrapText="1"/>
    </xf>
    <xf numFmtId="0" fontId="16" fillId="91" borderId="21" xfId="0" applyFont="1" applyFill="1" applyBorder="1" applyAlignment="1">
      <alignment horizontal="center" wrapText="1"/>
    </xf>
    <xf numFmtId="0" fontId="13" fillId="96" borderId="20" xfId="0" applyFont="1" applyFill="1" applyBorder="1" applyAlignment="1">
      <alignment horizontal="center" wrapText="1"/>
    </xf>
    <xf numFmtId="0" fontId="13" fillId="96" borderId="23" xfId="0" applyFont="1" applyFill="1" applyBorder="1" applyAlignment="1">
      <alignment horizontal="center" wrapText="1"/>
    </xf>
    <xf numFmtId="0" fontId="13" fillId="82" borderId="20" xfId="0" applyFont="1" applyFill="1" applyBorder="1" applyAlignment="1">
      <alignment horizontal="center" wrapText="1"/>
    </xf>
    <xf numFmtId="0" fontId="13" fillId="82" borderId="23" xfId="0" applyFont="1" applyFill="1" applyBorder="1" applyAlignment="1">
      <alignment horizontal="center" wrapText="1"/>
    </xf>
    <xf numFmtId="0" fontId="13" fillId="95" borderId="20" xfId="0" applyFont="1" applyFill="1" applyBorder="1" applyAlignment="1">
      <alignment horizontal="center" vertical="center"/>
    </xf>
    <xf numFmtId="0" fontId="13" fillId="95" borderId="23" xfId="0" applyFont="1" applyFill="1" applyBorder="1" applyAlignment="1">
      <alignment horizontal="center" vertical="center"/>
    </xf>
    <xf numFmtId="0" fontId="0" fillId="66" borderId="40" xfId="0" applyFill="1" applyBorder="1" applyAlignment="1">
      <alignment horizontal="center"/>
    </xf>
    <xf numFmtId="0" fontId="0" fillId="66" borderId="24" xfId="0" applyFill="1" applyBorder="1" applyAlignment="1">
      <alignment horizontal="center"/>
    </xf>
    <xf numFmtId="0" fontId="56" fillId="0" borderId="0" xfId="0" applyFont="1" applyAlignment="1">
      <alignment horizontal="center" vertical="center" wrapText="1"/>
    </xf>
    <xf numFmtId="0" fontId="89" fillId="83" borderId="40" xfId="246" applyFont="1" applyFill="1" applyBorder="1" applyAlignment="1">
      <alignment horizontal="center"/>
    </xf>
    <xf numFmtId="0" fontId="75" fillId="83" borderId="0" xfId="246" applyFont="1" applyFill="1" applyAlignment="1">
      <alignment horizontal="center"/>
    </xf>
    <xf numFmtId="0" fontId="75" fillId="83" borderId="24" xfId="246" applyFont="1" applyFill="1" applyBorder="1" applyAlignment="1">
      <alignment horizontal="center"/>
    </xf>
    <xf numFmtId="0" fontId="89" fillId="98" borderId="0" xfId="246" applyFont="1" applyFill="1" applyAlignment="1">
      <alignment horizontal="center"/>
    </xf>
    <xf numFmtId="0" fontId="75" fillId="98" borderId="0" xfId="246" applyFont="1" applyFill="1" applyAlignment="1">
      <alignment horizontal="center"/>
    </xf>
    <xf numFmtId="0" fontId="75" fillId="98" borderId="24" xfId="246" applyFont="1" applyFill="1" applyBorder="1" applyAlignment="1">
      <alignment horizontal="center"/>
    </xf>
    <xf numFmtId="0" fontId="75" fillId="87" borderId="40" xfId="246" applyFont="1" applyFill="1" applyBorder="1" applyAlignment="1">
      <alignment horizontal="center"/>
    </xf>
    <xf numFmtId="0" fontId="75" fillId="87" borderId="0" xfId="246" applyFont="1" applyFill="1" applyAlignment="1">
      <alignment horizontal="center"/>
    </xf>
    <xf numFmtId="0" fontId="75" fillId="87" borderId="24" xfId="246" applyFont="1" applyFill="1" applyBorder="1" applyAlignment="1">
      <alignment horizontal="center"/>
    </xf>
    <xf numFmtId="0" fontId="75" fillId="99" borderId="0" xfId="246" applyFont="1" applyFill="1" applyAlignment="1">
      <alignment horizontal="center"/>
    </xf>
    <xf numFmtId="0" fontId="75" fillId="99" borderId="24" xfId="246" applyFont="1" applyFill="1" applyBorder="1" applyAlignment="1">
      <alignment horizontal="center"/>
    </xf>
    <xf numFmtId="0" fontId="56" fillId="86" borderId="10" xfId="0" applyFont="1" applyFill="1" applyBorder="1" applyAlignment="1">
      <alignment horizontal="center" vertical="center" wrapText="1"/>
    </xf>
    <xf numFmtId="3" fontId="16" fillId="66" borderId="10" xfId="0" applyNumberFormat="1" applyFont="1" applyFill="1" applyBorder="1" applyAlignment="1">
      <alignment horizontal="center" vertical="center" wrapText="1"/>
    </xf>
    <xf numFmtId="9" fontId="16" fillId="66" borderId="10" xfId="0" applyNumberFormat="1" applyFont="1" applyFill="1" applyBorder="1" applyAlignment="1">
      <alignment horizontal="center" vertical="center" wrapText="1"/>
    </xf>
    <xf numFmtId="0" fontId="16" fillId="90" borderId="10" xfId="0" applyFont="1" applyFill="1" applyBorder="1" applyAlignment="1">
      <alignment horizontal="center" vertical="center"/>
    </xf>
    <xf numFmtId="0" fontId="16" fillId="70" borderId="10" xfId="0" applyFont="1" applyFill="1" applyBorder="1" applyAlignment="1">
      <alignment horizontal="center" vertical="center"/>
    </xf>
    <xf numFmtId="185" fontId="42" fillId="66" borderId="10" xfId="169" applyNumberFormat="1" applyFill="1" applyBorder="1" applyAlignment="1">
      <alignment horizontal="center"/>
    </xf>
  </cellXfs>
  <cellStyles count="255">
    <cellStyle name="20% - Accent1" xfId="19" builtinId="30" customBuiltin="1"/>
    <cellStyle name="20% - Accent1 2" xfId="42" xr:uid="{00000000-0005-0000-0000-000001000000}"/>
    <cellStyle name="20% - Accent1 2 2" xfId="91" xr:uid="{00000000-0005-0000-0000-000002000000}"/>
    <cellStyle name="20% - Accent1 2 2 2" xfId="202" xr:uid="{00000000-0005-0000-0000-000003000000}"/>
    <cellStyle name="20% - Accent1 3" xfId="92" xr:uid="{00000000-0005-0000-0000-000004000000}"/>
    <cellStyle name="20% - Accent1 3 2" xfId="203" xr:uid="{00000000-0005-0000-0000-000005000000}"/>
    <cellStyle name="20% - Accent1 4" xfId="93" xr:uid="{00000000-0005-0000-0000-000006000000}"/>
    <cellStyle name="20% - Accent1 4 2" xfId="204" xr:uid="{00000000-0005-0000-0000-000007000000}"/>
    <cellStyle name="20% - Accent1 5" xfId="94" xr:uid="{00000000-0005-0000-0000-000008000000}"/>
    <cellStyle name="20% - Accent1 5 2" xfId="205" xr:uid="{00000000-0005-0000-0000-000009000000}"/>
    <cellStyle name="20% - Accent1 6" xfId="189" xr:uid="{00000000-0005-0000-0000-00000A000000}"/>
    <cellStyle name="20% - Accent2" xfId="23" builtinId="34" customBuiltin="1"/>
    <cellStyle name="20% - Accent2 2" xfId="43" xr:uid="{00000000-0005-0000-0000-00000C000000}"/>
    <cellStyle name="20% - Accent2 2 2" xfId="95" xr:uid="{00000000-0005-0000-0000-00000D000000}"/>
    <cellStyle name="20% - Accent2 2 2 2" xfId="206" xr:uid="{00000000-0005-0000-0000-00000E000000}"/>
    <cellStyle name="20% - Accent2 3" xfId="96" xr:uid="{00000000-0005-0000-0000-00000F000000}"/>
    <cellStyle name="20% - Accent2 3 2" xfId="207" xr:uid="{00000000-0005-0000-0000-000010000000}"/>
    <cellStyle name="20% - Accent2 4" xfId="97" xr:uid="{00000000-0005-0000-0000-000011000000}"/>
    <cellStyle name="20% - Accent2 4 2" xfId="208" xr:uid="{00000000-0005-0000-0000-000012000000}"/>
    <cellStyle name="20% - Accent2 5" xfId="191" xr:uid="{00000000-0005-0000-0000-000013000000}"/>
    <cellStyle name="20% - Accent3" xfId="27" builtinId="38" customBuiltin="1"/>
    <cellStyle name="20% - Accent3 2" xfId="44" xr:uid="{00000000-0005-0000-0000-000015000000}"/>
    <cellStyle name="20% - Accent3 2 2" xfId="98" xr:uid="{00000000-0005-0000-0000-000016000000}"/>
    <cellStyle name="20% - Accent3 2 2 2" xfId="209" xr:uid="{00000000-0005-0000-0000-000017000000}"/>
    <cellStyle name="20% - Accent3 3" xfId="132" xr:uid="{00000000-0005-0000-0000-000018000000}"/>
    <cellStyle name="20% - Accent3 3 2" xfId="216" xr:uid="{00000000-0005-0000-0000-000019000000}"/>
    <cellStyle name="20% - Accent3 4" xfId="193" xr:uid="{00000000-0005-0000-0000-00001A000000}"/>
    <cellStyle name="20% - Accent4" xfId="31" builtinId="42" customBuiltin="1"/>
    <cellStyle name="20% - Accent4 2" xfId="45" xr:uid="{00000000-0005-0000-0000-00001C000000}"/>
    <cellStyle name="20% - Accent4 2 2" xfId="99" xr:uid="{00000000-0005-0000-0000-00001D000000}"/>
    <cellStyle name="20% - Accent4 2 2 2" xfId="210" xr:uid="{00000000-0005-0000-0000-00001E000000}"/>
    <cellStyle name="20% - Accent4 3" xfId="133" xr:uid="{00000000-0005-0000-0000-00001F000000}"/>
    <cellStyle name="20% - Accent4 3 2" xfId="217" xr:uid="{00000000-0005-0000-0000-000020000000}"/>
    <cellStyle name="20% - Accent4 4" xfId="195" xr:uid="{00000000-0005-0000-0000-000021000000}"/>
    <cellStyle name="20% - Accent5" xfId="35" builtinId="46" customBuiltin="1"/>
    <cellStyle name="20% - Accent5 2" xfId="46" xr:uid="{00000000-0005-0000-0000-000023000000}"/>
    <cellStyle name="20% - Accent5 3" xfId="134" xr:uid="{00000000-0005-0000-0000-000024000000}"/>
    <cellStyle name="20% - Accent5 3 2" xfId="218" xr:uid="{00000000-0005-0000-0000-000025000000}"/>
    <cellStyle name="20% - Accent5 4" xfId="197" xr:uid="{00000000-0005-0000-0000-000026000000}"/>
    <cellStyle name="20% - Accent6" xfId="39" builtinId="50" customBuiltin="1"/>
    <cellStyle name="20% - Accent6 2" xfId="47" xr:uid="{00000000-0005-0000-0000-000028000000}"/>
    <cellStyle name="20% - Accent6 3" xfId="135" xr:uid="{00000000-0005-0000-0000-000029000000}"/>
    <cellStyle name="20% - Accent6 3 2" xfId="219" xr:uid="{00000000-0005-0000-0000-00002A000000}"/>
    <cellStyle name="20% - Accent6 4" xfId="199" xr:uid="{00000000-0005-0000-0000-00002B000000}"/>
    <cellStyle name="40% - Accent1" xfId="20" builtinId="31" customBuiltin="1"/>
    <cellStyle name="40% - Accent1 2" xfId="48" xr:uid="{00000000-0005-0000-0000-00002D000000}"/>
    <cellStyle name="40% - Accent1 2 2" xfId="100" xr:uid="{00000000-0005-0000-0000-00002E000000}"/>
    <cellStyle name="40% - Accent1 2 2 2" xfId="211" xr:uid="{00000000-0005-0000-0000-00002F000000}"/>
    <cellStyle name="40% - Accent1 3" xfId="136" xr:uid="{00000000-0005-0000-0000-000030000000}"/>
    <cellStyle name="40% - Accent1 3 2" xfId="220" xr:uid="{00000000-0005-0000-0000-000031000000}"/>
    <cellStyle name="40% - Accent1 4" xfId="190" xr:uid="{00000000-0005-0000-0000-000032000000}"/>
    <cellStyle name="40% - Accent2" xfId="24" builtinId="35" customBuiltin="1"/>
    <cellStyle name="40% - Accent2 2" xfId="49" xr:uid="{00000000-0005-0000-0000-000034000000}"/>
    <cellStyle name="40% - Accent2 3" xfId="137" xr:uid="{00000000-0005-0000-0000-000035000000}"/>
    <cellStyle name="40% - Accent2 3 2" xfId="221" xr:uid="{00000000-0005-0000-0000-000036000000}"/>
    <cellStyle name="40% - Accent2 4" xfId="192" xr:uid="{00000000-0005-0000-0000-000037000000}"/>
    <cellStyle name="40% - Accent3" xfId="28" builtinId="39" customBuiltin="1"/>
    <cellStyle name="40% - Accent3 2" xfId="50" xr:uid="{00000000-0005-0000-0000-000039000000}"/>
    <cellStyle name="40% - Accent3 2 2" xfId="101" xr:uid="{00000000-0005-0000-0000-00003A000000}"/>
    <cellStyle name="40% - Accent3 2 2 2" xfId="212" xr:uid="{00000000-0005-0000-0000-00003B000000}"/>
    <cellStyle name="40% - Accent3 3" xfId="138" xr:uid="{00000000-0005-0000-0000-00003C000000}"/>
    <cellStyle name="40% - Accent3 3 2" xfId="222" xr:uid="{00000000-0005-0000-0000-00003D000000}"/>
    <cellStyle name="40% - Accent3 4" xfId="194" xr:uid="{00000000-0005-0000-0000-00003E000000}"/>
    <cellStyle name="40% - Accent4" xfId="32" builtinId="43" customBuiltin="1"/>
    <cellStyle name="40% - Accent4 2" xfId="51" xr:uid="{00000000-0005-0000-0000-000040000000}"/>
    <cellStyle name="40% - Accent4 2 2" xfId="102" xr:uid="{00000000-0005-0000-0000-000041000000}"/>
    <cellStyle name="40% - Accent4 2 2 2" xfId="213" xr:uid="{00000000-0005-0000-0000-000042000000}"/>
    <cellStyle name="40% - Accent4 3" xfId="139" xr:uid="{00000000-0005-0000-0000-000043000000}"/>
    <cellStyle name="40% - Accent4 3 2" xfId="223" xr:uid="{00000000-0005-0000-0000-000044000000}"/>
    <cellStyle name="40% - Accent4 4" xfId="196" xr:uid="{00000000-0005-0000-0000-000045000000}"/>
    <cellStyle name="40% - Accent5" xfId="36" builtinId="47" customBuiltin="1"/>
    <cellStyle name="40% - Accent5 2" xfId="52" xr:uid="{00000000-0005-0000-0000-000047000000}"/>
    <cellStyle name="40% - Accent5 3" xfId="140" xr:uid="{00000000-0005-0000-0000-000048000000}"/>
    <cellStyle name="40% - Accent5 3 2" xfId="224" xr:uid="{00000000-0005-0000-0000-000049000000}"/>
    <cellStyle name="40% - Accent5 4" xfId="198" xr:uid="{00000000-0005-0000-0000-00004A000000}"/>
    <cellStyle name="40% - Accent6" xfId="40" builtinId="51" customBuiltin="1"/>
    <cellStyle name="40% - Accent6 2" xfId="53" xr:uid="{00000000-0005-0000-0000-00004C000000}"/>
    <cellStyle name="40% - Accent6 2 2" xfId="103" xr:uid="{00000000-0005-0000-0000-00004D000000}"/>
    <cellStyle name="40% - Accent6 2 2 2" xfId="214" xr:uid="{00000000-0005-0000-0000-00004E000000}"/>
    <cellStyle name="40% - Accent6 3" xfId="141" xr:uid="{00000000-0005-0000-0000-00004F000000}"/>
    <cellStyle name="40% - Accent6 3 2" xfId="225" xr:uid="{00000000-0005-0000-0000-000050000000}"/>
    <cellStyle name="40% - Accent6 4" xfId="200" xr:uid="{00000000-0005-0000-0000-000051000000}"/>
    <cellStyle name="60% - Accent1" xfId="21" builtinId="32" customBuiltin="1"/>
    <cellStyle name="60% - Accent1 2" xfId="54" xr:uid="{00000000-0005-0000-0000-000053000000}"/>
    <cellStyle name="60% - Accent1 2 2" xfId="104" xr:uid="{00000000-0005-0000-0000-000054000000}"/>
    <cellStyle name="60% - Accent1 3" xfId="142" xr:uid="{00000000-0005-0000-0000-000055000000}"/>
    <cellStyle name="60% - Accent2" xfId="25" builtinId="36" customBuiltin="1"/>
    <cellStyle name="60% - Accent2 2" xfId="55" xr:uid="{00000000-0005-0000-0000-000057000000}"/>
    <cellStyle name="60% - Accent2 3" xfId="143" xr:uid="{00000000-0005-0000-0000-000058000000}"/>
    <cellStyle name="60% - Accent3" xfId="29" builtinId="40" customBuiltin="1"/>
    <cellStyle name="60% - Accent3 2" xfId="56" xr:uid="{00000000-0005-0000-0000-00005A000000}"/>
    <cellStyle name="60% - Accent3 2 2" xfId="105" xr:uid="{00000000-0005-0000-0000-00005B000000}"/>
    <cellStyle name="60% - Accent3 3" xfId="144" xr:uid="{00000000-0005-0000-0000-00005C000000}"/>
    <cellStyle name="60% - Accent4" xfId="33" builtinId="44" customBuiltin="1"/>
    <cellStyle name="60% - Accent4 2" xfId="57" xr:uid="{00000000-0005-0000-0000-00005E000000}"/>
    <cellStyle name="60% - Accent4 2 2" xfId="106" xr:uid="{00000000-0005-0000-0000-00005F000000}"/>
    <cellStyle name="60% - Accent4 3" xfId="145" xr:uid="{00000000-0005-0000-0000-000060000000}"/>
    <cellStyle name="60% - Accent5" xfId="37" builtinId="48" customBuiltin="1"/>
    <cellStyle name="60% - Accent5 2" xfId="58" xr:uid="{00000000-0005-0000-0000-000062000000}"/>
    <cellStyle name="60% - Accent5 3" xfId="146" xr:uid="{00000000-0005-0000-0000-000063000000}"/>
    <cellStyle name="60% - Accent6" xfId="41" builtinId="52" customBuiltin="1"/>
    <cellStyle name="60% - Accent6 2" xfId="59" xr:uid="{00000000-0005-0000-0000-000065000000}"/>
    <cellStyle name="60% - Accent6 2 2" xfId="107" xr:uid="{00000000-0005-0000-0000-000066000000}"/>
    <cellStyle name="60% - Accent6 3" xfId="147" xr:uid="{00000000-0005-0000-0000-000067000000}"/>
    <cellStyle name="Accent1" xfId="18" builtinId="29" customBuiltin="1"/>
    <cellStyle name="Accent1 2" xfId="60" xr:uid="{00000000-0005-0000-0000-000069000000}"/>
    <cellStyle name="Accent1 2 2" xfId="108" xr:uid="{00000000-0005-0000-0000-00006A000000}"/>
    <cellStyle name="Accent1 3" xfId="148" xr:uid="{00000000-0005-0000-0000-00006B000000}"/>
    <cellStyle name="Accent2" xfId="22" builtinId="33" customBuiltin="1"/>
    <cellStyle name="Accent2 2" xfId="61" xr:uid="{00000000-0005-0000-0000-00006D000000}"/>
    <cellStyle name="Accent2 2 2" xfId="109" xr:uid="{00000000-0005-0000-0000-00006E000000}"/>
    <cellStyle name="Accent2 3" xfId="149" xr:uid="{00000000-0005-0000-0000-00006F000000}"/>
    <cellStyle name="Accent3" xfId="26" builtinId="37" customBuiltin="1"/>
    <cellStyle name="Accent3 2" xfId="62" xr:uid="{00000000-0005-0000-0000-000071000000}"/>
    <cellStyle name="Accent3 2 2" xfId="110" xr:uid="{00000000-0005-0000-0000-000072000000}"/>
    <cellStyle name="Accent3 3" xfId="150" xr:uid="{00000000-0005-0000-0000-000073000000}"/>
    <cellStyle name="Accent4" xfId="30" builtinId="41" customBuiltin="1"/>
    <cellStyle name="Accent4 2" xfId="63" xr:uid="{00000000-0005-0000-0000-000075000000}"/>
    <cellStyle name="Accent4 2 2" xfId="111" xr:uid="{00000000-0005-0000-0000-000076000000}"/>
    <cellStyle name="Accent4 3" xfId="151" xr:uid="{00000000-0005-0000-0000-000077000000}"/>
    <cellStyle name="Accent5" xfId="34" builtinId="45" customBuiltin="1"/>
    <cellStyle name="Accent5 2" xfId="64" xr:uid="{00000000-0005-0000-0000-000079000000}"/>
    <cellStyle name="Accent5 3" xfId="152" xr:uid="{00000000-0005-0000-0000-00007A000000}"/>
    <cellStyle name="Accent6" xfId="38" builtinId="49" customBuiltin="1"/>
    <cellStyle name="Accent6 2" xfId="65" xr:uid="{00000000-0005-0000-0000-00007C000000}"/>
    <cellStyle name="Accent6 3" xfId="153" xr:uid="{00000000-0005-0000-0000-00007D000000}"/>
    <cellStyle name="Bad" xfId="7" builtinId="27" customBuiltin="1"/>
    <cellStyle name="Bad 2" xfId="66" xr:uid="{00000000-0005-0000-0000-00007F000000}"/>
    <cellStyle name="Bad 2 2" xfId="112" xr:uid="{00000000-0005-0000-0000-000080000000}"/>
    <cellStyle name="Bad 3" xfId="154" xr:uid="{00000000-0005-0000-0000-000081000000}"/>
    <cellStyle name="Calculation" xfId="11" builtinId="22" customBuiltin="1"/>
    <cellStyle name="Calculation 2" xfId="67" xr:uid="{00000000-0005-0000-0000-000083000000}"/>
    <cellStyle name="Calculation 2 2" xfId="113" xr:uid="{00000000-0005-0000-0000-000084000000}"/>
    <cellStyle name="Calculation 3" xfId="114" xr:uid="{00000000-0005-0000-0000-000085000000}"/>
    <cellStyle name="Calculation 4" xfId="115" xr:uid="{00000000-0005-0000-0000-000086000000}"/>
    <cellStyle name="Check Cell" xfId="13" builtinId="23" customBuiltin="1"/>
    <cellStyle name="Check Cell 2" xfId="68" xr:uid="{00000000-0005-0000-0000-000088000000}"/>
    <cellStyle name="Check Cell 3" xfId="155" xr:uid="{00000000-0005-0000-0000-000089000000}"/>
    <cellStyle name="Comma" xfId="170" builtinId="3"/>
    <cellStyle name="Comma [0] 2" xfId="116" xr:uid="{00000000-0005-0000-0000-00008B000000}"/>
    <cellStyle name="Comma 10" xfId="176" xr:uid="{00000000-0005-0000-0000-00008C000000}"/>
    <cellStyle name="Comma 10 2" xfId="233" xr:uid="{00000000-0005-0000-0000-00008D000000}"/>
    <cellStyle name="Comma 11" xfId="229" xr:uid="{00000000-0005-0000-0000-00008E000000}"/>
    <cellStyle name="Comma 12" xfId="242" xr:uid="{00000000-0005-0000-0000-00008F000000}"/>
    <cellStyle name="Comma 13" xfId="247" xr:uid="{F5DFA12F-4FD1-496D-B4BE-55A4F9DE4E46}"/>
    <cellStyle name="Comma 14" xfId="252" xr:uid="{3527D9A1-237C-4794-B4DF-DB3F475F57CE}"/>
    <cellStyle name="Comma 2" xfId="88" xr:uid="{00000000-0005-0000-0000-000090000000}"/>
    <cellStyle name="Comma 2 2" xfId="201" xr:uid="{00000000-0005-0000-0000-000091000000}"/>
    <cellStyle name="Comma 3" xfId="117" xr:uid="{00000000-0005-0000-0000-000092000000}"/>
    <cellStyle name="Comma 4" xfId="118" xr:uid="{00000000-0005-0000-0000-000093000000}"/>
    <cellStyle name="Comma 5" xfId="119" xr:uid="{00000000-0005-0000-0000-000094000000}"/>
    <cellStyle name="Comma 6" xfId="175" xr:uid="{00000000-0005-0000-0000-000095000000}"/>
    <cellStyle name="Comma 6 2" xfId="232" xr:uid="{00000000-0005-0000-0000-000096000000}"/>
    <cellStyle name="Comma 7" xfId="178" xr:uid="{00000000-0005-0000-0000-000097000000}"/>
    <cellStyle name="Comma 7 2" xfId="235" xr:uid="{00000000-0005-0000-0000-000098000000}"/>
    <cellStyle name="Comma 8" xfId="179" xr:uid="{00000000-0005-0000-0000-000099000000}"/>
    <cellStyle name="Comma 8 2" xfId="236" xr:uid="{00000000-0005-0000-0000-00009A000000}"/>
    <cellStyle name="Comma 9" xfId="177" xr:uid="{00000000-0005-0000-0000-00009B000000}"/>
    <cellStyle name="Comma 9 2" xfId="234" xr:uid="{00000000-0005-0000-0000-00009C000000}"/>
    <cellStyle name="Currency" xfId="249" builtinId="4"/>
    <cellStyle name="Explanatory Text" xfId="16" builtinId="53" customBuiltin="1"/>
    <cellStyle name="Explanatory Text 2" xfId="69" xr:uid="{00000000-0005-0000-0000-00009E000000}"/>
    <cellStyle name="Explanatory Text 3" xfId="156" xr:uid="{00000000-0005-0000-0000-00009F000000}"/>
    <cellStyle name="Good" xfId="6" builtinId="26" customBuiltin="1"/>
    <cellStyle name="Good 2" xfId="70" xr:uid="{00000000-0005-0000-0000-0000A1000000}"/>
    <cellStyle name="Good 3" xfId="157" xr:uid="{00000000-0005-0000-0000-0000A2000000}"/>
    <cellStyle name="Heading 1" xfId="2" builtinId="16" customBuiltin="1"/>
    <cellStyle name="Heading 1 2" xfId="71" xr:uid="{00000000-0005-0000-0000-0000A4000000}"/>
    <cellStyle name="Heading 1 2 2" xfId="120" xr:uid="{00000000-0005-0000-0000-0000A5000000}"/>
    <cellStyle name="Heading 1 3" xfId="158" xr:uid="{00000000-0005-0000-0000-0000A6000000}"/>
    <cellStyle name="Heading 2" xfId="3" builtinId="17" customBuiltin="1"/>
    <cellStyle name="Heading 2 2" xfId="72" xr:uid="{00000000-0005-0000-0000-0000A8000000}"/>
    <cellStyle name="Heading 2 2 2" xfId="121" xr:uid="{00000000-0005-0000-0000-0000A9000000}"/>
    <cellStyle name="Heading 2 3" xfId="159" xr:uid="{00000000-0005-0000-0000-0000AA000000}"/>
    <cellStyle name="Heading 3" xfId="4" builtinId="18" customBuiltin="1"/>
    <cellStyle name="Heading 3 2" xfId="73" xr:uid="{00000000-0005-0000-0000-0000AC000000}"/>
    <cellStyle name="Heading 3 2 2" xfId="122" xr:uid="{00000000-0005-0000-0000-0000AD000000}"/>
    <cellStyle name="Heading 3 3" xfId="160" xr:uid="{00000000-0005-0000-0000-0000AE000000}"/>
    <cellStyle name="Heading 4" xfId="5" builtinId="19" customBuiltin="1"/>
    <cellStyle name="Heading 4 2" xfId="74" xr:uid="{00000000-0005-0000-0000-0000B0000000}"/>
    <cellStyle name="Heading 4 2 2" xfId="123" xr:uid="{00000000-0005-0000-0000-0000B1000000}"/>
    <cellStyle name="Heading 4 3" xfId="161" xr:uid="{00000000-0005-0000-0000-0000B2000000}"/>
    <cellStyle name="Hyperlink" xfId="131" builtinId="8"/>
    <cellStyle name="Input" xfId="9" builtinId="20" customBuiltin="1"/>
    <cellStyle name="Input 2" xfId="75" xr:uid="{00000000-0005-0000-0000-0000B5000000}"/>
    <cellStyle name="Input 3" xfId="162" xr:uid="{00000000-0005-0000-0000-0000B6000000}"/>
    <cellStyle name="Linked Cell" xfId="12" builtinId="24" customBuiltin="1"/>
    <cellStyle name="Linked Cell 2" xfId="76" xr:uid="{00000000-0005-0000-0000-0000B8000000}"/>
    <cellStyle name="Linked Cell 3" xfId="163" xr:uid="{00000000-0005-0000-0000-0000B9000000}"/>
    <cellStyle name="Neutral" xfId="8" builtinId="28" customBuiltin="1"/>
    <cellStyle name="Neutral 2" xfId="77" xr:uid="{00000000-0005-0000-0000-0000BB000000}"/>
    <cellStyle name="Neutral 3" xfId="164" xr:uid="{00000000-0005-0000-0000-0000BC000000}"/>
    <cellStyle name="Normal" xfId="0" builtinId="0"/>
    <cellStyle name="Normal 10" xfId="187" xr:uid="{00000000-0005-0000-0000-0000BE000000}"/>
    <cellStyle name="Normal 11" xfId="246" xr:uid="{3807D337-4B87-4481-A27F-5BE1E69416F7}"/>
    <cellStyle name="Normal 2" xfId="78" xr:uid="{00000000-0005-0000-0000-0000BF000000}"/>
    <cellStyle name="Normal 2 2" xfId="124" xr:uid="{00000000-0005-0000-0000-0000C0000000}"/>
    <cellStyle name="Normal 3" xfId="79" xr:uid="{00000000-0005-0000-0000-0000C1000000}"/>
    <cellStyle name="Normal 3 2" xfId="80" xr:uid="{00000000-0005-0000-0000-0000C2000000}"/>
    <cellStyle name="Normal 3 3" xfId="81" xr:uid="{00000000-0005-0000-0000-0000C3000000}"/>
    <cellStyle name="Normal 3 3 2" xfId="82" xr:uid="{00000000-0005-0000-0000-0000C4000000}"/>
    <cellStyle name="Normal 3 4" xfId="89" xr:uid="{00000000-0005-0000-0000-0000C5000000}"/>
    <cellStyle name="Normal 3 5" xfId="248" xr:uid="{BB28BFD4-C744-4A20-A7ED-2DFB098D1FBD}"/>
    <cellStyle name="Normal 3 6" xfId="254" xr:uid="{9AD7BB57-3988-4B27-A15B-5488F0BDEF00}"/>
    <cellStyle name="Normal 4" xfId="83" xr:uid="{00000000-0005-0000-0000-0000C6000000}"/>
    <cellStyle name="Normal 4 2" xfId="84" xr:uid="{00000000-0005-0000-0000-0000C7000000}"/>
    <cellStyle name="Normal 4 2 2" xfId="85" xr:uid="{00000000-0005-0000-0000-0000C8000000}"/>
    <cellStyle name="Normal 5" xfId="90" xr:uid="{00000000-0005-0000-0000-0000C9000000}"/>
    <cellStyle name="Normal 5 2" xfId="168" xr:uid="{00000000-0005-0000-0000-0000CA000000}"/>
    <cellStyle name="Normal 5 2 2" xfId="227" xr:uid="{00000000-0005-0000-0000-0000CB000000}"/>
    <cellStyle name="Normal 6" xfId="169" xr:uid="{00000000-0005-0000-0000-0000CC000000}"/>
    <cellStyle name="Normal 6 2" xfId="184" xr:uid="{00000000-0005-0000-0000-0000CD000000}"/>
    <cellStyle name="Normal 6 2 2" xfId="241" xr:uid="{00000000-0005-0000-0000-0000CE000000}"/>
    <cellStyle name="Normal 6 3" xfId="174" xr:uid="{00000000-0005-0000-0000-0000CF000000}"/>
    <cellStyle name="Normal 6 4" xfId="228" xr:uid="{00000000-0005-0000-0000-0000D0000000}"/>
    <cellStyle name="Normal 7" xfId="171" xr:uid="{00000000-0005-0000-0000-0000D1000000}"/>
    <cellStyle name="Normal 7 2" xfId="182" xr:uid="{00000000-0005-0000-0000-0000D2000000}"/>
    <cellStyle name="Normal 7 2 2" xfId="239" xr:uid="{00000000-0005-0000-0000-0000D3000000}"/>
    <cellStyle name="Normal 8" xfId="172" xr:uid="{00000000-0005-0000-0000-0000D4000000}"/>
    <cellStyle name="Normal 8 2" xfId="186" xr:uid="{00000000-0005-0000-0000-0000D5000000}"/>
    <cellStyle name="Normal 8 3" xfId="185" xr:uid="{00000000-0005-0000-0000-0000D6000000}"/>
    <cellStyle name="Normal 8 4" xfId="180" xr:uid="{00000000-0005-0000-0000-0000D7000000}"/>
    <cellStyle name="Normal 8 4 2" xfId="237" xr:uid="{00000000-0005-0000-0000-0000D8000000}"/>
    <cellStyle name="Normal 8 5" xfId="230" xr:uid="{00000000-0005-0000-0000-0000D9000000}"/>
    <cellStyle name="Normal 8 6" xfId="243" xr:uid="{00000000-0005-0000-0000-0000DA000000}"/>
    <cellStyle name="Normal 9" xfId="183" xr:uid="{00000000-0005-0000-0000-0000DB000000}"/>
    <cellStyle name="Normal 9 2" xfId="240" xr:uid="{00000000-0005-0000-0000-0000DC000000}"/>
    <cellStyle name="Normal_Chronic disease Programme Costing" xfId="245" xr:uid="{00000000-0005-0000-0000-0000DD000000}"/>
    <cellStyle name="Normal_Chronic disease Programme Costing 2" xfId="250" xr:uid="{C032D645-0930-4A39-BDCA-0A9DF76D4874}"/>
    <cellStyle name="Normal_DALYs country 1180 year 2000" xfId="251" xr:uid="{D8B34690-5FED-434F-AA1E-12095886DD06}"/>
    <cellStyle name="Note" xfId="15" builtinId="10" customBuiltin="1"/>
    <cellStyle name="Note 2" xfId="86" xr:uid="{00000000-0005-0000-0000-0000DF000000}"/>
    <cellStyle name="Note 2 2" xfId="125" xr:uid="{00000000-0005-0000-0000-0000E0000000}"/>
    <cellStyle name="Note 2 2 2" xfId="215" xr:uid="{00000000-0005-0000-0000-0000E1000000}"/>
    <cellStyle name="Note 3" xfId="165" xr:uid="{00000000-0005-0000-0000-0000E2000000}"/>
    <cellStyle name="Note 3 2" xfId="226" xr:uid="{00000000-0005-0000-0000-0000E3000000}"/>
    <cellStyle name="Note 4" xfId="173" xr:uid="{00000000-0005-0000-0000-0000E4000000}"/>
    <cellStyle name="Note 4 2" xfId="231" xr:uid="{00000000-0005-0000-0000-0000E5000000}"/>
    <cellStyle name="Note 5" xfId="181" xr:uid="{00000000-0005-0000-0000-0000E6000000}"/>
    <cellStyle name="Note 5 2" xfId="238" xr:uid="{00000000-0005-0000-0000-0000E7000000}"/>
    <cellStyle name="Note 6" xfId="188" xr:uid="{00000000-0005-0000-0000-0000E8000000}"/>
    <cellStyle name="Output" xfId="10" builtinId="21" customBuiltin="1"/>
    <cellStyle name="Output 2" xfId="87" xr:uid="{00000000-0005-0000-0000-0000EA000000}"/>
    <cellStyle name="Output 2 2" xfId="126" xr:uid="{00000000-0005-0000-0000-0000EB000000}"/>
    <cellStyle name="Output 3" xfId="166" xr:uid="{00000000-0005-0000-0000-0000EC000000}"/>
    <cellStyle name="Percent" xfId="244" builtinId="5"/>
    <cellStyle name="Percent 2" xfId="127" xr:uid="{00000000-0005-0000-0000-0000EE000000}"/>
    <cellStyle name="Percent 3" xfId="128" xr:uid="{00000000-0005-0000-0000-0000EF000000}"/>
    <cellStyle name="Title" xfId="1" builtinId="15" customBuiltin="1"/>
    <cellStyle name="Title 2" xfId="129" xr:uid="{00000000-0005-0000-0000-0000F1000000}"/>
    <cellStyle name="Total" xfId="17" builtinId="25" customBuiltin="1"/>
    <cellStyle name="Total 2" xfId="130" xr:uid="{00000000-0005-0000-0000-0000F3000000}"/>
    <cellStyle name="Warning Text" xfId="14" builtinId="11" customBuiltin="1"/>
    <cellStyle name="Warning Text 2" xfId="167" xr:uid="{00000000-0005-0000-0000-0000F5000000}"/>
    <cellStyle name="Βασικό_Unit cost database_2008_ks1" xfId="253" xr:uid="{C5202877-91E5-465C-8E63-523D929525D8}"/>
  </cellStyles>
  <dxfs count="0"/>
  <tableStyles count="0" defaultTableStyle="TableStyleMedium2" defaultPivotStyle="PivotStyleLight16"/>
  <colors>
    <mruColors>
      <color rgb="FFFF5050"/>
      <color rgb="FFC0504D"/>
      <color rgb="FFFF9933"/>
      <color rgb="FF66FFFF"/>
      <color rgb="FFFF3300"/>
      <color rgb="FFFFCC66"/>
      <color rgb="FFCC9900"/>
      <color rgb="FFFF9966"/>
      <color rgb="FF990099"/>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190500</xdr:colOff>
      <xdr:row>1</xdr:row>
      <xdr:rowOff>19050</xdr:rowOff>
    </xdr:from>
    <xdr:to>
      <xdr:col>8</xdr:col>
      <xdr:colOff>400050</xdr:colOff>
      <xdr:row>33</xdr:row>
      <xdr:rowOff>133350</xdr:rowOff>
    </xdr:to>
    <xdr:grpSp>
      <xdr:nvGrpSpPr>
        <xdr:cNvPr id="2" name="Group 1">
          <a:extLst>
            <a:ext uri="{FF2B5EF4-FFF2-40B4-BE49-F238E27FC236}">
              <a16:creationId xmlns:a16="http://schemas.microsoft.com/office/drawing/2014/main" id="{FB6FE141-85FA-4852-9D5C-0310D076CC15}"/>
            </a:ext>
          </a:extLst>
        </xdr:cNvPr>
        <xdr:cNvGrpSpPr/>
      </xdr:nvGrpSpPr>
      <xdr:grpSpPr>
        <a:xfrm>
          <a:off x="190500" y="180975"/>
          <a:ext cx="9267825" cy="5295900"/>
          <a:chOff x="266700" y="200025"/>
          <a:chExt cx="9267825" cy="5295900"/>
        </a:xfrm>
      </xdr:grpSpPr>
      <xdr:sp macro="" textlink="">
        <xdr:nvSpPr>
          <xdr:cNvPr id="3" name="TextBox 2">
            <a:extLst>
              <a:ext uri="{FF2B5EF4-FFF2-40B4-BE49-F238E27FC236}">
                <a16:creationId xmlns:a16="http://schemas.microsoft.com/office/drawing/2014/main" id="{D6E62076-482E-49FC-055C-92D8257CDCBD}"/>
              </a:ext>
            </a:extLst>
          </xdr:cNvPr>
          <xdr:cNvSpPr txBox="1"/>
        </xdr:nvSpPr>
        <xdr:spPr>
          <a:xfrm>
            <a:off x="266700" y="200025"/>
            <a:ext cx="7867650" cy="5295900"/>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WHO-CHOICE price</a:t>
            </a:r>
            <a:r>
              <a:rPr lang="en-US" sz="1400" b="1" baseline="0"/>
              <a:t> database</a:t>
            </a:r>
            <a:endParaRPr lang="en-US" sz="1100"/>
          </a:p>
          <a:p>
            <a:pPr marL="0" marR="0" lvl="0" indent="0" defTabSz="914400" eaLnBrk="1" fontAlgn="auto" latinLnBrk="0" hangingPunct="1">
              <a:lnSpc>
                <a:spcPct val="100000"/>
              </a:lnSpc>
              <a:spcBef>
                <a:spcPts val="0"/>
              </a:spcBef>
              <a:spcAft>
                <a:spcPts val="600"/>
              </a:spcAft>
              <a:buClrTx/>
              <a:buSzTx/>
              <a:buFontTx/>
              <a:buNone/>
              <a:tabLst/>
              <a:defRPr/>
            </a:pPr>
            <a:endParaRPr lang="en-US" sz="1100" u="sng">
              <a:solidFill>
                <a:schemeClr val="tx1"/>
              </a:solidFill>
              <a:effectLst/>
              <a:latin typeface="+mn-lt"/>
              <a:ea typeface="+mn-ea"/>
              <a:cs typeface="+mn-cs"/>
            </a:endParaRPr>
          </a:p>
          <a:p>
            <a:pPr marL="0" indent="0">
              <a:spcAft>
                <a:spcPts val="0"/>
              </a:spcAft>
              <a:buFont typeface="Arial" panose="020B0604020202020204" pitchFamily="34" charset="0"/>
              <a:buNone/>
            </a:pPr>
            <a:r>
              <a:rPr lang="en-US" sz="1100" baseline="0"/>
              <a:t>[to be completed]</a:t>
            </a:r>
          </a:p>
          <a:p>
            <a:pPr marL="0" indent="0">
              <a:spcAft>
                <a:spcPts val="0"/>
              </a:spcAft>
              <a:buFont typeface="Arial" panose="020B0604020202020204" pitchFamily="34" charset="0"/>
              <a:buNone/>
            </a:pPr>
            <a:endParaRPr lang="en-US" sz="1100" baseline="0"/>
          </a:p>
          <a:p>
            <a:pPr marL="0" indent="0">
              <a:spcAft>
                <a:spcPts val="0"/>
              </a:spcAft>
              <a:buFont typeface="Arial" panose="020B0604020202020204" pitchFamily="34" charset="0"/>
              <a:buNone/>
            </a:pPr>
            <a:r>
              <a:rPr lang="en-US" sz="1100" baseline="0"/>
              <a:t>Please contact the WHO-CHOICE team at </a:t>
            </a:r>
            <a:r>
              <a:rPr lang="en-US" sz="1100" baseline="0">
                <a:solidFill>
                  <a:srgbClr val="0070C0"/>
                </a:solidFill>
              </a:rPr>
              <a:t>whochoice@who.int </a:t>
            </a:r>
            <a:r>
              <a:rPr lang="en-US" sz="1100" baseline="0"/>
              <a:t>for more information.</a:t>
            </a:r>
          </a:p>
          <a:p>
            <a:pPr marL="0" indent="0">
              <a:spcAft>
                <a:spcPts val="0"/>
              </a:spcAft>
              <a:buFont typeface="Arial" panose="020B0604020202020204" pitchFamily="34" charset="0"/>
              <a:buNone/>
            </a:pPr>
            <a:endParaRPr lang="en-US" sz="1100" baseline="0"/>
          </a:p>
          <a:p>
            <a:pPr marL="0" indent="0">
              <a:spcAft>
                <a:spcPts val="0"/>
              </a:spcAft>
              <a:buFont typeface="Arial" panose="020B0604020202020204" pitchFamily="34" charset="0"/>
              <a:buNone/>
            </a:pPr>
            <a:endParaRPr lang="en-US" sz="1100" baseline="0"/>
          </a:p>
          <a:p>
            <a:pPr marL="0" indent="0">
              <a:spcAft>
                <a:spcPts val="0"/>
              </a:spcAft>
              <a:buFont typeface="Arial" panose="020B0604020202020204" pitchFamily="34" charset="0"/>
              <a:buNone/>
            </a:pPr>
            <a:endParaRPr lang="en-US" sz="1100" baseline="0"/>
          </a:p>
          <a:p>
            <a:pPr>
              <a:spcAft>
                <a:spcPts val="600"/>
              </a:spcAft>
            </a:pPr>
            <a:r>
              <a:rPr lang="en-US" sz="1100" u="sng" baseline="0">
                <a:solidFill>
                  <a:schemeClr val="tx1"/>
                </a:solidFill>
                <a:effectLst/>
                <a:latin typeface="+mn-lt"/>
                <a:ea typeface="+mn-ea"/>
                <a:cs typeface="+mn-cs"/>
              </a:rPr>
              <a:t>Reference</a:t>
            </a:r>
            <a:r>
              <a:rPr lang="en-US" sz="1100" baseline="0">
                <a:solidFill>
                  <a:schemeClr val="tx1"/>
                </a:solidFill>
                <a:effectLst/>
                <a:latin typeface="+mn-lt"/>
                <a:ea typeface="+mn-ea"/>
                <a:cs typeface="+mn-cs"/>
              </a:rPr>
              <a:t>:		World Heath Organzation. WHO-CHOICE price database. Version [enter]. Accessed on [enter date].</a:t>
            </a:r>
            <a:endParaRPr lang="en-US">
              <a:effectLst/>
            </a:endParaRPr>
          </a:p>
          <a:p>
            <a:pPr marL="0" indent="0">
              <a:spcAft>
                <a:spcPts val="0"/>
              </a:spcAft>
              <a:buFont typeface="Arial" panose="020B0604020202020204" pitchFamily="34" charset="0"/>
              <a:buNone/>
            </a:pPr>
            <a:endParaRPr lang="en-US" sz="1100" baseline="0"/>
          </a:p>
          <a:p>
            <a:pPr marL="0" marR="0" lvl="0" indent="0" defTabSz="914400" eaLnBrk="1" fontAlgn="auto" latinLnBrk="0" hangingPunct="1">
              <a:lnSpc>
                <a:spcPct val="100000"/>
              </a:lnSpc>
              <a:spcBef>
                <a:spcPts val="0"/>
              </a:spcBef>
              <a:spcAft>
                <a:spcPts val="0"/>
              </a:spcAft>
              <a:buClrTx/>
              <a:buSzTx/>
              <a:buFont typeface="Arial" panose="020B0604020202020204" pitchFamily="34" charset="0"/>
              <a:buNone/>
              <a:tabLst/>
              <a:defRPr/>
            </a:pPr>
            <a:r>
              <a:rPr lang="en-US" sz="1100" u="sng" baseline="0">
                <a:solidFill>
                  <a:schemeClr val="tx1"/>
                </a:solidFill>
                <a:effectLst/>
                <a:latin typeface="+mn-lt"/>
                <a:ea typeface="+mn-ea"/>
                <a:cs typeface="+mn-cs"/>
              </a:rPr>
              <a:t>WHO-CHOICE</a:t>
            </a:r>
            <a:r>
              <a:rPr lang="en-US" sz="1100" baseline="0">
                <a:solidFill>
                  <a:schemeClr val="tx1"/>
                </a:solidFill>
                <a:effectLst/>
                <a:latin typeface="+mn-lt"/>
                <a:ea typeface="+mn-ea"/>
                <a:cs typeface="+mn-cs"/>
              </a:rPr>
              <a:t>:		https://www.who.int/teams/health-systems-governance-and-financing/economic-analysis </a:t>
            </a:r>
            <a:endParaRPr lang="en-US">
              <a:effectLst/>
            </a:endParaRPr>
          </a:p>
          <a:p>
            <a:pPr marL="0" indent="0">
              <a:spcAft>
                <a:spcPts val="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xdr:txBody>
      </xdr:sp>
      <xdr:sp macro="" textlink="">
        <xdr:nvSpPr>
          <xdr:cNvPr id="4" name="TextBox 3">
            <a:extLst>
              <a:ext uri="{FF2B5EF4-FFF2-40B4-BE49-F238E27FC236}">
                <a16:creationId xmlns:a16="http://schemas.microsoft.com/office/drawing/2014/main" id="{1AA8081E-850E-1D92-C768-520481081EAD}"/>
              </a:ext>
            </a:extLst>
          </xdr:cNvPr>
          <xdr:cNvSpPr txBox="1"/>
        </xdr:nvSpPr>
        <xdr:spPr>
          <a:xfrm>
            <a:off x="8220074" y="200025"/>
            <a:ext cx="1314451" cy="5295280"/>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endParaRPr lang="en-US" sz="1100" baseline="0"/>
          </a:p>
          <a:p>
            <a:pPr marL="0" indent="0">
              <a:spcAft>
                <a:spcPts val="600"/>
              </a:spcAft>
              <a:buFont typeface="Arial" panose="020B0604020202020204" pitchFamily="34" charset="0"/>
              <a:buNone/>
            </a:pPr>
            <a:r>
              <a:rPr lang="en-US" sz="1000" i="0" baseline="0"/>
              <a:t>Version v02.05.2022</a:t>
            </a:r>
          </a:p>
        </xdr:txBody>
      </xdr:sp>
      <xdr:pic>
        <xdr:nvPicPr>
          <xdr:cNvPr id="5" name="Picture 4" descr="World Health Organization Logo, history, meaning, symbol, PNG">
            <a:extLst>
              <a:ext uri="{FF2B5EF4-FFF2-40B4-BE49-F238E27FC236}">
                <a16:creationId xmlns:a16="http://schemas.microsoft.com/office/drawing/2014/main" id="{DFEFC25D-0BB3-795B-CEE7-1842F1556547}"/>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977" r="18060"/>
          <a:stretch/>
        </xdr:blipFill>
        <xdr:spPr bwMode="auto">
          <a:xfrm>
            <a:off x="8362950" y="323849"/>
            <a:ext cx="997227" cy="89535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402629</xdr:colOff>
      <xdr:row>1</xdr:row>
      <xdr:rowOff>0</xdr:rowOff>
    </xdr:from>
    <xdr:to>
      <xdr:col>6</xdr:col>
      <xdr:colOff>169060</xdr:colOff>
      <xdr:row>5</xdr:row>
      <xdr:rowOff>47625</xdr:rowOff>
    </xdr:to>
    <xdr:pic>
      <xdr:nvPicPr>
        <xdr:cNvPr id="2" name="Picture 1" descr="World Health Organization Logo, history, meaning, symbol, PNG">
          <a:extLst>
            <a:ext uri="{FF2B5EF4-FFF2-40B4-BE49-F238E27FC236}">
              <a16:creationId xmlns:a16="http://schemas.microsoft.com/office/drawing/2014/main" id="{D3A76895-D1A7-4104-A65B-34FCC637B27D}"/>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977" r="18060"/>
        <a:stretch/>
      </xdr:blipFill>
      <xdr:spPr bwMode="auto">
        <a:xfrm>
          <a:off x="8946554" y="190500"/>
          <a:ext cx="985631"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32497</xdr:colOff>
      <xdr:row>4</xdr:row>
      <xdr:rowOff>56030</xdr:rowOff>
    </xdr:from>
    <xdr:to>
      <xdr:col>15</xdr:col>
      <xdr:colOff>127747</xdr:colOff>
      <xdr:row>12</xdr:row>
      <xdr:rowOff>206749</xdr:rowOff>
    </xdr:to>
    <xdr:sp macro="" textlink="">
      <xdr:nvSpPr>
        <xdr:cNvPr id="2" name="TextBox 1">
          <a:extLst>
            <a:ext uri="{FF2B5EF4-FFF2-40B4-BE49-F238E27FC236}">
              <a16:creationId xmlns:a16="http://schemas.microsoft.com/office/drawing/2014/main" id="{1ED1D9C0-8CE3-429B-8B8D-80425DDF4F0F}"/>
            </a:ext>
          </a:extLst>
        </xdr:cNvPr>
        <xdr:cNvSpPr txBox="1"/>
      </xdr:nvSpPr>
      <xdr:spPr>
        <a:xfrm>
          <a:off x="10300447" y="970430"/>
          <a:ext cx="4972050" cy="19033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These are the assumptions</a:t>
          </a:r>
          <a:r>
            <a:rPr lang="en-GB" sz="1100" baseline="0"/>
            <a:t> used in the calculations i.e all the data that you could replace with local data.</a:t>
          </a:r>
        </a:p>
        <a:p>
          <a:endParaRPr lang="en-GB" sz="1100" baseline="0"/>
        </a:p>
        <a:p>
          <a:r>
            <a:rPr lang="en-GB" sz="1100" baseline="0"/>
            <a:t>Please make changes in this worksheet, and they will feed into the calculations from here.</a:t>
          </a:r>
        </a:p>
        <a:p>
          <a:endParaRPr lang="en-GB" sz="1100" baseline="0"/>
        </a:p>
        <a:p>
          <a:r>
            <a:rPr lang="en-GB" sz="1100" baseline="0"/>
            <a:t>Should you wish to make changes to the quantity assumptions, it is necessary to enter the other workseets within the tool.</a:t>
          </a:r>
        </a:p>
        <a:p>
          <a:endParaRPr lang="en-GB" sz="1100" baseline="0"/>
        </a:p>
        <a:p>
          <a:r>
            <a:rPr lang="en-GB" sz="1100" baseline="0"/>
            <a:t>Your changes will be reflected in the total costs worksheet.</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294822</xdr:colOff>
      <xdr:row>11</xdr:row>
      <xdr:rowOff>124732</xdr:rowOff>
    </xdr:from>
    <xdr:ext cx="4558392" cy="986518"/>
    <xdr:sp macro="" textlink="">
      <xdr:nvSpPr>
        <xdr:cNvPr id="8" name="TextBox 7">
          <a:extLst>
            <a:ext uri="{FF2B5EF4-FFF2-40B4-BE49-F238E27FC236}">
              <a16:creationId xmlns:a16="http://schemas.microsoft.com/office/drawing/2014/main" id="{87F6CEF8-0626-45A9-A192-C634BE92DB68}"/>
            </a:ext>
          </a:extLst>
        </xdr:cNvPr>
        <xdr:cNvSpPr txBox="1"/>
      </xdr:nvSpPr>
      <xdr:spPr>
        <a:xfrm>
          <a:off x="294822" y="6202589"/>
          <a:ext cx="4558392" cy="98651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u="sng"/>
            <a:t>Assumptions</a:t>
          </a:r>
          <a:r>
            <a:rPr lang="en-US" sz="1100"/>
            <a:t>:</a:t>
          </a:r>
        </a:p>
        <a:p>
          <a:r>
            <a:rPr lang="en-US" sz="1100"/>
            <a:t>Operating cost per km is estimated</a:t>
          </a:r>
          <a:r>
            <a:rPr lang="en-US" sz="1100" baseline="0"/>
            <a:t> as the sum of:</a:t>
          </a:r>
        </a:p>
        <a:p>
          <a:r>
            <a:rPr lang="en-US" sz="1100" baseline="0"/>
            <a:t>-  Fuel cost per km = fuel price/L x fuel consumption/km</a:t>
          </a:r>
          <a:endParaRPr lang="en-US" sz="1100"/>
        </a:p>
        <a:p>
          <a:r>
            <a:rPr lang="en-US" sz="1100"/>
            <a:t>-  Tyre cost/km</a:t>
          </a:r>
          <a:r>
            <a:rPr lang="en-US" sz="1100" baseline="0"/>
            <a:t> = cost of four new tyres / average life span of tyre in km</a:t>
          </a:r>
        </a:p>
        <a:p>
          <a:r>
            <a:rPr lang="en-US" sz="1100" baseline="0"/>
            <a:t>-  Cost of basic maintenance/km (0.5% of new vehicle value/20,000 km)</a:t>
          </a:r>
        </a:p>
        <a:p>
          <a:endParaRPr lang="en-US" sz="1100" baseline="0"/>
        </a:p>
        <a:p>
          <a:endParaRPr lang="en-US" sz="1100" baseline="0"/>
        </a:p>
        <a:p>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13</xdr:col>
      <xdr:colOff>32107</xdr:colOff>
      <xdr:row>4</xdr:row>
      <xdr:rowOff>160534</xdr:rowOff>
    </xdr:from>
    <xdr:ext cx="6132388" cy="1648145"/>
    <xdr:sp macro="" textlink="">
      <xdr:nvSpPr>
        <xdr:cNvPr id="2" name="TextBox 1">
          <a:extLst>
            <a:ext uri="{FF2B5EF4-FFF2-40B4-BE49-F238E27FC236}">
              <a16:creationId xmlns:a16="http://schemas.microsoft.com/office/drawing/2014/main" id="{B348CB56-9CC9-463D-B4F0-7B5DF302DA95}"/>
            </a:ext>
          </a:extLst>
        </xdr:cNvPr>
        <xdr:cNvSpPr txBox="1"/>
      </xdr:nvSpPr>
      <xdr:spPr>
        <a:xfrm>
          <a:off x="13484832" y="1113034"/>
          <a:ext cx="6132388" cy="164814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  Bi-annual</a:t>
          </a:r>
          <a:r>
            <a:rPr lang="en-US" sz="1100" baseline="0"/>
            <a:t> data for 34 EU countries. Took average of 2019. </a:t>
          </a:r>
        </a:p>
        <a:p>
          <a:r>
            <a:rPr lang="en-US" sz="1100" baseline="0"/>
            <a:t>-  Calculated % difference between 2010 and 2019 for these countries.</a:t>
          </a:r>
        </a:p>
        <a:p>
          <a:r>
            <a:rPr lang="en-US" sz="1100" baseline="0"/>
            <a:t>-  Used mean % difference to calculate 2019 electricity prices for all other countries.</a:t>
          </a:r>
        </a:p>
        <a:p>
          <a:r>
            <a:rPr lang="en-US" sz="1100" baseline="0"/>
            <a:t>-  Prices for band DC: 2500 &lt; consumption &lt; 5000 kWh</a:t>
          </a:r>
        </a:p>
        <a:p>
          <a:r>
            <a:rPr lang="en-US" sz="1100" baseline="0"/>
            <a:t>-  All taxes and levies included</a:t>
          </a:r>
        </a:p>
        <a:p>
          <a:r>
            <a:rPr lang="en-US" sz="1100" baseline="0"/>
            <a:t>-  Euros</a:t>
          </a:r>
        </a:p>
        <a:p>
          <a:endParaRPr lang="en-US" sz="1100" baseline="0"/>
        </a:p>
        <a:p>
          <a:r>
            <a:rPr lang="en-US" sz="1100" b="1" baseline="0"/>
            <a:t>BUT data sources are not comparable</a:t>
          </a:r>
          <a:r>
            <a:rPr lang="en-US" sz="1100" baseline="0"/>
            <a:t>. Historical data from EC shows much lower energy prices in 2010</a:t>
          </a:r>
        </a:p>
        <a:p>
          <a:endParaRPr lang="en-US" sz="1100" baseline="0"/>
        </a:p>
        <a:p>
          <a:endParaRPr lang="en-US" sz="1100" baseline="0"/>
        </a:p>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12</xdr:col>
      <xdr:colOff>481852</xdr:colOff>
      <xdr:row>12</xdr:row>
      <xdr:rowOff>178552</xdr:rowOff>
    </xdr:from>
    <xdr:to>
      <xdr:col>26</xdr:col>
      <xdr:colOff>268941</xdr:colOff>
      <xdr:row>42</xdr:row>
      <xdr:rowOff>102609</xdr:rowOff>
    </xdr:to>
    <xdr:pic>
      <xdr:nvPicPr>
        <xdr:cNvPr id="2" name="Picture 1">
          <a:extLst>
            <a:ext uri="{FF2B5EF4-FFF2-40B4-BE49-F238E27FC236}">
              <a16:creationId xmlns:a16="http://schemas.microsoft.com/office/drawing/2014/main" id="{F19903FC-48DC-4DCD-AD75-4C633A4309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40470" y="3887699"/>
          <a:ext cx="8258736" cy="5639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h%20Physical%20inactivity/2%20Costing/NCD%20Costing%20Too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6%20Costing/5%20Totanes%20information/Management%20costing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20WHO_CHOICE_Price_Database_2019_A3%20FINA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CORE/WHO-CHOICE%20salaries%202019%20revised.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rsonal/meheusf_who_int/Documents/2022%20App%203%20update%20private/5%20Costing%20AB%20and%20FM%20only/Salaries/Salaries%20201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8f48062484472743/WHO-CHOICE/Salaries/WHO-CHOICE%20salaries%202019%20revised.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6%20Costing/5%20Totanes%20information/23%20maart/Tobacco%20Cessation%20IC%20Analysis%20MASTER.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6%20Costing/1%20Costing/Source%20data/WB%20fuel%20pric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6%20Costing/1%20Costing/Source%20data/WB%20diesel%20pric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Callum\Google%20Drive\Work\WHO%20Choice%20Prices\Project%20Spread%20Sheets\5.%20Cold%20Chain%20Storage%20and%20Distribution\20131228%20Cold%20Chain%20Storage%20and%20Distribution.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6%20Costing/1%20Costing/Source%20data/EC%20electricity%20price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8f48062484472743/4%20%202022%20appendix%203%20update/6%20Costing/1%20Costing/Source%20data/Electricity%20price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CHOICE%202010%20updates\Programme%20Costs\Julkiana\Estimates%20and%20Imputations%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etUp"/>
      <sheetName val="Default_Values_InputSheet"/>
      <sheetName val="Summary results"/>
      <sheetName val="Tobacco"/>
      <sheetName val="Alcohol"/>
      <sheetName val="Diet_PA"/>
      <sheetName val="NCD_program"/>
      <sheetName val="CVD_Diabetes"/>
      <sheetName val="Cancer"/>
      <sheetName val="Respiratory"/>
      <sheetName val="NCD Cases"/>
      <sheetName val="Epid data"/>
      <sheetName val="Prices"/>
      <sheetName val="Pop"/>
      <sheetName val="Priors"/>
      <sheetName val="Database"/>
      <sheetName val="Codes"/>
    </sheetNames>
    <sheetDataSet>
      <sheetData sheetId="0"/>
      <sheetData sheetId="1">
        <row r="15">
          <cell r="E15" t="str">
            <v>Brazil</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t="str">
            <v>Afghanistan</v>
          </cell>
          <cell r="I2" t="str">
            <v>EMRD</v>
          </cell>
        </row>
        <row r="3">
          <cell r="A3" t="str">
            <v>Albania</v>
          </cell>
          <cell r="I3" t="str">
            <v>EURB</v>
          </cell>
        </row>
        <row r="4">
          <cell r="A4" t="str">
            <v>Algeria</v>
          </cell>
          <cell r="I4" t="str">
            <v>AFRD</v>
          </cell>
        </row>
        <row r="5">
          <cell r="A5" t="str">
            <v>Andorra</v>
          </cell>
          <cell r="I5" t="str">
            <v>EURA</v>
          </cell>
        </row>
        <row r="6">
          <cell r="A6" t="str">
            <v>Angola</v>
          </cell>
          <cell r="I6" t="str">
            <v>AFRD</v>
          </cell>
        </row>
        <row r="7">
          <cell r="A7" t="str">
            <v>Antigua and Barbuda</v>
          </cell>
          <cell r="I7" t="str">
            <v>AMRB</v>
          </cell>
        </row>
        <row r="8">
          <cell r="A8" t="str">
            <v>Argentina</v>
          </cell>
          <cell r="I8" t="str">
            <v>AMRB</v>
          </cell>
        </row>
        <row r="9">
          <cell r="A9" t="str">
            <v>Armenia</v>
          </cell>
          <cell r="I9" t="str">
            <v>EURB</v>
          </cell>
        </row>
        <row r="10">
          <cell r="A10" t="str">
            <v>Australia</v>
          </cell>
          <cell r="I10" t="str">
            <v>WPRA</v>
          </cell>
        </row>
        <row r="11">
          <cell r="A11" t="str">
            <v>Austria</v>
          </cell>
          <cell r="I11" t="str">
            <v>EURA</v>
          </cell>
        </row>
        <row r="12">
          <cell r="A12" t="str">
            <v>Azerbaijan</v>
          </cell>
          <cell r="I12" t="str">
            <v>EURB</v>
          </cell>
        </row>
        <row r="13">
          <cell r="A13" t="str">
            <v>Bahamas</v>
          </cell>
          <cell r="I13" t="str">
            <v>AMRB</v>
          </cell>
        </row>
        <row r="14">
          <cell r="A14" t="str">
            <v>Bahrain</v>
          </cell>
          <cell r="I14" t="str">
            <v>EMRB</v>
          </cell>
        </row>
        <row r="15">
          <cell r="A15" t="str">
            <v>Bangladesh</v>
          </cell>
          <cell r="I15" t="str">
            <v>SEARD</v>
          </cell>
        </row>
        <row r="16">
          <cell r="A16" t="str">
            <v>Barbados</v>
          </cell>
          <cell r="I16" t="str">
            <v>AMRB</v>
          </cell>
        </row>
        <row r="17">
          <cell r="A17" t="str">
            <v>Belarus</v>
          </cell>
          <cell r="I17" t="str">
            <v>EURC</v>
          </cell>
        </row>
        <row r="18">
          <cell r="A18" t="str">
            <v>Belgium</v>
          </cell>
          <cell r="I18" t="str">
            <v>EURA</v>
          </cell>
        </row>
        <row r="19">
          <cell r="A19" t="str">
            <v>Belize</v>
          </cell>
          <cell r="I19" t="str">
            <v>AMRB</v>
          </cell>
        </row>
        <row r="20">
          <cell r="A20" t="str">
            <v>Benin</v>
          </cell>
          <cell r="I20" t="str">
            <v>AFRD</v>
          </cell>
        </row>
        <row r="21">
          <cell r="A21" t="str">
            <v>Bhutan</v>
          </cell>
          <cell r="I21" t="str">
            <v>SEARD</v>
          </cell>
        </row>
        <row r="22">
          <cell r="A22" t="str">
            <v>Bolivia</v>
          </cell>
          <cell r="I22" t="str">
            <v>AMRD</v>
          </cell>
        </row>
        <row r="23">
          <cell r="A23" t="str">
            <v>Bosnia and Herzegovina</v>
          </cell>
          <cell r="I23" t="str">
            <v>EURB</v>
          </cell>
        </row>
        <row r="24">
          <cell r="A24" t="str">
            <v>Botswana</v>
          </cell>
          <cell r="I24" t="str">
            <v>AFRE</v>
          </cell>
        </row>
        <row r="25">
          <cell r="A25" t="str">
            <v>Brazil</v>
          </cell>
          <cell r="I25" t="str">
            <v>AMRB</v>
          </cell>
        </row>
        <row r="26">
          <cell r="A26" t="str">
            <v>Brunei Darussalam</v>
          </cell>
          <cell r="I26" t="str">
            <v>WPRA</v>
          </cell>
        </row>
        <row r="27">
          <cell r="A27" t="str">
            <v>Bulgaria</v>
          </cell>
          <cell r="I27" t="str">
            <v>EURB</v>
          </cell>
        </row>
        <row r="28">
          <cell r="A28" t="str">
            <v>Burkina Faso</v>
          </cell>
          <cell r="I28" t="str">
            <v>AFRD</v>
          </cell>
        </row>
        <row r="29">
          <cell r="A29" t="str">
            <v>Burundi</v>
          </cell>
          <cell r="I29" t="str">
            <v>AFRE</v>
          </cell>
        </row>
        <row r="30">
          <cell r="A30" t="str">
            <v>Cambodia</v>
          </cell>
          <cell r="I30" t="str">
            <v>WPRB</v>
          </cell>
        </row>
        <row r="31">
          <cell r="A31" t="str">
            <v>Cameroon</v>
          </cell>
          <cell r="I31" t="str">
            <v>AFRD</v>
          </cell>
        </row>
        <row r="32">
          <cell r="A32" t="str">
            <v>Canada</v>
          </cell>
          <cell r="I32" t="str">
            <v>AMRA</v>
          </cell>
        </row>
        <row r="33">
          <cell r="A33" t="str">
            <v>Cape Verde</v>
          </cell>
          <cell r="I33" t="str">
            <v>AFRD</v>
          </cell>
        </row>
        <row r="34">
          <cell r="A34" t="str">
            <v>Central African Republic</v>
          </cell>
          <cell r="I34" t="str">
            <v>AFRE</v>
          </cell>
        </row>
        <row r="35">
          <cell r="A35" t="str">
            <v>Chad</v>
          </cell>
          <cell r="I35" t="str">
            <v>AFRD</v>
          </cell>
        </row>
        <row r="36">
          <cell r="A36" t="str">
            <v>Chile</v>
          </cell>
          <cell r="I36" t="str">
            <v>AMRB</v>
          </cell>
        </row>
        <row r="37">
          <cell r="A37" t="str">
            <v>China</v>
          </cell>
          <cell r="I37" t="str">
            <v>WPRB</v>
          </cell>
        </row>
        <row r="38">
          <cell r="A38" t="str">
            <v>Colombia</v>
          </cell>
          <cell r="I38" t="str">
            <v>AMRB</v>
          </cell>
        </row>
        <row r="39">
          <cell r="A39" t="str">
            <v>Comoros</v>
          </cell>
          <cell r="I39" t="str">
            <v>AFRD</v>
          </cell>
        </row>
        <row r="40">
          <cell r="A40" t="str">
            <v>Congo</v>
          </cell>
          <cell r="I40" t="str">
            <v>AFRE</v>
          </cell>
        </row>
        <row r="41">
          <cell r="A41" t="str">
            <v>Cook Islands</v>
          </cell>
          <cell r="I41" t="str">
            <v>WPRB</v>
          </cell>
        </row>
        <row r="42">
          <cell r="A42" t="str">
            <v>Costa Rica</v>
          </cell>
          <cell r="I42" t="str">
            <v>AMRB</v>
          </cell>
        </row>
        <row r="43">
          <cell r="A43" t="str">
            <v>Côte d'Ivoire</v>
          </cell>
          <cell r="I43" t="str">
            <v>AFRE</v>
          </cell>
        </row>
        <row r="44">
          <cell r="A44" t="str">
            <v>Croatia</v>
          </cell>
          <cell r="I44" t="str">
            <v>EURA</v>
          </cell>
        </row>
        <row r="45">
          <cell r="A45" t="str">
            <v>Cuba</v>
          </cell>
          <cell r="I45" t="str">
            <v>AMRA</v>
          </cell>
        </row>
        <row r="46">
          <cell r="A46" t="str">
            <v>Cyprus</v>
          </cell>
          <cell r="I46" t="str">
            <v>EMRB</v>
          </cell>
        </row>
        <row r="47">
          <cell r="A47" t="str">
            <v>Czech Republic</v>
          </cell>
          <cell r="I47" t="str">
            <v>EURA</v>
          </cell>
        </row>
        <row r="48">
          <cell r="A48" t="str">
            <v>Democratic People's Republic of Korea</v>
          </cell>
          <cell r="I48" t="str">
            <v>SEARD</v>
          </cell>
        </row>
        <row r="49">
          <cell r="A49" t="str">
            <v xml:space="preserve">Democratic Republic of the Congo </v>
          </cell>
          <cell r="I49" t="str">
            <v>AFRE</v>
          </cell>
        </row>
        <row r="50">
          <cell r="A50" t="str">
            <v>Denmark</v>
          </cell>
          <cell r="I50" t="str">
            <v>EURA</v>
          </cell>
        </row>
        <row r="51">
          <cell r="A51" t="str">
            <v>Djibouti</v>
          </cell>
          <cell r="I51" t="str">
            <v>EMRD</v>
          </cell>
        </row>
        <row r="52">
          <cell r="A52" t="str">
            <v>Dominica</v>
          </cell>
          <cell r="I52" t="str">
            <v>AMRB</v>
          </cell>
        </row>
        <row r="53">
          <cell r="A53" t="str">
            <v>Dominican Republic</v>
          </cell>
          <cell r="I53" t="str">
            <v>AMRB</v>
          </cell>
        </row>
        <row r="54">
          <cell r="A54" t="str">
            <v>Ecuador</v>
          </cell>
          <cell r="I54" t="str">
            <v>AMRD</v>
          </cell>
        </row>
        <row r="55">
          <cell r="A55" t="str">
            <v>Egypt</v>
          </cell>
          <cell r="I55" t="str">
            <v>EMRD</v>
          </cell>
        </row>
        <row r="56">
          <cell r="A56" t="str">
            <v>El Salvador</v>
          </cell>
          <cell r="I56" t="str">
            <v>AMRB</v>
          </cell>
        </row>
        <row r="57">
          <cell r="A57" t="str">
            <v>Equatorial Guinea</v>
          </cell>
          <cell r="I57" t="str">
            <v>AFRD</v>
          </cell>
        </row>
        <row r="58">
          <cell r="A58" t="str">
            <v>Eritrea</v>
          </cell>
          <cell r="I58" t="str">
            <v>AFRE</v>
          </cell>
        </row>
        <row r="59">
          <cell r="A59" t="str">
            <v>Estonia</v>
          </cell>
          <cell r="I59" t="str">
            <v>EURC</v>
          </cell>
        </row>
        <row r="60">
          <cell r="A60" t="str">
            <v>Ethiopia</v>
          </cell>
          <cell r="I60" t="str">
            <v>AFRE</v>
          </cell>
        </row>
        <row r="61">
          <cell r="A61" t="str">
            <v>Fiji</v>
          </cell>
          <cell r="I61" t="str">
            <v>WPRB</v>
          </cell>
        </row>
        <row r="62">
          <cell r="A62" t="str">
            <v>Finland</v>
          </cell>
          <cell r="I62" t="str">
            <v>EURA</v>
          </cell>
        </row>
        <row r="63">
          <cell r="A63" t="str">
            <v>France</v>
          </cell>
          <cell r="I63" t="str">
            <v>EURA</v>
          </cell>
        </row>
        <row r="64">
          <cell r="A64" t="str">
            <v>Gabon</v>
          </cell>
          <cell r="I64" t="str">
            <v>AFRD</v>
          </cell>
        </row>
        <row r="65">
          <cell r="A65" t="str">
            <v>Gambia</v>
          </cell>
          <cell r="I65" t="str">
            <v>AFRD</v>
          </cell>
        </row>
        <row r="66">
          <cell r="A66" t="str">
            <v>Georgia</v>
          </cell>
          <cell r="I66" t="str">
            <v>EURB</v>
          </cell>
        </row>
        <row r="67">
          <cell r="A67" t="str">
            <v>Germany</v>
          </cell>
          <cell r="I67" t="str">
            <v>EURA</v>
          </cell>
        </row>
        <row r="68">
          <cell r="A68" t="str">
            <v>Ghana</v>
          </cell>
          <cell r="I68" t="str">
            <v>AFRD</v>
          </cell>
        </row>
        <row r="69">
          <cell r="A69" t="str">
            <v>Greece</v>
          </cell>
          <cell r="I69" t="str">
            <v>EURA</v>
          </cell>
        </row>
        <row r="70">
          <cell r="A70" t="str">
            <v>Grenada</v>
          </cell>
          <cell r="I70" t="str">
            <v>AMRB</v>
          </cell>
        </row>
        <row r="71">
          <cell r="A71" t="str">
            <v>Guatemala</v>
          </cell>
          <cell r="I71" t="str">
            <v>AMRD</v>
          </cell>
        </row>
        <row r="72">
          <cell r="A72" t="str">
            <v>Guinea</v>
          </cell>
          <cell r="I72" t="str">
            <v>AFRD</v>
          </cell>
        </row>
        <row r="73">
          <cell r="A73" t="str">
            <v>Guinea-Bissau</v>
          </cell>
          <cell r="I73" t="str">
            <v>AFRD</v>
          </cell>
        </row>
        <row r="74">
          <cell r="A74" t="str">
            <v>Guyana</v>
          </cell>
          <cell r="I74" t="str">
            <v>AMRB</v>
          </cell>
        </row>
        <row r="75">
          <cell r="A75" t="str">
            <v>Haiti</v>
          </cell>
          <cell r="I75" t="str">
            <v>AMRD</v>
          </cell>
        </row>
        <row r="76">
          <cell r="A76" t="str">
            <v>Honduras</v>
          </cell>
          <cell r="I76" t="str">
            <v>AMRB</v>
          </cell>
        </row>
        <row r="77">
          <cell r="A77" t="str">
            <v>Hungary</v>
          </cell>
          <cell r="I77" t="str">
            <v>EURC</v>
          </cell>
        </row>
        <row r="78">
          <cell r="A78" t="str">
            <v>Iceland</v>
          </cell>
          <cell r="I78" t="str">
            <v>EURA</v>
          </cell>
        </row>
        <row r="79">
          <cell r="A79" t="str">
            <v>India</v>
          </cell>
          <cell r="I79" t="str">
            <v>SEARD</v>
          </cell>
        </row>
        <row r="80">
          <cell r="A80" t="str">
            <v>Indonesia</v>
          </cell>
          <cell r="I80" t="str">
            <v>SEARB</v>
          </cell>
        </row>
        <row r="81">
          <cell r="A81" t="str">
            <v>Iran, Islamic Republic of</v>
          </cell>
          <cell r="I81" t="str">
            <v>EMRB</v>
          </cell>
        </row>
        <row r="82">
          <cell r="A82" t="str">
            <v>Iraq</v>
          </cell>
          <cell r="I82" t="str">
            <v>EMRD</v>
          </cell>
        </row>
        <row r="83">
          <cell r="A83" t="str">
            <v>Ireland</v>
          </cell>
          <cell r="I83" t="str">
            <v>EURA</v>
          </cell>
        </row>
        <row r="84">
          <cell r="A84" t="str">
            <v>Israel</v>
          </cell>
          <cell r="I84" t="str">
            <v>EURA</v>
          </cell>
        </row>
        <row r="85">
          <cell r="A85" t="str">
            <v>Italy</v>
          </cell>
          <cell r="I85" t="str">
            <v>EURA</v>
          </cell>
        </row>
        <row r="86">
          <cell r="A86" t="str">
            <v>Jamaica</v>
          </cell>
          <cell r="I86" t="str">
            <v>AMRB</v>
          </cell>
        </row>
        <row r="87">
          <cell r="A87" t="str">
            <v>Japan</v>
          </cell>
          <cell r="I87" t="str">
            <v>WPRA</v>
          </cell>
        </row>
        <row r="88">
          <cell r="A88" t="str">
            <v>Jordan</v>
          </cell>
          <cell r="I88" t="str">
            <v>EMRB</v>
          </cell>
        </row>
        <row r="89">
          <cell r="A89" t="str">
            <v>Kazakhstan</v>
          </cell>
          <cell r="I89" t="str">
            <v>EURC</v>
          </cell>
        </row>
        <row r="90">
          <cell r="A90" t="str">
            <v>Kenya</v>
          </cell>
          <cell r="I90" t="str">
            <v>AFRE</v>
          </cell>
        </row>
        <row r="91">
          <cell r="A91" t="str">
            <v>Kiribati</v>
          </cell>
          <cell r="I91" t="str">
            <v>WPRB</v>
          </cell>
        </row>
        <row r="92">
          <cell r="A92" t="str">
            <v>Kuwait</v>
          </cell>
          <cell r="I92" t="str">
            <v>EMRB</v>
          </cell>
        </row>
        <row r="93">
          <cell r="A93" t="str">
            <v>Kyrgyzstan</v>
          </cell>
          <cell r="I93" t="str">
            <v>EURB</v>
          </cell>
        </row>
        <row r="94">
          <cell r="A94" t="str">
            <v>Lao People's  Democratic Republic</v>
          </cell>
          <cell r="I94" t="str">
            <v>WPRB</v>
          </cell>
        </row>
        <row r="95">
          <cell r="A95" t="str">
            <v>Latvia</v>
          </cell>
          <cell r="I95" t="str">
            <v>EURC</v>
          </cell>
        </row>
        <row r="96">
          <cell r="A96" t="str">
            <v>Lebanon</v>
          </cell>
          <cell r="I96" t="str">
            <v>EMRB</v>
          </cell>
        </row>
        <row r="97">
          <cell r="A97" t="str">
            <v>Lesotho</v>
          </cell>
          <cell r="I97" t="str">
            <v>AFRE</v>
          </cell>
        </row>
        <row r="98">
          <cell r="A98" t="str">
            <v>Liberia</v>
          </cell>
          <cell r="I98" t="str">
            <v>AFRD</v>
          </cell>
        </row>
        <row r="99">
          <cell r="A99" t="str">
            <v>Libyan Arab Jamahiriya</v>
          </cell>
          <cell r="I99" t="str">
            <v>EMRB</v>
          </cell>
        </row>
        <row r="100">
          <cell r="A100" t="str">
            <v>Lithuania</v>
          </cell>
          <cell r="I100" t="str">
            <v>EURC</v>
          </cell>
        </row>
        <row r="101">
          <cell r="A101" t="str">
            <v>Luxembourg</v>
          </cell>
          <cell r="I101" t="str">
            <v>EURA</v>
          </cell>
        </row>
        <row r="102">
          <cell r="A102" t="str">
            <v>Madagascar</v>
          </cell>
          <cell r="I102" t="str">
            <v>AFRD</v>
          </cell>
        </row>
        <row r="103">
          <cell r="A103" t="str">
            <v>Malawi</v>
          </cell>
          <cell r="I103" t="str">
            <v>AFRE</v>
          </cell>
        </row>
        <row r="104">
          <cell r="A104" t="str">
            <v>Malaysia</v>
          </cell>
          <cell r="I104" t="str">
            <v>WPRB</v>
          </cell>
        </row>
        <row r="105">
          <cell r="A105" t="str">
            <v>Maldives</v>
          </cell>
          <cell r="I105" t="str">
            <v>SEARD</v>
          </cell>
        </row>
        <row r="106">
          <cell r="A106" t="str">
            <v>Mali</v>
          </cell>
          <cell r="I106" t="str">
            <v>AFRD</v>
          </cell>
        </row>
        <row r="107">
          <cell r="A107" t="str">
            <v>Malta</v>
          </cell>
          <cell r="I107" t="str">
            <v>EURA</v>
          </cell>
        </row>
        <row r="108">
          <cell r="A108" t="str">
            <v>Marshall Islands</v>
          </cell>
          <cell r="I108" t="str">
            <v>WPRB</v>
          </cell>
        </row>
        <row r="109">
          <cell r="A109" t="str">
            <v>Mauritania</v>
          </cell>
          <cell r="I109" t="str">
            <v>AFRD</v>
          </cell>
        </row>
        <row r="110">
          <cell r="A110" t="str">
            <v>Mauritius</v>
          </cell>
          <cell r="I110" t="str">
            <v>AFRD</v>
          </cell>
        </row>
        <row r="111">
          <cell r="A111" t="str">
            <v>Mexico</v>
          </cell>
          <cell r="I111" t="str">
            <v>AMRB</v>
          </cell>
        </row>
        <row r="112">
          <cell r="A112" t="str">
            <v>Micronesia, Federated States of</v>
          </cell>
          <cell r="I112" t="str">
            <v>WPRB</v>
          </cell>
        </row>
        <row r="113">
          <cell r="A113" t="str">
            <v>Monaco</v>
          </cell>
          <cell r="I113" t="str">
            <v>EURA</v>
          </cell>
        </row>
        <row r="114">
          <cell r="A114" t="str">
            <v>Mongolia</v>
          </cell>
          <cell r="I114" t="str">
            <v>WPRB</v>
          </cell>
        </row>
        <row r="115">
          <cell r="A115" t="str">
            <v>Montenegro</v>
          </cell>
          <cell r="I115" t="str">
            <v>EURB</v>
          </cell>
        </row>
        <row r="116">
          <cell r="A116" t="str">
            <v>Morocco</v>
          </cell>
          <cell r="I116" t="str">
            <v>EMRD</v>
          </cell>
        </row>
        <row r="117">
          <cell r="A117" t="str">
            <v>Mozambique</v>
          </cell>
          <cell r="I117" t="str">
            <v>AFRE</v>
          </cell>
        </row>
        <row r="118">
          <cell r="A118" t="str">
            <v>Myanmar</v>
          </cell>
          <cell r="I118" t="str">
            <v>SEARD</v>
          </cell>
        </row>
        <row r="119">
          <cell r="A119" t="str">
            <v>Namibia</v>
          </cell>
          <cell r="I119" t="str">
            <v>AFRE</v>
          </cell>
        </row>
        <row r="120">
          <cell r="A120" t="str">
            <v>Nauru</v>
          </cell>
          <cell r="I120" t="str">
            <v>WPRB</v>
          </cell>
        </row>
        <row r="121">
          <cell r="A121" t="str">
            <v>Nepal</v>
          </cell>
          <cell r="I121" t="str">
            <v>SEARD</v>
          </cell>
        </row>
        <row r="122">
          <cell r="A122" t="str">
            <v>Netherlands</v>
          </cell>
          <cell r="I122" t="str">
            <v>EURA</v>
          </cell>
        </row>
        <row r="123">
          <cell r="A123" t="str">
            <v>New Zealand</v>
          </cell>
          <cell r="I123" t="str">
            <v>WPRA</v>
          </cell>
        </row>
        <row r="124">
          <cell r="A124" t="str">
            <v>Nicaragua</v>
          </cell>
          <cell r="I124" t="str">
            <v>AMRD</v>
          </cell>
        </row>
        <row r="125">
          <cell r="A125" t="str">
            <v>Niger</v>
          </cell>
          <cell r="I125" t="str">
            <v>AFRD</v>
          </cell>
        </row>
        <row r="126">
          <cell r="A126" t="str">
            <v>Nigeria</v>
          </cell>
          <cell r="I126" t="str">
            <v>AFRD</v>
          </cell>
        </row>
        <row r="127">
          <cell r="A127" t="str">
            <v>Niue</v>
          </cell>
          <cell r="I127" t="str">
            <v>WPRB</v>
          </cell>
        </row>
        <row r="128">
          <cell r="A128" t="str">
            <v>Norway</v>
          </cell>
          <cell r="I128" t="str">
            <v>EURA</v>
          </cell>
        </row>
        <row r="129">
          <cell r="A129" t="str">
            <v>Oman</v>
          </cell>
          <cell r="I129" t="str">
            <v>EMRB</v>
          </cell>
        </row>
        <row r="130">
          <cell r="A130" t="str">
            <v>Pakistan</v>
          </cell>
          <cell r="I130" t="str">
            <v>EMRD</v>
          </cell>
        </row>
        <row r="131">
          <cell r="A131" t="str">
            <v>Palau</v>
          </cell>
          <cell r="I131" t="str">
            <v>WPRB</v>
          </cell>
        </row>
        <row r="132">
          <cell r="A132" t="str">
            <v>Panama</v>
          </cell>
          <cell r="I132" t="str">
            <v>AMRB</v>
          </cell>
        </row>
        <row r="133">
          <cell r="A133" t="str">
            <v>Papua New Guinea</v>
          </cell>
          <cell r="I133" t="str">
            <v>WPRB</v>
          </cell>
        </row>
        <row r="134">
          <cell r="A134" t="str">
            <v>Paraguay</v>
          </cell>
          <cell r="I134" t="str">
            <v>AMRB</v>
          </cell>
        </row>
        <row r="135">
          <cell r="A135" t="str">
            <v>Peru</v>
          </cell>
          <cell r="I135" t="str">
            <v>AMRD</v>
          </cell>
        </row>
        <row r="136">
          <cell r="A136" t="str">
            <v>Philippines</v>
          </cell>
          <cell r="I136" t="str">
            <v>WPRB</v>
          </cell>
        </row>
        <row r="137">
          <cell r="A137" t="str">
            <v>Poland</v>
          </cell>
          <cell r="I137" t="str">
            <v>EURB</v>
          </cell>
        </row>
        <row r="138">
          <cell r="A138" t="str">
            <v>Portugal</v>
          </cell>
          <cell r="I138" t="str">
            <v>EURA</v>
          </cell>
        </row>
        <row r="139">
          <cell r="A139" t="str">
            <v>Qatar</v>
          </cell>
          <cell r="I139" t="str">
            <v>EMRB</v>
          </cell>
        </row>
        <row r="140">
          <cell r="A140" t="str">
            <v>Republic of Korea</v>
          </cell>
          <cell r="I140" t="str">
            <v>WPRB</v>
          </cell>
        </row>
        <row r="141">
          <cell r="A141" t="str">
            <v>Republic of Moldova</v>
          </cell>
          <cell r="I141" t="str">
            <v>EURC</v>
          </cell>
        </row>
        <row r="142">
          <cell r="A142" t="str">
            <v>Romania</v>
          </cell>
          <cell r="I142" t="str">
            <v>EURB</v>
          </cell>
        </row>
        <row r="143">
          <cell r="A143" t="str">
            <v>Russian Federation</v>
          </cell>
          <cell r="I143" t="str">
            <v>EURC</v>
          </cell>
        </row>
        <row r="144">
          <cell r="A144" t="str">
            <v>Rwanda</v>
          </cell>
          <cell r="I144" t="str">
            <v>AFRE</v>
          </cell>
        </row>
        <row r="145">
          <cell r="A145" t="str">
            <v>Saint Kitts and Nevis</v>
          </cell>
          <cell r="I145" t="str">
            <v>AMRB</v>
          </cell>
        </row>
        <row r="146">
          <cell r="A146" t="str">
            <v>Saint Lucia</v>
          </cell>
          <cell r="I146" t="str">
            <v>AMRB</v>
          </cell>
        </row>
        <row r="147">
          <cell r="A147" t="str">
            <v>Saint Vincent and the Grenadines</v>
          </cell>
          <cell r="I147" t="str">
            <v>AMRB</v>
          </cell>
        </row>
        <row r="148">
          <cell r="A148" t="str">
            <v>Samoa</v>
          </cell>
          <cell r="I148" t="str">
            <v>WPRB</v>
          </cell>
        </row>
        <row r="149">
          <cell r="A149" t="str">
            <v>San Marino</v>
          </cell>
          <cell r="I149" t="str">
            <v>EURA</v>
          </cell>
        </row>
        <row r="150">
          <cell r="A150" t="str">
            <v>Sao Tome and Principe</v>
          </cell>
          <cell r="I150" t="str">
            <v>AFRD</v>
          </cell>
        </row>
        <row r="151">
          <cell r="A151" t="str">
            <v>Saudi Arabia</v>
          </cell>
          <cell r="I151" t="str">
            <v>EMRB</v>
          </cell>
        </row>
        <row r="152">
          <cell r="A152" t="str">
            <v>Senegal</v>
          </cell>
          <cell r="I152" t="str">
            <v>AFRD</v>
          </cell>
        </row>
        <row r="153">
          <cell r="A153" t="str">
            <v>Serbia</v>
          </cell>
          <cell r="I153" t="str">
            <v>EURB</v>
          </cell>
        </row>
        <row r="154">
          <cell r="A154" t="str">
            <v>Seychelles</v>
          </cell>
          <cell r="I154" t="str">
            <v>AFRD</v>
          </cell>
        </row>
        <row r="155">
          <cell r="A155" t="str">
            <v>Sierra Leone</v>
          </cell>
          <cell r="I155" t="str">
            <v>AFRD</v>
          </cell>
        </row>
        <row r="156">
          <cell r="A156" t="str">
            <v>Singapore</v>
          </cell>
          <cell r="I156" t="str">
            <v>WPRA</v>
          </cell>
        </row>
        <row r="157">
          <cell r="A157" t="str">
            <v>Slovakia</v>
          </cell>
          <cell r="I157" t="str">
            <v>EURB</v>
          </cell>
        </row>
        <row r="158">
          <cell r="A158" t="str">
            <v>Slovenia</v>
          </cell>
          <cell r="I158" t="str">
            <v>EURA</v>
          </cell>
        </row>
        <row r="159">
          <cell r="A159" t="str">
            <v>Solomon Islands</v>
          </cell>
          <cell r="I159" t="str">
            <v>WPRB</v>
          </cell>
        </row>
        <row r="160">
          <cell r="A160" t="str">
            <v>Somalia</v>
          </cell>
          <cell r="I160" t="str">
            <v>EMRD</v>
          </cell>
        </row>
        <row r="161">
          <cell r="A161" t="str">
            <v>South Africa</v>
          </cell>
          <cell r="I161" t="str">
            <v>AFRE</v>
          </cell>
        </row>
        <row r="162">
          <cell r="A162" t="str">
            <v>Spain</v>
          </cell>
          <cell r="I162" t="str">
            <v>EURA</v>
          </cell>
        </row>
        <row r="163">
          <cell r="A163" t="str">
            <v>Sri Lanka</v>
          </cell>
          <cell r="I163" t="str">
            <v>SEARB</v>
          </cell>
        </row>
        <row r="164">
          <cell r="A164" t="str">
            <v>Sudan</v>
          </cell>
          <cell r="I164" t="str">
            <v>EMRD</v>
          </cell>
        </row>
        <row r="165">
          <cell r="A165" t="str">
            <v>Suriname</v>
          </cell>
          <cell r="I165" t="str">
            <v>AMRB</v>
          </cell>
        </row>
        <row r="166">
          <cell r="A166" t="str">
            <v>Swaziland</v>
          </cell>
          <cell r="I166" t="str">
            <v>AFRE</v>
          </cell>
        </row>
        <row r="167">
          <cell r="A167" t="str">
            <v>Sweden</v>
          </cell>
          <cell r="I167" t="str">
            <v>EURA</v>
          </cell>
        </row>
        <row r="168">
          <cell r="A168" t="str">
            <v>Switzerland</v>
          </cell>
          <cell r="I168" t="str">
            <v>EURA</v>
          </cell>
        </row>
        <row r="169">
          <cell r="A169" t="str">
            <v>Syrian Arab Republic</v>
          </cell>
          <cell r="I169" t="str">
            <v>EMRB</v>
          </cell>
        </row>
        <row r="170">
          <cell r="A170" t="str">
            <v>Tajikistan</v>
          </cell>
          <cell r="I170" t="str">
            <v>EURB</v>
          </cell>
        </row>
        <row r="171">
          <cell r="A171" t="str">
            <v>Thailand</v>
          </cell>
          <cell r="I171" t="str">
            <v>SEARB</v>
          </cell>
        </row>
        <row r="172">
          <cell r="A172" t="str">
            <v>The former Yugoslav Republic of Macedonia</v>
          </cell>
          <cell r="I172" t="str">
            <v>EURB</v>
          </cell>
        </row>
        <row r="173">
          <cell r="A173" t="str">
            <v>Timor Leste</v>
          </cell>
          <cell r="I173" t="str">
            <v>WPRB</v>
          </cell>
        </row>
        <row r="174">
          <cell r="A174" t="str">
            <v>Togo</v>
          </cell>
          <cell r="I174" t="str">
            <v>AFRD</v>
          </cell>
        </row>
        <row r="175">
          <cell r="A175" t="str">
            <v>Tonga</v>
          </cell>
          <cell r="I175" t="str">
            <v>WPRB</v>
          </cell>
        </row>
        <row r="176">
          <cell r="A176" t="str">
            <v>Trinidad and Tobago</v>
          </cell>
          <cell r="I176" t="str">
            <v>AMRB</v>
          </cell>
        </row>
        <row r="177">
          <cell r="A177" t="str">
            <v>Tunisia</v>
          </cell>
          <cell r="I177" t="str">
            <v>EMRB</v>
          </cell>
        </row>
        <row r="178">
          <cell r="A178" t="str">
            <v>Turkey</v>
          </cell>
          <cell r="I178" t="str">
            <v>EURB</v>
          </cell>
        </row>
        <row r="179">
          <cell r="A179" t="str">
            <v>Turkmenistan</v>
          </cell>
          <cell r="I179" t="str">
            <v>EURB</v>
          </cell>
        </row>
        <row r="180">
          <cell r="A180" t="str">
            <v>Tuvalu</v>
          </cell>
          <cell r="I180" t="str">
            <v>WPRB</v>
          </cell>
        </row>
        <row r="181">
          <cell r="A181" t="str">
            <v>Uganda</v>
          </cell>
          <cell r="I181" t="str">
            <v>AFRE</v>
          </cell>
        </row>
        <row r="182">
          <cell r="A182" t="str">
            <v>Ukraine</v>
          </cell>
          <cell r="I182" t="str">
            <v>EURC</v>
          </cell>
        </row>
        <row r="183">
          <cell r="A183" t="str">
            <v>United Arab Emirates</v>
          </cell>
          <cell r="I183" t="str">
            <v>EMRB</v>
          </cell>
        </row>
        <row r="184">
          <cell r="A184" t="str">
            <v>United Kingdom</v>
          </cell>
          <cell r="I184" t="str">
            <v>EURA</v>
          </cell>
        </row>
        <row r="185">
          <cell r="A185" t="str">
            <v>United Republic of Tanzania</v>
          </cell>
          <cell r="I185" t="str">
            <v>AFRE</v>
          </cell>
        </row>
        <row r="186">
          <cell r="A186" t="str">
            <v>United States of America</v>
          </cell>
          <cell r="I186" t="str">
            <v>AMRA</v>
          </cell>
        </row>
        <row r="187">
          <cell r="A187" t="str">
            <v>Uruguay</v>
          </cell>
          <cell r="I187" t="str">
            <v>AMRB</v>
          </cell>
        </row>
        <row r="188">
          <cell r="A188" t="str">
            <v>Uzbekistan</v>
          </cell>
          <cell r="I188" t="str">
            <v>EURB</v>
          </cell>
        </row>
        <row r="189">
          <cell r="A189" t="str">
            <v>Vanuatu</v>
          </cell>
          <cell r="I189" t="str">
            <v>WPRB</v>
          </cell>
        </row>
        <row r="190">
          <cell r="A190" t="str">
            <v>Venezuela, Bolivarian Republic of</v>
          </cell>
          <cell r="I190" t="str">
            <v>AMRB</v>
          </cell>
        </row>
        <row r="191">
          <cell r="A191" t="str">
            <v>Viet Nam</v>
          </cell>
          <cell r="I191" t="str">
            <v>WPRB</v>
          </cell>
        </row>
        <row r="192">
          <cell r="A192" t="str">
            <v>Yemen</v>
          </cell>
          <cell r="I192" t="str">
            <v>EMRD</v>
          </cell>
        </row>
        <row r="193">
          <cell r="A193" t="str">
            <v>Zambia</v>
          </cell>
          <cell r="I193" t="str">
            <v>AFRE</v>
          </cell>
        </row>
        <row r="194">
          <cell r="A194" t="str">
            <v>Zimbabwe</v>
          </cell>
          <cell r="I194" t="str">
            <v>AFRE</v>
          </cell>
        </row>
        <row r="195">
          <cell r="A195" t="str">
            <v>AfrD</v>
          </cell>
          <cell r="I195" t="str">
            <v>AfrD</v>
          </cell>
        </row>
        <row r="196">
          <cell r="A196" t="str">
            <v>AfrE</v>
          </cell>
          <cell r="I196" t="str">
            <v>AfrE</v>
          </cell>
        </row>
        <row r="197">
          <cell r="A197" t="str">
            <v>AmrA</v>
          </cell>
          <cell r="I197" t="str">
            <v>AmrA</v>
          </cell>
        </row>
        <row r="198">
          <cell r="A198" t="str">
            <v>AmrB</v>
          </cell>
          <cell r="I198" t="str">
            <v>AmrB</v>
          </cell>
        </row>
        <row r="199">
          <cell r="A199" t="str">
            <v>AmrD</v>
          </cell>
          <cell r="I199" t="str">
            <v>AmrD</v>
          </cell>
        </row>
        <row r="200">
          <cell r="A200" t="str">
            <v>EmrB</v>
          </cell>
          <cell r="I200" t="str">
            <v>EmrB</v>
          </cell>
        </row>
        <row r="201">
          <cell r="A201" t="str">
            <v>EmrD</v>
          </cell>
          <cell r="I201" t="str">
            <v>EmrD</v>
          </cell>
        </row>
        <row r="202">
          <cell r="A202" t="str">
            <v>EurA</v>
          </cell>
          <cell r="I202" t="str">
            <v>EurA</v>
          </cell>
        </row>
        <row r="203">
          <cell r="A203" t="str">
            <v>EurB</v>
          </cell>
          <cell r="I203" t="str">
            <v>EurB</v>
          </cell>
        </row>
        <row r="204">
          <cell r="A204" t="str">
            <v>EurC</v>
          </cell>
          <cell r="I204" t="str">
            <v>EurC</v>
          </cell>
        </row>
        <row r="205">
          <cell r="A205" t="str">
            <v>SearB</v>
          </cell>
          <cell r="I205" t="str">
            <v>SearB</v>
          </cell>
        </row>
        <row r="206">
          <cell r="A206" t="str">
            <v>SearD</v>
          </cell>
          <cell r="I206" t="str">
            <v>SearD</v>
          </cell>
        </row>
        <row r="207">
          <cell r="A207" t="str">
            <v>WprA</v>
          </cell>
          <cell r="I207" t="str">
            <v>WprA</v>
          </cell>
        </row>
        <row r="208">
          <cell r="A208" t="str">
            <v>WprB</v>
          </cell>
          <cell r="I208" t="str">
            <v>WprB</v>
          </cell>
        </row>
      </sheetData>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 of intervention costing"/>
      <sheetName val="Facility visit price 2010"/>
      <sheetName val="Facility visit price 2018"/>
      <sheetName val="cost of intervention"/>
      <sheetName val="# services LIC"/>
      <sheetName val="# services LMIC"/>
      <sheetName val="Population"/>
      <sheetName val="Population LIC"/>
      <sheetName val="Population LMIC"/>
    </sheetNames>
    <sheetDataSet>
      <sheetData sheetId="0"/>
      <sheetData sheetId="1">
        <row r="1">
          <cell r="B1" t="str">
            <v>$ 2010 estimates</v>
          </cell>
          <cell r="C1"/>
          <cell r="D1" t="str">
            <v>Cost per bed day by hospital level* (without drugs)</v>
          </cell>
          <cell r="E1"/>
          <cell r="F1"/>
          <cell r="G1"/>
          <cell r="H1"/>
          <cell r="Q1"/>
          <cell r="R1"/>
          <cell r="S1"/>
          <cell r="T1"/>
          <cell r="U1"/>
          <cell r="V1" t="str">
            <v>Cost per outpatient visit</v>
          </cell>
          <cell r="W1"/>
          <cell r="X1"/>
          <cell r="Y1" t="str">
            <v>source file: 5.5.2015.OPV costs_From Chris..csv</v>
          </cell>
          <cell r="Z1"/>
          <cell r="AB1"/>
          <cell r="AC1"/>
          <cell r="AD1"/>
          <cell r="AE1"/>
          <cell r="AF1"/>
          <cell r="AH1"/>
          <cell r="AI1"/>
          <cell r="AJ1"/>
          <cell r="AK1"/>
          <cell r="AL1"/>
          <cell r="AN1"/>
          <cell r="AO1"/>
          <cell r="AP1"/>
          <cell r="AQ1"/>
          <cell r="AR1"/>
          <cell r="AT1"/>
          <cell r="AU1"/>
          <cell r="AV1"/>
          <cell r="AW1"/>
          <cell r="AX1"/>
          <cell r="AZ1" t="str">
            <v>Cost per bed day by hospital level*</v>
          </cell>
          <cell r="BC1"/>
          <cell r="BD1" t="str">
            <v>Cost per outpatient visit</v>
          </cell>
          <cell r="BE1"/>
          <cell r="BF1"/>
          <cell r="BG1"/>
          <cell r="BH1"/>
          <cell r="BJ1" t="str">
            <v>Cost per bed day by hospital level*</v>
          </cell>
          <cell r="BM1"/>
          <cell r="BN1" t="str">
            <v>Cost per outpatient visit</v>
          </cell>
          <cell r="BO1"/>
          <cell r="BP1"/>
          <cell r="BQ1"/>
          <cell r="BR1"/>
        </row>
        <row r="2">
          <cell r="C2"/>
          <cell r="D2" t="str">
            <v>Results in International Dollars</v>
          </cell>
          <cell r="E2"/>
          <cell r="F2"/>
          <cell r="G2"/>
          <cell r="H2"/>
          <cell r="J2" t="str">
            <v>Results in International Dollars</v>
          </cell>
          <cell r="K2"/>
          <cell r="L2"/>
          <cell r="M2"/>
          <cell r="N2"/>
          <cell r="P2" t="str">
            <v>Results in International Dollars</v>
          </cell>
          <cell r="Q2"/>
          <cell r="R2"/>
          <cell r="S2"/>
          <cell r="T2"/>
          <cell r="V2" t="str">
            <v>Results in International Dollars</v>
          </cell>
          <cell r="W2"/>
          <cell r="X2"/>
          <cell r="Y2"/>
          <cell r="Z2"/>
          <cell r="AB2" t="str">
            <v>Results in International Dollars</v>
          </cell>
          <cell r="AC2"/>
          <cell r="AD2"/>
          <cell r="AE2"/>
          <cell r="AF2"/>
          <cell r="AH2" t="str">
            <v>Results in International Dollars</v>
          </cell>
          <cell r="AI2"/>
          <cell r="AJ2"/>
          <cell r="AK2"/>
          <cell r="AL2"/>
          <cell r="AN2" t="str">
            <v>Results in International Dollars</v>
          </cell>
          <cell r="AO2"/>
          <cell r="AP2"/>
          <cell r="AQ2"/>
          <cell r="AR2"/>
          <cell r="AT2" t="str">
            <v>Results in International Dollars</v>
          </cell>
          <cell r="AU2"/>
          <cell r="AV2"/>
          <cell r="AW2"/>
          <cell r="AX2"/>
          <cell r="AZ2" t="str">
            <v>Results in NCU</v>
          </cell>
          <cell r="BA2"/>
          <cell r="BB2"/>
          <cell r="BD2" t="str">
            <v>Results in NCU</v>
          </cell>
          <cell r="BE2"/>
          <cell r="BF2"/>
          <cell r="BG2"/>
          <cell r="BH2"/>
          <cell r="BJ2" t="str">
            <v>Results in USD</v>
          </cell>
          <cell r="BK2"/>
          <cell r="BL2"/>
          <cell r="BN2" t="str">
            <v>Results in USD</v>
          </cell>
          <cell r="BO2"/>
          <cell r="BP2"/>
          <cell r="BQ2"/>
          <cell r="BR2"/>
        </row>
        <row r="3">
          <cell r="C3"/>
          <cell r="D3" t="str">
            <v>Primary Hospital</v>
          </cell>
          <cell r="E3"/>
          <cell r="F3"/>
          <cell r="G3"/>
          <cell r="H3"/>
          <cell r="J3" t="str">
            <v>Secondary Hospital</v>
          </cell>
          <cell r="K3"/>
          <cell r="L3"/>
          <cell r="M3"/>
          <cell r="N3"/>
          <cell r="P3" t="str">
            <v>Tertiary Hospital</v>
          </cell>
          <cell r="Q3"/>
          <cell r="R3"/>
          <cell r="S3"/>
          <cell r="T3"/>
          <cell r="V3" t="str">
            <v>Health Centre (no beds)</v>
          </cell>
          <cell r="W3"/>
          <cell r="X3"/>
          <cell r="Y3"/>
          <cell r="Z3"/>
          <cell r="AB3" t="str">
            <v>Health Centre (with beds)</v>
          </cell>
          <cell r="AC3"/>
          <cell r="AD3"/>
          <cell r="AE3"/>
          <cell r="AF3"/>
          <cell r="AH3" t="str">
            <v>Primary Hospital</v>
          </cell>
          <cell r="AI3"/>
          <cell r="AJ3"/>
          <cell r="AK3"/>
          <cell r="AL3"/>
          <cell r="AN3" t="str">
            <v>Secondary Hospital</v>
          </cell>
          <cell r="AO3"/>
          <cell r="AP3"/>
          <cell r="AQ3"/>
          <cell r="AR3"/>
          <cell r="AT3" t="str">
            <v>Tertiary Hospital</v>
          </cell>
          <cell r="AU3"/>
          <cell r="AV3"/>
          <cell r="AW3"/>
          <cell r="AX3"/>
          <cell r="AZ3" t="str">
            <v>Model prediction</v>
          </cell>
          <cell r="BA3"/>
          <cell r="BB3"/>
          <cell r="BD3" t="str">
            <v>Model prediction</v>
          </cell>
          <cell r="BE3"/>
          <cell r="BF3"/>
          <cell r="BG3"/>
          <cell r="BH3"/>
          <cell r="BJ3" t="str">
            <v>Model prediction</v>
          </cell>
          <cell r="BK3"/>
          <cell r="BL3"/>
          <cell r="BN3" t="str">
            <v>Model prediction</v>
          </cell>
          <cell r="BO3"/>
          <cell r="BP3"/>
          <cell r="BQ3"/>
          <cell r="BR3"/>
        </row>
        <row r="4">
          <cell r="B4" t="str">
            <v>Region/Country</v>
          </cell>
          <cell r="C4"/>
          <cell r="D4" t="str">
            <v>Model prediction</v>
          </cell>
          <cell r="E4" t="str">
            <v>Mean value from sample</v>
          </cell>
          <cell r="F4" t="str">
            <v>High  estimate  (95% uncertainty interval)</v>
          </cell>
          <cell r="G4" t="str">
            <v>Low estimate (95% uncertainty interval)</v>
          </cell>
          <cell r="H4" t="str">
            <v>SD</v>
          </cell>
          <cell r="I4"/>
          <cell r="J4" t="str">
            <v>Model prediction</v>
          </cell>
          <cell r="K4" t="str">
            <v>Mean value from sample</v>
          </cell>
          <cell r="L4" t="str">
            <v>High  estimate  (95% uncertainty interval)</v>
          </cell>
          <cell r="M4" t="str">
            <v>Low estimate (95% uncertainty interval)</v>
          </cell>
          <cell r="N4" t="str">
            <v>SD</v>
          </cell>
          <cell r="O4"/>
          <cell r="P4" t="str">
            <v>Model prediction</v>
          </cell>
          <cell r="Q4" t="str">
            <v>Mean value from sample</v>
          </cell>
          <cell r="R4" t="str">
            <v>High  estimate  (95% uncertainty interval)</v>
          </cell>
          <cell r="S4" t="str">
            <v>Low estimate (95% uncertainty interval)</v>
          </cell>
          <cell r="T4" t="str">
            <v>SD</v>
          </cell>
          <cell r="V4" t="str">
            <v>Model prediction</v>
          </cell>
          <cell r="W4" t="str">
            <v>Mean value from sample</v>
          </cell>
          <cell r="X4" t="str">
            <v>High  estimate  (95% uncertainty interval)</v>
          </cell>
          <cell r="Y4" t="str">
            <v>Low estimate (95% uncertainty interval)</v>
          </cell>
          <cell r="Z4" t="str">
            <v>SD</v>
          </cell>
          <cell r="AA4"/>
          <cell r="AB4" t="str">
            <v>Model prediction</v>
          </cell>
          <cell r="AC4" t="str">
            <v>Mean value from sample</v>
          </cell>
          <cell r="AD4" t="str">
            <v>High  estimate  (95% uncertainty interval)</v>
          </cell>
          <cell r="AE4" t="str">
            <v>Low estimate (95% uncertainty interval)</v>
          </cell>
          <cell r="AF4" t="str">
            <v>SD</v>
          </cell>
          <cell r="AG4"/>
          <cell r="AH4" t="str">
            <v>Model prediction</v>
          </cell>
          <cell r="AI4" t="str">
            <v>Mean value from sample</v>
          </cell>
          <cell r="AJ4" t="str">
            <v>High  estimate  (95% uncertainty interval)</v>
          </cell>
          <cell r="AK4" t="str">
            <v>Low estimate (95% uncertainty interval)</v>
          </cell>
          <cell r="AL4" t="str">
            <v>SD</v>
          </cell>
          <cell r="AM4"/>
          <cell r="AN4" t="str">
            <v>Model prediction</v>
          </cell>
          <cell r="AO4" t="str">
            <v>Mean value from sample</v>
          </cell>
          <cell r="AP4" t="str">
            <v>High  estimate  (95% uncertainty interval)</v>
          </cell>
          <cell r="AQ4" t="str">
            <v>Low estimate (95% uncertainty interval)</v>
          </cell>
          <cell r="AR4" t="str">
            <v>SD</v>
          </cell>
          <cell r="AS4"/>
          <cell r="AT4" t="str">
            <v>Model prediction</v>
          </cell>
          <cell r="AU4" t="str">
            <v>Mean value from sample</v>
          </cell>
          <cell r="AV4" t="str">
            <v>High  estimate  (95% uncertainty interval)</v>
          </cell>
          <cell r="AW4" t="str">
            <v>Low estimate (95% uncertainty interval)</v>
          </cell>
          <cell r="AX4" t="str">
            <v>SD</v>
          </cell>
          <cell r="AY4"/>
          <cell r="AZ4" t="str">
            <v>Primary Hospital</v>
          </cell>
          <cell r="BA4" t="str">
            <v>Secondary Hospital</v>
          </cell>
          <cell r="BB4" t="str">
            <v>Tertiary Hospital</v>
          </cell>
          <cell r="BD4" t="str">
            <v>Health Centre (no beds)</v>
          </cell>
          <cell r="BE4" t="str">
            <v>Health Centre (with beds)</v>
          </cell>
          <cell r="BF4" t="str">
            <v>Primary Hospital</v>
          </cell>
          <cell r="BG4" t="str">
            <v>Secondary Hospital</v>
          </cell>
          <cell r="BH4" t="str">
            <v>Tertiary Hospital</v>
          </cell>
          <cell r="BJ4" t="str">
            <v>Primary Hospital</v>
          </cell>
          <cell r="BK4" t="str">
            <v>Secondary Hospital</v>
          </cell>
          <cell r="BL4" t="str">
            <v>Tertiary Hospital</v>
          </cell>
          <cell r="BN4" t="str">
            <v>Health Centre (no beds)</v>
          </cell>
          <cell r="BO4" t="str">
            <v>Health Centre (with beds)</v>
          </cell>
          <cell r="BP4" t="str">
            <v>Primary Hospital</v>
          </cell>
          <cell r="BQ4" t="str">
            <v>Secondary Hospital</v>
          </cell>
          <cell r="BR4" t="str">
            <v>Tertiary Hospital</v>
          </cell>
        </row>
        <row r="5">
          <cell r="B5" t="str">
            <v>AFRO D</v>
          </cell>
          <cell r="C5"/>
          <cell r="D5">
            <v>25.87</v>
          </cell>
          <cell r="E5">
            <v>27.56</v>
          </cell>
          <cell r="F5">
            <v>57.81</v>
          </cell>
          <cell r="G5">
            <v>11.03</v>
          </cell>
          <cell r="H5">
            <v>12.34</v>
          </cell>
          <cell r="J5">
            <v>26.96</v>
          </cell>
          <cell r="K5">
            <v>28.19</v>
          </cell>
          <cell r="L5">
            <v>57.06</v>
          </cell>
          <cell r="M5">
            <v>10.93</v>
          </cell>
          <cell r="N5">
            <v>12.56</v>
          </cell>
          <cell r="P5">
            <v>34.869999999999997</v>
          </cell>
          <cell r="Q5">
            <v>36.28</v>
          </cell>
          <cell r="R5">
            <v>79.91</v>
          </cell>
          <cell r="S5">
            <v>14.04</v>
          </cell>
          <cell r="T5">
            <v>16.97</v>
          </cell>
          <cell r="V5">
            <v>4.54</v>
          </cell>
          <cell r="W5">
            <v>4.5199999999999996</v>
          </cell>
          <cell r="X5">
            <v>13.5</v>
          </cell>
          <cell r="Y5">
            <v>0.98</v>
          </cell>
          <cell r="Z5">
            <v>3.33</v>
          </cell>
          <cell r="AB5">
            <v>5.6</v>
          </cell>
          <cell r="AC5">
            <v>5.57</v>
          </cell>
          <cell r="AD5">
            <v>16.38</v>
          </cell>
          <cell r="AE5">
            <v>1.23</v>
          </cell>
          <cell r="AF5">
            <v>4.09</v>
          </cell>
          <cell r="AH5">
            <v>6.38</v>
          </cell>
          <cell r="AI5">
            <v>6.39</v>
          </cell>
          <cell r="AJ5">
            <v>20.91</v>
          </cell>
          <cell r="AK5">
            <v>1.25</v>
          </cell>
          <cell r="AL5">
            <v>5.35</v>
          </cell>
          <cell r="AN5">
            <v>6.65</v>
          </cell>
          <cell r="AO5">
            <v>6.65</v>
          </cell>
          <cell r="AP5">
            <v>19.95</v>
          </cell>
          <cell r="AQ5">
            <v>1.27</v>
          </cell>
          <cell r="AR5">
            <v>4.96</v>
          </cell>
          <cell r="AT5">
            <v>6.65</v>
          </cell>
          <cell r="AU5">
            <v>6.79</v>
          </cell>
          <cell r="AV5">
            <v>20.39</v>
          </cell>
          <cell r="AW5">
            <v>1.39</v>
          </cell>
          <cell r="AX5">
            <v>5.4</v>
          </cell>
          <cell r="AZ5"/>
          <cell r="BA5"/>
          <cell r="BB5"/>
          <cell r="BD5"/>
          <cell r="BE5"/>
          <cell r="BF5"/>
          <cell r="BG5"/>
          <cell r="BH5"/>
          <cell r="BJ5"/>
          <cell r="BK5"/>
          <cell r="BL5"/>
          <cell r="BN5"/>
          <cell r="BO5"/>
          <cell r="BP5"/>
          <cell r="BQ5"/>
          <cell r="BR5"/>
        </row>
        <row r="6">
          <cell r="B6" t="str">
            <v>AFRO E</v>
          </cell>
          <cell r="C6"/>
          <cell r="D6">
            <v>21.05</v>
          </cell>
          <cell r="E6">
            <v>22.12</v>
          </cell>
          <cell r="F6">
            <v>45.58</v>
          </cell>
          <cell r="G6">
            <v>8.94</v>
          </cell>
          <cell r="H6">
            <v>9.8699999999999992</v>
          </cell>
          <cell r="J6">
            <v>21.94</v>
          </cell>
          <cell r="K6">
            <v>23.4</v>
          </cell>
          <cell r="L6">
            <v>51.26</v>
          </cell>
          <cell r="M6">
            <v>8.92</v>
          </cell>
          <cell r="N6">
            <v>10.59</v>
          </cell>
          <cell r="P6">
            <v>28.38</v>
          </cell>
          <cell r="Q6">
            <v>30.29</v>
          </cell>
          <cell r="R6">
            <v>64.06</v>
          </cell>
          <cell r="S6">
            <v>11.75</v>
          </cell>
          <cell r="T6">
            <v>13.63</v>
          </cell>
          <cell r="V6">
            <v>3.91</v>
          </cell>
          <cell r="W6">
            <v>4.03</v>
          </cell>
          <cell r="X6">
            <v>11.67</v>
          </cell>
          <cell r="Y6">
            <v>0.82</v>
          </cell>
          <cell r="Z6">
            <v>3.21</v>
          </cell>
          <cell r="AB6">
            <v>4.82</v>
          </cell>
          <cell r="AC6">
            <v>4.6900000000000004</v>
          </cell>
          <cell r="AD6">
            <v>13.74</v>
          </cell>
          <cell r="AE6">
            <v>1.02</v>
          </cell>
          <cell r="AF6">
            <v>3.41</v>
          </cell>
          <cell r="AH6">
            <v>5.5</v>
          </cell>
          <cell r="AI6">
            <v>5.44</v>
          </cell>
          <cell r="AJ6">
            <v>16.29</v>
          </cell>
          <cell r="AK6">
            <v>1.0900000000000001</v>
          </cell>
          <cell r="AL6">
            <v>4.26</v>
          </cell>
          <cell r="AN6">
            <v>5.73</v>
          </cell>
          <cell r="AO6">
            <v>5.65</v>
          </cell>
          <cell r="AP6">
            <v>17.149999999999999</v>
          </cell>
          <cell r="AQ6">
            <v>1.17</v>
          </cell>
          <cell r="AR6">
            <v>4.4800000000000004</v>
          </cell>
          <cell r="AT6">
            <v>5.73</v>
          </cell>
          <cell r="AU6">
            <v>5.61</v>
          </cell>
          <cell r="AV6">
            <v>17.47</v>
          </cell>
          <cell r="AW6">
            <v>1.1599999999999999</v>
          </cell>
          <cell r="AX6">
            <v>4.46</v>
          </cell>
          <cell r="AZ6"/>
          <cell r="BA6"/>
          <cell r="BB6"/>
          <cell r="BD6"/>
          <cell r="BE6"/>
          <cell r="BF6"/>
          <cell r="BG6"/>
          <cell r="BH6"/>
          <cell r="BJ6"/>
          <cell r="BK6"/>
          <cell r="BL6"/>
          <cell r="BN6"/>
          <cell r="BO6"/>
          <cell r="BP6"/>
          <cell r="BQ6"/>
          <cell r="BR6"/>
        </row>
        <row r="7">
          <cell r="B7" t="str">
            <v>AMRO A</v>
          </cell>
          <cell r="C7"/>
          <cell r="D7">
            <v>724.14</v>
          </cell>
          <cell r="E7">
            <v>739.94</v>
          </cell>
          <cell r="F7">
            <v>1612.71</v>
          </cell>
          <cell r="G7">
            <v>274.63</v>
          </cell>
          <cell r="H7">
            <v>345.21</v>
          </cell>
          <cell r="J7">
            <v>754.85</v>
          </cell>
          <cell r="K7">
            <v>788.69</v>
          </cell>
          <cell r="L7">
            <v>1781.51</v>
          </cell>
          <cell r="M7">
            <v>313.18</v>
          </cell>
          <cell r="N7">
            <v>355.2</v>
          </cell>
          <cell r="P7">
            <v>976.25</v>
          </cell>
          <cell r="Q7">
            <v>1026.92</v>
          </cell>
          <cell r="R7">
            <v>2252.02</v>
          </cell>
          <cell r="S7">
            <v>385.07</v>
          </cell>
          <cell r="T7">
            <v>485.89</v>
          </cell>
          <cell r="V7">
            <v>50.99</v>
          </cell>
          <cell r="W7">
            <v>52.1</v>
          </cell>
          <cell r="X7">
            <v>147.19</v>
          </cell>
          <cell r="Y7">
            <v>10.42</v>
          </cell>
          <cell r="Z7">
            <v>42.37</v>
          </cell>
          <cell r="AB7">
            <v>62.93</v>
          </cell>
          <cell r="AC7">
            <v>60.38</v>
          </cell>
          <cell r="AD7">
            <v>179.59</v>
          </cell>
          <cell r="AE7">
            <v>12.11</v>
          </cell>
          <cell r="AF7">
            <v>46.9</v>
          </cell>
          <cell r="AH7">
            <v>71.739999999999995</v>
          </cell>
          <cell r="AI7">
            <v>72.97</v>
          </cell>
          <cell r="AJ7">
            <v>216.3</v>
          </cell>
          <cell r="AK7">
            <v>13.95</v>
          </cell>
          <cell r="AL7">
            <v>57.39</v>
          </cell>
          <cell r="AN7">
            <v>74.75</v>
          </cell>
          <cell r="AO7">
            <v>72.75</v>
          </cell>
          <cell r="AP7">
            <v>217.5</v>
          </cell>
          <cell r="AQ7">
            <v>15.36</v>
          </cell>
          <cell r="AR7">
            <v>54.34</v>
          </cell>
          <cell r="AT7">
            <v>74.75</v>
          </cell>
          <cell r="AU7">
            <v>74.09</v>
          </cell>
          <cell r="AV7">
            <v>228.15</v>
          </cell>
          <cell r="AW7">
            <v>14.9</v>
          </cell>
          <cell r="AX7">
            <v>59.49</v>
          </cell>
          <cell r="AZ7"/>
          <cell r="BA7"/>
          <cell r="BB7"/>
          <cell r="BD7"/>
          <cell r="BE7"/>
          <cell r="BF7"/>
          <cell r="BG7"/>
          <cell r="BH7"/>
          <cell r="BJ7"/>
          <cell r="BK7"/>
          <cell r="BL7"/>
          <cell r="BN7"/>
          <cell r="BO7"/>
          <cell r="BP7"/>
          <cell r="BQ7"/>
          <cell r="BR7"/>
        </row>
        <row r="8">
          <cell r="B8" t="str">
            <v>AMRO B</v>
          </cell>
          <cell r="C8"/>
          <cell r="D8">
            <v>159.38999999999999</v>
          </cell>
          <cell r="E8">
            <v>165.06</v>
          </cell>
          <cell r="F8">
            <v>335.85</v>
          </cell>
          <cell r="G8">
            <v>66.069999999999993</v>
          </cell>
          <cell r="H8">
            <v>72.28</v>
          </cell>
          <cell r="J8">
            <v>166.15</v>
          </cell>
          <cell r="K8">
            <v>173.01</v>
          </cell>
          <cell r="L8">
            <v>360.09</v>
          </cell>
          <cell r="M8">
            <v>62.89</v>
          </cell>
          <cell r="N8">
            <v>77</v>
          </cell>
          <cell r="P8">
            <v>214.88</v>
          </cell>
          <cell r="Q8">
            <v>228.86</v>
          </cell>
          <cell r="R8">
            <v>492.06</v>
          </cell>
          <cell r="S8">
            <v>88.9</v>
          </cell>
          <cell r="T8">
            <v>108.08</v>
          </cell>
          <cell r="V8">
            <v>16.989999999999998</v>
          </cell>
          <cell r="W8">
            <v>16.27</v>
          </cell>
          <cell r="X8">
            <v>46.99</v>
          </cell>
          <cell r="Y8">
            <v>3.23</v>
          </cell>
          <cell r="Z8">
            <v>12.08</v>
          </cell>
          <cell r="AB8">
            <v>20.97</v>
          </cell>
          <cell r="AC8">
            <v>20.84</v>
          </cell>
          <cell r="AD8">
            <v>61.35</v>
          </cell>
          <cell r="AE8">
            <v>4.25</v>
          </cell>
          <cell r="AF8">
            <v>15.38</v>
          </cell>
          <cell r="AH8">
            <v>23.9</v>
          </cell>
          <cell r="AI8">
            <v>23.59</v>
          </cell>
          <cell r="AJ8">
            <v>73.069999999999993</v>
          </cell>
          <cell r="AK8">
            <v>5.12</v>
          </cell>
          <cell r="AL8">
            <v>17.89</v>
          </cell>
          <cell r="AN8">
            <v>24.9</v>
          </cell>
          <cell r="AO8">
            <v>24.17</v>
          </cell>
          <cell r="AP8">
            <v>69.81</v>
          </cell>
          <cell r="AQ8">
            <v>4.95</v>
          </cell>
          <cell r="AR8">
            <v>18.760000000000002</v>
          </cell>
          <cell r="AT8">
            <v>24.9</v>
          </cell>
          <cell r="AU8">
            <v>24.92</v>
          </cell>
          <cell r="AV8">
            <v>78.27</v>
          </cell>
          <cell r="AW8">
            <v>5.28</v>
          </cell>
          <cell r="AX8">
            <v>20.21</v>
          </cell>
          <cell r="AZ8"/>
          <cell r="BA8"/>
          <cell r="BB8"/>
          <cell r="BD8"/>
          <cell r="BE8"/>
          <cell r="BF8"/>
          <cell r="BG8"/>
          <cell r="BH8"/>
          <cell r="BJ8"/>
          <cell r="BK8"/>
          <cell r="BL8"/>
          <cell r="BN8"/>
          <cell r="BO8"/>
          <cell r="BP8"/>
          <cell r="BQ8"/>
          <cell r="BR8"/>
        </row>
        <row r="9">
          <cell r="B9" t="str">
            <v>AMRO D</v>
          </cell>
          <cell r="C9"/>
          <cell r="D9">
            <v>74.02</v>
          </cell>
          <cell r="E9">
            <v>76.790000000000006</v>
          </cell>
          <cell r="F9">
            <v>164.19</v>
          </cell>
          <cell r="G9">
            <v>30.52</v>
          </cell>
          <cell r="H9">
            <v>36.020000000000003</v>
          </cell>
          <cell r="J9">
            <v>77.16</v>
          </cell>
          <cell r="K9">
            <v>81.209999999999994</v>
          </cell>
          <cell r="L9">
            <v>177.36</v>
          </cell>
          <cell r="M9">
            <v>30.68</v>
          </cell>
          <cell r="N9">
            <v>37.58</v>
          </cell>
          <cell r="P9">
            <v>99.8</v>
          </cell>
          <cell r="Q9">
            <v>105.63</v>
          </cell>
          <cell r="R9">
            <v>241.73</v>
          </cell>
          <cell r="S9">
            <v>42.13</v>
          </cell>
          <cell r="T9">
            <v>50.67</v>
          </cell>
          <cell r="V9">
            <v>9.73</v>
          </cell>
          <cell r="W9">
            <v>10.26</v>
          </cell>
          <cell r="X9">
            <v>31.67</v>
          </cell>
          <cell r="Y9">
            <v>1.86</v>
          </cell>
          <cell r="Z9">
            <v>8.5399999999999991</v>
          </cell>
          <cell r="AB9">
            <v>12.01</v>
          </cell>
          <cell r="AC9">
            <v>11.9</v>
          </cell>
          <cell r="AD9">
            <v>36.31</v>
          </cell>
          <cell r="AE9">
            <v>2.59</v>
          </cell>
          <cell r="AF9">
            <v>9.2899999999999991</v>
          </cell>
          <cell r="AH9">
            <v>13.69</v>
          </cell>
          <cell r="AI9">
            <v>13.6</v>
          </cell>
          <cell r="AJ9">
            <v>38.5</v>
          </cell>
          <cell r="AK9">
            <v>3.11</v>
          </cell>
          <cell r="AL9">
            <v>9.8000000000000007</v>
          </cell>
          <cell r="AN9">
            <v>14.27</v>
          </cell>
          <cell r="AO9">
            <v>14.26</v>
          </cell>
          <cell r="AP9">
            <v>41.54</v>
          </cell>
          <cell r="AQ9">
            <v>2.95</v>
          </cell>
          <cell r="AR9">
            <v>10.38</v>
          </cell>
          <cell r="AT9">
            <v>14.27</v>
          </cell>
          <cell r="AU9">
            <v>14.16</v>
          </cell>
          <cell r="AV9">
            <v>45.11</v>
          </cell>
          <cell r="AW9">
            <v>2.9</v>
          </cell>
          <cell r="AX9">
            <v>11.58</v>
          </cell>
          <cell r="AZ9"/>
          <cell r="BA9"/>
          <cell r="BB9"/>
          <cell r="BD9"/>
          <cell r="BE9"/>
          <cell r="BF9"/>
          <cell r="BG9"/>
          <cell r="BH9"/>
          <cell r="BJ9"/>
          <cell r="BK9"/>
          <cell r="BL9"/>
          <cell r="BN9"/>
          <cell r="BO9"/>
          <cell r="BP9"/>
          <cell r="BQ9"/>
          <cell r="BR9"/>
        </row>
        <row r="10">
          <cell r="B10" t="str">
            <v>Andean Latin America</v>
          </cell>
          <cell r="C10"/>
          <cell r="D10">
            <v>98.58</v>
          </cell>
          <cell r="E10">
            <v>102.99</v>
          </cell>
          <cell r="F10">
            <v>227.29</v>
          </cell>
          <cell r="G10">
            <v>39.54</v>
          </cell>
          <cell r="H10">
            <v>48.68</v>
          </cell>
          <cell r="J10">
            <v>102.76</v>
          </cell>
          <cell r="K10">
            <v>107.95</v>
          </cell>
          <cell r="L10">
            <v>231.15</v>
          </cell>
          <cell r="M10">
            <v>42.06</v>
          </cell>
          <cell r="N10">
            <v>50.95</v>
          </cell>
          <cell r="P10">
            <v>132.9</v>
          </cell>
          <cell r="Q10">
            <v>135.30000000000001</v>
          </cell>
          <cell r="R10">
            <v>281.70999999999998</v>
          </cell>
          <cell r="S10">
            <v>56.72</v>
          </cell>
          <cell r="T10">
            <v>60.02</v>
          </cell>
          <cell r="V10">
            <v>11.98</v>
          </cell>
          <cell r="W10">
            <v>12.07</v>
          </cell>
          <cell r="X10">
            <v>38.590000000000003</v>
          </cell>
          <cell r="Y10">
            <v>2.56</v>
          </cell>
          <cell r="Z10">
            <v>9.4600000000000009</v>
          </cell>
          <cell r="AB10">
            <v>14.79</v>
          </cell>
          <cell r="AC10">
            <v>14.92</v>
          </cell>
          <cell r="AD10">
            <v>47.68</v>
          </cell>
          <cell r="AE10">
            <v>3.16</v>
          </cell>
          <cell r="AF10">
            <v>11.51</v>
          </cell>
          <cell r="AH10">
            <v>16.86</v>
          </cell>
          <cell r="AI10">
            <v>16.86</v>
          </cell>
          <cell r="AJ10">
            <v>52.33</v>
          </cell>
          <cell r="AK10">
            <v>3.45</v>
          </cell>
          <cell r="AL10">
            <v>13.4</v>
          </cell>
          <cell r="AN10">
            <v>17.57</v>
          </cell>
          <cell r="AO10">
            <v>17.43</v>
          </cell>
          <cell r="AP10">
            <v>52.96</v>
          </cell>
          <cell r="AQ10">
            <v>3.53</v>
          </cell>
          <cell r="AR10">
            <v>13.53</v>
          </cell>
          <cell r="AT10">
            <v>17.57</v>
          </cell>
          <cell r="AU10">
            <v>17.55</v>
          </cell>
          <cell r="AV10">
            <v>52.06</v>
          </cell>
          <cell r="AW10">
            <v>3.44</v>
          </cell>
          <cell r="AX10">
            <v>13.32</v>
          </cell>
          <cell r="AZ10"/>
          <cell r="BA10"/>
          <cell r="BB10"/>
          <cell r="BD10"/>
          <cell r="BE10"/>
          <cell r="BF10"/>
          <cell r="BG10"/>
          <cell r="BH10"/>
          <cell r="BJ10"/>
          <cell r="BK10"/>
          <cell r="BL10"/>
          <cell r="BN10"/>
          <cell r="BO10"/>
          <cell r="BP10"/>
          <cell r="BQ10"/>
          <cell r="BR10"/>
        </row>
        <row r="11">
          <cell r="B11" t="str">
            <v>Australasia</v>
          </cell>
          <cell r="C11"/>
          <cell r="D11">
            <v>631.45000000000005</v>
          </cell>
          <cell r="E11">
            <v>664.75</v>
          </cell>
          <cell r="F11">
            <v>1422.89</v>
          </cell>
          <cell r="G11">
            <v>262.64999999999998</v>
          </cell>
          <cell r="H11">
            <v>291.52</v>
          </cell>
          <cell r="J11">
            <v>658.24</v>
          </cell>
          <cell r="K11">
            <v>684.68</v>
          </cell>
          <cell r="L11">
            <v>1427.48</v>
          </cell>
          <cell r="M11">
            <v>255.94</v>
          </cell>
          <cell r="N11">
            <v>316.75</v>
          </cell>
          <cell r="P11">
            <v>851.3</v>
          </cell>
          <cell r="Q11">
            <v>885.52</v>
          </cell>
          <cell r="R11">
            <v>1844.31</v>
          </cell>
          <cell r="S11">
            <v>323.10000000000002</v>
          </cell>
          <cell r="T11">
            <v>416.02</v>
          </cell>
          <cell r="V11">
            <v>46.16</v>
          </cell>
          <cell r="W11">
            <v>46.17</v>
          </cell>
          <cell r="X11">
            <v>138.6</v>
          </cell>
          <cell r="Y11">
            <v>9.49</v>
          </cell>
          <cell r="Z11">
            <v>37.03</v>
          </cell>
          <cell r="AB11">
            <v>56.97</v>
          </cell>
          <cell r="AC11">
            <v>56.16</v>
          </cell>
          <cell r="AD11">
            <v>171.11</v>
          </cell>
          <cell r="AE11">
            <v>11.5</v>
          </cell>
          <cell r="AF11">
            <v>42.5</v>
          </cell>
          <cell r="AH11">
            <v>64.95</v>
          </cell>
          <cell r="AI11">
            <v>65.97</v>
          </cell>
          <cell r="AJ11">
            <v>202.32</v>
          </cell>
          <cell r="AK11">
            <v>13.06</v>
          </cell>
          <cell r="AL11">
            <v>51.34</v>
          </cell>
          <cell r="AN11">
            <v>67.67</v>
          </cell>
          <cell r="AO11">
            <v>69.260000000000005</v>
          </cell>
          <cell r="AP11">
            <v>207.64</v>
          </cell>
          <cell r="AQ11">
            <v>14.24</v>
          </cell>
          <cell r="AR11">
            <v>54.35</v>
          </cell>
          <cell r="AT11">
            <v>67.67</v>
          </cell>
          <cell r="AU11">
            <v>68.209999999999994</v>
          </cell>
          <cell r="AV11">
            <v>210.78</v>
          </cell>
          <cell r="AW11">
            <v>13.87</v>
          </cell>
          <cell r="AX11">
            <v>52.53</v>
          </cell>
          <cell r="AZ11"/>
          <cell r="BA11"/>
          <cell r="BB11"/>
          <cell r="BD11"/>
          <cell r="BE11"/>
          <cell r="BF11"/>
          <cell r="BG11"/>
          <cell r="BH11"/>
          <cell r="BJ11"/>
          <cell r="BK11"/>
          <cell r="BL11"/>
          <cell r="BN11"/>
          <cell r="BO11"/>
          <cell r="BP11"/>
          <cell r="BQ11"/>
          <cell r="BR11"/>
        </row>
        <row r="12">
          <cell r="B12" t="str">
            <v>Caribbean</v>
          </cell>
          <cell r="C12"/>
          <cell r="D12">
            <v>65.349999999999994</v>
          </cell>
          <cell r="E12">
            <v>67.349999999999994</v>
          </cell>
          <cell r="F12">
            <v>152.78</v>
          </cell>
          <cell r="G12">
            <v>25.54</v>
          </cell>
          <cell r="H12">
            <v>31.82</v>
          </cell>
          <cell r="J12">
            <v>68.12</v>
          </cell>
          <cell r="K12">
            <v>72.25</v>
          </cell>
          <cell r="L12">
            <v>157.93</v>
          </cell>
          <cell r="M12">
            <v>28.26</v>
          </cell>
          <cell r="N12">
            <v>34.18</v>
          </cell>
          <cell r="P12">
            <v>88.1</v>
          </cell>
          <cell r="Q12">
            <v>90.45</v>
          </cell>
          <cell r="R12">
            <v>193.14</v>
          </cell>
          <cell r="S12">
            <v>35.15</v>
          </cell>
          <cell r="T12">
            <v>40.15</v>
          </cell>
          <cell r="V12">
            <v>8.89</v>
          </cell>
          <cell r="W12">
            <v>8.73</v>
          </cell>
          <cell r="X12">
            <v>27.49</v>
          </cell>
          <cell r="Y12">
            <v>1.7</v>
          </cell>
          <cell r="Z12">
            <v>7.11</v>
          </cell>
          <cell r="AB12">
            <v>10.97</v>
          </cell>
          <cell r="AC12">
            <v>10.85</v>
          </cell>
          <cell r="AD12">
            <v>31.63</v>
          </cell>
          <cell r="AE12">
            <v>2.21</v>
          </cell>
          <cell r="AF12">
            <v>7.74</v>
          </cell>
          <cell r="AH12">
            <v>12.51</v>
          </cell>
          <cell r="AI12">
            <v>12.33</v>
          </cell>
          <cell r="AJ12">
            <v>37.43</v>
          </cell>
          <cell r="AK12">
            <v>2.5299999999999998</v>
          </cell>
          <cell r="AL12">
            <v>9.15</v>
          </cell>
          <cell r="AN12">
            <v>13.03</v>
          </cell>
          <cell r="AO12">
            <v>13.05</v>
          </cell>
          <cell r="AP12">
            <v>38.69</v>
          </cell>
          <cell r="AQ12">
            <v>2.85</v>
          </cell>
          <cell r="AR12">
            <v>9.48</v>
          </cell>
          <cell r="AT12">
            <v>13.03</v>
          </cell>
          <cell r="AU12">
            <v>13.09</v>
          </cell>
          <cell r="AV12">
            <v>39.76</v>
          </cell>
          <cell r="AW12">
            <v>2.66</v>
          </cell>
          <cell r="AX12">
            <v>10.78</v>
          </cell>
          <cell r="AZ12"/>
          <cell r="BA12"/>
          <cell r="BB12"/>
          <cell r="BD12"/>
          <cell r="BE12"/>
          <cell r="BF12"/>
          <cell r="BG12"/>
          <cell r="BH12"/>
          <cell r="BJ12"/>
          <cell r="BK12"/>
          <cell r="BL12"/>
          <cell r="BN12"/>
          <cell r="BO12"/>
          <cell r="BP12"/>
          <cell r="BQ12"/>
          <cell r="BR12"/>
        </row>
        <row r="13">
          <cell r="B13" t="str">
            <v>Central Asia</v>
          </cell>
          <cell r="C13"/>
          <cell r="D13">
            <v>67.53</v>
          </cell>
          <cell r="E13">
            <v>70.569999999999993</v>
          </cell>
          <cell r="F13">
            <v>147.26</v>
          </cell>
          <cell r="G13">
            <v>28.4</v>
          </cell>
          <cell r="H13">
            <v>30.82</v>
          </cell>
          <cell r="J13">
            <v>70.39</v>
          </cell>
          <cell r="K13">
            <v>73.95</v>
          </cell>
          <cell r="L13">
            <v>161.29</v>
          </cell>
          <cell r="M13">
            <v>29.12</v>
          </cell>
          <cell r="N13">
            <v>34.270000000000003</v>
          </cell>
          <cell r="P13">
            <v>91.04</v>
          </cell>
          <cell r="Q13">
            <v>93.49</v>
          </cell>
          <cell r="R13">
            <v>198.21</v>
          </cell>
          <cell r="S13">
            <v>35.99</v>
          </cell>
          <cell r="T13">
            <v>43.2</v>
          </cell>
          <cell r="V13">
            <v>9.11</v>
          </cell>
          <cell r="W13">
            <v>8.9700000000000006</v>
          </cell>
          <cell r="X13">
            <v>25.82</v>
          </cell>
          <cell r="Y13">
            <v>1.81</v>
          </cell>
          <cell r="Z13">
            <v>6.87</v>
          </cell>
          <cell r="AB13">
            <v>11.24</v>
          </cell>
          <cell r="AC13">
            <v>11.13</v>
          </cell>
          <cell r="AD13">
            <v>33.909999999999997</v>
          </cell>
          <cell r="AE13">
            <v>2.2799999999999998</v>
          </cell>
          <cell r="AF13">
            <v>8.6300000000000008</v>
          </cell>
          <cell r="AH13">
            <v>12.81</v>
          </cell>
          <cell r="AI13">
            <v>12.5</v>
          </cell>
          <cell r="AJ13">
            <v>36.049999999999997</v>
          </cell>
          <cell r="AK13">
            <v>2.64</v>
          </cell>
          <cell r="AL13">
            <v>9.41</v>
          </cell>
          <cell r="AN13">
            <v>13.35</v>
          </cell>
          <cell r="AO13">
            <v>13.15</v>
          </cell>
          <cell r="AP13">
            <v>39.340000000000003</v>
          </cell>
          <cell r="AQ13">
            <v>2.98</v>
          </cell>
          <cell r="AR13">
            <v>9.81</v>
          </cell>
          <cell r="AT13">
            <v>13.35</v>
          </cell>
          <cell r="AU13">
            <v>13.18</v>
          </cell>
          <cell r="AV13">
            <v>39.03</v>
          </cell>
          <cell r="AW13">
            <v>2.82</v>
          </cell>
          <cell r="AX13">
            <v>10</v>
          </cell>
          <cell r="AZ13"/>
          <cell r="BA13"/>
          <cell r="BB13"/>
          <cell r="BD13"/>
          <cell r="BE13"/>
          <cell r="BF13"/>
          <cell r="BG13"/>
          <cell r="BH13"/>
          <cell r="BJ13"/>
          <cell r="BK13"/>
          <cell r="BL13"/>
          <cell r="BN13"/>
          <cell r="BO13"/>
          <cell r="BP13"/>
          <cell r="BQ13"/>
          <cell r="BR13"/>
        </row>
        <row r="14">
          <cell r="B14" t="str">
            <v>Central Europe</v>
          </cell>
          <cell r="C14"/>
          <cell r="D14">
            <v>244.84</v>
          </cell>
          <cell r="E14">
            <v>254.44</v>
          </cell>
          <cell r="F14">
            <v>574.1</v>
          </cell>
          <cell r="G14">
            <v>96.41</v>
          </cell>
          <cell r="H14">
            <v>117.88</v>
          </cell>
          <cell r="J14">
            <v>255.23</v>
          </cell>
          <cell r="K14">
            <v>265.39</v>
          </cell>
          <cell r="L14">
            <v>576.91999999999996</v>
          </cell>
          <cell r="M14">
            <v>103.27</v>
          </cell>
          <cell r="N14">
            <v>119.45</v>
          </cell>
          <cell r="P14">
            <v>330.09</v>
          </cell>
          <cell r="Q14">
            <v>345.23</v>
          </cell>
          <cell r="R14">
            <v>762.93</v>
          </cell>
          <cell r="S14">
            <v>130.75</v>
          </cell>
          <cell r="T14">
            <v>163.33000000000001</v>
          </cell>
          <cell r="V14">
            <v>23.2</v>
          </cell>
          <cell r="W14">
            <v>22.92</v>
          </cell>
          <cell r="X14">
            <v>71.31</v>
          </cell>
          <cell r="Y14">
            <v>4.5999999999999996</v>
          </cell>
          <cell r="Z14">
            <v>17.43</v>
          </cell>
          <cell r="AB14">
            <v>28.63</v>
          </cell>
          <cell r="AC14">
            <v>28.54</v>
          </cell>
          <cell r="AD14">
            <v>85.6</v>
          </cell>
          <cell r="AE14">
            <v>5.9</v>
          </cell>
          <cell r="AF14">
            <v>21.78</v>
          </cell>
          <cell r="AH14">
            <v>32.64</v>
          </cell>
          <cell r="AI14">
            <v>32.19</v>
          </cell>
          <cell r="AJ14">
            <v>99.73</v>
          </cell>
          <cell r="AK14">
            <v>6.84</v>
          </cell>
          <cell r="AL14">
            <v>24.67</v>
          </cell>
          <cell r="AN14">
            <v>34.01</v>
          </cell>
          <cell r="AO14">
            <v>34.32</v>
          </cell>
          <cell r="AP14">
            <v>103.05</v>
          </cell>
          <cell r="AQ14">
            <v>6.69</v>
          </cell>
          <cell r="AR14">
            <v>27.81</v>
          </cell>
          <cell r="AT14">
            <v>34.01</v>
          </cell>
          <cell r="AU14">
            <v>34.42</v>
          </cell>
          <cell r="AV14">
            <v>103.08</v>
          </cell>
          <cell r="AW14">
            <v>7.42</v>
          </cell>
          <cell r="AX14">
            <v>25.84</v>
          </cell>
          <cell r="AZ14"/>
          <cell r="BA14"/>
          <cell r="BB14"/>
          <cell r="BD14"/>
          <cell r="BE14"/>
          <cell r="BF14"/>
          <cell r="BG14"/>
          <cell r="BH14"/>
          <cell r="BJ14"/>
          <cell r="BK14"/>
          <cell r="BL14"/>
          <cell r="BN14"/>
          <cell r="BO14"/>
          <cell r="BP14"/>
          <cell r="BQ14"/>
          <cell r="BR14"/>
        </row>
        <row r="15">
          <cell r="B15" t="str">
            <v>Central Latin America</v>
          </cell>
          <cell r="C15"/>
          <cell r="D15">
            <v>154.72</v>
          </cell>
          <cell r="E15">
            <v>159.78</v>
          </cell>
          <cell r="F15">
            <v>335.2</v>
          </cell>
          <cell r="G15">
            <v>65.430000000000007</v>
          </cell>
          <cell r="H15">
            <v>73.19</v>
          </cell>
          <cell r="J15">
            <v>161.28</v>
          </cell>
          <cell r="K15">
            <v>166.11</v>
          </cell>
          <cell r="L15">
            <v>336.53</v>
          </cell>
          <cell r="M15">
            <v>64.53</v>
          </cell>
          <cell r="N15">
            <v>72.33</v>
          </cell>
          <cell r="P15">
            <v>208.59</v>
          </cell>
          <cell r="Q15">
            <v>218.31</v>
          </cell>
          <cell r="R15">
            <v>452.34</v>
          </cell>
          <cell r="S15">
            <v>87.59</v>
          </cell>
          <cell r="T15">
            <v>99.01</v>
          </cell>
          <cell r="V15">
            <v>16.63</v>
          </cell>
          <cell r="W15">
            <v>16.68</v>
          </cell>
          <cell r="X15">
            <v>46.65</v>
          </cell>
          <cell r="Y15">
            <v>3.35</v>
          </cell>
          <cell r="Z15">
            <v>13.09</v>
          </cell>
          <cell r="AB15">
            <v>20.52</v>
          </cell>
          <cell r="AC15">
            <v>20.5</v>
          </cell>
          <cell r="AD15">
            <v>63.92</v>
          </cell>
          <cell r="AE15">
            <v>4.18</v>
          </cell>
          <cell r="AF15">
            <v>16.079999999999998</v>
          </cell>
          <cell r="AH15">
            <v>23.39</v>
          </cell>
          <cell r="AI15">
            <v>23.51</v>
          </cell>
          <cell r="AJ15">
            <v>66.95</v>
          </cell>
          <cell r="AK15">
            <v>4.7300000000000004</v>
          </cell>
          <cell r="AL15">
            <v>17.63</v>
          </cell>
          <cell r="AN15">
            <v>24.37</v>
          </cell>
          <cell r="AO15">
            <v>24.73</v>
          </cell>
          <cell r="AP15">
            <v>72.430000000000007</v>
          </cell>
          <cell r="AQ15">
            <v>5.33</v>
          </cell>
          <cell r="AR15">
            <v>19.11</v>
          </cell>
          <cell r="AT15">
            <v>24.37</v>
          </cell>
          <cell r="AU15">
            <v>24.26</v>
          </cell>
          <cell r="AV15">
            <v>74.760000000000005</v>
          </cell>
          <cell r="AW15">
            <v>5.16</v>
          </cell>
          <cell r="AX15">
            <v>18.16</v>
          </cell>
          <cell r="AZ15"/>
          <cell r="BA15"/>
          <cell r="BB15"/>
          <cell r="BD15"/>
          <cell r="BE15"/>
          <cell r="BF15"/>
          <cell r="BG15"/>
          <cell r="BH15"/>
          <cell r="BJ15"/>
          <cell r="BK15"/>
          <cell r="BL15"/>
          <cell r="BN15"/>
          <cell r="BO15"/>
          <cell r="BP15"/>
          <cell r="BQ15"/>
          <cell r="BR15"/>
        </row>
        <row r="16">
          <cell r="B16" t="str">
            <v>Central Sub-Saharan Africa</v>
          </cell>
          <cell r="C16"/>
          <cell r="D16">
            <v>19.07</v>
          </cell>
          <cell r="E16">
            <v>20.11</v>
          </cell>
          <cell r="F16">
            <v>44.13</v>
          </cell>
          <cell r="G16">
            <v>7.29</v>
          </cell>
          <cell r="H16">
            <v>9.57</v>
          </cell>
          <cell r="J16">
            <v>19.87</v>
          </cell>
          <cell r="K16">
            <v>20.84</v>
          </cell>
          <cell r="L16">
            <v>46.23</v>
          </cell>
          <cell r="M16">
            <v>8.02</v>
          </cell>
          <cell r="N16">
            <v>9.57</v>
          </cell>
          <cell r="P16">
            <v>25.7</v>
          </cell>
          <cell r="Q16">
            <v>26.25</v>
          </cell>
          <cell r="R16">
            <v>57</v>
          </cell>
          <cell r="S16">
            <v>9.8699999999999992</v>
          </cell>
          <cell r="T16">
            <v>11.46</v>
          </cell>
          <cell r="V16">
            <v>3.63</v>
          </cell>
          <cell r="W16">
            <v>3.67</v>
          </cell>
          <cell r="X16">
            <v>11.12</v>
          </cell>
          <cell r="Y16">
            <v>0.72</v>
          </cell>
          <cell r="Z16">
            <v>2.87</v>
          </cell>
          <cell r="AB16">
            <v>4.49</v>
          </cell>
          <cell r="AC16">
            <v>4.4400000000000004</v>
          </cell>
          <cell r="AD16">
            <v>13.62</v>
          </cell>
          <cell r="AE16">
            <v>0.92</v>
          </cell>
          <cell r="AF16">
            <v>3.48</v>
          </cell>
          <cell r="AH16">
            <v>5.1100000000000003</v>
          </cell>
          <cell r="AI16">
            <v>5.0199999999999996</v>
          </cell>
          <cell r="AJ16">
            <v>15.26</v>
          </cell>
          <cell r="AK16">
            <v>1.01</v>
          </cell>
          <cell r="AL16">
            <v>3.71</v>
          </cell>
          <cell r="AN16">
            <v>5.33</v>
          </cell>
          <cell r="AO16">
            <v>5.22</v>
          </cell>
          <cell r="AP16">
            <v>15.09</v>
          </cell>
          <cell r="AQ16">
            <v>1.1299999999999999</v>
          </cell>
          <cell r="AR16">
            <v>3.9</v>
          </cell>
          <cell r="AT16">
            <v>5.33</v>
          </cell>
          <cell r="AU16">
            <v>5.35</v>
          </cell>
          <cell r="AV16">
            <v>16.89</v>
          </cell>
          <cell r="AW16">
            <v>1.1100000000000001</v>
          </cell>
          <cell r="AX16">
            <v>4.29</v>
          </cell>
          <cell r="AZ16"/>
          <cell r="BA16"/>
          <cell r="BB16"/>
          <cell r="BD16"/>
          <cell r="BE16"/>
          <cell r="BF16"/>
          <cell r="BG16"/>
          <cell r="BH16"/>
          <cell r="BJ16"/>
          <cell r="BK16"/>
          <cell r="BL16"/>
          <cell r="BN16"/>
          <cell r="BO16"/>
          <cell r="BP16"/>
          <cell r="BQ16"/>
          <cell r="BR16"/>
        </row>
        <row r="17">
          <cell r="B17" t="str">
            <v>EMRO B</v>
          </cell>
          <cell r="C17"/>
          <cell r="D17">
            <v>231.35</v>
          </cell>
          <cell r="E17">
            <v>241.2</v>
          </cell>
          <cell r="F17">
            <v>527.29</v>
          </cell>
          <cell r="G17">
            <v>89.84</v>
          </cell>
          <cell r="H17">
            <v>115.51</v>
          </cell>
          <cell r="J17">
            <v>241.17</v>
          </cell>
          <cell r="K17">
            <v>255.94</v>
          </cell>
          <cell r="L17">
            <v>558.84</v>
          </cell>
          <cell r="M17">
            <v>96.49</v>
          </cell>
          <cell r="N17">
            <v>118.44</v>
          </cell>
          <cell r="P17">
            <v>311.89999999999998</v>
          </cell>
          <cell r="Q17">
            <v>321.97000000000003</v>
          </cell>
          <cell r="R17">
            <v>662.26</v>
          </cell>
          <cell r="S17">
            <v>123.44</v>
          </cell>
          <cell r="T17">
            <v>148.86000000000001</v>
          </cell>
          <cell r="V17">
            <v>22.27</v>
          </cell>
          <cell r="W17">
            <v>22.38</v>
          </cell>
          <cell r="X17">
            <v>67.239999999999995</v>
          </cell>
          <cell r="Y17">
            <v>4.99</v>
          </cell>
          <cell r="Z17">
            <v>18.2</v>
          </cell>
          <cell r="AB17">
            <v>27.48</v>
          </cell>
          <cell r="AC17">
            <v>27.28</v>
          </cell>
          <cell r="AD17">
            <v>85.62</v>
          </cell>
          <cell r="AE17">
            <v>5.74</v>
          </cell>
          <cell r="AF17">
            <v>21.16</v>
          </cell>
          <cell r="AH17">
            <v>31.33</v>
          </cell>
          <cell r="AI17">
            <v>31.28</v>
          </cell>
          <cell r="AJ17">
            <v>89.59</v>
          </cell>
          <cell r="AK17">
            <v>6.63</v>
          </cell>
          <cell r="AL17">
            <v>24</v>
          </cell>
          <cell r="AN17">
            <v>32.64</v>
          </cell>
          <cell r="AO17">
            <v>33.130000000000003</v>
          </cell>
          <cell r="AP17">
            <v>101.63</v>
          </cell>
          <cell r="AQ17">
            <v>7.1</v>
          </cell>
          <cell r="AR17">
            <v>26.5</v>
          </cell>
          <cell r="AT17">
            <v>32.64</v>
          </cell>
          <cell r="AU17">
            <v>32.18</v>
          </cell>
          <cell r="AV17">
            <v>96.53</v>
          </cell>
          <cell r="AW17">
            <v>6.52</v>
          </cell>
          <cell r="AX17">
            <v>24.34</v>
          </cell>
          <cell r="AZ17"/>
          <cell r="BA17"/>
          <cell r="BB17"/>
          <cell r="BD17"/>
          <cell r="BE17"/>
          <cell r="BF17"/>
          <cell r="BG17"/>
          <cell r="BH17"/>
          <cell r="BJ17"/>
          <cell r="BK17"/>
          <cell r="BL17"/>
          <cell r="BN17"/>
          <cell r="BO17"/>
          <cell r="BP17"/>
          <cell r="BQ17"/>
          <cell r="BR17"/>
        </row>
        <row r="18">
          <cell r="B18" t="str">
            <v>EMRO D</v>
          </cell>
          <cell r="C18"/>
          <cell r="D18">
            <v>33.99</v>
          </cell>
          <cell r="E18">
            <v>35.64</v>
          </cell>
          <cell r="F18">
            <v>76.41</v>
          </cell>
          <cell r="G18">
            <v>13.5</v>
          </cell>
          <cell r="H18">
            <v>16.21</v>
          </cell>
          <cell r="J18">
            <v>35.44</v>
          </cell>
          <cell r="K18">
            <v>36.57</v>
          </cell>
          <cell r="L18">
            <v>76.03</v>
          </cell>
          <cell r="M18">
            <v>14.19</v>
          </cell>
          <cell r="N18">
            <v>15.74</v>
          </cell>
          <cell r="P18">
            <v>45.83</v>
          </cell>
          <cell r="Q18">
            <v>48.27</v>
          </cell>
          <cell r="R18">
            <v>107.41</v>
          </cell>
          <cell r="S18">
            <v>18.57</v>
          </cell>
          <cell r="T18">
            <v>21.74</v>
          </cell>
          <cell r="V18">
            <v>5.53</v>
          </cell>
          <cell r="W18">
            <v>5.52</v>
          </cell>
          <cell r="X18">
            <v>16.36</v>
          </cell>
          <cell r="Y18">
            <v>1.1100000000000001</v>
          </cell>
          <cell r="Z18">
            <v>4.37</v>
          </cell>
          <cell r="AB18">
            <v>6.83</v>
          </cell>
          <cell r="AC18">
            <v>6.65</v>
          </cell>
          <cell r="AD18">
            <v>20.61</v>
          </cell>
          <cell r="AE18">
            <v>1.48</v>
          </cell>
          <cell r="AF18">
            <v>5.34</v>
          </cell>
          <cell r="AH18">
            <v>7.78</v>
          </cell>
          <cell r="AI18">
            <v>7.86</v>
          </cell>
          <cell r="AJ18">
            <v>25</v>
          </cell>
          <cell r="AK18">
            <v>1.54</v>
          </cell>
          <cell r="AL18">
            <v>6.22</v>
          </cell>
          <cell r="AN18">
            <v>8.11</v>
          </cell>
          <cell r="AO18">
            <v>7.76</v>
          </cell>
          <cell r="AP18">
            <v>23.67</v>
          </cell>
          <cell r="AQ18">
            <v>1.6</v>
          </cell>
          <cell r="AR18">
            <v>5.74</v>
          </cell>
          <cell r="AT18">
            <v>8.11</v>
          </cell>
          <cell r="AU18">
            <v>8.23</v>
          </cell>
          <cell r="AV18">
            <v>25.22</v>
          </cell>
          <cell r="AW18">
            <v>1.65</v>
          </cell>
          <cell r="AX18">
            <v>6.55</v>
          </cell>
          <cell r="AZ18"/>
          <cell r="BA18"/>
          <cell r="BB18"/>
          <cell r="BD18"/>
          <cell r="BE18"/>
          <cell r="BF18"/>
          <cell r="BG18"/>
          <cell r="BH18"/>
          <cell r="BJ18"/>
          <cell r="BK18"/>
          <cell r="BL18"/>
          <cell r="BN18"/>
          <cell r="BO18"/>
          <cell r="BP18"/>
          <cell r="BQ18"/>
          <cell r="BR18"/>
        </row>
        <row r="19">
          <cell r="B19" t="str">
            <v>EURO A</v>
          </cell>
          <cell r="C19"/>
          <cell r="D19">
            <v>541.21</v>
          </cell>
          <cell r="E19">
            <v>570.42999999999995</v>
          </cell>
          <cell r="F19">
            <v>1218.9000000000001</v>
          </cell>
          <cell r="G19">
            <v>216.2</v>
          </cell>
          <cell r="H19">
            <v>269.61</v>
          </cell>
          <cell r="J19">
            <v>564.16</v>
          </cell>
          <cell r="K19">
            <v>592.41</v>
          </cell>
          <cell r="L19">
            <v>1283.0999999999999</v>
          </cell>
          <cell r="M19">
            <v>228.28</v>
          </cell>
          <cell r="N19">
            <v>272.91000000000003</v>
          </cell>
          <cell r="P19">
            <v>729.63</v>
          </cell>
          <cell r="Q19">
            <v>774.86</v>
          </cell>
          <cell r="R19">
            <v>1722.65</v>
          </cell>
          <cell r="S19">
            <v>293.20999999999998</v>
          </cell>
          <cell r="T19">
            <v>370.14</v>
          </cell>
          <cell r="V19">
            <v>41.27</v>
          </cell>
          <cell r="W19">
            <v>40.950000000000003</v>
          </cell>
          <cell r="X19">
            <v>122.59</v>
          </cell>
          <cell r="Y19">
            <v>8.16</v>
          </cell>
          <cell r="Z19">
            <v>31.26</v>
          </cell>
          <cell r="AB19">
            <v>50.94</v>
          </cell>
          <cell r="AC19">
            <v>52.38</v>
          </cell>
          <cell r="AD19">
            <v>159.07</v>
          </cell>
          <cell r="AE19">
            <v>11.21</v>
          </cell>
          <cell r="AF19">
            <v>43.41</v>
          </cell>
          <cell r="AH19">
            <v>58.06</v>
          </cell>
          <cell r="AI19">
            <v>57.02</v>
          </cell>
          <cell r="AJ19">
            <v>176.56</v>
          </cell>
          <cell r="AK19">
            <v>12.65</v>
          </cell>
          <cell r="AL19">
            <v>44.34</v>
          </cell>
          <cell r="AN19">
            <v>60.5</v>
          </cell>
          <cell r="AO19">
            <v>62.39</v>
          </cell>
          <cell r="AP19">
            <v>193.56</v>
          </cell>
          <cell r="AQ19">
            <v>12.27</v>
          </cell>
          <cell r="AR19">
            <v>51.29</v>
          </cell>
          <cell r="AT19">
            <v>60.5</v>
          </cell>
          <cell r="AU19">
            <v>62.08</v>
          </cell>
          <cell r="AV19">
            <v>188.18</v>
          </cell>
          <cell r="AW19">
            <v>12.69</v>
          </cell>
          <cell r="AX19">
            <v>51.28</v>
          </cell>
          <cell r="AZ19"/>
          <cell r="BA19"/>
          <cell r="BB19"/>
          <cell r="BD19"/>
          <cell r="BE19"/>
          <cell r="BF19"/>
          <cell r="BG19"/>
          <cell r="BH19"/>
          <cell r="BJ19"/>
          <cell r="BK19"/>
          <cell r="BL19"/>
          <cell r="BN19"/>
          <cell r="BO19"/>
          <cell r="BP19"/>
          <cell r="BQ19"/>
          <cell r="BR19"/>
        </row>
        <row r="20">
          <cell r="B20" t="str">
            <v>EURO B</v>
          </cell>
          <cell r="C20"/>
          <cell r="D20">
            <v>166.68</v>
          </cell>
          <cell r="E20">
            <v>177.19</v>
          </cell>
          <cell r="F20">
            <v>390.35</v>
          </cell>
          <cell r="G20">
            <v>71.069999999999993</v>
          </cell>
          <cell r="H20">
            <v>83.18</v>
          </cell>
          <cell r="J20">
            <v>173.75</v>
          </cell>
          <cell r="K20">
            <v>182.45</v>
          </cell>
          <cell r="L20">
            <v>386.21</v>
          </cell>
          <cell r="M20">
            <v>69.510000000000005</v>
          </cell>
          <cell r="N20">
            <v>81.39</v>
          </cell>
          <cell r="P20">
            <v>224.71</v>
          </cell>
          <cell r="Q20">
            <v>229.55</v>
          </cell>
          <cell r="R20">
            <v>490.99</v>
          </cell>
          <cell r="S20">
            <v>89.93</v>
          </cell>
          <cell r="T20">
            <v>105.61</v>
          </cell>
          <cell r="V20">
            <v>17.55</v>
          </cell>
          <cell r="W20">
            <v>17.739999999999998</v>
          </cell>
          <cell r="X20">
            <v>55.82</v>
          </cell>
          <cell r="Y20">
            <v>3.46</v>
          </cell>
          <cell r="Z20">
            <v>13.83</v>
          </cell>
          <cell r="AB20">
            <v>21.66</v>
          </cell>
          <cell r="AC20">
            <v>21.41</v>
          </cell>
          <cell r="AD20">
            <v>68.819999999999993</v>
          </cell>
          <cell r="AE20">
            <v>4.53</v>
          </cell>
          <cell r="AF20">
            <v>16.7</v>
          </cell>
          <cell r="AH20">
            <v>24.69</v>
          </cell>
          <cell r="AI20">
            <v>24.62</v>
          </cell>
          <cell r="AJ20">
            <v>77.86</v>
          </cell>
          <cell r="AK20">
            <v>4.78</v>
          </cell>
          <cell r="AL20">
            <v>19.61</v>
          </cell>
          <cell r="AN20">
            <v>25.72</v>
          </cell>
          <cell r="AO20">
            <v>25.23</v>
          </cell>
          <cell r="AP20">
            <v>76.819999999999993</v>
          </cell>
          <cell r="AQ20">
            <v>5.2</v>
          </cell>
          <cell r="AR20">
            <v>21.2</v>
          </cell>
          <cell r="AT20">
            <v>25.72</v>
          </cell>
          <cell r="AU20">
            <v>25.34</v>
          </cell>
          <cell r="AV20">
            <v>77.45</v>
          </cell>
          <cell r="AW20">
            <v>5.2</v>
          </cell>
          <cell r="AX20">
            <v>19.649999999999999</v>
          </cell>
          <cell r="AZ20"/>
          <cell r="BA20"/>
          <cell r="BB20"/>
          <cell r="BD20"/>
          <cell r="BE20"/>
          <cell r="BF20"/>
          <cell r="BG20"/>
          <cell r="BH20"/>
          <cell r="BJ20"/>
          <cell r="BK20"/>
          <cell r="BL20"/>
          <cell r="BN20"/>
          <cell r="BO20"/>
          <cell r="BP20"/>
          <cell r="BQ20"/>
          <cell r="BR20"/>
        </row>
        <row r="21">
          <cell r="B21" t="str">
            <v>EURO C</v>
          </cell>
          <cell r="C21"/>
          <cell r="D21">
            <v>224.45</v>
          </cell>
          <cell r="E21">
            <v>230.66</v>
          </cell>
          <cell r="F21">
            <v>519.84</v>
          </cell>
          <cell r="G21">
            <v>87.94</v>
          </cell>
          <cell r="H21">
            <v>106.09</v>
          </cell>
          <cell r="J21">
            <v>233.97</v>
          </cell>
          <cell r="K21">
            <v>241.77</v>
          </cell>
          <cell r="L21">
            <v>554.58000000000004</v>
          </cell>
          <cell r="M21">
            <v>91.72</v>
          </cell>
          <cell r="N21">
            <v>115.83</v>
          </cell>
          <cell r="P21">
            <v>302.58999999999997</v>
          </cell>
          <cell r="Q21">
            <v>313.58999999999997</v>
          </cell>
          <cell r="R21">
            <v>686.77</v>
          </cell>
          <cell r="S21">
            <v>125.72</v>
          </cell>
          <cell r="T21">
            <v>142.63</v>
          </cell>
          <cell r="V21">
            <v>21.78</v>
          </cell>
          <cell r="W21">
            <v>22.1</v>
          </cell>
          <cell r="X21">
            <v>68.98</v>
          </cell>
          <cell r="Y21">
            <v>4.13</v>
          </cell>
          <cell r="Z21">
            <v>16.97</v>
          </cell>
          <cell r="AB21">
            <v>26.88</v>
          </cell>
          <cell r="AC21">
            <v>26.71</v>
          </cell>
          <cell r="AD21">
            <v>81.260000000000005</v>
          </cell>
          <cell r="AE21">
            <v>5.45</v>
          </cell>
          <cell r="AF21">
            <v>20.71</v>
          </cell>
          <cell r="AH21">
            <v>30.64</v>
          </cell>
          <cell r="AI21">
            <v>31.47</v>
          </cell>
          <cell r="AJ21">
            <v>95.46</v>
          </cell>
          <cell r="AK21">
            <v>6.55</v>
          </cell>
          <cell r="AL21">
            <v>25.63</v>
          </cell>
          <cell r="AN21">
            <v>31.93</v>
          </cell>
          <cell r="AO21">
            <v>31.57</v>
          </cell>
          <cell r="AP21">
            <v>88.14</v>
          </cell>
          <cell r="AQ21">
            <v>6.67</v>
          </cell>
          <cell r="AR21">
            <v>25.21</v>
          </cell>
          <cell r="AT21">
            <v>31.93</v>
          </cell>
          <cell r="AU21">
            <v>31.62</v>
          </cell>
          <cell r="AV21">
            <v>92.94</v>
          </cell>
          <cell r="AW21">
            <v>6.32</v>
          </cell>
          <cell r="AX21">
            <v>23</v>
          </cell>
          <cell r="AZ21"/>
          <cell r="BA21"/>
          <cell r="BB21"/>
          <cell r="BD21"/>
          <cell r="BE21"/>
          <cell r="BF21"/>
          <cell r="BG21"/>
          <cell r="BH21"/>
          <cell r="BJ21"/>
          <cell r="BK21"/>
          <cell r="BL21"/>
          <cell r="BN21"/>
          <cell r="BO21"/>
          <cell r="BP21"/>
          <cell r="BQ21"/>
          <cell r="BR21"/>
        </row>
        <row r="22">
          <cell r="B22" t="str">
            <v>East Asia</v>
          </cell>
          <cell r="C22"/>
          <cell r="D22">
            <v>84.73</v>
          </cell>
          <cell r="E22">
            <v>86.51</v>
          </cell>
          <cell r="F22">
            <v>190.5</v>
          </cell>
          <cell r="G22">
            <v>31.93</v>
          </cell>
          <cell r="H22">
            <v>39.06</v>
          </cell>
          <cell r="J22">
            <v>88.32</v>
          </cell>
          <cell r="K22">
            <v>92.35</v>
          </cell>
          <cell r="L22">
            <v>181.91</v>
          </cell>
          <cell r="M22">
            <v>37.299999999999997</v>
          </cell>
          <cell r="N22">
            <v>39.93</v>
          </cell>
          <cell r="P22">
            <v>114.23</v>
          </cell>
          <cell r="Q22">
            <v>119.82</v>
          </cell>
          <cell r="R22">
            <v>266.93</v>
          </cell>
          <cell r="S22">
            <v>45.6</v>
          </cell>
          <cell r="T22">
            <v>56.08</v>
          </cell>
          <cell r="V22">
            <v>10.74</v>
          </cell>
          <cell r="W22">
            <v>10.73</v>
          </cell>
          <cell r="X22">
            <v>32.08</v>
          </cell>
          <cell r="Y22">
            <v>2.31</v>
          </cell>
          <cell r="Z22">
            <v>8.31</v>
          </cell>
          <cell r="AB22">
            <v>13.25</v>
          </cell>
          <cell r="AC22">
            <v>13.13</v>
          </cell>
          <cell r="AD22">
            <v>39.93</v>
          </cell>
          <cell r="AE22">
            <v>2.6</v>
          </cell>
          <cell r="AF22">
            <v>9.98</v>
          </cell>
          <cell r="AH22">
            <v>15.11</v>
          </cell>
          <cell r="AI22">
            <v>15.21</v>
          </cell>
          <cell r="AJ22">
            <v>44.62</v>
          </cell>
          <cell r="AK22">
            <v>3.05</v>
          </cell>
          <cell r="AL22">
            <v>12.09</v>
          </cell>
          <cell r="AN22">
            <v>15.74</v>
          </cell>
          <cell r="AO22">
            <v>16.07</v>
          </cell>
          <cell r="AP22">
            <v>47.79</v>
          </cell>
          <cell r="AQ22">
            <v>3.31</v>
          </cell>
          <cell r="AR22">
            <v>13.45</v>
          </cell>
          <cell r="AT22">
            <v>15.74</v>
          </cell>
          <cell r="AU22">
            <v>15.82</v>
          </cell>
          <cell r="AV22">
            <v>46.59</v>
          </cell>
          <cell r="AW22">
            <v>3.22</v>
          </cell>
          <cell r="AX22">
            <v>13.68</v>
          </cell>
          <cell r="AZ22"/>
          <cell r="BA22"/>
          <cell r="BB22"/>
          <cell r="BD22"/>
          <cell r="BE22"/>
          <cell r="BF22"/>
          <cell r="BG22"/>
          <cell r="BH22"/>
          <cell r="BJ22"/>
          <cell r="BK22"/>
          <cell r="BL22"/>
          <cell r="BN22"/>
          <cell r="BO22"/>
          <cell r="BP22"/>
          <cell r="BQ22"/>
          <cell r="BR22"/>
        </row>
        <row r="23">
          <cell r="B23" t="str">
            <v>Eastern Europe</v>
          </cell>
          <cell r="C23"/>
          <cell r="D23">
            <v>226.69</v>
          </cell>
          <cell r="E23">
            <v>234.69</v>
          </cell>
          <cell r="F23">
            <v>534.59</v>
          </cell>
          <cell r="G23">
            <v>91.05</v>
          </cell>
          <cell r="H23">
            <v>115.67</v>
          </cell>
          <cell r="J23">
            <v>236.31</v>
          </cell>
          <cell r="K23">
            <v>237.38</v>
          </cell>
          <cell r="L23">
            <v>487.2</v>
          </cell>
          <cell r="M23">
            <v>90.51</v>
          </cell>
          <cell r="N23">
            <v>104.6</v>
          </cell>
          <cell r="P23">
            <v>305.62</v>
          </cell>
          <cell r="Q23">
            <v>316.06</v>
          </cell>
          <cell r="R23">
            <v>671.52</v>
          </cell>
          <cell r="S23">
            <v>121.52</v>
          </cell>
          <cell r="T23">
            <v>148.49</v>
          </cell>
          <cell r="V23">
            <v>21.94</v>
          </cell>
          <cell r="W23">
            <v>22.23</v>
          </cell>
          <cell r="X23">
            <v>66.540000000000006</v>
          </cell>
          <cell r="Y23">
            <v>4.74</v>
          </cell>
          <cell r="Z23">
            <v>16.559999999999999</v>
          </cell>
          <cell r="AB23">
            <v>27.08</v>
          </cell>
          <cell r="AC23">
            <v>26.43</v>
          </cell>
          <cell r="AD23">
            <v>73.67</v>
          </cell>
          <cell r="AE23">
            <v>5.78</v>
          </cell>
          <cell r="AF23">
            <v>19.48</v>
          </cell>
          <cell r="AH23">
            <v>30.87</v>
          </cell>
          <cell r="AI23">
            <v>30.36</v>
          </cell>
          <cell r="AJ23">
            <v>92.92</v>
          </cell>
          <cell r="AK23">
            <v>5.88</v>
          </cell>
          <cell r="AL23">
            <v>23.66</v>
          </cell>
          <cell r="AN23">
            <v>32.159999999999997</v>
          </cell>
          <cell r="AO23">
            <v>32.94</v>
          </cell>
          <cell r="AP23">
            <v>105.54</v>
          </cell>
          <cell r="AQ23">
            <v>6.27</v>
          </cell>
          <cell r="AR23">
            <v>25.32</v>
          </cell>
          <cell r="AT23">
            <v>32.159999999999997</v>
          </cell>
          <cell r="AU23">
            <v>32.67</v>
          </cell>
          <cell r="AV23">
            <v>100.09</v>
          </cell>
          <cell r="AW23">
            <v>6.52</v>
          </cell>
          <cell r="AX23">
            <v>25.72</v>
          </cell>
          <cell r="AZ23"/>
          <cell r="BA23"/>
          <cell r="BB23"/>
          <cell r="BD23"/>
          <cell r="BE23"/>
          <cell r="BF23"/>
          <cell r="BG23"/>
          <cell r="BH23"/>
          <cell r="BJ23"/>
          <cell r="BK23"/>
          <cell r="BL23"/>
          <cell r="BN23"/>
          <cell r="BO23"/>
          <cell r="BP23"/>
          <cell r="BQ23"/>
          <cell r="BR23"/>
        </row>
        <row r="24">
          <cell r="B24" t="str">
            <v>Eastern Sub-Saharan Africa</v>
          </cell>
          <cell r="C24"/>
          <cell r="D24">
            <v>11.19</v>
          </cell>
          <cell r="E24">
            <v>11.5</v>
          </cell>
          <cell r="F24">
            <v>24.76</v>
          </cell>
          <cell r="G24">
            <v>4.2</v>
          </cell>
          <cell r="H24">
            <v>5.26</v>
          </cell>
          <cell r="J24">
            <v>11.66</v>
          </cell>
          <cell r="K24">
            <v>12.29</v>
          </cell>
          <cell r="L24">
            <v>26.25</v>
          </cell>
          <cell r="M24">
            <v>4.9800000000000004</v>
          </cell>
          <cell r="N24">
            <v>5.86</v>
          </cell>
          <cell r="P24">
            <v>15.08</v>
          </cell>
          <cell r="Q24">
            <v>16.190000000000001</v>
          </cell>
          <cell r="R24">
            <v>34.92</v>
          </cell>
          <cell r="S24">
            <v>5.62</v>
          </cell>
          <cell r="T24">
            <v>7.68</v>
          </cell>
          <cell r="V24">
            <v>2.4700000000000002</v>
          </cell>
          <cell r="W24">
            <v>2.4700000000000002</v>
          </cell>
          <cell r="X24">
            <v>7.54</v>
          </cell>
          <cell r="Y24">
            <v>0.52</v>
          </cell>
          <cell r="Z24">
            <v>1.97</v>
          </cell>
          <cell r="AB24">
            <v>3.05</v>
          </cell>
          <cell r="AC24">
            <v>3.15</v>
          </cell>
          <cell r="AD24">
            <v>9.93</v>
          </cell>
          <cell r="AE24">
            <v>0.66</v>
          </cell>
          <cell r="AF24">
            <v>2.57</v>
          </cell>
          <cell r="AH24">
            <v>3.47</v>
          </cell>
          <cell r="AI24">
            <v>3.4</v>
          </cell>
          <cell r="AJ24">
            <v>10.39</v>
          </cell>
          <cell r="AK24">
            <v>0.7</v>
          </cell>
          <cell r="AL24">
            <v>2.72</v>
          </cell>
          <cell r="AN24">
            <v>3.62</v>
          </cell>
          <cell r="AO24">
            <v>3.68</v>
          </cell>
          <cell r="AP24">
            <v>11.38</v>
          </cell>
          <cell r="AQ24">
            <v>0.69</v>
          </cell>
          <cell r="AR24">
            <v>2.94</v>
          </cell>
          <cell r="AT24">
            <v>3.62</v>
          </cell>
          <cell r="AU24">
            <v>3.68</v>
          </cell>
          <cell r="AV24">
            <v>11.03</v>
          </cell>
          <cell r="AW24">
            <v>0.71</v>
          </cell>
          <cell r="AX24">
            <v>2.9</v>
          </cell>
          <cell r="AZ24"/>
          <cell r="BA24"/>
          <cell r="BB24"/>
          <cell r="BD24"/>
          <cell r="BE24"/>
          <cell r="BF24"/>
          <cell r="BG24"/>
          <cell r="BH24"/>
          <cell r="BJ24"/>
          <cell r="BK24"/>
          <cell r="BL24"/>
          <cell r="BN24"/>
          <cell r="BO24"/>
          <cell r="BP24"/>
          <cell r="BQ24"/>
          <cell r="BR24"/>
        </row>
        <row r="25">
          <cell r="B25" t="str">
            <v>High Income Asia Pacific</v>
          </cell>
          <cell r="C25"/>
          <cell r="D25">
            <v>503.2</v>
          </cell>
          <cell r="E25">
            <v>529.49</v>
          </cell>
          <cell r="F25">
            <v>1113.26</v>
          </cell>
          <cell r="G25">
            <v>197.66</v>
          </cell>
          <cell r="H25">
            <v>241.9</v>
          </cell>
          <cell r="J25">
            <v>524.54</v>
          </cell>
          <cell r="K25">
            <v>553.91999999999996</v>
          </cell>
          <cell r="L25">
            <v>1181.0899999999999</v>
          </cell>
          <cell r="M25">
            <v>206.24</v>
          </cell>
          <cell r="N25">
            <v>255.82</v>
          </cell>
          <cell r="P25">
            <v>678.39</v>
          </cell>
          <cell r="Q25">
            <v>735.35</v>
          </cell>
          <cell r="R25">
            <v>1688.08</v>
          </cell>
          <cell r="S25">
            <v>257.22000000000003</v>
          </cell>
          <cell r="T25">
            <v>371.9</v>
          </cell>
          <cell r="V25">
            <v>39.15</v>
          </cell>
          <cell r="W25">
            <v>39.56</v>
          </cell>
          <cell r="X25">
            <v>119.76</v>
          </cell>
          <cell r="Y25">
            <v>7.78</v>
          </cell>
          <cell r="Z25">
            <v>30.24</v>
          </cell>
          <cell r="AB25">
            <v>48.31</v>
          </cell>
          <cell r="AC25">
            <v>47.41</v>
          </cell>
          <cell r="AD25">
            <v>155.69999999999999</v>
          </cell>
          <cell r="AE25">
            <v>9.11</v>
          </cell>
          <cell r="AF25">
            <v>38.11</v>
          </cell>
          <cell r="AH25">
            <v>55.07</v>
          </cell>
          <cell r="AI25">
            <v>56.08</v>
          </cell>
          <cell r="AJ25">
            <v>164.87</v>
          </cell>
          <cell r="AK25">
            <v>11.98</v>
          </cell>
          <cell r="AL25">
            <v>43.22</v>
          </cell>
          <cell r="AN25">
            <v>57.38</v>
          </cell>
          <cell r="AO25">
            <v>56.82</v>
          </cell>
          <cell r="AP25">
            <v>174.22</v>
          </cell>
          <cell r="AQ25">
            <v>11.36</v>
          </cell>
          <cell r="AR25">
            <v>45.19</v>
          </cell>
          <cell r="AT25">
            <v>57.38</v>
          </cell>
          <cell r="AU25">
            <v>55.84</v>
          </cell>
          <cell r="AV25">
            <v>166.58</v>
          </cell>
          <cell r="AW25">
            <v>10.88</v>
          </cell>
          <cell r="AX25">
            <v>44.69</v>
          </cell>
          <cell r="AZ25"/>
          <cell r="BA25"/>
          <cell r="BB25"/>
          <cell r="BD25"/>
          <cell r="BE25"/>
          <cell r="BF25"/>
          <cell r="BG25"/>
          <cell r="BH25"/>
          <cell r="BJ25"/>
          <cell r="BK25"/>
          <cell r="BL25"/>
          <cell r="BN25"/>
          <cell r="BO25"/>
          <cell r="BP25"/>
          <cell r="BQ25"/>
          <cell r="BR25"/>
        </row>
        <row r="26">
          <cell r="B26" t="str">
            <v>High Income North America</v>
          </cell>
          <cell r="C26"/>
          <cell r="D26">
            <v>750.01</v>
          </cell>
          <cell r="E26">
            <v>786.93</v>
          </cell>
          <cell r="F26">
            <v>1667.06</v>
          </cell>
          <cell r="G26">
            <v>311.69</v>
          </cell>
          <cell r="H26">
            <v>358.41</v>
          </cell>
          <cell r="J26">
            <v>781.82</v>
          </cell>
          <cell r="K26">
            <v>814.47</v>
          </cell>
          <cell r="L26">
            <v>1732.33</v>
          </cell>
          <cell r="M26">
            <v>310.77999999999997</v>
          </cell>
          <cell r="N26">
            <v>388.64</v>
          </cell>
          <cell r="P26">
            <v>1011.13</v>
          </cell>
          <cell r="Q26">
            <v>1104.96</v>
          </cell>
          <cell r="R26">
            <v>2451.2600000000002</v>
          </cell>
          <cell r="S26">
            <v>440.35</v>
          </cell>
          <cell r="T26">
            <v>527.29</v>
          </cell>
          <cell r="V26">
            <v>52.31</v>
          </cell>
          <cell r="W26">
            <v>50.96</v>
          </cell>
          <cell r="X26">
            <v>155.61000000000001</v>
          </cell>
          <cell r="Y26">
            <v>10.54</v>
          </cell>
          <cell r="Z26">
            <v>39.53</v>
          </cell>
          <cell r="AB26">
            <v>64.55</v>
          </cell>
          <cell r="AC26">
            <v>63.6</v>
          </cell>
          <cell r="AD26">
            <v>188.88</v>
          </cell>
          <cell r="AE26">
            <v>13.13</v>
          </cell>
          <cell r="AF26">
            <v>50.27</v>
          </cell>
          <cell r="AH26">
            <v>73.59</v>
          </cell>
          <cell r="AI26">
            <v>73.52</v>
          </cell>
          <cell r="AJ26">
            <v>230.02</v>
          </cell>
          <cell r="AK26">
            <v>14.59</v>
          </cell>
          <cell r="AL26">
            <v>57.44</v>
          </cell>
          <cell r="AN26">
            <v>76.680000000000007</v>
          </cell>
          <cell r="AO26">
            <v>76.819999999999993</v>
          </cell>
          <cell r="AP26">
            <v>219.75</v>
          </cell>
          <cell r="AQ26">
            <v>16.07</v>
          </cell>
          <cell r="AR26">
            <v>58.68</v>
          </cell>
          <cell r="AT26">
            <v>76.680000000000007</v>
          </cell>
          <cell r="AU26">
            <v>76.92</v>
          </cell>
          <cell r="AV26">
            <v>238.57</v>
          </cell>
          <cell r="AW26">
            <v>15.72</v>
          </cell>
          <cell r="AX26">
            <v>58.73</v>
          </cell>
          <cell r="AZ26"/>
          <cell r="BA26"/>
          <cell r="BB26"/>
          <cell r="BD26"/>
          <cell r="BE26"/>
          <cell r="BF26"/>
          <cell r="BG26"/>
          <cell r="BH26"/>
          <cell r="BJ26"/>
          <cell r="BK26"/>
          <cell r="BL26"/>
          <cell r="BN26"/>
          <cell r="BO26"/>
          <cell r="BP26"/>
          <cell r="BQ26"/>
          <cell r="BR26"/>
        </row>
        <row r="27">
          <cell r="B27" t="str">
            <v>North Africa and the Middle East</v>
          </cell>
          <cell r="C27"/>
          <cell r="D27">
            <v>144.07</v>
          </cell>
          <cell r="E27">
            <v>148.26</v>
          </cell>
          <cell r="F27">
            <v>305</v>
          </cell>
          <cell r="G27">
            <v>58.17</v>
          </cell>
          <cell r="H27">
            <v>66.22</v>
          </cell>
          <cell r="J27">
            <v>150.18</v>
          </cell>
          <cell r="K27">
            <v>156.24</v>
          </cell>
          <cell r="L27">
            <v>328.9</v>
          </cell>
          <cell r="M27">
            <v>59.65</v>
          </cell>
          <cell r="N27">
            <v>71.040000000000006</v>
          </cell>
          <cell r="P27">
            <v>194.23</v>
          </cell>
          <cell r="Q27">
            <v>196.79</v>
          </cell>
          <cell r="R27">
            <v>410.72</v>
          </cell>
          <cell r="S27">
            <v>75.709999999999994</v>
          </cell>
          <cell r="T27">
            <v>87.22</v>
          </cell>
          <cell r="V27">
            <v>15.79</v>
          </cell>
          <cell r="W27">
            <v>16.079999999999998</v>
          </cell>
          <cell r="X27">
            <v>51.87</v>
          </cell>
          <cell r="Y27">
            <v>3.31</v>
          </cell>
          <cell r="Z27">
            <v>12.79</v>
          </cell>
          <cell r="AB27">
            <v>19.48</v>
          </cell>
          <cell r="AC27">
            <v>19.899999999999999</v>
          </cell>
          <cell r="AD27">
            <v>63.12</v>
          </cell>
          <cell r="AE27">
            <v>3.97</v>
          </cell>
          <cell r="AF27">
            <v>15.83</v>
          </cell>
          <cell r="AH27">
            <v>22.21</v>
          </cell>
          <cell r="AI27">
            <v>22.77</v>
          </cell>
          <cell r="AJ27">
            <v>66.05</v>
          </cell>
          <cell r="AK27">
            <v>4.4800000000000004</v>
          </cell>
          <cell r="AL27">
            <v>17.11</v>
          </cell>
          <cell r="AN27">
            <v>23.14</v>
          </cell>
          <cell r="AO27">
            <v>22.88</v>
          </cell>
          <cell r="AP27">
            <v>69.430000000000007</v>
          </cell>
          <cell r="AQ27">
            <v>4.93</v>
          </cell>
          <cell r="AR27">
            <v>16.78</v>
          </cell>
          <cell r="AT27">
            <v>23.14</v>
          </cell>
          <cell r="AU27">
            <v>22.96</v>
          </cell>
          <cell r="AV27">
            <v>67.28</v>
          </cell>
          <cell r="AW27">
            <v>4.68</v>
          </cell>
          <cell r="AX27">
            <v>17.75</v>
          </cell>
          <cell r="AZ27"/>
          <cell r="BA27"/>
          <cell r="BB27"/>
          <cell r="BD27"/>
          <cell r="BE27"/>
          <cell r="BF27"/>
          <cell r="BG27"/>
          <cell r="BH27"/>
          <cell r="BJ27"/>
          <cell r="BK27"/>
          <cell r="BL27"/>
          <cell r="BN27"/>
          <cell r="BO27"/>
          <cell r="BP27"/>
          <cell r="BQ27"/>
          <cell r="BR27"/>
        </row>
        <row r="28">
          <cell r="B28" t="str">
            <v>Oceania</v>
          </cell>
          <cell r="C28"/>
          <cell r="D28">
            <v>26.77</v>
          </cell>
          <cell r="E28">
            <v>27.57</v>
          </cell>
          <cell r="F28">
            <v>58.77</v>
          </cell>
          <cell r="G28">
            <v>10.96</v>
          </cell>
          <cell r="H28">
            <v>12.64</v>
          </cell>
          <cell r="J28">
            <v>27.91</v>
          </cell>
          <cell r="K28">
            <v>29.18</v>
          </cell>
          <cell r="L28">
            <v>63.35</v>
          </cell>
          <cell r="M28">
            <v>10.93</v>
          </cell>
          <cell r="N28">
            <v>13.62</v>
          </cell>
          <cell r="P28">
            <v>36.1</v>
          </cell>
          <cell r="Q28">
            <v>37.42</v>
          </cell>
          <cell r="R28">
            <v>78.86</v>
          </cell>
          <cell r="S28">
            <v>14.12</v>
          </cell>
          <cell r="T28">
            <v>17.02</v>
          </cell>
          <cell r="V28">
            <v>4.6500000000000004</v>
          </cell>
          <cell r="W28">
            <v>4.54</v>
          </cell>
          <cell r="X28">
            <v>13.57</v>
          </cell>
          <cell r="Y28">
            <v>0.91</v>
          </cell>
          <cell r="Z28">
            <v>3.3</v>
          </cell>
          <cell r="AB28">
            <v>5.74</v>
          </cell>
          <cell r="AC28">
            <v>5.7</v>
          </cell>
          <cell r="AD28">
            <v>16.29</v>
          </cell>
          <cell r="AE28">
            <v>1.1599999999999999</v>
          </cell>
          <cell r="AF28">
            <v>4.26</v>
          </cell>
          <cell r="AH28">
            <v>6.54</v>
          </cell>
          <cell r="AI28">
            <v>6.41</v>
          </cell>
          <cell r="AJ28">
            <v>18.71</v>
          </cell>
          <cell r="AK28">
            <v>1.32</v>
          </cell>
          <cell r="AL28">
            <v>4.71</v>
          </cell>
          <cell r="AN28">
            <v>6.82</v>
          </cell>
          <cell r="AO28">
            <v>6.87</v>
          </cell>
          <cell r="AP28">
            <v>20.9</v>
          </cell>
          <cell r="AQ28">
            <v>1.44</v>
          </cell>
          <cell r="AR28">
            <v>5.25</v>
          </cell>
          <cell r="AT28">
            <v>6.82</v>
          </cell>
          <cell r="AU28">
            <v>6.85</v>
          </cell>
          <cell r="AV28">
            <v>20.98</v>
          </cell>
          <cell r="AW28">
            <v>1.5</v>
          </cell>
          <cell r="AX28">
            <v>5.48</v>
          </cell>
          <cell r="AZ28"/>
          <cell r="BA28"/>
          <cell r="BB28"/>
          <cell r="BD28"/>
          <cell r="BE28"/>
          <cell r="BF28"/>
          <cell r="BG28"/>
          <cell r="BH28"/>
          <cell r="BJ28"/>
          <cell r="BK28"/>
          <cell r="BL28"/>
          <cell r="BN28"/>
          <cell r="BO28"/>
          <cell r="BP28"/>
          <cell r="BQ28"/>
          <cell r="BR28"/>
        </row>
        <row r="29">
          <cell r="B29" t="str">
            <v>SEARO B</v>
          </cell>
          <cell r="C29"/>
          <cell r="D29">
            <v>56.75</v>
          </cell>
          <cell r="E29">
            <v>57.26</v>
          </cell>
          <cell r="F29">
            <v>119.55</v>
          </cell>
          <cell r="G29">
            <v>22.57</v>
          </cell>
          <cell r="H29">
            <v>26.36</v>
          </cell>
          <cell r="J29">
            <v>59.16</v>
          </cell>
          <cell r="K29">
            <v>63.55</v>
          </cell>
          <cell r="L29">
            <v>136.25</v>
          </cell>
          <cell r="M29">
            <v>24.44</v>
          </cell>
          <cell r="N29">
            <v>29.99</v>
          </cell>
          <cell r="P29">
            <v>76.510000000000005</v>
          </cell>
          <cell r="Q29">
            <v>78.8</v>
          </cell>
          <cell r="R29">
            <v>173.8</v>
          </cell>
          <cell r="S29">
            <v>29.86</v>
          </cell>
          <cell r="T29">
            <v>36.67</v>
          </cell>
          <cell r="V29">
            <v>8.0299999999999994</v>
          </cell>
          <cell r="W29">
            <v>7.95</v>
          </cell>
          <cell r="X29">
            <v>23.7</v>
          </cell>
          <cell r="Y29">
            <v>1.6</v>
          </cell>
          <cell r="Z29">
            <v>5.99</v>
          </cell>
          <cell r="AB29">
            <v>9.9</v>
          </cell>
          <cell r="AC29">
            <v>9.77</v>
          </cell>
          <cell r="AD29">
            <v>29.04</v>
          </cell>
          <cell r="AE29">
            <v>1.93</v>
          </cell>
          <cell r="AF29">
            <v>7.16</v>
          </cell>
          <cell r="AH29">
            <v>11.29</v>
          </cell>
          <cell r="AI29">
            <v>11.17</v>
          </cell>
          <cell r="AJ29">
            <v>33.14</v>
          </cell>
          <cell r="AK29">
            <v>2.33</v>
          </cell>
          <cell r="AL29">
            <v>8.16</v>
          </cell>
          <cell r="AN29">
            <v>11.76</v>
          </cell>
          <cell r="AO29">
            <v>11.57</v>
          </cell>
          <cell r="AP29">
            <v>34.479999999999997</v>
          </cell>
          <cell r="AQ29">
            <v>2.31</v>
          </cell>
          <cell r="AR29">
            <v>8.86</v>
          </cell>
          <cell r="AT29">
            <v>11.76</v>
          </cell>
          <cell r="AU29">
            <v>11.94</v>
          </cell>
          <cell r="AV29">
            <v>37.409999999999997</v>
          </cell>
          <cell r="AW29">
            <v>2.5</v>
          </cell>
          <cell r="AX29">
            <v>9.19</v>
          </cell>
          <cell r="AZ29"/>
          <cell r="BA29"/>
          <cell r="BB29"/>
          <cell r="BD29"/>
          <cell r="BE29"/>
          <cell r="BF29"/>
          <cell r="BG29"/>
          <cell r="BH29"/>
          <cell r="BJ29"/>
          <cell r="BK29"/>
          <cell r="BL29"/>
          <cell r="BN29"/>
          <cell r="BO29"/>
          <cell r="BP29"/>
          <cell r="BQ29"/>
          <cell r="BR29"/>
        </row>
        <row r="30">
          <cell r="B30" t="str">
            <v>SEARO D</v>
          </cell>
          <cell r="C30"/>
          <cell r="D30">
            <v>30.73</v>
          </cell>
          <cell r="E30">
            <v>32.5</v>
          </cell>
          <cell r="F30">
            <v>68.849999999999994</v>
          </cell>
          <cell r="G30">
            <v>12.36</v>
          </cell>
          <cell r="H30">
            <v>14.95</v>
          </cell>
          <cell r="J30">
            <v>32.03</v>
          </cell>
          <cell r="K30">
            <v>33.659999999999997</v>
          </cell>
          <cell r="L30">
            <v>71.069999999999993</v>
          </cell>
          <cell r="M30">
            <v>12.94</v>
          </cell>
          <cell r="N30">
            <v>15.55</v>
          </cell>
          <cell r="P30">
            <v>41.43</v>
          </cell>
          <cell r="Q30">
            <v>44.36</v>
          </cell>
          <cell r="R30">
            <v>95.96</v>
          </cell>
          <cell r="S30">
            <v>17.45</v>
          </cell>
          <cell r="T30">
            <v>20.52</v>
          </cell>
          <cell r="V30">
            <v>5.14</v>
          </cell>
          <cell r="W30">
            <v>5.05</v>
          </cell>
          <cell r="X30">
            <v>14.93</v>
          </cell>
          <cell r="Y30">
            <v>1</v>
          </cell>
          <cell r="Z30">
            <v>3.92</v>
          </cell>
          <cell r="AB30">
            <v>6.34</v>
          </cell>
          <cell r="AC30">
            <v>6.54</v>
          </cell>
          <cell r="AD30">
            <v>22.13</v>
          </cell>
          <cell r="AE30">
            <v>1.31</v>
          </cell>
          <cell r="AF30">
            <v>5.21</v>
          </cell>
          <cell r="AH30">
            <v>7.23</v>
          </cell>
          <cell r="AI30">
            <v>7.21</v>
          </cell>
          <cell r="AJ30">
            <v>21.57</v>
          </cell>
          <cell r="AK30">
            <v>1.48</v>
          </cell>
          <cell r="AL30">
            <v>5.82</v>
          </cell>
          <cell r="AN30">
            <v>7.54</v>
          </cell>
          <cell r="AO30">
            <v>7.42</v>
          </cell>
          <cell r="AP30">
            <v>23.28</v>
          </cell>
          <cell r="AQ30">
            <v>1.59</v>
          </cell>
          <cell r="AR30">
            <v>5.75</v>
          </cell>
          <cell r="AT30">
            <v>7.54</v>
          </cell>
          <cell r="AU30">
            <v>7.63</v>
          </cell>
          <cell r="AV30">
            <v>22.42</v>
          </cell>
          <cell r="AW30">
            <v>1.51</v>
          </cell>
          <cell r="AX30">
            <v>5.8</v>
          </cell>
          <cell r="AZ30"/>
          <cell r="BA30"/>
          <cell r="BB30"/>
          <cell r="BD30"/>
          <cell r="BE30"/>
          <cell r="BF30"/>
          <cell r="BG30"/>
          <cell r="BH30"/>
          <cell r="BJ30"/>
          <cell r="BK30"/>
          <cell r="BL30"/>
          <cell r="BN30"/>
          <cell r="BO30"/>
          <cell r="BP30"/>
          <cell r="BQ30"/>
          <cell r="BR30"/>
        </row>
        <row r="31">
          <cell r="B31" t="str">
            <v>South Asia</v>
          </cell>
          <cell r="C31"/>
          <cell r="D31">
            <v>30.25</v>
          </cell>
          <cell r="E31">
            <v>32.729999999999997</v>
          </cell>
          <cell r="F31">
            <v>69.44</v>
          </cell>
          <cell r="G31">
            <v>13.11</v>
          </cell>
          <cell r="H31">
            <v>15.67</v>
          </cell>
          <cell r="J31">
            <v>31.54</v>
          </cell>
          <cell r="K31">
            <v>33.299999999999997</v>
          </cell>
          <cell r="L31">
            <v>74.37</v>
          </cell>
          <cell r="M31">
            <v>12.92</v>
          </cell>
          <cell r="N31">
            <v>15.26</v>
          </cell>
          <cell r="P31">
            <v>40.79</v>
          </cell>
          <cell r="Q31">
            <v>41.94</v>
          </cell>
          <cell r="R31">
            <v>89.71</v>
          </cell>
          <cell r="S31">
            <v>16.21</v>
          </cell>
          <cell r="T31">
            <v>19.13</v>
          </cell>
          <cell r="V31">
            <v>5.08</v>
          </cell>
          <cell r="W31">
            <v>5.14</v>
          </cell>
          <cell r="X31">
            <v>15.51</v>
          </cell>
          <cell r="Y31">
            <v>1.02</v>
          </cell>
          <cell r="Z31">
            <v>4.24</v>
          </cell>
          <cell r="AB31">
            <v>6.27</v>
          </cell>
          <cell r="AC31">
            <v>6.21</v>
          </cell>
          <cell r="AD31">
            <v>17.91</v>
          </cell>
          <cell r="AE31">
            <v>1.26</v>
          </cell>
          <cell r="AF31">
            <v>4.72</v>
          </cell>
          <cell r="AH31">
            <v>7.15</v>
          </cell>
          <cell r="AI31">
            <v>7.01</v>
          </cell>
          <cell r="AJ31">
            <v>20.68</v>
          </cell>
          <cell r="AK31">
            <v>1.51</v>
          </cell>
          <cell r="AL31">
            <v>5.61</v>
          </cell>
          <cell r="AN31">
            <v>7.45</v>
          </cell>
          <cell r="AO31">
            <v>7.47</v>
          </cell>
          <cell r="AP31">
            <v>22.15</v>
          </cell>
          <cell r="AQ31">
            <v>1.53</v>
          </cell>
          <cell r="AR31">
            <v>5.64</v>
          </cell>
          <cell r="AT31">
            <v>7.45</v>
          </cell>
          <cell r="AU31">
            <v>7.56</v>
          </cell>
          <cell r="AV31">
            <v>22.27</v>
          </cell>
          <cell r="AW31">
            <v>1.55</v>
          </cell>
          <cell r="AX31">
            <v>5.96</v>
          </cell>
          <cell r="AZ31"/>
          <cell r="BA31"/>
          <cell r="BB31"/>
          <cell r="BD31"/>
          <cell r="BE31"/>
          <cell r="BF31"/>
          <cell r="BG31"/>
          <cell r="BH31"/>
          <cell r="BJ31"/>
          <cell r="BK31"/>
          <cell r="BL31"/>
          <cell r="BN31"/>
          <cell r="BO31"/>
          <cell r="BP31"/>
          <cell r="BQ31"/>
          <cell r="BR31"/>
        </row>
        <row r="32">
          <cell r="B32" t="str">
            <v>Southeast Asia</v>
          </cell>
          <cell r="C32"/>
          <cell r="D32">
            <v>50.46</v>
          </cell>
          <cell r="E32">
            <v>52.54</v>
          </cell>
          <cell r="F32">
            <v>119.26</v>
          </cell>
          <cell r="G32">
            <v>20.190000000000001</v>
          </cell>
          <cell r="H32">
            <v>25.17</v>
          </cell>
          <cell r="J32">
            <v>52.6</v>
          </cell>
          <cell r="K32">
            <v>53.94</v>
          </cell>
          <cell r="L32">
            <v>110.82</v>
          </cell>
          <cell r="M32">
            <v>20.6</v>
          </cell>
          <cell r="N32">
            <v>23.86</v>
          </cell>
          <cell r="P32">
            <v>68.03</v>
          </cell>
          <cell r="Q32">
            <v>72.709999999999994</v>
          </cell>
          <cell r="R32">
            <v>152.22999999999999</v>
          </cell>
          <cell r="S32">
            <v>29.45</v>
          </cell>
          <cell r="T32">
            <v>32.869999999999997</v>
          </cell>
          <cell r="V32">
            <v>7.37</v>
          </cell>
          <cell r="W32">
            <v>7.32</v>
          </cell>
          <cell r="X32">
            <v>22.07</v>
          </cell>
          <cell r="Y32">
            <v>1.54</v>
          </cell>
          <cell r="Z32">
            <v>5.63</v>
          </cell>
          <cell r="AB32">
            <v>9.09</v>
          </cell>
          <cell r="AC32">
            <v>9.6300000000000008</v>
          </cell>
          <cell r="AD32">
            <v>31</v>
          </cell>
          <cell r="AE32">
            <v>1.81</v>
          </cell>
          <cell r="AF32">
            <v>7.67</v>
          </cell>
          <cell r="AH32">
            <v>10.37</v>
          </cell>
          <cell r="AI32">
            <v>10.51</v>
          </cell>
          <cell r="AJ32">
            <v>31.92</v>
          </cell>
          <cell r="AK32">
            <v>2.2799999999999998</v>
          </cell>
          <cell r="AL32">
            <v>7.75</v>
          </cell>
          <cell r="AN32">
            <v>10.8</v>
          </cell>
          <cell r="AO32">
            <v>10.97</v>
          </cell>
          <cell r="AP32">
            <v>33.950000000000003</v>
          </cell>
          <cell r="AQ32">
            <v>2.17</v>
          </cell>
          <cell r="AR32">
            <v>9.3800000000000008</v>
          </cell>
          <cell r="AT32">
            <v>10.8</v>
          </cell>
          <cell r="AU32">
            <v>10.6</v>
          </cell>
          <cell r="AV32">
            <v>32.68</v>
          </cell>
          <cell r="AW32">
            <v>2.11</v>
          </cell>
          <cell r="AX32">
            <v>8.19</v>
          </cell>
          <cell r="AZ32"/>
          <cell r="BA32"/>
          <cell r="BB32"/>
          <cell r="BD32"/>
          <cell r="BE32"/>
          <cell r="BF32"/>
          <cell r="BG32"/>
          <cell r="BH32"/>
          <cell r="BJ32"/>
          <cell r="BK32"/>
          <cell r="BL32"/>
          <cell r="BN32"/>
          <cell r="BO32"/>
          <cell r="BP32"/>
          <cell r="BQ32"/>
          <cell r="BR32"/>
        </row>
        <row r="33">
          <cell r="B33" t="str">
            <v>Southern Latin America</v>
          </cell>
          <cell r="C33"/>
          <cell r="D33">
            <v>222.26</v>
          </cell>
          <cell r="E33">
            <v>240.13</v>
          </cell>
          <cell r="F33">
            <v>496.52</v>
          </cell>
          <cell r="G33">
            <v>93.76</v>
          </cell>
          <cell r="H33">
            <v>114.37</v>
          </cell>
          <cell r="J33">
            <v>231.68</v>
          </cell>
          <cell r="K33">
            <v>240.69</v>
          </cell>
          <cell r="L33">
            <v>518.58000000000004</v>
          </cell>
          <cell r="M33">
            <v>93.57</v>
          </cell>
          <cell r="N33">
            <v>112.13</v>
          </cell>
          <cell r="P33">
            <v>299.64</v>
          </cell>
          <cell r="Q33">
            <v>313.93</v>
          </cell>
          <cell r="R33">
            <v>674.14</v>
          </cell>
          <cell r="S33">
            <v>121.64</v>
          </cell>
          <cell r="T33">
            <v>144.97</v>
          </cell>
          <cell r="V33">
            <v>21.63</v>
          </cell>
          <cell r="W33">
            <v>21.12</v>
          </cell>
          <cell r="X33">
            <v>64.88</v>
          </cell>
          <cell r="Y33">
            <v>4.28</v>
          </cell>
          <cell r="Z33">
            <v>16.43</v>
          </cell>
          <cell r="AB33">
            <v>26.69</v>
          </cell>
          <cell r="AC33">
            <v>27.21</v>
          </cell>
          <cell r="AD33">
            <v>83.96</v>
          </cell>
          <cell r="AE33">
            <v>5.81</v>
          </cell>
          <cell r="AF33">
            <v>20.84</v>
          </cell>
          <cell r="AH33">
            <v>30.43</v>
          </cell>
          <cell r="AI33">
            <v>30.07</v>
          </cell>
          <cell r="AJ33">
            <v>93.28</v>
          </cell>
          <cell r="AK33">
            <v>6.63</v>
          </cell>
          <cell r="AL33">
            <v>22.85</v>
          </cell>
          <cell r="AN33">
            <v>31.7</v>
          </cell>
          <cell r="AO33">
            <v>31.2</v>
          </cell>
          <cell r="AP33">
            <v>96.12</v>
          </cell>
          <cell r="AQ33">
            <v>6.42</v>
          </cell>
          <cell r="AR33">
            <v>23.98</v>
          </cell>
          <cell r="AT33">
            <v>31.7</v>
          </cell>
          <cell r="AU33">
            <v>31.99</v>
          </cell>
          <cell r="AV33">
            <v>93.95</v>
          </cell>
          <cell r="AW33">
            <v>7.04</v>
          </cell>
          <cell r="AX33">
            <v>23.55</v>
          </cell>
          <cell r="AZ33"/>
          <cell r="BA33"/>
          <cell r="BB33"/>
          <cell r="BD33"/>
          <cell r="BE33"/>
          <cell r="BF33"/>
          <cell r="BG33"/>
          <cell r="BH33"/>
          <cell r="BJ33"/>
          <cell r="BK33"/>
          <cell r="BL33"/>
          <cell r="BN33"/>
          <cell r="BO33"/>
          <cell r="BP33"/>
          <cell r="BQ33"/>
          <cell r="BR33"/>
        </row>
        <row r="34">
          <cell r="B34" t="str">
            <v>Southern Sub-Saharan Africa</v>
          </cell>
          <cell r="C34"/>
          <cell r="D34">
            <v>119.95</v>
          </cell>
          <cell r="E34">
            <v>121</v>
          </cell>
          <cell r="F34">
            <v>244.66</v>
          </cell>
          <cell r="G34">
            <v>49.68</v>
          </cell>
          <cell r="H34">
            <v>51.13</v>
          </cell>
          <cell r="J34">
            <v>125.04</v>
          </cell>
          <cell r="K34">
            <v>130.76</v>
          </cell>
          <cell r="L34">
            <v>281.95999999999998</v>
          </cell>
          <cell r="M34">
            <v>54.27</v>
          </cell>
          <cell r="N34">
            <v>58.27</v>
          </cell>
          <cell r="P34">
            <v>161.72</v>
          </cell>
          <cell r="Q34">
            <v>170.64</v>
          </cell>
          <cell r="R34">
            <v>352.53</v>
          </cell>
          <cell r="S34">
            <v>64.069999999999993</v>
          </cell>
          <cell r="T34">
            <v>76.06</v>
          </cell>
          <cell r="V34">
            <v>13.82</v>
          </cell>
          <cell r="W34">
            <v>13.73</v>
          </cell>
          <cell r="X34">
            <v>44.35</v>
          </cell>
          <cell r="Y34">
            <v>2.63</v>
          </cell>
          <cell r="Z34">
            <v>10.69</v>
          </cell>
          <cell r="AB34">
            <v>17.059999999999999</v>
          </cell>
          <cell r="AC34">
            <v>17.11</v>
          </cell>
          <cell r="AD34">
            <v>50.27</v>
          </cell>
          <cell r="AE34">
            <v>3.73</v>
          </cell>
          <cell r="AF34">
            <v>15.17</v>
          </cell>
          <cell r="AH34">
            <v>19.440000000000001</v>
          </cell>
          <cell r="AI34">
            <v>19.41</v>
          </cell>
          <cell r="AJ34">
            <v>57.16</v>
          </cell>
          <cell r="AK34">
            <v>4.07</v>
          </cell>
          <cell r="AL34">
            <v>14.18</v>
          </cell>
          <cell r="AN34">
            <v>20.260000000000002</v>
          </cell>
          <cell r="AO34">
            <v>19.93</v>
          </cell>
          <cell r="AP34">
            <v>59.81</v>
          </cell>
          <cell r="AQ34">
            <v>3.85</v>
          </cell>
          <cell r="AR34">
            <v>15.53</v>
          </cell>
          <cell r="AT34">
            <v>20.260000000000002</v>
          </cell>
          <cell r="AU34">
            <v>20.32</v>
          </cell>
          <cell r="AV34">
            <v>62.9</v>
          </cell>
          <cell r="AW34">
            <v>4.0599999999999996</v>
          </cell>
          <cell r="AX34">
            <v>15.48</v>
          </cell>
          <cell r="AZ34"/>
          <cell r="BA34"/>
          <cell r="BB34"/>
          <cell r="BD34"/>
          <cell r="BE34"/>
          <cell r="BF34"/>
          <cell r="BG34"/>
          <cell r="BH34"/>
          <cell r="BJ34"/>
          <cell r="BK34"/>
          <cell r="BL34"/>
          <cell r="BN34"/>
          <cell r="BO34"/>
          <cell r="BP34"/>
          <cell r="BQ34"/>
          <cell r="BR34"/>
        </row>
        <row r="35">
          <cell r="B35" t="str">
            <v>Tropical Latin America</v>
          </cell>
          <cell r="C35"/>
          <cell r="D35">
            <v>136.59</v>
          </cell>
          <cell r="E35">
            <v>140.19999999999999</v>
          </cell>
          <cell r="F35">
            <v>305.43</v>
          </cell>
          <cell r="G35">
            <v>53.21</v>
          </cell>
          <cell r="H35">
            <v>65.02</v>
          </cell>
          <cell r="J35">
            <v>142.38</v>
          </cell>
          <cell r="K35">
            <v>150.05000000000001</v>
          </cell>
          <cell r="L35">
            <v>334.84</v>
          </cell>
          <cell r="M35">
            <v>56.56</v>
          </cell>
          <cell r="N35">
            <v>68.44</v>
          </cell>
          <cell r="P35">
            <v>184.14</v>
          </cell>
          <cell r="Q35">
            <v>191.51</v>
          </cell>
          <cell r="R35">
            <v>417.33</v>
          </cell>
          <cell r="S35">
            <v>71.09</v>
          </cell>
          <cell r="T35">
            <v>91.3</v>
          </cell>
          <cell r="V35">
            <v>15.19</v>
          </cell>
          <cell r="W35">
            <v>15.28</v>
          </cell>
          <cell r="X35">
            <v>47.47</v>
          </cell>
          <cell r="Y35">
            <v>3.03</v>
          </cell>
          <cell r="Z35">
            <v>11.88</v>
          </cell>
          <cell r="AB35">
            <v>18.739999999999998</v>
          </cell>
          <cell r="AC35">
            <v>18.45</v>
          </cell>
          <cell r="AD35">
            <v>53.61</v>
          </cell>
          <cell r="AE35">
            <v>3.86</v>
          </cell>
          <cell r="AF35">
            <v>13.86</v>
          </cell>
          <cell r="AH35">
            <v>21.37</v>
          </cell>
          <cell r="AI35">
            <v>20.92</v>
          </cell>
          <cell r="AJ35">
            <v>64.42</v>
          </cell>
          <cell r="AK35">
            <v>4.0599999999999996</v>
          </cell>
          <cell r="AL35">
            <v>16.07</v>
          </cell>
          <cell r="AN35">
            <v>22.26</v>
          </cell>
          <cell r="AO35">
            <v>22.48</v>
          </cell>
          <cell r="AP35">
            <v>66.13</v>
          </cell>
          <cell r="AQ35">
            <v>4.55</v>
          </cell>
          <cell r="AR35">
            <v>17.02</v>
          </cell>
          <cell r="AT35">
            <v>22.26</v>
          </cell>
          <cell r="AU35">
            <v>22.21</v>
          </cell>
          <cell r="AV35">
            <v>68.88</v>
          </cell>
          <cell r="AW35">
            <v>4.66</v>
          </cell>
          <cell r="AX35">
            <v>17.559999999999999</v>
          </cell>
          <cell r="AZ35"/>
          <cell r="BA35"/>
          <cell r="BB35"/>
          <cell r="BD35"/>
          <cell r="BE35"/>
          <cell r="BF35"/>
          <cell r="BG35"/>
          <cell r="BH35"/>
          <cell r="BJ35"/>
          <cell r="BK35"/>
          <cell r="BL35"/>
          <cell r="BN35"/>
          <cell r="BO35"/>
          <cell r="BP35"/>
          <cell r="BQ35"/>
          <cell r="BR35"/>
        </row>
        <row r="36">
          <cell r="B36" t="str">
            <v>WPRO A</v>
          </cell>
          <cell r="C36"/>
          <cell r="D36">
            <v>548.66999999999996</v>
          </cell>
          <cell r="E36">
            <v>577.12</v>
          </cell>
          <cell r="F36">
            <v>1281.68</v>
          </cell>
          <cell r="G36">
            <v>218.92</v>
          </cell>
          <cell r="H36">
            <v>266.39</v>
          </cell>
          <cell r="J36">
            <v>571.95000000000005</v>
          </cell>
          <cell r="K36">
            <v>593.62</v>
          </cell>
          <cell r="L36">
            <v>1310.7</v>
          </cell>
          <cell r="M36">
            <v>216.98</v>
          </cell>
          <cell r="N36">
            <v>272.26</v>
          </cell>
          <cell r="P36">
            <v>739.7</v>
          </cell>
          <cell r="Q36">
            <v>760.79</v>
          </cell>
          <cell r="R36">
            <v>1681.43</v>
          </cell>
          <cell r="S36">
            <v>315.91000000000003</v>
          </cell>
          <cell r="T36">
            <v>354.1</v>
          </cell>
          <cell r="V36">
            <v>41.69</v>
          </cell>
          <cell r="W36">
            <v>42.34</v>
          </cell>
          <cell r="X36">
            <v>125.64</v>
          </cell>
          <cell r="Y36">
            <v>8.5299999999999994</v>
          </cell>
          <cell r="Z36">
            <v>33.46</v>
          </cell>
          <cell r="AB36">
            <v>51.45</v>
          </cell>
          <cell r="AC36">
            <v>50.87</v>
          </cell>
          <cell r="AD36">
            <v>153.97</v>
          </cell>
          <cell r="AE36">
            <v>9.84</v>
          </cell>
          <cell r="AF36">
            <v>39.229999999999997</v>
          </cell>
          <cell r="AH36">
            <v>58.65</v>
          </cell>
          <cell r="AI36">
            <v>59.79</v>
          </cell>
          <cell r="AJ36">
            <v>177.77</v>
          </cell>
          <cell r="AK36">
            <v>12.74</v>
          </cell>
          <cell r="AL36">
            <v>46.12</v>
          </cell>
          <cell r="AN36">
            <v>61.11</v>
          </cell>
          <cell r="AO36">
            <v>60.65</v>
          </cell>
          <cell r="AP36">
            <v>200.95</v>
          </cell>
          <cell r="AQ36">
            <v>11.43</v>
          </cell>
          <cell r="AR36">
            <v>51.45</v>
          </cell>
          <cell r="AT36">
            <v>61.11</v>
          </cell>
          <cell r="AU36">
            <v>62.07</v>
          </cell>
          <cell r="AV36">
            <v>193.41</v>
          </cell>
          <cell r="AW36">
            <v>12.37</v>
          </cell>
          <cell r="AX36">
            <v>47.38</v>
          </cell>
          <cell r="AZ36"/>
          <cell r="BA36"/>
          <cell r="BB36"/>
          <cell r="BD36"/>
          <cell r="BE36"/>
          <cell r="BF36"/>
          <cell r="BG36"/>
          <cell r="BH36"/>
          <cell r="BJ36"/>
          <cell r="BK36"/>
          <cell r="BL36"/>
          <cell r="BN36"/>
          <cell r="BO36"/>
          <cell r="BP36"/>
          <cell r="BQ36"/>
          <cell r="BR36"/>
        </row>
        <row r="37">
          <cell r="B37" t="str">
            <v>WPRO B</v>
          </cell>
          <cell r="C37"/>
          <cell r="D37">
            <v>88.2</v>
          </cell>
          <cell r="E37">
            <v>92.81</v>
          </cell>
          <cell r="F37">
            <v>205.17</v>
          </cell>
          <cell r="G37">
            <v>38.26</v>
          </cell>
          <cell r="H37">
            <v>41.98</v>
          </cell>
          <cell r="J37">
            <v>91.94</v>
          </cell>
          <cell r="K37">
            <v>95.76</v>
          </cell>
          <cell r="L37">
            <v>211.21</v>
          </cell>
          <cell r="M37">
            <v>35.869999999999997</v>
          </cell>
          <cell r="N37">
            <v>44.23</v>
          </cell>
          <cell r="P37">
            <v>118.91</v>
          </cell>
          <cell r="Q37">
            <v>124.22</v>
          </cell>
          <cell r="R37">
            <v>268.16000000000003</v>
          </cell>
          <cell r="S37">
            <v>48.02</v>
          </cell>
          <cell r="T37">
            <v>57.43</v>
          </cell>
          <cell r="V37">
            <v>11.05</v>
          </cell>
          <cell r="W37">
            <v>10.88</v>
          </cell>
          <cell r="X37">
            <v>31.92</v>
          </cell>
          <cell r="Y37">
            <v>2.13</v>
          </cell>
          <cell r="Z37">
            <v>8.5500000000000007</v>
          </cell>
          <cell r="AB37">
            <v>13.64</v>
          </cell>
          <cell r="AC37">
            <v>13.4</v>
          </cell>
          <cell r="AD37">
            <v>40.76</v>
          </cell>
          <cell r="AE37">
            <v>2.6</v>
          </cell>
          <cell r="AF37">
            <v>10.23</v>
          </cell>
          <cell r="AH37">
            <v>15.55</v>
          </cell>
          <cell r="AI37">
            <v>15.44</v>
          </cell>
          <cell r="AJ37">
            <v>49.46</v>
          </cell>
          <cell r="AK37">
            <v>3.43</v>
          </cell>
          <cell r="AL37">
            <v>12.21</v>
          </cell>
          <cell r="AN37">
            <v>16.2</v>
          </cell>
          <cell r="AO37">
            <v>16</v>
          </cell>
          <cell r="AP37">
            <v>46.85</v>
          </cell>
          <cell r="AQ37">
            <v>3.51</v>
          </cell>
          <cell r="AR37">
            <v>12.28</v>
          </cell>
          <cell r="AT37">
            <v>16.2</v>
          </cell>
          <cell r="AU37">
            <v>16.559999999999999</v>
          </cell>
          <cell r="AV37">
            <v>51.58</v>
          </cell>
          <cell r="AW37">
            <v>3.31</v>
          </cell>
          <cell r="AX37">
            <v>13.99</v>
          </cell>
          <cell r="AZ37"/>
          <cell r="BA37"/>
          <cell r="BB37"/>
          <cell r="BD37"/>
          <cell r="BE37"/>
          <cell r="BF37"/>
          <cell r="BG37"/>
          <cell r="BH37"/>
          <cell r="BJ37"/>
          <cell r="BK37"/>
          <cell r="BL37"/>
          <cell r="BN37"/>
          <cell r="BO37"/>
          <cell r="BP37"/>
          <cell r="BQ37"/>
          <cell r="BR37"/>
        </row>
        <row r="38">
          <cell r="B38" t="str">
            <v>Western Europe</v>
          </cell>
          <cell r="C38"/>
          <cell r="D38">
            <v>549.13</v>
          </cell>
          <cell r="E38">
            <v>572.9</v>
          </cell>
          <cell r="F38">
            <v>1214.3800000000001</v>
          </cell>
          <cell r="G38">
            <v>225.38</v>
          </cell>
          <cell r="H38">
            <v>263.01</v>
          </cell>
          <cell r="J38">
            <v>572.42999999999995</v>
          </cell>
          <cell r="K38">
            <v>596.28</v>
          </cell>
          <cell r="L38">
            <v>1296.93</v>
          </cell>
          <cell r="M38">
            <v>239.95</v>
          </cell>
          <cell r="N38">
            <v>262.33</v>
          </cell>
          <cell r="P38">
            <v>740.32</v>
          </cell>
          <cell r="Q38">
            <v>757.51</v>
          </cell>
          <cell r="R38">
            <v>1659.15</v>
          </cell>
          <cell r="S38">
            <v>297.87</v>
          </cell>
          <cell r="T38">
            <v>351.33</v>
          </cell>
          <cell r="V38">
            <v>41.71</v>
          </cell>
          <cell r="W38">
            <v>41.88</v>
          </cell>
          <cell r="X38">
            <v>132.75</v>
          </cell>
          <cell r="Y38">
            <v>8.11</v>
          </cell>
          <cell r="Z38">
            <v>33.03</v>
          </cell>
          <cell r="AB38">
            <v>51.48</v>
          </cell>
          <cell r="AC38">
            <v>52.65</v>
          </cell>
          <cell r="AD38">
            <v>163.69</v>
          </cell>
          <cell r="AE38">
            <v>10.36</v>
          </cell>
          <cell r="AF38">
            <v>42.3</v>
          </cell>
          <cell r="AH38">
            <v>58.68</v>
          </cell>
          <cell r="AI38">
            <v>59.63</v>
          </cell>
          <cell r="AJ38">
            <v>176.61</v>
          </cell>
          <cell r="AK38">
            <v>12.72</v>
          </cell>
          <cell r="AL38">
            <v>45.87</v>
          </cell>
          <cell r="AN38">
            <v>61.14</v>
          </cell>
          <cell r="AO38">
            <v>60.18</v>
          </cell>
          <cell r="AP38">
            <v>180.01</v>
          </cell>
          <cell r="AQ38">
            <v>12.07</v>
          </cell>
          <cell r="AR38">
            <v>45.05</v>
          </cell>
          <cell r="AT38">
            <v>61.14</v>
          </cell>
          <cell r="AU38">
            <v>59.65</v>
          </cell>
          <cell r="AV38">
            <v>180.31</v>
          </cell>
          <cell r="AW38">
            <v>12.1</v>
          </cell>
          <cell r="AX38">
            <v>44.72</v>
          </cell>
          <cell r="AZ38"/>
          <cell r="BA38"/>
          <cell r="BB38"/>
          <cell r="BD38"/>
          <cell r="BE38"/>
          <cell r="BF38"/>
          <cell r="BG38"/>
          <cell r="BH38"/>
          <cell r="BJ38"/>
          <cell r="BK38"/>
          <cell r="BL38"/>
          <cell r="BN38"/>
          <cell r="BO38"/>
          <cell r="BP38"/>
          <cell r="BQ38"/>
          <cell r="BR38"/>
        </row>
        <row r="39">
          <cell r="B39" t="str">
            <v>Western Sub-Saharan Africa</v>
          </cell>
          <cell r="C39"/>
          <cell r="D39">
            <v>16.77</v>
          </cell>
          <cell r="E39">
            <v>17.91</v>
          </cell>
          <cell r="F39">
            <v>40.909999999999997</v>
          </cell>
          <cell r="G39">
            <v>6.69</v>
          </cell>
          <cell r="H39">
            <v>8.4700000000000006</v>
          </cell>
          <cell r="J39">
            <v>17.48</v>
          </cell>
          <cell r="K39">
            <v>18.29</v>
          </cell>
          <cell r="L39">
            <v>39.39</v>
          </cell>
          <cell r="M39">
            <v>6.97</v>
          </cell>
          <cell r="N39">
            <v>8.24</v>
          </cell>
          <cell r="P39">
            <v>22.6</v>
          </cell>
          <cell r="Q39">
            <v>23.52</v>
          </cell>
          <cell r="R39">
            <v>48.81</v>
          </cell>
          <cell r="S39">
            <v>9.2200000000000006</v>
          </cell>
          <cell r="T39">
            <v>10.39</v>
          </cell>
          <cell r="V39">
            <v>3.31</v>
          </cell>
          <cell r="W39">
            <v>3.33</v>
          </cell>
          <cell r="X39">
            <v>9.91</v>
          </cell>
          <cell r="Y39">
            <v>0.73</v>
          </cell>
          <cell r="Z39">
            <v>2.44</v>
          </cell>
          <cell r="AB39">
            <v>4.09</v>
          </cell>
          <cell r="AC39">
            <v>4.0199999999999996</v>
          </cell>
          <cell r="AD39">
            <v>12.31</v>
          </cell>
          <cell r="AE39">
            <v>0.85</v>
          </cell>
          <cell r="AF39">
            <v>3.11</v>
          </cell>
          <cell r="AH39">
            <v>4.66</v>
          </cell>
          <cell r="AI39">
            <v>4.55</v>
          </cell>
          <cell r="AJ39">
            <v>14</v>
          </cell>
          <cell r="AK39">
            <v>0.97</v>
          </cell>
          <cell r="AL39">
            <v>3.54</v>
          </cell>
          <cell r="AN39">
            <v>4.8499999999999996</v>
          </cell>
          <cell r="AO39">
            <v>4.78</v>
          </cell>
          <cell r="AP39">
            <v>14.19</v>
          </cell>
          <cell r="AQ39">
            <v>1</v>
          </cell>
          <cell r="AR39">
            <v>3.79</v>
          </cell>
          <cell r="AT39">
            <v>4.8499999999999996</v>
          </cell>
          <cell r="AU39">
            <v>4.8099999999999996</v>
          </cell>
          <cell r="AV39">
            <v>15.3</v>
          </cell>
          <cell r="AW39">
            <v>0.89</v>
          </cell>
          <cell r="AX39">
            <v>3.88</v>
          </cell>
          <cell r="AZ39"/>
          <cell r="BA39"/>
          <cell r="BB39"/>
          <cell r="BD39"/>
          <cell r="BE39"/>
          <cell r="BF39"/>
          <cell r="BG39"/>
          <cell r="BH39"/>
          <cell r="BJ39"/>
          <cell r="BK39"/>
          <cell r="BL39"/>
          <cell r="BN39"/>
          <cell r="BO39"/>
          <cell r="BP39"/>
          <cell r="BQ39"/>
          <cell r="BR39"/>
        </row>
        <row r="40">
          <cell r="B40" t="str">
            <v>Afghanistan</v>
          </cell>
          <cell r="C40"/>
          <cell r="D40">
            <v>4.18</v>
          </cell>
          <cell r="E40">
            <v>4.2300000000000004</v>
          </cell>
          <cell r="F40">
            <v>8.52</v>
          </cell>
          <cell r="G40">
            <v>1.68</v>
          </cell>
          <cell r="H40">
            <v>1.85</v>
          </cell>
          <cell r="J40">
            <v>4.3499999999999996</v>
          </cell>
          <cell r="K40">
            <v>4.51</v>
          </cell>
          <cell r="L40">
            <v>9.4</v>
          </cell>
          <cell r="M40">
            <v>1.62</v>
          </cell>
          <cell r="N40">
            <v>2</v>
          </cell>
          <cell r="P40">
            <v>5.63</v>
          </cell>
          <cell r="Q40">
            <v>5.85</v>
          </cell>
          <cell r="R40">
            <v>12.63</v>
          </cell>
          <cell r="S40">
            <v>2.2599999999999998</v>
          </cell>
          <cell r="T40">
            <v>2.72</v>
          </cell>
          <cell r="V40">
            <v>1.21</v>
          </cell>
          <cell r="W40">
            <v>1.17</v>
          </cell>
          <cell r="X40">
            <v>3.56</v>
          </cell>
          <cell r="Y40">
            <v>0.24</v>
          </cell>
          <cell r="Z40">
            <v>0.87</v>
          </cell>
          <cell r="AB40">
            <v>1.49</v>
          </cell>
          <cell r="AC40">
            <v>1.46</v>
          </cell>
          <cell r="AD40">
            <v>4.09</v>
          </cell>
          <cell r="AE40">
            <v>0.31</v>
          </cell>
          <cell r="AF40">
            <v>1.1399999999999999</v>
          </cell>
          <cell r="AH40">
            <v>1.7</v>
          </cell>
          <cell r="AI40">
            <v>1.69</v>
          </cell>
          <cell r="AJ40">
            <v>5.0599999999999996</v>
          </cell>
          <cell r="AK40">
            <v>0.33</v>
          </cell>
          <cell r="AL40">
            <v>1.33</v>
          </cell>
          <cell r="AN40">
            <v>1.77</v>
          </cell>
          <cell r="AO40">
            <v>1.77</v>
          </cell>
          <cell r="AP40">
            <v>5.13</v>
          </cell>
          <cell r="AQ40">
            <v>0.37</v>
          </cell>
          <cell r="AR40">
            <v>1.3</v>
          </cell>
          <cell r="AT40">
            <v>1.77</v>
          </cell>
          <cell r="AU40">
            <v>1.82</v>
          </cell>
          <cell r="AV40">
            <v>5.76</v>
          </cell>
          <cell r="AW40">
            <v>0.4</v>
          </cell>
          <cell r="AX40">
            <v>1.45</v>
          </cell>
          <cell r="AZ40">
            <v>66.92179999999999</v>
          </cell>
          <cell r="BA40">
            <v>69.643499999999989</v>
          </cell>
          <cell r="BB40">
            <v>90.136299999999991</v>
          </cell>
          <cell r="BD40">
            <v>19.372099999999996</v>
          </cell>
          <cell r="BE40">
            <v>23.854899999999997</v>
          </cell>
          <cell r="BF40">
            <v>27.216999999999995</v>
          </cell>
          <cell r="BG40">
            <v>28.337699999999998</v>
          </cell>
          <cell r="BH40">
            <v>28.337699999999998</v>
          </cell>
          <cell r="BJ40">
            <v>1.4406513359970314</v>
          </cell>
          <cell r="BK40">
            <v>1.4992424190399729</v>
          </cell>
          <cell r="BL40">
            <v>1.9403988090103559</v>
          </cell>
          <cell r="BN40">
            <v>0.4170306498938775</v>
          </cell>
          <cell r="BO40">
            <v>0.51353361019989885</v>
          </cell>
          <cell r="BP40">
            <v>0.58591083042941472</v>
          </cell>
          <cell r="BQ40">
            <v>0.61003657050592008</v>
          </cell>
          <cell r="BR40">
            <v>0.61003657050592008</v>
          </cell>
        </row>
        <row r="41">
          <cell r="B41" t="str">
            <v>Albania</v>
          </cell>
          <cell r="C41"/>
          <cell r="D41">
            <v>103.2</v>
          </cell>
          <cell r="E41">
            <v>105.19</v>
          </cell>
          <cell r="F41">
            <v>210.15</v>
          </cell>
          <cell r="G41">
            <v>37.69</v>
          </cell>
          <cell r="H41">
            <v>45.98</v>
          </cell>
          <cell r="J41">
            <v>107.57</v>
          </cell>
          <cell r="K41">
            <v>111.37</v>
          </cell>
          <cell r="L41">
            <v>254.86</v>
          </cell>
          <cell r="M41">
            <v>42.2</v>
          </cell>
          <cell r="N41">
            <v>53</v>
          </cell>
          <cell r="P41">
            <v>139.12</v>
          </cell>
          <cell r="Q41">
            <v>146.44999999999999</v>
          </cell>
          <cell r="R41">
            <v>314.08999999999997</v>
          </cell>
          <cell r="S41">
            <v>53.98</v>
          </cell>
          <cell r="T41">
            <v>70.3</v>
          </cell>
          <cell r="V41">
            <v>12.39</v>
          </cell>
          <cell r="W41">
            <v>11.95</v>
          </cell>
          <cell r="X41">
            <v>35.340000000000003</v>
          </cell>
          <cell r="Y41">
            <v>2.5499999999999998</v>
          </cell>
          <cell r="Z41">
            <v>8.93</v>
          </cell>
          <cell r="AB41">
            <v>15.29</v>
          </cell>
          <cell r="AC41">
            <v>15.21</v>
          </cell>
          <cell r="AD41">
            <v>43.77</v>
          </cell>
          <cell r="AE41">
            <v>3.2</v>
          </cell>
          <cell r="AF41">
            <v>11.94</v>
          </cell>
          <cell r="AH41">
            <v>17.43</v>
          </cell>
          <cell r="AI41">
            <v>17.07</v>
          </cell>
          <cell r="AJ41">
            <v>49.81</v>
          </cell>
          <cell r="AK41">
            <v>3.71</v>
          </cell>
          <cell r="AL41">
            <v>12.21</v>
          </cell>
          <cell r="AN41">
            <v>18.16</v>
          </cell>
          <cell r="AO41">
            <v>18.239999999999998</v>
          </cell>
          <cell r="AP41">
            <v>55.53</v>
          </cell>
          <cell r="AQ41">
            <v>3.72</v>
          </cell>
          <cell r="AR41">
            <v>13.46</v>
          </cell>
          <cell r="AT41">
            <v>18.16</v>
          </cell>
          <cell r="AU41">
            <v>18.27</v>
          </cell>
          <cell r="AV41">
            <v>54.68</v>
          </cell>
          <cell r="AW41">
            <v>3.74</v>
          </cell>
          <cell r="AX41">
            <v>14.63</v>
          </cell>
          <cell r="AZ41">
            <v>4723.0197147119998</v>
          </cell>
          <cell r="BA41">
            <v>4923.0158014686995</v>
          </cell>
          <cell r="BB41">
            <v>6366.9234758791999</v>
          </cell>
          <cell r="BD41">
            <v>567.03695993489998</v>
          </cell>
          <cell r="BE41">
            <v>699.75747517389993</v>
          </cell>
          <cell r="BF41">
            <v>797.69606228129999</v>
          </cell>
          <cell r="BG41">
            <v>831.10501956560006</v>
          </cell>
          <cell r="BH41">
            <v>831.10501956560006</v>
          </cell>
          <cell r="BJ41">
            <v>45.092454083909999</v>
          </cell>
          <cell r="BK41">
            <v>47.001892304323626</v>
          </cell>
          <cell r="BL41">
            <v>60.787424536371695</v>
          </cell>
          <cell r="BN41">
            <v>5.4137161443764032</v>
          </cell>
          <cell r="BO41">
            <v>6.6808490595250367</v>
          </cell>
          <cell r="BP41">
            <v>7.6159057624278219</v>
          </cell>
          <cell r="BQ41">
            <v>7.9348737031376517</v>
          </cell>
          <cell r="BR41">
            <v>7.9348737031376517</v>
          </cell>
        </row>
        <row r="42">
          <cell r="B42" t="str">
            <v>Algeria</v>
          </cell>
          <cell r="C42"/>
          <cell r="D42">
            <v>93.68</v>
          </cell>
          <cell r="E42">
            <v>98.15</v>
          </cell>
          <cell r="F42">
            <v>214.09</v>
          </cell>
          <cell r="G42">
            <v>35.25</v>
          </cell>
          <cell r="H42">
            <v>46.53</v>
          </cell>
          <cell r="J42">
            <v>97.66</v>
          </cell>
          <cell r="K42">
            <v>104.21</v>
          </cell>
          <cell r="L42">
            <v>244.26</v>
          </cell>
          <cell r="M42">
            <v>38.340000000000003</v>
          </cell>
          <cell r="N42">
            <v>51.83</v>
          </cell>
          <cell r="P42">
            <v>126.3</v>
          </cell>
          <cell r="Q42">
            <v>134.41</v>
          </cell>
          <cell r="R42">
            <v>278.63</v>
          </cell>
          <cell r="S42">
            <v>52.49</v>
          </cell>
          <cell r="T42">
            <v>60.42</v>
          </cell>
          <cell r="V42">
            <v>11.55</v>
          </cell>
          <cell r="W42">
            <v>11.37</v>
          </cell>
          <cell r="X42">
            <v>33.06</v>
          </cell>
          <cell r="Y42">
            <v>2.3199999999999998</v>
          </cell>
          <cell r="Z42">
            <v>8.64</v>
          </cell>
          <cell r="AB42">
            <v>14.25</v>
          </cell>
          <cell r="AC42">
            <v>13.88</v>
          </cell>
          <cell r="AD42">
            <v>43.98</v>
          </cell>
          <cell r="AE42">
            <v>2.98</v>
          </cell>
          <cell r="AF42">
            <v>11.69</v>
          </cell>
          <cell r="AH42">
            <v>16.25</v>
          </cell>
          <cell r="AI42">
            <v>15.95</v>
          </cell>
          <cell r="AJ42">
            <v>47.84</v>
          </cell>
          <cell r="AK42">
            <v>3.23</v>
          </cell>
          <cell r="AL42">
            <v>13.2</v>
          </cell>
          <cell r="AN42">
            <v>16.93</v>
          </cell>
          <cell r="AO42">
            <v>16.53</v>
          </cell>
          <cell r="AP42">
            <v>49.79</v>
          </cell>
          <cell r="AQ42">
            <v>3.56</v>
          </cell>
          <cell r="AR42">
            <v>12.58</v>
          </cell>
          <cell r="AT42">
            <v>16.93</v>
          </cell>
          <cell r="AU42">
            <v>16.79</v>
          </cell>
          <cell r="AV42">
            <v>48.16</v>
          </cell>
          <cell r="AW42">
            <v>3.22</v>
          </cell>
          <cell r="AX42">
            <v>12.9</v>
          </cell>
          <cell r="AZ42">
            <v>2473.5855697759998</v>
          </cell>
          <cell r="BA42">
            <v>2578.6759900119996</v>
          </cell>
          <cell r="BB42">
            <v>3334.9045416599997</v>
          </cell>
          <cell r="BD42">
            <v>304.97345571</v>
          </cell>
          <cell r="BE42">
            <v>376.26595184999996</v>
          </cell>
          <cell r="BF42">
            <v>429.07520824999995</v>
          </cell>
          <cell r="BG42">
            <v>447.03035542599997</v>
          </cell>
          <cell r="BH42">
            <v>447.03035542599997</v>
          </cell>
          <cell r="BJ42">
            <v>33.253382681013761</v>
          </cell>
          <cell r="BK42">
            <v>34.666154490049138</v>
          </cell>
          <cell r="BL42">
            <v>44.832432030444465</v>
          </cell>
          <cell r="BN42">
            <v>4.0998779885323327</v>
          </cell>
          <cell r="BO42">
            <v>5.0582910248126183</v>
          </cell>
          <cell r="BP42">
            <v>5.7682266072424593</v>
          </cell>
          <cell r="BQ42">
            <v>6.0096047052686057</v>
          </cell>
          <cell r="BR42">
            <v>6.0096047052686057</v>
          </cell>
        </row>
        <row r="43">
          <cell r="B43" t="str">
            <v>Andorra</v>
          </cell>
          <cell r="C43"/>
          <cell r="D43">
            <v>693.53</v>
          </cell>
          <cell r="E43">
            <v>732.88</v>
          </cell>
          <cell r="F43">
            <v>1586.46</v>
          </cell>
          <cell r="G43">
            <v>282.24</v>
          </cell>
          <cell r="H43">
            <v>337.88</v>
          </cell>
          <cell r="J43">
            <v>722.95</v>
          </cell>
          <cell r="K43">
            <v>742.9</v>
          </cell>
          <cell r="L43">
            <v>1627.41</v>
          </cell>
          <cell r="M43">
            <v>293.08</v>
          </cell>
          <cell r="N43">
            <v>331.86</v>
          </cell>
          <cell r="P43">
            <v>934.99</v>
          </cell>
          <cell r="Q43">
            <v>953.04</v>
          </cell>
          <cell r="R43">
            <v>1954.48</v>
          </cell>
          <cell r="S43">
            <v>364.19</v>
          </cell>
          <cell r="T43">
            <v>425.85</v>
          </cell>
          <cell r="V43">
            <v>49.42</v>
          </cell>
          <cell r="W43">
            <v>48.22</v>
          </cell>
          <cell r="X43">
            <v>144.18</v>
          </cell>
          <cell r="Y43">
            <v>10.32</v>
          </cell>
          <cell r="Z43">
            <v>36.700000000000003</v>
          </cell>
          <cell r="AB43">
            <v>60.99</v>
          </cell>
          <cell r="AC43">
            <v>59.92</v>
          </cell>
          <cell r="AD43">
            <v>184.11</v>
          </cell>
          <cell r="AE43">
            <v>11.75</v>
          </cell>
          <cell r="AF43">
            <v>47.48</v>
          </cell>
          <cell r="AH43">
            <v>69.52</v>
          </cell>
          <cell r="AI43">
            <v>67.290000000000006</v>
          </cell>
          <cell r="AJ43">
            <v>205.6</v>
          </cell>
          <cell r="AK43">
            <v>13.76</v>
          </cell>
          <cell r="AL43">
            <v>54.16</v>
          </cell>
          <cell r="AN43">
            <v>72.44</v>
          </cell>
          <cell r="AO43">
            <v>76.180000000000007</v>
          </cell>
          <cell r="AP43">
            <v>256.72000000000003</v>
          </cell>
          <cell r="AQ43">
            <v>15.17</v>
          </cell>
          <cell r="AR43">
            <v>63.84</v>
          </cell>
          <cell r="AT43">
            <v>72.44</v>
          </cell>
          <cell r="AU43">
            <v>73.95</v>
          </cell>
          <cell r="AV43">
            <v>230.46</v>
          </cell>
          <cell r="AW43">
            <v>15.36</v>
          </cell>
          <cell r="AX43">
            <v>57.46</v>
          </cell>
          <cell r="AZ43">
            <v>499.34159999999997</v>
          </cell>
          <cell r="BA43">
            <v>520.524</v>
          </cell>
          <cell r="BB43">
            <v>673.19280000000003</v>
          </cell>
          <cell r="BD43">
            <v>35.5824</v>
          </cell>
          <cell r="BE43">
            <v>43.912799999999997</v>
          </cell>
          <cell r="BF43">
            <v>50.054399999999994</v>
          </cell>
          <cell r="BG43">
            <v>52.156799999999997</v>
          </cell>
          <cell r="BH43">
            <v>52.156799999999997</v>
          </cell>
          <cell r="BJ43">
            <v>661.99337133766403</v>
          </cell>
          <cell r="BK43">
            <v>690.07556675062972</v>
          </cell>
          <cell r="BL43">
            <v>892.47355163727968</v>
          </cell>
          <cell r="BN43">
            <v>47.172742940474613</v>
          </cell>
          <cell r="BO43">
            <v>58.216624685138541</v>
          </cell>
          <cell r="BP43">
            <v>66.358743205621096</v>
          </cell>
          <cell r="BQ43">
            <v>69.145963144637406</v>
          </cell>
          <cell r="BR43">
            <v>69.145963144637406</v>
          </cell>
        </row>
        <row r="44">
          <cell r="B44" t="str">
            <v>Angola</v>
          </cell>
          <cell r="C44"/>
          <cell r="D44">
            <v>61.01</v>
          </cell>
          <cell r="E44">
            <v>62.81</v>
          </cell>
          <cell r="F44">
            <v>134.78</v>
          </cell>
          <cell r="G44">
            <v>22.04</v>
          </cell>
          <cell r="H44">
            <v>29.98</v>
          </cell>
          <cell r="J44">
            <v>63.6</v>
          </cell>
          <cell r="K44">
            <v>67.45</v>
          </cell>
          <cell r="L44">
            <v>145.35</v>
          </cell>
          <cell r="M44">
            <v>26.16</v>
          </cell>
          <cell r="N44">
            <v>32.270000000000003</v>
          </cell>
          <cell r="P44">
            <v>82.26</v>
          </cell>
          <cell r="Q44">
            <v>84.66</v>
          </cell>
          <cell r="R44">
            <v>181.57</v>
          </cell>
          <cell r="S44">
            <v>34.43</v>
          </cell>
          <cell r="T44">
            <v>39.1</v>
          </cell>
          <cell r="V44">
            <v>8.4600000000000009</v>
          </cell>
          <cell r="W44">
            <v>8.5299999999999994</v>
          </cell>
          <cell r="X44">
            <v>24.67</v>
          </cell>
          <cell r="Y44">
            <v>1.7</v>
          </cell>
          <cell r="Z44">
            <v>6.64</v>
          </cell>
          <cell r="AB44">
            <v>10.44</v>
          </cell>
          <cell r="AC44">
            <v>10.57</v>
          </cell>
          <cell r="AD44">
            <v>33.28</v>
          </cell>
          <cell r="AE44">
            <v>2.15</v>
          </cell>
          <cell r="AF44">
            <v>8.27</v>
          </cell>
          <cell r="AH44">
            <v>11.9</v>
          </cell>
          <cell r="AI44">
            <v>11.51</v>
          </cell>
          <cell r="AJ44">
            <v>34.619999999999997</v>
          </cell>
          <cell r="AK44">
            <v>2.33</v>
          </cell>
          <cell r="AL44">
            <v>8.6</v>
          </cell>
          <cell r="AN44">
            <v>12.4</v>
          </cell>
          <cell r="AO44">
            <v>12.25</v>
          </cell>
          <cell r="AP44">
            <v>34.93</v>
          </cell>
          <cell r="AQ44">
            <v>2.37</v>
          </cell>
          <cell r="AR44">
            <v>9.09</v>
          </cell>
          <cell r="AT44">
            <v>12.4</v>
          </cell>
          <cell r="AU44">
            <v>12.17</v>
          </cell>
          <cell r="AV44">
            <v>37.44</v>
          </cell>
          <cell r="AW44">
            <v>2.64</v>
          </cell>
          <cell r="AX44">
            <v>9.51</v>
          </cell>
          <cell r="AZ44">
            <v>3422.5981590899</v>
          </cell>
          <cell r="BA44">
            <v>3567.8944913640003</v>
          </cell>
          <cell r="BB44">
            <v>4614.7012713774002</v>
          </cell>
          <cell r="BD44">
            <v>474.59728611540004</v>
          </cell>
          <cell r="BE44">
            <v>585.67324669560003</v>
          </cell>
          <cell r="BF44">
            <v>667.57774288100006</v>
          </cell>
          <cell r="BG44">
            <v>695.62722787600001</v>
          </cell>
          <cell r="BH44">
            <v>695.62722787600001</v>
          </cell>
          <cell r="BJ44">
            <v>37.240316994722335</v>
          </cell>
          <cell r="BK44">
            <v>38.821245055963622</v>
          </cell>
          <cell r="BL44">
            <v>50.211251860118985</v>
          </cell>
          <cell r="BN44">
            <v>5.1639580687649724</v>
          </cell>
          <cell r="BO44">
            <v>6.3725439997525184</v>
          </cell>
          <cell r="BP44">
            <v>7.2637235246221241</v>
          </cell>
          <cell r="BQ44">
            <v>7.5689219920432214</v>
          </cell>
          <cell r="BR44">
            <v>7.5689219920432214</v>
          </cell>
        </row>
        <row r="45">
          <cell r="B45" t="str">
            <v>Antigua and Barbuda</v>
          </cell>
          <cell r="C45"/>
          <cell r="D45">
            <v>271.49</v>
          </cell>
          <cell r="E45">
            <v>282.52999999999997</v>
          </cell>
          <cell r="F45">
            <v>602.44000000000005</v>
          </cell>
          <cell r="G45">
            <v>110.95</v>
          </cell>
          <cell r="H45">
            <v>127.44</v>
          </cell>
          <cell r="J45">
            <v>283</v>
          </cell>
          <cell r="K45">
            <v>286.55</v>
          </cell>
          <cell r="L45">
            <v>603.95000000000005</v>
          </cell>
          <cell r="M45">
            <v>112.37</v>
          </cell>
          <cell r="N45">
            <v>124.09</v>
          </cell>
          <cell r="P45">
            <v>366.01</v>
          </cell>
          <cell r="Q45">
            <v>382.45</v>
          </cell>
          <cell r="R45">
            <v>839.5</v>
          </cell>
          <cell r="S45">
            <v>153.85</v>
          </cell>
          <cell r="T45">
            <v>180.13</v>
          </cell>
          <cell r="V45">
            <v>25.01</v>
          </cell>
          <cell r="W45">
            <v>24.09</v>
          </cell>
          <cell r="X45">
            <v>69.66</v>
          </cell>
          <cell r="Y45">
            <v>5</v>
          </cell>
          <cell r="Z45">
            <v>17.77</v>
          </cell>
          <cell r="AB45">
            <v>30.86</v>
          </cell>
          <cell r="AC45">
            <v>30.33</v>
          </cell>
          <cell r="AD45">
            <v>86.93</v>
          </cell>
          <cell r="AE45">
            <v>6.7</v>
          </cell>
          <cell r="AF45">
            <v>24.39</v>
          </cell>
          <cell r="AH45">
            <v>35.18</v>
          </cell>
          <cell r="AI45">
            <v>35.200000000000003</v>
          </cell>
          <cell r="AJ45">
            <v>101.29</v>
          </cell>
          <cell r="AK45">
            <v>7.31</v>
          </cell>
          <cell r="AL45">
            <v>25.51</v>
          </cell>
          <cell r="AN45">
            <v>36.659999999999997</v>
          </cell>
          <cell r="AO45">
            <v>36.200000000000003</v>
          </cell>
          <cell r="AP45">
            <v>110.65</v>
          </cell>
          <cell r="AQ45">
            <v>7.42</v>
          </cell>
          <cell r="AR45">
            <v>28.65</v>
          </cell>
          <cell r="AT45">
            <v>36.659999999999997</v>
          </cell>
          <cell r="AU45">
            <v>37.14</v>
          </cell>
          <cell r="AV45">
            <v>114.46</v>
          </cell>
          <cell r="AW45">
            <v>7.51</v>
          </cell>
          <cell r="AX45">
            <v>28.55</v>
          </cell>
          <cell r="AZ45">
            <v>473.24032752500005</v>
          </cell>
          <cell r="BA45">
            <v>493.30366750000002</v>
          </cell>
          <cell r="BB45">
            <v>638.00026622500002</v>
          </cell>
          <cell r="BD45">
            <v>43.595493725000004</v>
          </cell>
          <cell r="BE45">
            <v>53.792760350000002</v>
          </cell>
          <cell r="BF45">
            <v>61.323049550000007</v>
          </cell>
          <cell r="BG45">
            <v>63.902870849999999</v>
          </cell>
          <cell r="BH45">
            <v>63.902870849999999</v>
          </cell>
          <cell r="BJ45">
            <v>175.27419537962965</v>
          </cell>
          <cell r="BK45">
            <v>182.70506203703704</v>
          </cell>
          <cell r="BL45">
            <v>236.29639489814815</v>
          </cell>
          <cell r="BN45">
            <v>16.146479157407409</v>
          </cell>
          <cell r="BO45">
            <v>19.923244574074072</v>
          </cell>
          <cell r="BP45">
            <v>22.712240574074077</v>
          </cell>
          <cell r="BQ45">
            <v>23.667729944444442</v>
          </cell>
          <cell r="BR45">
            <v>23.667729944444442</v>
          </cell>
        </row>
        <row r="46">
          <cell r="B46" t="str">
            <v>Argentina</v>
          </cell>
          <cell r="C46"/>
          <cell r="D46">
            <v>212.37</v>
          </cell>
          <cell r="E46">
            <v>218.96</v>
          </cell>
          <cell r="F46">
            <v>468.97</v>
          </cell>
          <cell r="G46">
            <v>81.8</v>
          </cell>
          <cell r="H46">
            <v>99.8</v>
          </cell>
          <cell r="J46">
            <v>221.38</v>
          </cell>
          <cell r="K46">
            <v>223.8</v>
          </cell>
          <cell r="L46">
            <v>479.56</v>
          </cell>
          <cell r="M46">
            <v>88.68</v>
          </cell>
          <cell r="N46">
            <v>99.51</v>
          </cell>
          <cell r="P46">
            <v>286.31</v>
          </cell>
          <cell r="Q46">
            <v>297.22000000000003</v>
          </cell>
          <cell r="R46">
            <v>637.79999999999995</v>
          </cell>
          <cell r="S46">
            <v>117.93</v>
          </cell>
          <cell r="T46">
            <v>137.5</v>
          </cell>
          <cell r="V46">
            <v>20.92</v>
          </cell>
          <cell r="W46">
            <v>21.15</v>
          </cell>
          <cell r="X46">
            <v>68.040000000000006</v>
          </cell>
          <cell r="Y46">
            <v>4.0999999999999996</v>
          </cell>
          <cell r="Z46">
            <v>16.309999999999999</v>
          </cell>
          <cell r="AB46">
            <v>25.82</v>
          </cell>
          <cell r="AC46">
            <v>26.05</v>
          </cell>
          <cell r="AD46">
            <v>83.2</v>
          </cell>
          <cell r="AE46">
            <v>5.23</v>
          </cell>
          <cell r="AF46">
            <v>22.18</v>
          </cell>
          <cell r="AH46">
            <v>29.44</v>
          </cell>
          <cell r="AI46">
            <v>29.27</v>
          </cell>
          <cell r="AJ46">
            <v>90.98</v>
          </cell>
          <cell r="AK46">
            <v>5.69</v>
          </cell>
          <cell r="AL46">
            <v>22.67</v>
          </cell>
          <cell r="AN46">
            <v>30.67</v>
          </cell>
          <cell r="AO46">
            <v>29.66</v>
          </cell>
          <cell r="AP46">
            <v>82.98</v>
          </cell>
          <cell r="AQ46">
            <v>6.45</v>
          </cell>
          <cell r="AR46">
            <v>22.28</v>
          </cell>
          <cell r="AT46">
            <v>30.67</v>
          </cell>
          <cell r="AU46">
            <v>30.4</v>
          </cell>
          <cell r="AV46">
            <v>89.11</v>
          </cell>
          <cell r="AW46">
            <v>6.54</v>
          </cell>
          <cell r="AX46">
            <v>21.73</v>
          </cell>
          <cell r="AZ46">
            <v>475.59585738660007</v>
          </cell>
          <cell r="BA46">
            <v>495.77346568840005</v>
          </cell>
          <cell r="BB46">
            <v>641.18213461580012</v>
          </cell>
          <cell r="BD46">
            <v>46.849674325600006</v>
          </cell>
          <cell r="BE46">
            <v>57.823068407600005</v>
          </cell>
          <cell r="BF46">
            <v>65.929943219200013</v>
          </cell>
          <cell r="BG46">
            <v>68.684489080600017</v>
          </cell>
          <cell r="BH46">
            <v>68.684489080600017</v>
          </cell>
          <cell r="BJ46">
            <v>122.06361147630206</v>
          </cell>
          <cell r="BK46">
            <v>127.24227672752153</v>
          </cell>
          <cell r="BL46">
            <v>164.56200311616539</v>
          </cell>
          <cell r="BN46">
            <v>12.024159495617267</v>
          </cell>
          <cell r="BO46">
            <v>14.840525725470259</v>
          </cell>
          <cell r="BP46">
            <v>16.921188123851451</v>
          </cell>
          <cell r="BQ46">
            <v>17.628153524406386</v>
          </cell>
          <cell r="BR46">
            <v>17.628153524406386</v>
          </cell>
        </row>
        <row r="47">
          <cell r="B47" t="str">
            <v>Armenia</v>
          </cell>
          <cell r="C47"/>
          <cell r="D47">
            <v>61.95</v>
          </cell>
          <cell r="E47">
            <v>64.650000000000006</v>
          </cell>
          <cell r="F47">
            <v>131.28</v>
          </cell>
          <cell r="G47">
            <v>25.34</v>
          </cell>
          <cell r="H47">
            <v>28.41</v>
          </cell>
          <cell r="J47">
            <v>64.58</v>
          </cell>
          <cell r="K47">
            <v>67.34</v>
          </cell>
          <cell r="L47">
            <v>144.85</v>
          </cell>
          <cell r="M47">
            <v>25.11</v>
          </cell>
          <cell r="N47">
            <v>33.14</v>
          </cell>
          <cell r="P47">
            <v>83.52</v>
          </cell>
          <cell r="Q47">
            <v>87.26</v>
          </cell>
          <cell r="R47">
            <v>183.16</v>
          </cell>
          <cell r="S47">
            <v>33.57</v>
          </cell>
          <cell r="T47">
            <v>42.05</v>
          </cell>
          <cell r="V47">
            <v>8.5500000000000007</v>
          </cell>
          <cell r="W47">
            <v>8.64</v>
          </cell>
          <cell r="X47">
            <v>27.92</v>
          </cell>
          <cell r="Y47">
            <v>1.78</v>
          </cell>
          <cell r="Z47">
            <v>7</v>
          </cell>
          <cell r="AB47">
            <v>10.56</v>
          </cell>
          <cell r="AC47">
            <v>10.71</v>
          </cell>
          <cell r="AD47">
            <v>34.61</v>
          </cell>
          <cell r="AE47">
            <v>2.1800000000000002</v>
          </cell>
          <cell r="AF47">
            <v>8.39</v>
          </cell>
          <cell r="AH47">
            <v>12.03</v>
          </cell>
          <cell r="AI47">
            <v>12.35</v>
          </cell>
          <cell r="AJ47">
            <v>37.9</v>
          </cell>
          <cell r="AK47">
            <v>2.4700000000000002</v>
          </cell>
          <cell r="AL47">
            <v>9.84</v>
          </cell>
          <cell r="AN47">
            <v>12.54</v>
          </cell>
          <cell r="AO47">
            <v>12.33</v>
          </cell>
          <cell r="AP47">
            <v>37.4</v>
          </cell>
          <cell r="AQ47">
            <v>2.65</v>
          </cell>
          <cell r="AR47">
            <v>9.61</v>
          </cell>
          <cell r="AT47">
            <v>12.54</v>
          </cell>
          <cell r="AU47">
            <v>12.44</v>
          </cell>
          <cell r="AV47">
            <v>37.49</v>
          </cell>
          <cell r="AW47">
            <v>2.66</v>
          </cell>
          <cell r="AX47">
            <v>9.35</v>
          </cell>
          <cell r="AZ47">
            <v>11332.955846540999</v>
          </cell>
          <cell r="BA47">
            <v>11814.080525740399</v>
          </cell>
          <cell r="BB47">
            <v>15278.909964537599</v>
          </cell>
          <cell r="BD47">
            <v>1564.1125502489999</v>
          </cell>
          <cell r="BE47">
            <v>1931.8162024128001</v>
          </cell>
          <cell r="BF47">
            <v>2200.7337987714</v>
          </cell>
          <cell r="BG47">
            <v>2294.0317403651998</v>
          </cell>
          <cell r="BH47">
            <v>2294.0317403651998</v>
          </cell>
          <cell r="BJ47">
            <v>30.436707479732505</v>
          </cell>
          <cell r="BK47">
            <v>31.728855028912434</v>
          </cell>
          <cell r="BL47">
            <v>41.034282626428713</v>
          </cell>
          <cell r="BN47">
            <v>4.2007078119727677</v>
          </cell>
          <cell r="BO47">
            <v>5.1882426309277694</v>
          </cell>
          <cell r="BP47">
            <v>5.9104695880739637</v>
          </cell>
          <cell r="BQ47">
            <v>6.1610381242267254</v>
          </cell>
          <cell r="BR47">
            <v>6.1610381242267254</v>
          </cell>
        </row>
        <row r="48">
          <cell r="B48" t="str">
            <v>Australia</v>
          </cell>
          <cell r="C48"/>
          <cell r="D48">
            <v>668.88</v>
          </cell>
          <cell r="E48">
            <v>709.66</v>
          </cell>
          <cell r="F48">
            <v>1476.8</v>
          </cell>
          <cell r="G48">
            <v>266.12</v>
          </cell>
          <cell r="H48">
            <v>329.45</v>
          </cell>
          <cell r="J48">
            <v>697.25</v>
          </cell>
          <cell r="K48">
            <v>728.99</v>
          </cell>
          <cell r="L48">
            <v>1448.88</v>
          </cell>
          <cell r="M48">
            <v>277.68</v>
          </cell>
          <cell r="N48">
            <v>335.02</v>
          </cell>
          <cell r="P48">
            <v>901.75</v>
          </cell>
          <cell r="Q48">
            <v>933.13</v>
          </cell>
          <cell r="R48">
            <v>2119</v>
          </cell>
          <cell r="S48">
            <v>364.06</v>
          </cell>
          <cell r="T48">
            <v>441.7</v>
          </cell>
          <cell r="V48">
            <v>48.13</v>
          </cell>
          <cell r="W48">
            <v>46.71</v>
          </cell>
          <cell r="X48">
            <v>139.75</v>
          </cell>
          <cell r="Y48">
            <v>9.99</v>
          </cell>
          <cell r="Z48">
            <v>37.5</v>
          </cell>
          <cell r="AB48">
            <v>59.4</v>
          </cell>
          <cell r="AC48">
            <v>60.44</v>
          </cell>
          <cell r="AD48">
            <v>176.95</v>
          </cell>
          <cell r="AE48">
            <v>12.45</v>
          </cell>
          <cell r="AF48">
            <v>45.36</v>
          </cell>
          <cell r="AH48">
            <v>67.72</v>
          </cell>
          <cell r="AI48">
            <v>69.34</v>
          </cell>
          <cell r="AJ48">
            <v>206.91</v>
          </cell>
          <cell r="AK48">
            <v>13.55</v>
          </cell>
          <cell r="AL48">
            <v>53.56</v>
          </cell>
          <cell r="AN48">
            <v>70.56</v>
          </cell>
          <cell r="AO48">
            <v>69.63</v>
          </cell>
          <cell r="AP48">
            <v>202.35</v>
          </cell>
          <cell r="AQ48">
            <v>14.79</v>
          </cell>
          <cell r="AR48">
            <v>49.45</v>
          </cell>
          <cell r="AT48">
            <v>70.56</v>
          </cell>
          <cell r="AU48">
            <v>70.930000000000007</v>
          </cell>
          <cell r="AV48">
            <v>208.74</v>
          </cell>
          <cell r="AW48">
            <v>14.6</v>
          </cell>
          <cell r="AX48">
            <v>54.87</v>
          </cell>
          <cell r="AZ48">
            <v>1007.4215788488</v>
          </cell>
          <cell r="BA48">
            <v>1050.1505439724999</v>
          </cell>
          <cell r="BB48">
            <v>1358.1545400175</v>
          </cell>
          <cell r="BD48">
            <v>72.490133641300005</v>
          </cell>
          <cell r="BE48">
            <v>89.464241393999998</v>
          </cell>
          <cell r="BF48">
            <v>101.9952597172</v>
          </cell>
          <cell r="BG48">
            <v>106.2726746256</v>
          </cell>
          <cell r="BH48">
            <v>106.2726746256</v>
          </cell>
          <cell r="BJ48">
            <v>924.10432377610334</v>
          </cell>
          <cell r="BK48">
            <v>963.29945543728024</v>
          </cell>
          <cell r="BL48">
            <v>1245.8304538409</v>
          </cell>
          <cell r="BN48">
            <v>66.494948426240668</v>
          </cell>
          <cell r="BO48">
            <v>82.065238656112513</v>
          </cell>
          <cell r="BP48">
            <v>93.559898346665648</v>
          </cell>
          <cell r="BQ48">
            <v>97.483556221806381</v>
          </cell>
          <cell r="BR48">
            <v>97.483556221806381</v>
          </cell>
        </row>
        <row r="49">
          <cell r="B49" t="str">
            <v>Austria</v>
          </cell>
          <cell r="C49"/>
          <cell r="D49">
            <v>643.91999999999996</v>
          </cell>
          <cell r="E49">
            <v>669.2</v>
          </cell>
          <cell r="F49">
            <v>1512.78</v>
          </cell>
          <cell r="G49">
            <v>244.91</v>
          </cell>
          <cell r="H49">
            <v>323.3</v>
          </cell>
          <cell r="J49">
            <v>671.24</v>
          </cell>
          <cell r="K49">
            <v>704.05</v>
          </cell>
          <cell r="L49">
            <v>1515.13</v>
          </cell>
          <cell r="M49">
            <v>276.58999999999997</v>
          </cell>
          <cell r="N49">
            <v>322.22000000000003</v>
          </cell>
          <cell r="P49">
            <v>868.11</v>
          </cell>
          <cell r="Q49">
            <v>933.49</v>
          </cell>
          <cell r="R49">
            <v>2029.34</v>
          </cell>
          <cell r="S49">
            <v>334.8</v>
          </cell>
          <cell r="T49">
            <v>438.57</v>
          </cell>
          <cell r="V49">
            <v>46.82</v>
          </cell>
          <cell r="W49">
            <v>47.57</v>
          </cell>
          <cell r="X49">
            <v>142.44</v>
          </cell>
          <cell r="Y49">
            <v>10.08</v>
          </cell>
          <cell r="Z49">
            <v>34.97</v>
          </cell>
          <cell r="AB49">
            <v>57.79</v>
          </cell>
          <cell r="AC49">
            <v>57.82</v>
          </cell>
          <cell r="AD49">
            <v>179</v>
          </cell>
          <cell r="AE49">
            <v>11.87</v>
          </cell>
          <cell r="AF49">
            <v>45.13</v>
          </cell>
          <cell r="AH49">
            <v>65.87</v>
          </cell>
          <cell r="AI49">
            <v>65.349999999999994</v>
          </cell>
          <cell r="AJ49">
            <v>197.54</v>
          </cell>
          <cell r="AK49">
            <v>12.92</v>
          </cell>
          <cell r="AL49">
            <v>48.12</v>
          </cell>
          <cell r="AN49">
            <v>68.64</v>
          </cell>
          <cell r="AO49">
            <v>67.56</v>
          </cell>
          <cell r="AP49">
            <v>210.31</v>
          </cell>
          <cell r="AQ49">
            <v>13.63</v>
          </cell>
          <cell r="AR49">
            <v>52.33</v>
          </cell>
          <cell r="AT49">
            <v>68.64</v>
          </cell>
          <cell r="AU49">
            <v>67.23</v>
          </cell>
          <cell r="AV49">
            <v>194.93</v>
          </cell>
          <cell r="AW49">
            <v>13.23</v>
          </cell>
          <cell r="AX49">
            <v>52.5</v>
          </cell>
          <cell r="AZ49">
            <v>541.79417853359996</v>
          </cell>
          <cell r="BA49">
            <v>564.78122188919997</v>
          </cell>
          <cell r="BB49">
            <v>730.42760642129997</v>
          </cell>
          <cell r="BD49">
            <v>39.394340040599999</v>
          </cell>
          <cell r="BE49">
            <v>48.624496175699996</v>
          </cell>
          <cell r="BF49">
            <v>55.423006802099998</v>
          </cell>
          <cell r="BG49">
            <v>57.753684331199999</v>
          </cell>
          <cell r="BH49">
            <v>57.753684331199999</v>
          </cell>
          <cell r="BJ49">
            <v>717.56541468866089</v>
          </cell>
          <cell r="BK49">
            <v>748.01001515035523</v>
          </cell>
          <cell r="BL49">
            <v>967.39612396784298</v>
          </cell>
          <cell r="BN49">
            <v>52.174824070883197</v>
          </cell>
          <cell r="BO49">
            <v>64.399467814103787</v>
          </cell>
          <cell r="BP49">
            <v>73.403580981398463</v>
          </cell>
          <cell r="BQ49">
            <v>76.490387104344777</v>
          </cell>
          <cell r="BR49">
            <v>76.490387104344777</v>
          </cell>
        </row>
        <row r="50">
          <cell r="B50" t="str">
            <v>Azerbaijan</v>
          </cell>
          <cell r="C50"/>
          <cell r="D50">
            <v>119.49</v>
          </cell>
          <cell r="E50">
            <v>125.81</v>
          </cell>
          <cell r="F50">
            <v>268.23</v>
          </cell>
          <cell r="G50">
            <v>44.96</v>
          </cell>
          <cell r="H50">
            <v>56.97</v>
          </cell>
          <cell r="J50">
            <v>124.56</v>
          </cell>
          <cell r="K50">
            <v>130.03</v>
          </cell>
          <cell r="L50">
            <v>275.22000000000003</v>
          </cell>
          <cell r="M50">
            <v>50.68</v>
          </cell>
          <cell r="N50">
            <v>57.61</v>
          </cell>
          <cell r="P50">
            <v>161.09</v>
          </cell>
          <cell r="Q50">
            <v>170.85</v>
          </cell>
          <cell r="R50">
            <v>357.21</v>
          </cell>
          <cell r="S50">
            <v>65.239999999999995</v>
          </cell>
          <cell r="T50">
            <v>77.87</v>
          </cell>
          <cell r="V50">
            <v>13.78</v>
          </cell>
          <cell r="W50">
            <v>13.95</v>
          </cell>
          <cell r="X50">
            <v>42.55</v>
          </cell>
          <cell r="Y50">
            <v>2.74</v>
          </cell>
          <cell r="Z50">
            <v>11.01</v>
          </cell>
          <cell r="AB50">
            <v>17.010000000000002</v>
          </cell>
          <cell r="AC50">
            <v>16.55</v>
          </cell>
          <cell r="AD50">
            <v>49.8</v>
          </cell>
          <cell r="AE50">
            <v>3.67</v>
          </cell>
          <cell r="AF50">
            <v>13.37</v>
          </cell>
          <cell r="AH50">
            <v>19.39</v>
          </cell>
          <cell r="AI50">
            <v>19.690000000000001</v>
          </cell>
          <cell r="AJ50">
            <v>58.19</v>
          </cell>
          <cell r="AK50">
            <v>4.17</v>
          </cell>
          <cell r="AL50">
            <v>15.3</v>
          </cell>
          <cell r="AN50">
            <v>20.2</v>
          </cell>
          <cell r="AO50">
            <v>20.02</v>
          </cell>
          <cell r="AP50">
            <v>64.83</v>
          </cell>
          <cell r="AQ50">
            <v>4.05</v>
          </cell>
          <cell r="AR50">
            <v>16.79</v>
          </cell>
          <cell r="AT50">
            <v>20.2</v>
          </cell>
          <cell r="AU50">
            <v>19.86</v>
          </cell>
          <cell r="AV50">
            <v>58.97</v>
          </cell>
          <cell r="AW50">
            <v>4.2</v>
          </cell>
          <cell r="AX50">
            <v>16.079999999999998</v>
          </cell>
          <cell r="AZ50" t="e">
            <v>#VALUE!</v>
          </cell>
          <cell r="BA50" t="e">
            <v>#VALUE!</v>
          </cell>
          <cell r="BB50" t="e">
            <v>#VALUE!</v>
          </cell>
          <cell r="BD50" t="e">
            <v>#VALUE!</v>
          </cell>
          <cell r="BE50" t="e">
            <v>#VALUE!</v>
          </cell>
          <cell r="BF50" t="e">
            <v>#VALUE!</v>
          </cell>
          <cell r="BG50" t="e">
            <v>#VALUE!</v>
          </cell>
          <cell r="BH50" t="e">
            <v>#VALUE!</v>
          </cell>
          <cell r="BJ50"/>
          <cell r="BK50"/>
          <cell r="BL50"/>
          <cell r="BN50"/>
          <cell r="BO50"/>
          <cell r="BP50"/>
          <cell r="BQ50"/>
          <cell r="BR50"/>
        </row>
        <row r="51">
          <cell r="B51" t="str">
            <v>Bahamas</v>
          </cell>
          <cell r="C51"/>
          <cell r="D51">
            <v>453.46</v>
          </cell>
          <cell r="E51">
            <v>464.06</v>
          </cell>
          <cell r="F51">
            <v>971.97</v>
          </cell>
          <cell r="G51">
            <v>179.76</v>
          </cell>
          <cell r="H51">
            <v>207.02</v>
          </cell>
          <cell r="J51">
            <v>472.7</v>
          </cell>
          <cell r="K51">
            <v>490.18</v>
          </cell>
          <cell r="L51">
            <v>1022.39</v>
          </cell>
          <cell r="M51">
            <v>173.76</v>
          </cell>
          <cell r="N51">
            <v>216.21</v>
          </cell>
          <cell r="P51">
            <v>611.34</v>
          </cell>
          <cell r="Q51">
            <v>647.74</v>
          </cell>
          <cell r="R51">
            <v>1393.26</v>
          </cell>
          <cell r="S51">
            <v>253.76</v>
          </cell>
          <cell r="T51">
            <v>295.75</v>
          </cell>
          <cell r="V51">
            <v>36.299999999999997</v>
          </cell>
          <cell r="W51">
            <v>37.130000000000003</v>
          </cell>
          <cell r="X51">
            <v>112.05</v>
          </cell>
          <cell r="Y51">
            <v>7.11</v>
          </cell>
          <cell r="Z51">
            <v>29.07</v>
          </cell>
          <cell r="AB51">
            <v>44.8</v>
          </cell>
          <cell r="AC51">
            <v>43.81</v>
          </cell>
          <cell r="AD51">
            <v>133.94</v>
          </cell>
          <cell r="AE51">
            <v>9.43</v>
          </cell>
          <cell r="AF51">
            <v>34.42</v>
          </cell>
          <cell r="AH51">
            <v>51.07</v>
          </cell>
          <cell r="AI51">
            <v>50.71</v>
          </cell>
          <cell r="AJ51">
            <v>147.18</v>
          </cell>
          <cell r="AK51">
            <v>10.92</v>
          </cell>
          <cell r="AL51">
            <v>40.58</v>
          </cell>
          <cell r="AN51">
            <v>53.21</v>
          </cell>
          <cell r="AO51">
            <v>52</v>
          </cell>
          <cell r="AP51">
            <v>154.4</v>
          </cell>
          <cell r="AQ51">
            <v>11.31</v>
          </cell>
          <cell r="AR51">
            <v>39.65</v>
          </cell>
          <cell r="AT51">
            <v>53.21</v>
          </cell>
          <cell r="AU51">
            <v>53.68</v>
          </cell>
          <cell r="AV51">
            <v>161.31</v>
          </cell>
          <cell r="AW51">
            <v>11.24</v>
          </cell>
          <cell r="AX51">
            <v>41.52</v>
          </cell>
          <cell r="AZ51">
            <v>448.92539999999997</v>
          </cell>
          <cell r="BA51">
            <v>467.97299999999996</v>
          </cell>
          <cell r="BB51">
            <v>605.22660000000008</v>
          </cell>
          <cell r="BD51">
            <v>35.936999999999998</v>
          </cell>
          <cell r="BE51">
            <v>44.351999999999997</v>
          </cell>
          <cell r="BF51">
            <v>50.5593</v>
          </cell>
          <cell r="BG51">
            <v>52.677900000000001</v>
          </cell>
          <cell r="BH51">
            <v>52.677900000000001</v>
          </cell>
          <cell r="BJ51">
            <v>448.92539999999997</v>
          </cell>
          <cell r="BK51">
            <v>467.97299999999996</v>
          </cell>
          <cell r="BL51">
            <v>605.22660000000008</v>
          </cell>
          <cell r="BN51">
            <v>35.936999999999998</v>
          </cell>
          <cell r="BO51">
            <v>44.351999999999997</v>
          </cell>
          <cell r="BP51">
            <v>50.5593</v>
          </cell>
          <cell r="BQ51">
            <v>52.677900000000001</v>
          </cell>
          <cell r="BR51">
            <v>52.677900000000001</v>
          </cell>
        </row>
        <row r="52">
          <cell r="B52" t="str">
            <v>Bahrain</v>
          </cell>
          <cell r="C52"/>
          <cell r="D52">
            <v>283.62</v>
          </cell>
          <cell r="E52">
            <v>290.75</v>
          </cell>
          <cell r="F52">
            <v>614.80999999999995</v>
          </cell>
          <cell r="G52">
            <v>117.36</v>
          </cell>
          <cell r="H52">
            <v>135.83000000000001</v>
          </cell>
          <cell r="J52">
            <v>295.64999999999998</v>
          </cell>
          <cell r="K52">
            <v>305.89</v>
          </cell>
          <cell r="L52">
            <v>685.34</v>
          </cell>
          <cell r="M52">
            <v>118.35</v>
          </cell>
          <cell r="N52">
            <v>149.56</v>
          </cell>
          <cell r="P52">
            <v>382.36</v>
          </cell>
          <cell r="Q52">
            <v>400.24</v>
          </cell>
          <cell r="R52">
            <v>871.6</v>
          </cell>
          <cell r="S52">
            <v>153.11000000000001</v>
          </cell>
          <cell r="T52">
            <v>187.37</v>
          </cell>
          <cell r="V52">
            <v>25.82</v>
          </cell>
          <cell r="W52">
            <v>25.66</v>
          </cell>
          <cell r="X52">
            <v>77.739999999999995</v>
          </cell>
          <cell r="Y52">
            <v>5.19</v>
          </cell>
          <cell r="Z52">
            <v>19.68</v>
          </cell>
          <cell r="AB52">
            <v>31.86</v>
          </cell>
          <cell r="AC52">
            <v>31.97</v>
          </cell>
          <cell r="AD52">
            <v>98.85</v>
          </cell>
          <cell r="AE52">
            <v>6.98</v>
          </cell>
          <cell r="AF52">
            <v>25.79</v>
          </cell>
          <cell r="AH52">
            <v>36.32</v>
          </cell>
          <cell r="AI52">
            <v>37.07</v>
          </cell>
          <cell r="AJ52">
            <v>116.72</v>
          </cell>
          <cell r="AK52">
            <v>7.12</v>
          </cell>
          <cell r="AL52">
            <v>28.67</v>
          </cell>
          <cell r="AN52">
            <v>37.840000000000003</v>
          </cell>
          <cell r="AO52">
            <v>38.07</v>
          </cell>
          <cell r="AP52">
            <v>121.94</v>
          </cell>
          <cell r="AQ52">
            <v>7.22</v>
          </cell>
          <cell r="AR52">
            <v>31.43</v>
          </cell>
          <cell r="AT52">
            <v>37.840000000000003</v>
          </cell>
          <cell r="AU52">
            <v>37.270000000000003</v>
          </cell>
          <cell r="AV52">
            <v>112.07</v>
          </cell>
          <cell r="AW52">
            <v>7.74</v>
          </cell>
          <cell r="AX52">
            <v>27.81</v>
          </cell>
          <cell r="AZ52" t="e">
            <v>#VALUE!</v>
          </cell>
          <cell r="BA52" t="e">
            <v>#VALUE!</v>
          </cell>
          <cell r="BB52" t="e">
            <v>#VALUE!</v>
          </cell>
          <cell r="BD52" t="e">
            <v>#VALUE!</v>
          </cell>
          <cell r="BE52" t="e">
            <v>#VALUE!</v>
          </cell>
          <cell r="BF52" t="e">
            <v>#VALUE!</v>
          </cell>
          <cell r="BG52" t="e">
            <v>#VALUE!</v>
          </cell>
          <cell r="BH52" t="e">
            <v>#VALUE!</v>
          </cell>
          <cell r="BJ52" t="e">
            <v>#VALUE!</v>
          </cell>
          <cell r="BK52" t="e">
            <v>#VALUE!</v>
          </cell>
          <cell r="BL52" t="e">
            <v>#VALUE!</v>
          </cell>
          <cell r="BN52" t="e">
            <v>#VALUE!</v>
          </cell>
          <cell r="BO52" t="e">
            <v>#VALUE!</v>
          </cell>
          <cell r="BP52" t="e">
            <v>#VALUE!</v>
          </cell>
          <cell r="BQ52" t="e">
            <v>#VALUE!</v>
          </cell>
          <cell r="BR52" t="e">
            <v>#VALUE!</v>
          </cell>
        </row>
        <row r="53">
          <cell r="B53" t="str">
            <v>Bangladesh</v>
          </cell>
          <cell r="C53"/>
          <cell r="D53">
            <v>13.96</v>
          </cell>
          <cell r="E53">
            <v>14.68</v>
          </cell>
          <cell r="F53">
            <v>30.42</v>
          </cell>
          <cell r="G53">
            <v>5.43</v>
          </cell>
          <cell r="H53">
            <v>6.54</v>
          </cell>
          <cell r="J53">
            <v>14.55</v>
          </cell>
          <cell r="K53">
            <v>15.18</v>
          </cell>
          <cell r="L53">
            <v>32.21</v>
          </cell>
          <cell r="M53">
            <v>5.64</v>
          </cell>
          <cell r="N53">
            <v>6.89</v>
          </cell>
          <cell r="P53">
            <v>18.82</v>
          </cell>
          <cell r="Q53">
            <v>19.86</v>
          </cell>
          <cell r="R53">
            <v>41.25</v>
          </cell>
          <cell r="S53">
            <v>7.91</v>
          </cell>
          <cell r="T53">
            <v>8.7799999999999994</v>
          </cell>
          <cell r="V53">
            <v>2.9</v>
          </cell>
          <cell r="W53">
            <v>2.83</v>
          </cell>
          <cell r="X53">
            <v>8.49</v>
          </cell>
          <cell r="Y53">
            <v>0.6</v>
          </cell>
          <cell r="Z53">
            <v>2.2599999999999998</v>
          </cell>
          <cell r="AB53">
            <v>3.58</v>
          </cell>
          <cell r="AC53">
            <v>3.5</v>
          </cell>
          <cell r="AD53">
            <v>10.32</v>
          </cell>
          <cell r="AE53">
            <v>0.74</v>
          </cell>
          <cell r="AF53">
            <v>2.82</v>
          </cell>
          <cell r="AH53">
            <v>4.08</v>
          </cell>
          <cell r="AI53">
            <v>4.05</v>
          </cell>
          <cell r="AJ53">
            <v>13.13</v>
          </cell>
          <cell r="AK53">
            <v>0.8</v>
          </cell>
          <cell r="AL53">
            <v>3.35</v>
          </cell>
          <cell r="AN53">
            <v>4.25</v>
          </cell>
          <cell r="AO53">
            <v>4.21</v>
          </cell>
          <cell r="AP53">
            <v>13.28</v>
          </cell>
          <cell r="AQ53">
            <v>0.85</v>
          </cell>
          <cell r="AR53">
            <v>3.3</v>
          </cell>
          <cell r="AT53">
            <v>4.25</v>
          </cell>
          <cell r="AU53">
            <v>4.3899999999999997</v>
          </cell>
          <cell r="AV53">
            <v>13.34</v>
          </cell>
          <cell r="AW53">
            <v>0.92</v>
          </cell>
          <cell r="AX53">
            <v>3.25</v>
          </cell>
          <cell r="AZ53">
            <v>306.37961422919994</v>
          </cell>
          <cell r="BA53">
            <v>319.32832285349997</v>
          </cell>
          <cell r="BB53">
            <v>413.04185815139994</v>
          </cell>
          <cell r="BD53">
            <v>63.64619493299999</v>
          </cell>
          <cell r="BE53">
            <v>78.570130296599984</v>
          </cell>
          <cell r="BF53">
            <v>89.543612181599983</v>
          </cell>
          <cell r="BG53">
            <v>93.274596022499992</v>
          </cell>
          <cell r="BH53">
            <v>93.274596022499992</v>
          </cell>
          <cell r="BJ53"/>
          <cell r="BK53"/>
          <cell r="BL53"/>
          <cell r="BN53"/>
          <cell r="BO53"/>
          <cell r="BP53"/>
          <cell r="BQ53"/>
          <cell r="BR53"/>
        </row>
        <row r="54">
          <cell r="B54" t="str">
            <v>Barbados</v>
          </cell>
          <cell r="C54"/>
          <cell r="D54">
            <v>314.89999999999998</v>
          </cell>
          <cell r="E54">
            <v>329.93</v>
          </cell>
          <cell r="F54">
            <v>745.96</v>
          </cell>
          <cell r="G54">
            <v>129.79</v>
          </cell>
          <cell r="H54">
            <v>153</v>
          </cell>
          <cell r="J54">
            <v>328.26</v>
          </cell>
          <cell r="K54">
            <v>340.65</v>
          </cell>
          <cell r="L54">
            <v>695.66</v>
          </cell>
          <cell r="M54">
            <v>127.61</v>
          </cell>
          <cell r="N54">
            <v>156.63</v>
          </cell>
          <cell r="P54">
            <v>424.53</v>
          </cell>
          <cell r="Q54">
            <v>442.19</v>
          </cell>
          <cell r="R54">
            <v>956.35</v>
          </cell>
          <cell r="S54">
            <v>181.91</v>
          </cell>
          <cell r="T54">
            <v>192.99</v>
          </cell>
          <cell r="V54">
            <v>27.85</v>
          </cell>
          <cell r="W54">
            <v>27.61</v>
          </cell>
          <cell r="X54">
            <v>86.9</v>
          </cell>
          <cell r="Y54">
            <v>5.34</v>
          </cell>
          <cell r="Z54">
            <v>21.08</v>
          </cell>
          <cell r="AB54">
            <v>34.369999999999997</v>
          </cell>
          <cell r="AC54">
            <v>33.369999999999997</v>
          </cell>
          <cell r="AD54">
            <v>100.24</v>
          </cell>
          <cell r="AE54">
            <v>7.35</v>
          </cell>
          <cell r="AF54">
            <v>24.63</v>
          </cell>
          <cell r="AH54">
            <v>39.19</v>
          </cell>
          <cell r="AI54">
            <v>39.96</v>
          </cell>
          <cell r="AJ54">
            <v>119.73</v>
          </cell>
          <cell r="AK54">
            <v>7.33</v>
          </cell>
          <cell r="AL54">
            <v>31.97</v>
          </cell>
          <cell r="AN54">
            <v>40.83</v>
          </cell>
          <cell r="AO54">
            <v>39.950000000000003</v>
          </cell>
          <cell r="AP54">
            <v>116.93</v>
          </cell>
          <cell r="AQ54">
            <v>8.3000000000000007</v>
          </cell>
          <cell r="AR54">
            <v>28.89</v>
          </cell>
          <cell r="AT54">
            <v>40.83</v>
          </cell>
          <cell r="AU54">
            <v>40.17</v>
          </cell>
          <cell r="AV54">
            <v>116.02</v>
          </cell>
          <cell r="AW54">
            <v>7.55</v>
          </cell>
          <cell r="AX54">
            <v>31.58</v>
          </cell>
          <cell r="AZ54">
            <v>415.66799999999989</v>
          </cell>
          <cell r="BA54">
            <v>433.30319999999995</v>
          </cell>
          <cell r="BB54">
            <v>560.37959999999987</v>
          </cell>
          <cell r="BD54">
            <v>36.762</v>
          </cell>
          <cell r="BE54">
            <v>45.368399999999994</v>
          </cell>
          <cell r="BF54">
            <v>51.730799999999988</v>
          </cell>
          <cell r="BG54">
            <v>53.895599999999995</v>
          </cell>
          <cell r="BH54">
            <v>53.895599999999995</v>
          </cell>
          <cell r="BJ54">
            <v>207.83399999999995</v>
          </cell>
          <cell r="BK54">
            <v>216.65159999999997</v>
          </cell>
          <cell r="BL54">
            <v>280.18979999999993</v>
          </cell>
          <cell r="BN54">
            <v>18.381</v>
          </cell>
          <cell r="BO54">
            <v>22.684199999999997</v>
          </cell>
          <cell r="BP54">
            <v>25.865399999999994</v>
          </cell>
          <cell r="BQ54">
            <v>26.947799999999997</v>
          </cell>
          <cell r="BR54">
            <v>26.947799999999997</v>
          </cell>
        </row>
        <row r="55">
          <cell r="B55" t="str">
            <v>Belarus</v>
          </cell>
          <cell r="C55"/>
          <cell r="D55">
            <v>179.83</v>
          </cell>
          <cell r="E55">
            <v>188.68</v>
          </cell>
          <cell r="F55">
            <v>399.3</v>
          </cell>
          <cell r="G55">
            <v>71.03</v>
          </cell>
          <cell r="H55">
            <v>84.98</v>
          </cell>
          <cell r="J55">
            <v>187.46</v>
          </cell>
          <cell r="K55">
            <v>189.84</v>
          </cell>
          <cell r="L55">
            <v>407.34</v>
          </cell>
          <cell r="M55">
            <v>78.66</v>
          </cell>
          <cell r="N55">
            <v>83</v>
          </cell>
          <cell r="P55">
            <v>242.44</v>
          </cell>
          <cell r="Q55">
            <v>251.18</v>
          </cell>
          <cell r="R55">
            <v>530.26</v>
          </cell>
          <cell r="S55">
            <v>100.93</v>
          </cell>
          <cell r="T55">
            <v>114.58</v>
          </cell>
          <cell r="V55">
            <v>18.54</v>
          </cell>
          <cell r="W55">
            <v>18.010000000000002</v>
          </cell>
          <cell r="X55">
            <v>53.44</v>
          </cell>
          <cell r="Y55">
            <v>3.84</v>
          </cell>
          <cell r="Z55">
            <v>13.79</v>
          </cell>
          <cell r="AB55">
            <v>22.89</v>
          </cell>
          <cell r="AC55">
            <v>23.24</v>
          </cell>
          <cell r="AD55">
            <v>68.650000000000006</v>
          </cell>
          <cell r="AE55">
            <v>4.57</v>
          </cell>
          <cell r="AF55">
            <v>17.649999999999999</v>
          </cell>
          <cell r="AH55">
            <v>26.09</v>
          </cell>
          <cell r="AI55">
            <v>24.83</v>
          </cell>
          <cell r="AJ55">
            <v>74.12</v>
          </cell>
          <cell r="AK55">
            <v>5.04</v>
          </cell>
          <cell r="AL55">
            <v>18.920000000000002</v>
          </cell>
          <cell r="AN55">
            <v>27.18</v>
          </cell>
          <cell r="AO55">
            <v>27.88</v>
          </cell>
          <cell r="AP55">
            <v>84.08</v>
          </cell>
          <cell r="AQ55">
            <v>5.64</v>
          </cell>
          <cell r="AR55">
            <v>22.16</v>
          </cell>
          <cell r="AT55">
            <v>27.18</v>
          </cell>
          <cell r="AU55">
            <v>26.6</v>
          </cell>
          <cell r="AV55">
            <v>77.8</v>
          </cell>
          <cell r="AW55">
            <v>5.7</v>
          </cell>
          <cell r="AX55">
            <v>20.7</v>
          </cell>
          <cell r="AZ55">
            <v>202376.24551297649</v>
          </cell>
          <cell r="BA55">
            <v>210962.85927744297</v>
          </cell>
          <cell r="BB55">
            <v>272835.99489610194</v>
          </cell>
          <cell r="BD55">
            <v>20864.458609856996</v>
          </cell>
          <cell r="BE55">
            <v>25759.841293399495</v>
          </cell>
          <cell r="BF55">
            <v>29361.042347959494</v>
          </cell>
          <cell r="BG55">
            <v>30587.701457168994</v>
          </cell>
          <cell r="BH55">
            <v>30587.701457168994</v>
          </cell>
          <cell r="BJ55">
            <v>67.824246586756885</v>
          </cell>
          <cell r="BK55">
            <v>70.701958878682333</v>
          </cell>
          <cell r="BL55">
            <v>91.438082313814917</v>
          </cell>
          <cell r="BN55">
            <v>6.9925014275619892</v>
          </cell>
          <cell r="BO55">
            <v>8.6331368757763709</v>
          </cell>
          <cell r="BP55">
            <v>9.8400411135432737</v>
          </cell>
          <cell r="BQ55">
            <v>10.251142869532625</v>
          </cell>
          <cell r="BR55">
            <v>10.251142869532625</v>
          </cell>
        </row>
        <row r="56">
          <cell r="B56" t="str">
            <v>Belgium</v>
          </cell>
          <cell r="C56"/>
          <cell r="D56">
            <v>597.88</v>
          </cell>
          <cell r="E56">
            <v>637.16</v>
          </cell>
          <cell r="F56">
            <v>1319.98</v>
          </cell>
          <cell r="G56">
            <v>250.43</v>
          </cell>
          <cell r="H56">
            <v>287.14999999999998</v>
          </cell>
          <cell r="J56">
            <v>623.24</v>
          </cell>
          <cell r="K56">
            <v>646.13</v>
          </cell>
          <cell r="L56">
            <v>1338.68</v>
          </cell>
          <cell r="M56">
            <v>255.99</v>
          </cell>
          <cell r="N56">
            <v>280.33999999999997</v>
          </cell>
          <cell r="P56">
            <v>806.03</v>
          </cell>
          <cell r="Q56">
            <v>846.07</v>
          </cell>
          <cell r="R56">
            <v>1864.64</v>
          </cell>
          <cell r="S56">
            <v>322.14</v>
          </cell>
          <cell r="T56">
            <v>380.88</v>
          </cell>
          <cell r="V56">
            <v>44.37</v>
          </cell>
          <cell r="W56">
            <v>44.91</v>
          </cell>
          <cell r="X56">
            <v>136.93</v>
          </cell>
          <cell r="Y56">
            <v>8.98</v>
          </cell>
          <cell r="Z56">
            <v>34.4</v>
          </cell>
          <cell r="AB56">
            <v>54.76</v>
          </cell>
          <cell r="AC56">
            <v>56.58</v>
          </cell>
          <cell r="AD56">
            <v>175.87</v>
          </cell>
          <cell r="AE56">
            <v>11.82</v>
          </cell>
          <cell r="AF56">
            <v>44.41</v>
          </cell>
          <cell r="AH56">
            <v>62.42</v>
          </cell>
          <cell r="AI56">
            <v>61.08</v>
          </cell>
          <cell r="AJ56">
            <v>185.23</v>
          </cell>
          <cell r="AK56">
            <v>12.45</v>
          </cell>
          <cell r="AL56">
            <v>47.3</v>
          </cell>
          <cell r="AN56">
            <v>65.040000000000006</v>
          </cell>
          <cell r="AO56">
            <v>62.46</v>
          </cell>
          <cell r="AP56">
            <v>187.53</v>
          </cell>
          <cell r="AQ56">
            <v>13.66</v>
          </cell>
          <cell r="AR56">
            <v>44.34</v>
          </cell>
          <cell r="AT56">
            <v>65.040000000000006</v>
          </cell>
          <cell r="AU56">
            <v>64.400000000000006</v>
          </cell>
          <cell r="AV56">
            <v>188.06</v>
          </cell>
          <cell r="AW56">
            <v>14.2</v>
          </cell>
          <cell r="AX56">
            <v>47.23</v>
          </cell>
          <cell r="AZ56">
            <v>510.62399973959992</v>
          </cell>
          <cell r="BA56">
            <v>532.28290225079991</v>
          </cell>
          <cell r="BB56">
            <v>688.39610375009988</v>
          </cell>
          <cell r="BD56">
            <v>37.894538817899992</v>
          </cell>
          <cell r="BE56">
            <v>46.768198009199992</v>
          </cell>
          <cell r="BF56">
            <v>53.310279761399997</v>
          </cell>
          <cell r="BG56">
            <v>55.547910856799994</v>
          </cell>
          <cell r="BH56">
            <v>55.547910856799994</v>
          </cell>
          <cell r="BJ56"/>
          <cell r="BK56"/>
          <cell r="BL56"/>
          <cell r="BN56"/>
          <cell r="BO56"/>
          <cell r="BP56"/>
          <cell r="BQ56"/>
          <cell r="BR56"/>
        </row>
        <row r="57">
          <cell r="B57" t="str">
            <v>Belize</v>
          </cell>
          <cell r="C57"/>
          <cell r="D57">
            <v>85.18</v>
          </cell>
          <cell r="E57">
            <v>90.08</v>
          </cell>
          <cell r="F57">
            <v>188.36</v>
          </cell>
          <cell r="G57">
            <v>35.19</v>
          </cell>
          <cell r="H57">
            <v>41.09</v>
          </cell>
          <cell r="J57">
            <v>88.79</v>
          </cell>
          <cell r="K57">
            <v>91.45</v>
          </cell>
          <cell r="L57">
            <v>203</v>
          </cell>
          <cell r="M57">
            <v>34.840000000000003</v>
          </cell>
          <cell r="N57">
            <v>43.61</v>
          </cell>
          <cell r="P57">
            <v>114.84</v>
          </cell>
          <cell r="Q57">
            <v>121.64</v>
          </cell>
          <cell r="R57">
            <v>248.34</v>
          </cell>
          <cell r="S57">
            <v>48.66</v>
          </cell>
          <cell r="T57">
            <v>52.9</v>
          </cell>
          <cell r="V57">
            <v>10.78</v>
          </cell>
          <cell r="W57">
            <v>10.83</v>
          </cell>
          <cell r="X57">
            <v>33.92</v>
          </cell>
          <cell r="Y57">
            <v>2.16</v>
          </cell>
          <cell r="Z57">
            <v>8.4</v>
          </cell>
          <cell r="AB57">
            <v>13.3</v>
          </cell>
          <cell r="AC57">
            <v>13.32</v>
          </cell>
          <cell r="AD57">
            <v>43.29</v>
          </cell>
          <cell r="AE57">
            <v>2.77</v>
          </cell>
          <cell r="AF57">
            <v>10.83</v>
          </cell>
          <cell r="AH57">
            <v>15.16</v>
          </cell>
          <cell r="AI57">
            <v>14.53</v>
          </cell>
          <cell r="AJ57">
            <v>43.3</v>
          </cell>
          <cell r="AK57">
            <v>2.95</v>
          </cell>
          <cell r="AL57">
            <v>10.97</v>
          </cell>
          <cell r="AN57">
            <v>15.8</v>
          </cell>
          <cell r="AO57">
            <v>15.66</v>
          </cell>
          <cell r="AP57">
            <v>45.05</v>
          </cell>
          <cell r="AQ57">
            <v>3.08</v>
          </cell>
          <cell r="AR57">
            <v>12.75</v>
          </cell>
          <cell r="AT57">
            <v>15.8</v>
          </cell>
          <cell r="AU57">
            <v>15.68</v>
          </cell>
          <cell r="AV57">
            <v>47.43</v>
          </cell>
          <cell r="AW57">
            <v>3.06</v>
          </cell>
          <cell r="AX57">
            <v>12.59</v>
          </cell>
          <cell r="AZ57">
            <v>95.041504957200004</v>
          </cell>
          <cell r="BA57">
            <v>99.069443826600008</v>
          </cell>
          <cell r="BB57">
            <v>128.13531849360001</v>
          </cell>
          <cell r="BD57">
            <v>12.028027981199999</v>
          </cell>
          <cell r="BE57">
            <v>14.839774782000001</v>
          </cell>
          <cell r="BF57">
            <v>16.915111706400001</v>
          </cell>
          <cell r="BG57">
            <v>17.629206132</v>
          </cell>
          <cell r="BH57">
            <v>17.629206132</v>
          </cell>
          <cell r="BJ57">
            <v>47.520752478600002</v>
          </cell>
          <cell r="BK57">
            <v>49.534721913300004</v>
          </cell>
          <cell r="BL57">
            <v>64.067659246800005</v>
          </cell>
          <cell r="BN57">
            <v>6.0140139905999996</v>
          </cell>
          <cell r="BO57">
            <v>7.4198873910000005</v>
          </cell>
          <cell r="BP57">
            <v>8.4575558532000006</v>
          </cell>
          <cell r="BQ57">
            <v>8.8146030660000001</v>
          </cell>
          <cell r="BR57">
            <v>8.8146030660000001</v>
          </cell>
        </row>
        <row r="58">
          <cell r="B58" t="str">
            <v>Benin</v>
          </cell>
          <cell r="C58"/>
          <cell r="D58">
            <v>12.59</v>
          </cell>
          <cell r="E58">
            <v>13.13</v>
          </cell>
          <cell r="F58">
            <v>27.8</v>
          </cell>
          <cell r="G58">
            <v>4.87</v>
          </cell>
          <cell r="H58">
            <v>5.76</v>
          </cell>
          <cell r="J58">
            <v>13.13</v>
          </cell>
          <cell r="K58">
            <v>13.57</v>
          </cell>
          <cell r="L58">
            <v>27.18</v>
          </cell>
          <cell r="M58">
            <v>5.0199999999999996</v>
          </cell>
          <cell r="N58">
            <v>5.8</v>
          </cell>
          <cell r="P58">
            <v>16.98</v>
          </cell>
          <cell r="Q58">
            <v>17.45</v>
          </cell>
          <cell r="R58">
            <v>38.5</v>
          </cell>
          <cell r="S58">
            <v>6.82</v>
          </cell>
          <cell r="T58">
            <v>7.97</v>
          </cell>
          <cell r="V58">
            <v>2.69</v>
          </cell>
          <cell r="W58">
            <v>2.56</v>
          </cell>
          <cell r="X58">
            <v>7.69</v>
          </cell>
          <cell r="Y58">
            <v>0.57999999999999996</v>
          </cell>
          <cell r="Z58">
            <v>1.99</v>
          </cell>
          <cell r="AB58">
            <v>3.32</v>
          </cell>
          <cell r="AC58">
            <v>3.23</v>
          </cell>
          <cell r="AD58">
            <v>10.210000000000001</v>
          </cell>
          <cell r="AE58">
            <v>0.72</v>
          </cell>
          <cell r="AF58">
            <v>2.66</v>
          </cell>
          <cell r="AH58">
            <v>3.78</v>
          </cell>
          <cell r="AI58">
            <v>3.81</v>
          </cell>
          <cell r="AJ58">
            <v>11.65</v>
          </cell>
          <cell r="AK58">
            <v>0.79</v>
          </cell>
          <cell r="AL58">
            <v>3.11</v>
          </cell>
          <cell r="AN58">
            <v>3.94</v>
          </cell>
          <cell r="AO58">
            <v>3.72</v>
          </cell>
          <cell r="AP58">
            <v>10.75</v>
          </cell>
          <cell r="AQ58">
            <v>0.79</v>
          </cell>
          <cell r="AR58">
            <v>2.74</v>
          </cell>
          <cell r="AT58">
            <v>3.94</v>
          </cell>
          <cell r="AU58">
            <v>3.77</v>
          </cell>
          <cell r="AV58">
            <v>11.07</v>
          </cell>
          <cell r="AW58">
            <v>0.77</v>
          </cell>
          <cell r="AX58">
            <v>2.82</v>
          </cell>
          <cell r="AZ58">
            <v>2684.3201372119001</v>
          </cell>
          <cell r="BA58">
            <v>2799.4538047333003</v>
          </cell>
          <cell r="BB58">
            <v>3620.3142120618004</v>
          </cell>
          <cell r="BD58">
            <v>573.53623265290003</v>
          </cell>
          <cell r="BE58">
            <v>707.85884476120009</v>
          </cell>
          <cell r="BF58">
            <v>805.93567264980004</v>
          </cell>
          <cell r="BG58">
            <v>840.04935191540005</v>
          </cell>
          <cell r="BH58">
            <v>840.04935191540005</v>
          </cell>
          <cell r="BJ58">
            <v>5.4198358096702277</v>
          </cell>
          <cell r="BK58">
            <v>5.6522989818085856</v>
          </cell>
          <cell r="BL58">
            <v>7.3096753016839138</v>
          </cell>
          <cell r="BN58">
            <v>1.1580109871336706</v>
          </cell>
          <cell r="BO58">
            <v>1.429218021295088</v>
          </cell>
          <cell r="BP58">
            <v>1.6272422049685038</v>
          </cell>
          <cell r="BQ58">
            <v>1.6961201818983875</v>
          </cell>
          <cell r="BR58">
            <v>1.6961201818983875</v>
          </cell>
        </row>
        <row r="59">
          <cell r="B59" t="str">
            <v>Bhutan</v>
          </cell>
          <cell r="C59"/>
          <cell r="D59">
            <v>60.77</v>
          </cell>
          <cell r="E59">
            <v>63.55</v>
          </cell>
          <cell r="F59">
            <v>131.53</v>
          </cell>
          <cell r="G59">
            <v>23.85</v>
          </cell>
          <cell r="H59">
            <v>29.3</v>
          </cell>
          <cell r="J59">
            <v>63.34</v>
          </cell>
          <cell r="K59">
            <v>66.31</v>
          </cell>
          <cell r="L59">
            <v>146</v>
          </cell>
          <cell r="M59">
            <v>25.23</v>
          </cell>
          <cell r="N59">
            <v>30.01</v>
          </cell>
          <cell r="P59">
            <v>81.92</v>
          </cell>
          <cell r="Q59">
            <v>85.73</v>
          </cell>
          <cell r="R59">
            <v>187.72</v>
          </cell>
          <cell r="S59">
            <v>32.67</v>
          </cell>
          <cell r="T59">
            <v>38.07</v>
          </cell>
          <cell r="V59">
            <v>8.43</v>
          </cell>
          <cell r="W59">
            <v>8.2899999999999991</v>
          </cell>
          <cell r="X59">
            <v>25.8</v>
          </cell>
          <cell r="Y59">
            <v>1.75</v>
          </cell>
          <cell r="Z59">
            <v>6.73</v>
          </cell>
          <cell r="AB59">
            <v>10.41</v>
          </cell>
          <cell r="AC59">
            <v>10.38</v>
          </cell>
          <cell r="AD59">
            <v>32.79</v>
          </cell>
          <cell r="AE59">
            <v>2.2999999999999998</v>
          </cell>
          <cell r="AF59">
            <v>8.23</v>
          </cell>
          <cell r="AH59">
            <v>11.87</v>
          </cell>
          <cell r="AI59">
            <v>11.49</v>
          </cell>
          <cell r="AJ59">
            <v>33.340000000000003</v>
          </cell>
          <cell r="AK59">
            <v>2.2599999999999998</v>
          </cell>
          <cell r="AL59">
            <v>8.7200000000000006</v>
          </cell>
          <cell r="AN59">
            <v>12.36</v>
          </cell>
          <cell r="AO59">
            <v>12.42</v>
          </cell>
          <cell r="AP59">
            <v>35.89</v>
          </cell>
          <cell r="AQ59">
            <v>2.56</v>
          </cell>
          <cell r="AR59">
            <v>9.9600000000000009</v>
          </cell>
          <cell r="AT59">
            <v>12.36</v>
          </cell>
          <cell r="AU59">
            <v>12.5</v>
          </cell>
          <cell r="AV59">
            <v>35.950000000000003</v>
          </cell>
          <cell r="AW59">
            <v>2.4700000000000002</v>
          </cell>
          <cell r="AX59">
            <v>9.85</v>
          </cell>
          <cell r="AZ59">
            <v>956.73791386089988</v>
          </cell>
          <cell r="BA59">
            <v>997.19893802779995</v>
          </cell>
          <cell r="BB59">
            <v>1289.7148248064</v>
          </cell>
          <cell r="BD59">
            <v>132.71845670309997</v>
          </cell>
          <cell r="BE59">
            <v>163.89076325969998</v>
          </cell>
          <cell r="BF59">
            <v>186.87640344789997</v>
          </cell>
          <cell r="BG59">
            <v>194.59076214119997</v>
          </cell>
          <cell r="BH59">
            <v>194.59076214119997</v>
          </cell>
          <cell r="BJ59">
            <v>20.923366245526623</v>
          </cell>
          <cell r="BK59">
            <v>21.808228040014093</v>
          </cell>
          <cell r="BL59">
            <v>28.205400079538279</v>
          </cell>
          <cell r="BN59">
            <v>2.9024844075989704</v>
          </cell>
          <cell r="BO59">
            <v>3.5842067239745292</v>
          </cell>
          <cell r="BP59">
            <v>4.0868908562514568</v>
          </cell>
          <cell r="BQ59">
            <v>4.2555999143443977</v>
          </cell>
          <cell r="BR59">
            <v>4.2555999143443977</v>
          </cell>
        </row>
        <row r="60">
          <cell r="B60" t="str">
            <v>Bolivia Plurinational States of</v>
          </cell>
          <cell r="C60"/>
          <cell r="D60">
            <v>49.65</v>
          </cell>
          <cell r="E60">
            <v>52.1</v>
          </cell>
          <cell r="F60">
            <v>113.52</v>
          </cell>
          <cell r="G60">
            <v>20.55</v>
          </cell>
          <cell r="H60">
            <v>24.69</v>
          </cell>
          <cell r="J60">
            <v>51.76</v>
          </cell>
          <cell r="K60">
            <v>53.28</v>
          </cell>
          <cell r="L60">
            <v>117.66</v>
          </cell>
          <cell r="M60">
            <v>20.64</v>
          </cell>
          <cell r="N60">
            <v>25.06</v>
          </cell>
          <cell r="P60">
            <v>66.94</v>
          </cell>
          <cell r="Q60">
            <v>70.489999999999995</v>
          </cell>
          <cell r="R60">
            <v>150.75</v>
          </cell>
          <cell r="S60">
            <v>27.49</v>
          </cell>
          <cell r="T60">
            <v>33.82</v>
          </cell>
          <cell r="V60">
            <v>7.28</v>
          </cell>
          <cell r="W60">
            <v>7.42</v>
          </cell>
          <cell r="X60">
            <v>23.01</v>
          </cell>
          <cell r="Y60">
            <v>1.48</v>
          </cell>
          <cell r="Z60">
            <v>5.77</v>
          </cell>
          <cell r="AB60">
            <v>8.99</v>
          </cell>
          <cell r="AC60">
            <v>8.86</v>
          </cell>
          <cell r="AD60">
            <v>25.78</v>
          </cell>
          <cell r="AE60">
            <v>1.91</v>
          </cell>
          <cell r="AF60">
            <v>6.4</v>
          </cell>
          <cell r="AH60">
            <v>10.25</v>
          </cell>
          <cell r="AI60">
            <v>10.32</v>
          </cell>
          <cell r="AJ60">
            <v>31.88</v>
          </cell>
          <cell r="AK60">
            <v>2.15</v>
          </cell>
          <cell r="AL60">
            <v>8.1300000000000008</v>
          </cell>
          <cell r="AN60">
            <v>10.68</v>
          </cell>
          <cell r="AO60">
            <v>10.46</v>
          </cell>
          <cell r="AP60">
            <v>32.450000000000003</v>
          </cell>
          <cell r="AQ60">
            <v>2.25</v>
          </cell>
          <cell r="AR60">
            <v>7.98</v>
          </cell>
          <cell r="AT60">
            <v>10.68</v>
          </cell>
          <cell r="AU60">
            <v>10.48</v>
          </cell>
          <cell r="AV60">
            <v>31.51</v>
          </cell>
          <cell r="AW60">
            <v>2.12</v>
          </cell>
          <cell r="AX60">
            <v>8.11</v>
          </cell>
          <cell r="AZ60" t="e">
            <v>#N/A</v>
          </cell>
          <cell r="BA60" t="e">
            <v>#N/A</v>
          </cell>
          <cell r="BB60" t="e">
            <v>#N/A</v>
          </cell>
          <cell r="BD60" t="e">
            <v>#N/A</v>
          </cell>
          <cell r="BE60" t="e">
            <v>#N/A</v>
          </cell>
          <cell r="BF60" t="e">
            <v>#N/A</v>
          </cell>
          <cell r="BG60" t="e">
            <v>#N/A</v>
          </cell>
          <cell r="BH60" t="e">
            <v>#N/A</v>
          </cell>
          <cell r="BJ60" t="e">
            <v>#N/A</v>
          </cell>
          <cell r="BK60" t="e">
            <v>#N/A</v>
          </cell>
          <cell r="BL60" t="e">
            <v>#N/A</v>
          </cell>
          <cell r="BN60" t="e">
            <v>#N/A</v>
          </cell>
          <cell r="BO60" t="e">
            <v>#N/A</v>
          </cell>
          <cell r="BP60" t="e">
            <v>#N/A</v>
          </cell>
          <cell r="BQ60" t="e">
            <v>#N/A</v>
          </cell>
          <cell r="BR60" t="e">
            <v>#N/A</v>
          </cell>
        </row>
        <row r="61">
          <cell r="B61" t="str">
            <v>Bosnia and Herzegovina</v>
          </cell>
          <cell r="C61"/>
          <cell r="D61">
            <v>100.37</v>
          </cell>
          <cell r="E61">
            <v>105.37</v>
          </cell>
          <cell r="F61">
            <v>222.28</v>
          </cell>
          <cell r="G61">
            <v>40.880000000000003</v>
          </cell>
          <cell r="H61">
            <v>47.74</v>
          </cell>
          <cell r="J61">
            <v>104.63</v>
          </cell>
          <cell r="K61">
            <v>107.18</v>
          </cell>
          <cell r="L61">
            <v>228.91</v>
          </cell>
          <cell r="M61">
            <v>44.34</v>
          </cell>
          <cell r="N61">
            <v>48.91</v>
          </cell>
          <cell r="P61">
            <v>135.31</v>
          </cell>
          <cell r="Q61">
            <v>141.27000000000001</v>
          </cell>
          <cell r="R61">
            <v>314.72000000000003</v>
          </cell>
          <cell r="S61">
            <v>53.58</v>
          </cell>
          <cell r="T61">
            <v>63.97</v>
          </cell>
          <cell r="V61">
            <v>12.14</v>
          </cell>
          <cell r="W61">
            <v>12.09</v>
          </cell>
          <cell r="X61">
            <v>36.5</v>
          </cell>
          <cell r="Y61">
            <v>2.58</v>
          </cell>
          <cell r="Z61">
            <v>8.8000000000000007</v>
          </cell>
          <cell r="AB61">
            <v>14.99</v>
          </cell>
          <cell r="AC61">
            <v>15.08</v>
          </cell>
          <cell r="AD61">
            <v>45.95</v>
          </cell>
          <cell r="AE61">
            <v>3.01</v>
          </cell>
          <cell r="AF61">
            <v>11.63</v>
          </cell>
          <cell r="AH61">
            <v>17.079999999999998</v>
          </cell>
          <cell r="AI61">
            <v>16.91</v>
          </cell>
          <cell r="AJ61">
            <v>51.06</v>
          </cell>
          <cell r="AK61">
            <v>3.46</v>
          </cell>
          <cell r="AL61">
            <v>12.9</v>
          </cell>
          <cell r="AN61">
            <v>17.8</v>
          </cell>
          <cell r="AO61">
            <v>18.03</v>
          </cell>
          <cell r="AP61">
            <v>53.07</v>
          </cell>
          <cell r="AQ61">
            <v>3.63</v>
          </cell>
          <cell r="AR61">
            <v>13.88</v>
          </cell>
          <cell r="AT61">
            <v>17.8</v>
          </cell>
          <cell r="AU61">
            <v>17.600000000000001</v>
          </cell>
          <cell r="AV61">
            <v>54.23</v>
          </cell>
          <cell r="AW61">
            <v>3.63</v>
          </cell>
          <cell r="AX61">
            <v>13.41</v>
          </cell>
          <cell r="AZ61">
            <v>74.228169790600006</v>
          </cell>
          <cell r="BA61">
            <v>77.378633109399999</v>
          </cell>
          <cell r="BB61">
            <v>100.0678853678</v>
          </cell>
          <cell r="BD61">
            <v>8.9780809132000012</v>
          </cell>
          <cell r="BE61">
            <v>11.0857852462</v>
          </cell>
          <cell r="BF61">
            <v>12.6314350904</v>
          </cell>
          <cell r="BG61">
            <v>13.163907764000001</v>
          </cell>
          <cell r="BH61">
            <v>13.163907764000001</v>
          </cell>
          <cell r="BJ61">
            <v>50.264902016948064</v>
          </cell>
          <cell r="BK61">
            <v>52.398293295140732</v>
          </cell>
          <cell r="BL61">
            <v>67.762716866725526</v>
          </cell>
          <cell r="BN61">
            <v>6.0796643467744298</v>
          </cell>
          <cell r="BO61">
            <v>7.5069331596498099</v>
          </cell>
          <cell r="BP61">
            <v>8.5535969557584224</v>
          </cell>
          <cell r="BQ61">
            <v>8.9141701295374656</v>
          </cell>
          <cell r="BR61">
            <v>8.9141701295374656</v>
          </cell>
        </row>
        <row r="62">
          <cell r="B62" t="str">
            <v>Botswana</v>
          </cell>
          <cell r="C62"/>
          <cell r="D62">
            <v>188.6</v>
          </cell>
          <cell r="E62">
            <v>194.65</v>
          </cell>
          <cell r="F62">
            <v>423.77</v>
          </cell>
          <cell r="G62">
            <v>78.349999999999994</v>
          </cell>
          <cell r="H62">
            <v>86.57</v>
          </cell>
          <cell r="J62">
            <v>196.59</v>
          </cell>
          <cell r="K62">
            <v>206.33</v>
          </cell>
          <cell r="L62">
            <v>454.57</v>
          </cell>
          <cell r="M62">
            <v>74.989999999999995</v>
          </cell>
          <cell r="N62">
            <v>99.7</v>
          </cell>
          <cell r="P62">
            <v>254.26</v>
          </cell>
          <cell r="Q62">
            <v>262.51</v>
          </cell>
          <cell r="R62">
            <v>564.21</v>
          </cell>
          <cell r="S62">
            <v>102.78</v>
          </cell>
          <cell r="T62">
            <v>118.98</v>
          </cell>
          <cell r="V62">
            <v>19.2</v>
          </cell>
          <cell r="W62">
            <v>19.100000000000001</v>
          </cell>
          <cell r="X62">
            <v>58.22</v>
          </cell>
          <cell r="Y62">
            <v>3.94</v>
          </cell>
          <cell r="Z62">
            <v>15.01</v>
          </cell>
          <cell r="AB62">
            <v>23.69</v>
          </cell>
          <cell r="AC62">
            <v>23.56</v>
          </cell>
          <cell r="AD62">
            <v>74.33</v>
          </cell>
          <cell r="AE62">
            <v>4.2300000000000004</v>
          </cell>
          <cell r="AF62">
            <v>19.260000000000002</v>
          </cell>
          <cell r="AH62">
            <v>27.01</v>
          </cell>
          <cell r="AI62">
            <v>27.23</v>
          </cell>
          <cell r="AJ62">
            <v>82.29</v>
          </cell>
          <cell r="AK62">
            <v>5.83</v>
          </cell>
          <cell r="AL62">
            <v>20.77</v>
          </cell>
          <cell r="AN62">
            <v>28.14</v>
          </cell>
          <cell r="AO62">
            <v>27.81</v>
          </cell>
          <cell r="AP62">
            <v>84.68</v>
          </cell>
          <cell r="AQ62">
            <v>5.7</v>
          </cell>
          <cell r="AR62">
            <v>23.2</v>
          </cell>
          <cell r="AT62">
            <v>28.14</v>
          </cell>
          <cell r="AU62">
            <v>27.49</v>
          </cell>
          <cell r="AV62">
            <v>80.540000000000006</v>
          </cell>
          <cell r="AW62">
            <v>5.29</v>
          </cell>
          <cell r="AX62">
            <v>20.329999999999998</v>
          </cell>
          <cell r="AZ62">
            <v>686.39562101000013</v>
          </cell>
          <cell r="BA62">
            <v>715.47462955650019</v>
          </cell>
          <cell r="BB62">
            <v>925.36028949100012</v>
          </cell>
          <cell r="BD62">
            <v>69.876966720000013</v>
          </cell>
          <cell r="BE62">
            <v>86.217986541500025</v>
          </cell>
          <cell r="BF62">
            <v>98.300878703500018</v>
          </cell>
          <cell r="BG62">
            <v>102.41342934900003</v>
          </cell>
          <cell r="BH62">
            <v>102.41342934900003</v>
          </cell>
          <cell r="BJ62">
            <v>101.03531015997955</v>
          </cell>
          <cell r="BK62">
            <v>105.31565018213352</v>
          </cell>
          <cell r="BL62">
            <v>136.2101694659406</v>
          </cell>
          <cell r="BN62">
            <v>10.285673144600251</v>
          </cell>
          <cell r="BO62">
            <v>12.691020666436456</v>
          </cell>
          <cell r="BP62">
            <v>14.469584981023582</v>
          </cell>
          <cell r="BQ62">
            <v>15.074939702554744</v>
          </cell>
          <cell r="BR62">
            <v>15.074939702554744</v>
          </cell>
        </row>
        <row r="63">
          <cell r="B63" t="str">
            <v>Brazil</v>
          </cell>
          <cell r="C63"/>
          <cell r="D63">
            <v>27.02</v>
          </cell>
          <cell r="E63">
            <v>27.96</v>
          </cell>
          <cell r="F63">
            <v>63.05</v>
          </cell>
          <cell r="G63">
            <v>11.31</v>
          </cell>
          <cell r="H63">
            <v>12.85</v>
          </cell>
          <cell r="J63">
            <v>28.17</v>
          </cell>
          <cell r="K63">
            <v>30.18</v>
          </cell>
          <cell r="L63">
            <v>63.2</v>
          </cell>
          <cell r="M63">
            <v>11.46</v>
          </cell>
          <cell r="N63">
            <v>13.44</v>
          </cell>
          <cell r="P63">
            <v>36.43</v>
          </cell>
          <cell r="Q63">
            <v>37.96</v>
          </cell>
          <cell r="R63">
            <v>78.69</v>
          </cell>
          <cell r="S63">
            <v>14.63</v>
          </cell>
          <cell r="T63">
            <v>16.61</v>
          </cell>
          <cell r="V63">
            <v>3.22</v>
          </cell>
          <cell r="W63">
            <v>3.27</v>
          </cell>
          <cell r="X63">
            <v>10.23</v>
          </cell>
          <cell r="Y63">
            <v>0.65</v>
          </cell>
          <cell r="Z63">
            <v>2.58</v>
          </cell>
          <cell r="AB63">
            <v>3.98</v>
          </cell>
          <cell r="AC63">
            <v>3.95</v>
          </cell>
          <cell r="AD63">
            <v>11.9</v>
          </cell>
          <cell r="AE63">
            <v>0.82</v>
          </cell>
          <cell r="AF63">
            <v>3.11</v>
          </cell>
          <cell r="AH63">
            <v>3.55</v>
          </cell>
          <cell r="AI63">
            <v>3.54</v>
          </cell>
          <cell r="AJ63">
            <v>10.119999999999999</v>
          </cell>
          <cell r="AK63">
            <v>0.75</v>
          </cell>
          <cell r="AL63">
            <v>2.68</v>
          </cell>
          <cell r="AN63">
            <v>4.7300000000000004</v>
          </cell>
          <cell r="AO63">
            <v>4.6900000000000004</v>
          </cell>
          <cell r="AP63">
            <v>14.66</v>
          </cell>
          <cell r="AQ63">
            <v>0.93</v>
          </cell>
          <cell r="AR63">
            <v>3.7</v>
          </cell>
          <cell r="AT63">
            <v>4.7300000000000004</v>
          </cell>
          <cell r="AU63">
            <v>4.75</v>
          </cell>
          <cell r="AV63">
            <v>14.4</v>
          </cell>
          <cell r="AW63">
            <v>1.05</v>
          </cell>
          <cell r="AX63">
            <v>3.66</v>
          </cell>
          <cell r="AZ63">
            <v>37.888653415200004</v>
          </cell>
          <cell r="BA63">
            <v>39.501234889200006</v>
          </cell>
          <cell r="BB63">
            <v>51.083776606800001</v>
          </cell>
          <cell r="BD63">
            <v>4.5152281272000003</v>
          </cell>
          <cell r="BE63">
            <v>5.5809341448000005</v>
          </cell>
          <cell r="BF63">
            <v>4.9779688980000003</v>
          </cell>
          <cell r="BG63">
            <v>6.6326177148000012</v>
          </cell>
          <cell r="BH63">
            <v>6.6326177148000012</v>
          </cell>
          <cell r="BJ63">
            <v>21.537106729808571</v>
          </cell>
          <cell r="BK63">
            <v>22.453748948138692</v>
          </cell>
          <cell r="BL63">
            <v>29.037631316318514</v>
          </cell>
          <cell r="BN63">
            <v>2.5665982113243375</v>
          </cell>
          <cell r="BO63">
            <v>3.1723791556120693</v>
          </cell>
          <cell r="BP63">
            <v>2.8296346739755895</v>
          </cell>
          <cell r="BQ63">
            <v>3.7701892980012786</v>
          </cell>
          <cell r="BR63">
            <v>3.7701892980012786</v>
          </cell>
        </row>
        <row r="64">
          <cell r="B64" t="str">
            <v>Brunei Darussalam</v>
          </cell>
          <cell r="C64"/>
          <cell r="D64">
            <v>834.34</v>
          </cell>
          <cell r="E64">
            <v>876.81</v>
          </cell>
          <cell r="F64">
            <v>1814.11</v>
          </cell>
          <cell r="G64">
            <v>343.79</v>
          </cell>
          <cell r="H64">
            <v>394.81</v>
          </cell>
          <cell r="J64">
            <v>869.73</v>
          </cell>
          <cell r="K64">
            <v>908.88</v>
          </cell>
          <cell r="L64">
            <v>1918.85</v>
          </cell>
          <cell r="M64">
            <v>369.35</v>
          </cell>
          <cell r="N64">
            <v>418.92</v>
          </cell>
          <cell r="P64">
            <v>1124.83</v>
          </cell>
          <cell r="Q64">
            <v>1168.6500000000001</v>
          </cell>
          <cell r="R64">
            <v>2635.23</v>
          </cell>
          <cell r="S64">
            <v>416.05</v>
          </cell>
          <cell r="T64">
            <v>581.76</v>
          </cell>
          <cell r="V64">
            <v>56.51</v>
          </cell>
          <cell r="W64">
            <v>57.37</v>
          </cell>
          <cell r="X64">
            <v>170.69</v>
          </cell>
          <cell r="Y64">
            <v>11.85</v>
          </cell>
          <cell r="Z64">
            <v>43.04</v>
          </cell>
          <cell r="AB64">
            <v>69.75</v>
          </cell>
          <cell r="AC64">
            <v>68.94</v>
          </cell>
          <cell r="AD64">
            <v>210.88</v>
          </cell>
          <cell r="AE64">
            <v>14.15</v>
          </cell>
          <cell r="AF64">
            <v>55.81</v>
          </cell>
          <cell r="AH64">
            <v>79.510000000000005</v>
          </cell>
          <cell r="AI64">
            <v>78.900000000000006</v>
          </cell>
          <cell r="AJ64">
            <v>229.32</v>
          </cell>
          <cell r="AK64">
            <v>16.13</v>
          </cell>
          <cell r="AL64">
            <v>58.34</v>
          </cell>
          <cell r="AN64">
            <v>82.84</v>
          </cell>
          <cell r="AO64">
            <v>86.59</v>
          </cell>
          <cell r="AP64">
            <v>271.33999999999997</v>
          </cell>
          <cell r="AQ64">
            <v>17.73</v>
          </cell>
          <cell r="AR64">
            <v>76.89</v>
          </cell>
          <cell r="AT64">
            <v>82.84</v>
          </cell>
          <cell r="AU64">
            <v>82.2</v>
          </cell>
          <cell r="AV64">
            <v>230.25</v>
          </cell>
          <cell r="AW64">
            <v>16.920000000000002</v>
          </cell>
          <cell r="AX64">
            <v>65.98</v>
          </cell>
          <cell r="AZ64">
            <v>507.14218025899993</v>
          </cell>
          <cell r="BA64">
            <v>528.6535086854999</v>
          </cell>
          <cell r="BB64">
            <v>683.71256157049982</v>
          </cell>
          <cell r="BD64">
            <v>34.348832138499994</v>
          </cell>
          <cell r="BE64">
            <v>42.396585412499995</v>
          </cell>
          <cell r="BF64">
            <v>48.329068188499996</v>
          </cell>
          <cell r="BG64">
            <v>50.353163233999993</v>
          </cell>
          <cell r="BH64">
            <v>50.353163233999993</v>
          </cell>
          <cell r="BJ64">
            <v>371.93887641939153</v>
          </cell>
          <cell r="BK64">
            <v>387.7153186809183</v>
          </cell>
          <cell r="BL64">
            <v>501.43587310068335</v>
          </cell>
          <cell r="BN64">
            <v>25.191487770524983</v>
          </cell>
          <cell r="BO64">
            <v>31.093722739234078</v>
          </cell>
          <cell r="BP64">
            <v>35.444614982028696</v>
          </cell>
          <cell r="BQ64">
            <v>36.929089486998578</v>
          </cell>
          <cell r="BR64">
            <v>36.929089486998578</v>
          </cell>
        </row>
        <row r="65">
          <cell r="B65" t="str">
            <v>Bulgaria</v>
          </cell>
          <cell r="C65"/>
          <cell r="D65">
            <v>180.06</v>
          </cell>
          <cell r="E65">
            <v>190.31</v>
          </cell>
          <cell r="F65">
            <v>410.04</v>
          </cell>
          <cell r="G65">
            <v>75.599999999999994</v>
          </cell>
          <cell r="H65">
            <v>86.18</v>
          </cell>
          <cell r="J65">
            <v>187.7</v>
          </cell>
          <cell r="K65">
            <v>190.95</v>
          </cell>
          <cell r="L65">
            <v>422.76</v>
          </cell>
          <cell r="M65">
            <v>73.55</v>
          </cell>
          <cell r="N65">
            <v>88.08</v>
          </cell>
          <cell r="P65">
            <v>242.75</v>
          </cell>
          <cell r="Q65">
            <v>254.94</v>
          </cell>
          <cell r="R65">
            <v>556.16999999999996</v>
          </cell>
          <cell r="S65">
            <v>89.85</v>
          </cell>
          <cell r="T65">
            <v>115.29</v>
          </cell>
          <cell r="V65">
            <v>18.559999999999999</v>
          </cell>
          <cell r="W65">
            <v>18.54</v>
          </cell>
          <cell r="X65">
            <v>57.94</v>
          </cell>
          <cell r="Y65">
            <v>3.45</v>
          </cell>
          <cell r="Z65">
            <v>15.13</v>
          </cell>
          <cell r="AB65">
            <v>22.91</v>
          </cell>
          <cell r="AC65">
            <v>22.53</v>
          </cell>
          <cell r="AD65">
            <v>71.28</v>
          </cell>
          <cell r="AE65">
            <v>5.03</v>
          </cell>
          <cell r="AF65">
            <v>17.48</v>
          </cell>
          <cell r="AH65">
            <v>26.11</v>
          </cell>
          <cell r="AI65">
            <v>25.49</v>
          </cell>
          <cell r="AJ65">
            <v>72.62</v>
          </cell>
          <cell r="AK65">
            <v>5.68</v>
          </cell>
          <cell r="AL65">
            <v>18.53</v>
          </cell>
          <cell r="AN65">
            <v>27.21</v>
          </cell>
          <cell r="AO65">
            <v>26.89</v>
          </cell>
          <cell r="AP65">
            <v>82.62</v>
          </cell>
          <cell r="AQ65">
            <v>5.24</v>
          </cell>
          <cell r="AR65">
            <v>20.71</v>
          </cell>
          <cell r="AT65">
            <v>27.21</v>
          </cell>
          <cell r="AU65">
            <v>26.71</v>
          </cell>
          <cell r="AV65">
            <v>85.23</v>
          </cell>
          <cell r="AW65">
            <v>5.14</v>
          </cell>
          <cell r="AX65">
            <v>22.04</v>
          </cell>
          <cell r="AZ65">
            <v>119.15449793099997</v>
          </cell>
          <cell r="BA65">
            <v>124.21025914499997</v>
          </cell>
          <cell r="BB65">
            <v>160.63953333749996</v>
          </cell>
          <cell r="BD65">
            <v>12.282058655999997</v>
          </cell>
          <cell r="BE65">
            <v>15.160666153499996</v>
          </cell>
          <cell r="BF65">
            <v>17.278262473499996</v>
          </cell>
          <cell r="BG65">
            <v>18.006186208499997</v>
          </cell>
          <cell r="BH65">
            <v>18.006186208499997</v>
          </cell>
          <cell r="BJ65">
            <v>80.651935671872295</v>
          </cell>
          <cell r="BK65">
            <v>84.074021579531433</v>
          </cell>
          <cell r="BL65">
            <v>108.73185262882927</v>
          </cell>
          <cell r="BN65">
            <v>8.3133395871928784</v>
          </cell>
          <cell r="BO65">
            <v>10.261778552941211</v>
          </cell>
          <cell r="BP65">
            <v>11.69511296452619</v>
          </cell>
          <cell r="BQ65">
            <v>12.187821668508528</v>
          </cell>
          <cell r="BR65">
            <v>12.187821668508528</v>
          </cell>
        </row>
        <row r="66">
          <cell r="B66" t="str">
            <v>Burkina Faso</v>
          </cell>
          <cell r="C66"/>
          <cell r="D66">
            <v>10.4</v>
          </cell>
          <cell r="E66">
            <v>10.96</v>
          </cell>
          <cell r="F66">
            <v>23.54</v>
          </cell>
          <cell r="G66">
            <v>4.08</v>
          </cell>
          <cell r="H66">
            <v>5.07</v>
          </cell>
          <cell r="J66">
            <v>10.85</v>
          </cell>
          <cell r="K66">
            <v>11.05</v>
          </cell>
          <cell r="L66">
            <v>23.5</v>
          </cell>
          <cell r="M66">
            <v>4.1500000000000004</v>
          </cell>
          <cell r="N66">
            <v>4.9000000000000004</v>
          </cell>
          <cell r="P66">
            <v>14.03</v>
          </cell>
          <cell r="Q66">
            <v>14.38</v>
          </cell>
          <cell r="R66">
            <v>30.96</v>
          </cell>
          <cell r="S66">
            <v>5.6</v>
          </cell>
          <cell r="T66">
            <v>6.58</v>
          </cell>
          <cell r="V66">
            <v>2.34</v>
          </cell>
          <cell r="W66">
            <v>2.33</v>
          </cell>
          <cell r="X66">
            <v>7.07</v>
          </cell>
          <cell r="Y66">
            <v>0.5</v>
          </cell>
          <cell r="Z66">
            <v>1.86</v>
          </cell>
          <cell r="AB66">
            <v>2.89</v>
          </cell>
          <cell r="AC66">
            <v>2.85</v>
          </cell>
          <cell r="AD66">
            <v>9.06</v>
          </cell>
          <cell r="AE66">
            <v>0.55000000000000004</v>
          </cell>
          <cell r="AF66">
            <v>2.5299999999999998</v>
          </cell>
          <cell r="AH66">
            <v>3.29</v>
          </cell>
          <cell r="AI66">
            <v>3.41</v>
          </cell>
          <cell r="AJ66">
            <v>10.72</v>
          </cell>
          <cell r="AK66">
            <v>0.69</v>
          </cell>
          <cell r="AL66">
            <v>2.59</v>
          </cell>
          <cell r="AN66">
            <v>3.43</v>
          </cell>
          <cell r="AO66">
            <v>3.35</v>
          </cell>
          <cell r="AP66">
            <v>10.31</v>
          </cell>
          <cell r="AQ66">
            <v>0.68</v>
          </cell>
          <cell r="AR66">
            <v>2.59</v>
          </cell>
          <cell r="AT66">
            <v>3.43</v>
          </cell>
          <cell r="AU66">
            <v>3.48</v>
          </cell>
          <cell r="AV66">
            <v>10.7</v>
          </cell>
          <cell r="AW66">
            <v>0.73</v>
          </cell>
          <cell r="AX66">
            <v>2.83</v>
          </cell>
          <cell r="AZ66">
            <v>2195.3837445280001</v>
          </cell>
          <cell r="BA66">
            <v>2290.3763103969995</v>
          </cell>
          <cell r="BB66">
            <v>2961.6571092045997</v>
          </cell>
          <cell r="BD66">
            <v>493.96134251879994</v>
          </cell>
          <cell r="BE66">
            <v>610.06336746979991</v>
          </cell>
          <cell r="BF66">
            <v>694.50120379779992</v>
          </cell>
          <cell r="BG66">
            <v>724.05444651259995</v>
          </cell>
          <cell r="BH66">
            <v>724.05444651259995</v>
          </cell>
          <cell r="BJ66"/>
          <cell r="BK66"/>
          <cell r="BL66"/>
          <cell r="BN66"/>
          <cell r="BO66"/>
          <cell r="BP66"/>
          <cell r="BQ66"/>
          <cell r="BR66"/>
        </row>
        <row r="67">
          <cell r="B67" t="str">
            <v>Burundi</v>
          </cell>
          <cell r="C67"/>
          <cell r="D67">
            <v>3.65</v>
          </cell>
          <cell r="E67">
            <v>3.92</v>
          </cell>
          <cell r="F67">
            <v>8.4499999999999993</v>
          </cell>
          <cell r="G67">
            <v>1.46</v>
          </cell>
          <cell r="H67">
            <v>1.87</v>
          </cell>
          <cell r="J67">
            <v>3.81</v>
          </cell>
          <cell r="K67">
            <v>4.08</v>
          </cell>
          <cell r="L67">
            <v>8.94</v>
          </cell>
          <cell r="M67">
            <v>1.51</v>
          </cell>
          <cell r="N67">
            <v>1.96</v>
          </cell>
          <cell r="P67">
            <v>4.93</v>
          </cell>
          <cell r="Q67">
            <v>5.35</v>
          </cell>
          <cell r="R67">
            <v>11.96</v>
          </cell>
          <cell r="S67">
            <v>1.88</v>
          </cell>
          <cell r="T67">
            <v>2.61</v>
          </cell>
          <cell r="V67">
            <v>1.1000000000000001</v>
          </cell>
          <cell r="W67">
            <v>1.08</v>
          </cell>
          <cell r="X67">
            <v>3.24</v>
          </cell>
          <cell r="Y67">
            <v>0.22</v>
          </cell>
          <cell r="Z67">
            <v>0.87</v>
          </cell>
          <cell r="AB67">
            <v>1.35</v>
          </cell>
          <cell r="AC67">
            <v>1.39</v>
          </cell>
          <cell r="AD67">
            <v>4.2699999999999996</v>
          </cell>
          <cell r="AE67">
            <v>0.28000000000000003</v>
          </cell>
          <cell r="AF67">
            <v>1.07</v>
          </cell>
          <cell r="AH67">
            <v>1.54</v>
          </cell>
          <cell r="AI67">
            <v>1.56</v>
          </cell>
          <cell r="AJ67">
            <v>4.6399999999999997</v>
          </cell>
          <cell r="AK67">
            <v>0.31</v>
          </cell>
          <cell r="AL67">
            <v>1.18</v>
          </cell>
          <cell r="AN67">
            <v>1.61</v>
          </cell>
          <cell r="AO67">
            <v>1.56</v>
          </cell>
          <cell r="AP67">
            <v>4.67</v>
          </cell>
          <cell r="AQ67">
            <v>0.31</v>
          </cell>
          <cell r="AR67">
            <v>1.17</v>
          </cell>
          <cell r="AT67">
            <v>1.61</v>
          </cell>
          <cell r="AU67">
            <v>1.65</v>
          </cell>
          <cell r="AV67">
            <v>5.25</v>
          </cell>
          <cell r="AW67">
            <v>0.33</v>
          </cell>
          <cell r="AX67">
            <v>1.33</v>
          </cell>
          <cell r="AZ67">
            <v>1386.3982243539999</v>
          </cell>
          <cell r="BA67">
            <v>1447.1718451476002</v>
          </cell>
          <cell r="BB67">
            <v>1872.5871907027999</v>
          </cell>
          <cell r="BD67">
            <v>417.81864295600008</v>
          </cell>
          <cell r="BE67">
            <v>512.77742544600005</v>
          </cell>
          <cell r="BF67">
            <v>584.94610013840008</v>
          </cell>
          <cell r="BG67">
            <v>611.53455923560011</v>
          </cell>
          <cell r="BH67">
            <v>611.53455923560011</v>
          </cell>
          <cell r="BJ67">
            <v>1.1264676837732233</v>
          </cell>
          <cell r="BK67">
            <v>1.17584708908931</v>
          </cell>
          <cell r="BL67">
            <v>1.5215029263019153</v>
          </cell>
          <cell r="BN67">
            <v>0.33948341154809475</v>
          </cell>
          <cell r="BO67">
            <v>0.4166387323544799</v>
          </cell>
          <cell r="BP67">
            <v>0.47527677616733266</v>
          </cell>
          <cell r="BQ67">
            <v>0.49688026599312052</v>
          </cell>
          <cell r="BR67">
            <v>0.49688026599312052</v>
          </cell>
        </row>
        <row r="68">
          <cell r="B68" t="str">
            <v>C?te d'Ivoire</v>
          </cell>
          <cell r="C68"/>
          <cell r="D68">
            <v>17.399999999999999</v>
          </cell>
          <cell r="E68">
            <v>18.55</v>
          </cell>
          <cell r="F68">
            <v>41.9</v>
          </cell>
          <cell r="G68">
            <v>7.52</v>
          </cell>
          <cell r="H68">
            <v>8.98</v>
          </cell>
          <cell r="J68">
            <v>18.13</v>
          </cell>
          <cell r="K68">
            <v>18.91</v>
          </cell>
          <cell r="L68">
            <v>42.12</v>
          </cell>
          <cell r="M68">
            <v>7.28</v>
          </cell>
          <cell r="N68">
            <v>8.85</v>
          </cell>
          <cell r="P68">
            <v>23.45</v>
          </cell>
          <cell r="Q68">
            <v>23.94</v>
          </cell>
          <cell r="R68">
            <v>48.44</v>
          </cell>
          <cell r="S68">
            <v>9.24</v>
          </cell>
          <cell r="T68">
            <v>10.51</v>
          </cell>
          <cell r="V68">
            <v>3.4</v>
          </cell>
          <cell r="W68">
            <v>3.4</v>
          </cell>
          <cell r="X68">
            <v>10.119999999999999</v>
          </cell>
          <cell r="Y68">
            <v>0.67</v>
          </cell>
          <cell r="Z68">
            <v>2.59</v>
          </cell>
          <cell r="AB68">
            <v>4.2</v>
          </cell>
          <cell r="AC68">
            <v>4.16</v>
          </cell>
          <cell r="AD68">
            <v>12.13</v>
          </cell>
          <cell r="AE68">
            <v>0.86</v>
          </cell>
          <cell r="AF68">
            <v>3.45</v>
          </cell>
          <cell r="AH68">
            <v>4.78</v>
          </cell>
          <cell r="AI68">
            <v>4.9000000000000004</v>
          </cell>
          <cell r="AJ68">
            <v>14.62</v>
          </cell>
          <cell r="AK68">
            <v>1.07</v>
          </cell>
          <cell r="AL68">
            <v>3.86</v>
          </cell>
          <cell r="AN68">
            <v>4.99</v>
          </cell>
          <cell r="AO68">
            <v>4.93</v>
          </cell>
          <cell r="AP68">
            <v>14.35</v>
          </cell>
          <cell r="AQ68">
            <v>1.07</v>
          </cell>
          <cell r="AR68">
            <v>3.68</v>
          </cell>
          <cell r="AT68">
            <v>4.99</v>
          </cell>
          <cell r="AU68">
            <v>5.08</v>
          </cell>
          <cell r="AV68">
            <v>15.58</v>
          </cell>
          <cell r="AW68">
            <v>1.04</v>
          </cell>
          <cell r="AX68">
            <v>3.82</v>
          </cell>
          <cell r="AZ68">
            <v>3855.35193609</v>
          </cell>
          <cell r="BA68">
            <v>4017.0994598455</v>
          </cell>
          <cell r="BB68">
            <v>5195.8622357075001</v>
          </cell>
          <cell r="BD68">
            <v>753.34463118999997</v>
          </cell>
          <cell r="BE68">
            <v>930.60219147000009</v>
          </cell>
          <cell r="BF68">
            <v>1059.1139226730002</v>
          </cell>
          <cell r="BG68">
            <v>1105.6440322465</v>
          </cell>
          <cell r="BH68">
            <v>1105.6440322465</v>
          </cell>
          <cell r="BJ68">
            <v>7.7842334051128663</v>
          </cell>
          <cell r="BK68">
            <v>8.1108133123388662</v>
          </cell>
          <cell r="BL68">
            <v>10.490820307465329</v>
          </cell>
          <cell r="BN68">
            <v>1.5210571021484911</v>
          </cell>
          <cell r="BO68">
            <v>1.8789528908893127</v>
          </cell>
          <cell r="BP68">
            <v>2.1384273377264083</v>
          </cell>
          <cell r="BQ68">
            <v>2.2323749822708741</v>
          </cell>
          <cell r="BR68">
            <v>2.2323749822708741</v>
          </cell>
        </row>
        <row r="69">
          <cell r="B69" t="str">
            <v>Cabo Verde Republic of</v>
          </cell>
          <cell r="C69"/>
          <cell r="D69">
            <v>40.04</v>
          </cell>
          <cell r="E69">
            <v>41.31</v>
          </cell>
          <cell r="F69">
            <v>90.02</v>
          </cell>
          <cell r="G69">
            <v>15.61</v>
          </cell>
          <cell r="H69">
            <v>19.190000000000001</v>
          </cell>
          <cell r="J69">
            <v>41.74</v>
          </cell>
          <cell r="K69">
            <v>44.42</v>
          </cell>
          <cell r="L69">
            <v>92.97</v>
          </cell>
          <cell r="M69">
            <v>18.27</v>
          </cell>
          <cell r="N69">
            <v>19.850000000000001</v>
          </cell>
          <cell r="P69">
            <v>53.98</v>
          </cell>
          <cell r="Q69">
            <v>56.2</v>
          </cell>
          <cell r="R69">
            <v>118.5</v>
          </cell>
          <cell r="S69">
            <v>21.16</v>
          </cell>
          <cell r="T69">
            <v>25.87</v>
          </cell>
          <cell r="V69">
            <v>6.23</v>
          </cell>
          <cell r="W69">
            <v>6.16</v>
          </cell>
          <cell r="X69">
            <v>19.25</v>
          </cell>
          <cell r="Y69">
            <v>1.26</v>
          </cell>
          <cell r="Z69">
            <v>4.84</v>
          </cell>
          <cell r="AB69">
            <v>7.69</v>
          </cell>
          <cell r="AC69">
            <v>7.67</v>
          </cell>
          <cell r="AD69">
            <v>23.23</v>
          </cell>
          <cell r="AE69">
            <v>1.53</v>
          </cell>
          <cell r="AF69">
            <v>5.99</v>
          </cell>
          <cell r="AH69">
            <v>8.76</v>
          </cell>
          <cell r="AI69">
            <v>8.67</v>
          </cell>
          <cell r="AJ69">
            <v>25.52</v>
          </cell>
          <cell r="AK69">
            <v>1.93</v>
          </cell>
          <cell r="AL69">
            <v>6.43</v>
          </cell>
          <cell r="AN69">
            <v>9.1300000000000008</v>
          </cell>
          <cell r="AO69">
            <v>9.35</v>
          </cell>
          <cell r="AP69">
            <v>28.42</v>
          </cell>
          <cell r="AQ69">
            <v>2.04</v>
          </cell>
          <cell r="AR69">
            <v>7.34</v>
          </cell>
          <cell r="AT69">
            <v>9.1300000000000008</v>
          </cell>
          <cell r="AU69">
            <v>9.07</v>
          </cell>
          <cell r="AV69">
            <v>27.68</v>
          </cell>
          <cell r="AW69">
            <v>1.85</v>
          </cell>
          <cell r="AX69">
            <v>6.78</v>
          </cell>
          <cell r="AZ69">
            <v>1932.1079561783999</v>
          </cell>
          <cell r="BA69">
            <v>2014.1405117604002</v>
          </cell>
          <cell r="BB69">
            <v>2604.7749119507998</v>
          </cell>
          <cell r="BD69">
            <v>300.62518898580004</v>
          </cell>
          <cell r="BE69">
            <v>371.07667789740003</v>
          </cell>
          <cell r="BF69">
            <v>422.70893346960003</v>
          </cell>
          <cell r="BG69">
            <v>440.56307791980004</v>
          </cell>
          <cell r="BH69">
            <v>440.56307791980004</v>
          </cell>
          <cell r="BJ69">
            <v>23.206049054092819</v>
          </cell>
          <cell r="BK69">
            <v>24.19132086707878</v>
          </cell>
          <cell r="BL69">
            <v>31.285277920577681</v>
          </cell>
          <cell r="BN69">
            <v>3.610731408766191</v>
          </cell>
          <cell r="BO69">
            <v>4.4569060246247201</v>
          </cell>
          <cell r="BP69">
            <v>5.0770476951511769</v>
          </cell>
          <cell r="BQ69">
            <v>5.2914892073892972</v>
          </cell>
          <cell r="BR69">
            <v>5.2914892073892972</v>
          </cell>
        </row>
        <row r="70">
          <cell r="B70" t="str">
            <v>Cambodia</v>
          </cell>
          <cell r="C70"/>
          <cell r="D70">
            <v>19.48</v>
          </cell>
          <cell r="E70">
            <v>20.46</v>
          </cell>
          <cell r="F70">
            <v>44.13</v>
          </cell>
          <cell r="G70">
            <v>7.91</v>
          </cell>
          <cell r="H70">
            <v>9.5399999999999991</v>
          </cell>
          <cell r="J70">
            <v>20.309999999999999</v>
          </cell>
          <cell r="K70">
            <v>21.71</v>
          </cell>
          <cell r="L70">
            <v>48.61</v>
          </cell>
          <cell r="M70">
            <v>8.31</v>
          </cell>
          <cell r="N70">
            <v>10.130000000000001</v>
          </cell>
          <cell r="P70">
            <v>26.27</v>
          </cell>
          <cell r="Q70">
            <v>27.62</v>
          </cell>
          <cell r="R70">
            <v>56.92</v>
          </cell>
          <cell r="S70">
            <v>11.12</v>
          </cell>
          <cell r="T70">
            <v>12.49</v>
          </cell>
          <cell r="V70">
            <v>3.69</v>
          </cell>
          <cell r="W70">
            <v>3.77</v>
          </cell>
          <cell r="X70">
            <v>11.63</v>
          </cell>
          <cell r="Y70">
            <v>0.73</v>
          </cell>
          <cell r="Z70">
            <v>3.05</v>
          </cell>
          <cell r="AB70">
            <v>4.5599999999999996</v>
          </cell>
          <cell r="AC70">
            <v>4.53</v>
          </cell>
          <cell r="AD70">
            <v>13.44</v>
          </cell>
          <cell r="AE70">
            <v>0.98</v>
          </cell>
          <cell r="AF70">
            <v>3.23</v>
          </cell>
          <cell r="AH70">
            <v>5.2</v>
          </cell>
          <cell r="AI70">
            <v>5.0599999999999996</v>
          </cell>
          <cell r="AJ70">
            <v>15.71</v>
          </cell>
          <cell r="AK70">
            <v>1.04</v>
          </cell>
          <cell r="AL70">
            <v>3.78</v>
          </cell>
          <cell r="AN70">
            <v>5.41</v>
          </cell>
          <cell r="AO70">
            <v>5.47</v>
          </cell>
          <cell r="AP70">
            <v>16.079999999999998</v>
          </cell>
          <cell r="AQ70">
            <v>1.1299999999999999</v>
          </cell>
          <cell r="AR70">
            <v>4.66</v>
          </cell>
          <cell r="AT70">
            <v>5.41</v>
          </cell>
          <cell r="AU70">
            <v>5.35</v>
          </cell>
          <cell r="AV70">
            <v>17.46</v>
          </cell>
          <cell r="AW70">
            <v>1.04</v>
          </cell>
          <cell r="AX70">
            <v>4.3099999999999996</v>
          </cell>
          <cell r="AZ70">
            <v>25886.328536055604</v>
          </cell>
          <cell r="BA70">
            <v>26989.288119470701</v>
          </cell>
          <cell r="BB70">
            <v>34909.335248571901</v>
          </cell>
          <cell r="BD70">
            <v>4903.5191118093007</v>
          </cell>
          <cell r="BE70">
            <v>6059.6333739432002</v>
          </cell>
          <cell r="BF70">
            <v>6910.1082334440007</v>
          </cell>
          <cell r="BG70">
            <v>7189.1702967177007</v>
          </cell>
          <cell r="BH70">
            <v>7189.1702967177007</v>
          </cell>
          <cell r="BJ70">
            <v>6.1856258076110606</v>
          </cell>
          <cell r="BK70">
            <v>6.4491817326786771</v>
          </cell>
          <cell r="BL70">
            <v>8.3417037970196386</v>
          </cell>
          <cell r="BN70">
            <v>1.1717124861439843</v>
          </cell>
          <cell r="BO70">
            <v>1.4479699015763057</v>
          </cell>
          <cell r="BP70">
            <v>1.6511937474115768</v>
          </cell>
          <cell r="BQ70">
            <v>1.717876571826275</v>
          </cell>
          <cell r="BR70">
            <v>1.717876571826275</v>
          </cell>
        </row>
        <row r="71">
          <cell r="B71" t="str">
            <v>Cameroon</v>
          </cell>
          <cell r="C71"/>
          <cell r="D71">
            <v>19.62</v>
          </cell>
          <cell r="E71">
            <v>20.45</v>
          </cell>
          <cell r="F71">
            <v>43.02</v>
          </cell>
          <cell r="G71">
            <v>7.54</v>
          </cell>
          <cell r="H71">
            <v>9.51</v>
          </cell>
          <cell r="J71">
            <v>20.45</v>
          </cell>
          <cell r="K71">
            <v>21.51</v>
          </cell>
          <cell r="L71">
            <v>46.68</v>
          </cell>
          <cell r="M71">
            <v>8.5299999999999994</v>
          </cell>
          <cell r="N71">
            <v>9.86</v>
          </cell>
          <cell r="P71">
            <v>26.45</v>
          </cell>
          <cell r="Q71">
            <v>27.39</v>
          </cell>
          <cell r="R71">
            <v>56.34</v>
          </cell>
          <cell r="S71">
            <v>11.54</v>
          </cell>
          <cell r="T71">
            <v>11.91</v>
          </cell>
          <cell r="V71">
            <v>3.71</v>
          </cell>
          <cell r="W71">
            <v>3.82</v>
          </cell>
          <cell r="X71">
            <v>12.07</v>
          </cell>
          <cell r="Y71">
            <v>0.79</v>
          </cell>
          <cell r="Z71">
            <v>2.98</v>
          </cell>
          <cell r="AB71">
            <v>4.58</v>
          </cell>
          <cell r="AC71">
            <v>4.3899999999999997</v>
          </cell>
          <cell r="AD71">
            <v>12.87</v>
          </cell>
          <cell r="AE71">
            <v>0.98</v>
          </cell>
          <cell r="AF71">
            <v>3.38</v>
          </cell>
          <cell r="AH71">
            <v>5.22</v>
          </cell>
          <cell r="AI71">
            <v>5.18</v>
          </cell>
          <cell r="AJ71">
            <v>15.61</v>
          </cell>
          <cell r="AK71">
            <v>1.1499999999999999</v>
          </cell>
          <cell r="AL71">
            <v>3.84</v>
          </cell>
          <cell r="AN71">
            <v>5.44</v>
          </cell>
          <cell r="AO71">
            <v>5.48</v>
          </cell>
          <cell r="AP71">
            <v>16.809999999999999</v>
          </cell>
          <cell r="AQ71">
            <v>1.07</v>
          </cell>
          <cell r="AR71">
            <v>4.34</v>
          </cell>
          <cell r="AT71">
            <v>5.44</v>
          </cell>
          <cell r="AU71">
            <v>5.39</v>
          </cell>
          <cell r="AV71">
            <v>17.149999999999999</v>
          </cell>
          <cell r="AW71">
            <v>1.05</v>
          </cell>
          <cell r="AX71">
            <v>4.2300000000000004</v>
          </cell>
          <cell r="AZ71">
            <v>4383.2964159611993</v>
          </cell>
          <cell r="BA71">
            <v>4568.7263866669991</v>
          </cell>
          <cell r="BB71">
            <v>5909.1840062269985</v>
          </cell>
          <cell r="BD71">
            <v>828.84962809459978</v>
          </cell>
          <cell r="BE71">
            <v>1023.2159829307998</v>
          </cell>
          <cell r="BF71">
            <v>1166.1981290171998</v>
          </cell>
          <cell r="BG71">
            <v>1215.3482417343998</v>
          </cell>
          <cell r="BH71">
            <v>1215.3482417343998</v>
          </cell>
          <cell r="BJ71">
            <v>8.8501913576898819</v>
          </cell>
          <cell r="BK71">
            <v>9.224587832046792</v>
          </cell>
          <cell r="BL71">
            <v>11.931068369566633</v>
          </cell>
          <cell r="BN71">
            <v>1.673507132366435</v>
          </cell>
          <cell r="BO71">
            <v>2.0659468103068122</v>
          </cell>
          <cell r="BP71">
            <v>2.354638067642262</v>
          </cell>
          <cell r="BQ71">
            <v>2.453875687351323</v>
          </cell>
          <cell r="BR71">
            <v>2.453875687351323</v>
          </cell>
        </row>
        <row r="72">
          <cell r="B72" t="str">
            <v>Canada</v>
          </cell>
          <cell r="C72"/>
          <cell r="D72">
            <v>619.44000000000005</v>
          </cell>
          <cell r="E72">
            <v>646.49</v>
          </cell>
          <cell r="F72">
            <v>1461.88</v>
          </cell>
          <cell r="G72">
            <v>237.17</v>
          </cell>
          <cell r="H72">
            <v>299.35000000000002</v>
          </cell>
          <cell r="J72">
            <v>645.71</v>
          </cell>
          <cell r="K72">
            <v>680.16</v>
          </cell>
          <cell r="L72">
            <v>1532.7</v>
          </cell>
          <cell r="M72">
            <v>266.49</v>
          </cell>
          <cell r="N72">
            <v>317.3</v>
          </cell>
          <cell r="P72">
            <v>835.1</v>
          </cell>
          <cell r="Q72">
            <v>869.98</v>
          </cell>
          <cell r="R72">
            <v>1869.47</v>
          </cell>
          <cell r="S72">
            <v>331.92</v>
          </cell>
          <cell r="T72">
            <v>403.22</v>
          </cell>
          <cell r="V72">
            <v>45.52</v>
          </cell>
          <cell r="W72">
            <v>46.53</v>
          </cell>
          <cell r="X72">
            <v>153.69999999999999</v>
          </cell>
          <cell r="Y72">
            <v>9.2200000000000006</v>
          </cell>
          <cell r="Z72">
            <v>39.39</v>
          </cell>
          <cell r="AB72">
            <v>56.18</v>
          </cell>
          <cell r="AC72">
            <v>55.09</v>
          </cell>
          <cell r="AD72">
            <v>168.26</v>
          </cell>
          <cell r="AE72">
            <v>11.34</v>
          </cell>
          <cell r="AF72">
            <v>42.14</v>
          </cell>
          <cell r="AH72">
            <v>64.05</v>
          </cell>
          <cell r="AI72">
            <v>64.180000000000007</v>
          </cell>
          <cell r="AJ72">
            <v>186.08</v>
          </cell>
          <cell r="AK72">
            <v>14.05</v>
          </cell>
          <cell r="AL72">
            <v>49.39</v>
          </cell>
          <cell r="AN72">
            <v>66.73</v>
          </cell>
          <cell r="AO72">
            <v>67.98</v>
          </cell>
          <cell r="AP72">
            <v>195.06</v>
          </cell>
          <cell r="AQ72">
            <v>15.14</v>
          </cell>
          <cell r="AR72">
            <v>51.58</v>
          </cell>
          <cell r="AT72">
            <v>66.73</v>
          </cell>
          <cell r="AU72">
            <v>67.25</v>
          </cell>
          <cell r="AV72">
            <v>208.31</v>
          </cell>
          <cell r="AW72">
            <v>14.31</v>
          </cell>
          <cell r="AX72">
            <v>49.59</v>
          </cell>
          <cell r="AZ72">
            <v>757.74350237520025</v>
          </cell>
          <cell r="BA72">
            <v>789.87885334930024</v>
          </cell>
          <cell r="BB72">
            <v>1021.5543052330003</v>
          </cell>
          <cell r="BD72">
            <v>55.68333370160002</v>
          </cell>
          <cell r="BE72">
            <v>68.723411409400015</v>
          </cell>
          <cell r="BF72">
            <v>78.350560711500009</v>
          </cell>
          <cell r="BG72">
            <v>81.62892921590003</v>
          </cell>
          <cell r="BH72">
            <v>81.62892921590003</v>
          </cell>
          <cell r="BJ72">
            <v>735.55907737939162</v>
          </cell>
          <cell r="BK72">
            <v>766.7536030199002</v>
          </cell>
          <cell r="BL72">
            <v>991.64630233683636</v>
          </cell>
          <cell r="BN72">
            <v>54.053095057325827</v>
          </cell>
          <cell r="BO72">
            <v>66.711398952560728</v>
          </cell>
          <cell r="BP72">
            <v>76.05669460504653</v>
          </cell>
          <cell r="BQ72">
            <v>79.239082451128127</v>
          </cell>
          <cell r="BR72">
            <v>79.239082451128127</v>
          </cell>
        </row>
        <row r="73">
          <cell r="B73" t="str">
            <v>Central African Republic</v>
          </cell>
          <cell r="C73"/>
          <cell r="D73">
            <v>5.95</v>
          </cell>
          <cell r="E73">
            <v>6.52</v>
          </cell>
          <cell r="F73">
            <v>14.15</v>
          </cell>
          <cell r="G73">
            <v>2.56</v>
          </cell>
          <cell r="H73">
            <v>3.05</v>
          </cell>
          <cell r="J73">
            <v>6.2</v>
          </cell>
          <cell r="K73">
            <v>6.63</v>
          </cell>
          <cell r="L73">
            <v>14.46</v>
          </cell>
          <cell r="M73">
            <v>2.39</v>
          </cell>
          <cell r="N73">
            <v>3.07</v>
          </cell>
          <cell r="P73">
            <v>8.02</v>
          </cell>
          <cell r="Q73">
            <v>8.18</v>
          </cell>
          <cell r="R73">
            <v>16.739999999999998</v>
          </cell>
          <cell r="S73">
            <v>3.24</v>
          </cell>
          <cell r="T73">
            <v>3.78</v>
          </cell>
          <cell r="V73">
            <v>1.56</v>
          </cell>
          <cell r="W73">
            <v>1.56</v>
          </cell>
          <cell r="X73">
            <v>4.96</v>
          </cell>
          <cell r="Y73">
            <v>0.33</v>
          </cell>
          <cell r="Z73">
            <v>1.24</v>
          </cell>
          <cell r="AB73">
            <v>1.93</v>
          </cell>
          <cell r="AC73">
            <v>1.9</v>
          </cell>
          <cell r="AD73">
            <v>5.62</v>
          </cell>
          <cell r="AE73">
            <v>0.42</v>
          </cell>
          <cell r="AF73">
            <v>1.43</v>
          </cell>
          <cell r="AH73">
            <v>2.2000000000000002</v>
          </cell>
          <cell r="AI73">
            <v>2.17</v>
          </cell>
          <cell r="AJ73">
            <v>6.67</v>
          </cell>
          <cell r="AK73">
            <v>0.41</v>
          </cell>
          <cell r="AL73">
            <v>1.65</v>
          </cell>
          <cell r="AN73">
            <v>2.29</v>
          </cell>
          <cell r="AO73">
            <v>2.25</v>
          </cell>
          <cell r="AP73">
            <v>6.47</v>
          </cell>
          <cell r="AQ73">
            <v>0.47</v>
          </cell>
          <cell r="AR73">
            <v>1.67</v>
          </cell>
          <cell r="AT73">
            <v>2.29</v>
          </cell>
          <cell r="AU73">
            <v>2.27</v>
          </cell>
          <cell r="AV73">
            <v>7.02</v>
          </cell>
          <cell r="AW73">
            <v>0.46</v>
          </cell>
          <cell r="AX73">
            <v>1.82</v>
          </cell>
          <cell r="AZ73">
            <v>1522.3964261414999</v>
          </cell>
          <cell r="BA73">
            <v>1586.3626625339998</v>
          </cell>
          <cell r="BB73">
            <v>2052.0368634713996</v>
          </cell>
          <cell r="BD73">
            <v>399.1493150892</v>
          </cell>
          <cell r="BE73">
            <v>493.81934495009995</v>
          </cell>
          <cell r="BF73">
            <v>562.90288025400002</v>
          </cell>
          <cell r="BG73">
            <v>585.93072535529996</v>
          </cell>
          <cell r="BH73">
            <v>585.93072535529996</v>
          </cell>
          <cell r="BJ73">
            <v>3.0738280999098033</v>
          </cell>
          <cell r="BK73">
            <v>3.2029805410824839</v>
          </cell>
          <cell r="BL73">
            <v>4.1432103128195994</v>
          </cell>
          <cell r="BN73">
            <v>0.80591123291752831</v>
          </cell>
          <cell r="BO73">
            <v>0.99705684585309584</v>
          </cell>
          <cell r="BP73">
            <v>1.1365414823195912</v>
          </cell>
          <cell r="BQ73">
            <v>1.1830363611417563</v>
          </cell>
          <cell r="BR73">
            <v>1.1830363611417563</v>
          </cell>
        </row>
        <row r="74">
          <cell r="B74" t="str">
            <v>Chad</v>
          </cell>
          <cell r="C74"/>
          <cell r="D74">
            <v>11.9</v>
          </cell>
          <cell r="E74">
            <v>12.23</v>
          </cell>
          <cell r="F74">
            <v>25.9</v>
          </cell>
          <cell r="G74">
            <v>4.92</v>
          </cell>
          <cell r="H74">
            <v>5.54</v>
          </cell>
          <cell r="J74">
            <v>12.4</v>
          </cell>
          <cell r="K74">
            <v>12.71</v>
          </cell>
          <cell r="L74">
            <v>27.86</v>
          </cell>
          <cell r="M74">
            <v>4.7300000000000004</v>
          </cell>
          <cell r="N74">
            <v>5.89</v>
          </cell>
          <cell r="P74">
            <v>16.04</v>
          </cell>
          <cell r="Q74">
            <v>17.12</v>
          </cell>
          <cell r="R74">
            <v>36.93</v>
          </cell>
          <cell r="S74">
            <v>6.37</v>
          </cell>
          <cell r="T74">
            <v>7.59</v>
          </cell>
          <cell r="V74">
            <v>2.58</v>
          </cell>
          <cell r="W74">
            <v>2.5499999999999998</v>
          </cell>
          <cell r="X74">
            <v>7.45</v>
          </cell>
          <cell r="Y74">
            <v>0.53</v>
          </cell>
          <cell r="Z74">
            <v>1.97</v>
          </cell>
          <cell r="AB74">
            <v>3.19</v>
          </cell>
          <cell r="AC74">
            <v>3.15</v>
          </cell>
          <cell r="AD74">
            <v>9.7200000000000006</v>
          </cell>
          <cell r="AE74">
            <v>0.62</v>
          </cell>
          <cell r="AF74">
            <v>2.41</v>
          </cell>
          <cell r="AH74">
            <v>3.63</v>
          </cell>
          <cell r="AI74">
            <v>3.61</v>
          </cell>
          <cell r="AJ74">
            <v>11.33</v>
          </cell>
          <cell r="AK74">
            <v>0.76</v>
          </cell>
          <cell r="AL74">
            <v>2.77</v>
          </cell>
          <cell r="AN74">
            <v>3.78</v>
          </cell>
          <cell r="AO74">
            <v>3.56</v>
          </cell>
          <cell r="AP74">
            <v>10.36</v>
          </cell>
          <cell r="AQ74">
            <v>0.76</v>
          </cell>
          <cell r="AR74">
            <v>2.57</v>
          </cell>
          <cell r="AT74">
            <v>3.78</v>
          </cell>
          <cell r="AU74">
            <v>3.75</v>
          </cell>
          <cell r="AV74">
            <v>10.84</v>
          </cell>
          <cell r="AW74">
            <v>0.79</v>
          </cell>
          <cell r="AX74">
            <v>2.81</v>
          </cell>
          <cell r="AZ74">
            <v>2798.6653253090003</v>
          </cell>
          <cell r="BA74">
            <v>2916.2563053640001</v>
          </cell>
          <cell r="BB74">
            <v>3772.3186401643998</v>
          </cell>
          <cell r="BD74">
            <v>606.76945708380003</v>
          </cell>
          <cell r="BE74">
            <v>750.23045275089999</v>
          </cell>
          <cell r="BF74">
            <v>853.71051519929995</v>
          </cell>
          <cell r="BG74">
            <v>888.98780921579998</v>
          </cell>
          <cell r="BH74">
            <v>888.98780921579998</v>
          </cell>
          <cell r="BJ74">
            <v>5.6507069850270666</v>
          </cell>
          <cell r="BK74">
            <v>5.8881316482634976</v>
          </cell>
          <cell r="BL74">
            <v>7.6165831966247168</v>
          </cell>
          <cell r="BN74">
            <v>1.2251112622999858</v>
          </cell>
          <cell r="BO74">
            <v>1.5147693514484319</v>
          </cell>
          <cell r="BP74">
            <v>1.7237030550964914</v>
          </cell>
          <cell r="BQ74">
            <v>1.7949304540674209</v>
          </cell>
          <cell r="BR74">
            <v>1.7949304540674209</v>
          </cell>
        </row>
        <row r="75">
          <cell r="B75" t="str">
            <v>Chile</v>
          </cell>
          <cell r="C75"/>
          <cell r="D75">
            <v>254.32</v>
          </cell>
          <cell r="E75">
            <v>264.25</v>
          </cell>
          <cell r="F75">
            <v>550.71</v>
          </cell>
          <cell r="G75">
            <v>103.47</v>
          </cell>
          <cell r="H75">
            <v>118.61</v>
          </cell>
          <cell r="J75">
            <v>265.11</v>
          </cell>
          <cell r="K75">
            <v>279.20999999999998</v>
          </cell>
          <cell r="L75">
            <v>616.74</v>
          </cell>
          <cell r="M75">
            <v>101.69</v>
          </cell>
          <cell r="N75">
            <v>133.97</v>
          </cell>
          <cell r="P75">
            <v>342.87</v>
          </cell>
          <cell r="Q75">
            <v>358.13</v>
          </cell>
          <cell r="R75">
            <v>788.96</v>
          </cell>
          <cell r="S75">
            <v>148.41</v>
          </cell>
          <cell r="T75">
            <v>162.49</v>
          </cell>
          <cell r="V75">
            <v>23.85</v>
          </cell>
          <cell r="W75">
            <v>23.06</v>
          </cell>
          <cell r="X75">
            <v>68.53</v>
          </cell>
          <cell r="Y75">
            <v>5.13</v>
          </cell>
          <cell r="Z75">
            <v>17.75</v>
          </cell>
          <cell r="AB75">
            <v>29.44</v>
          </cell>
          <cell r="AC75">
            <v>28.8</v>
          </cell>
          <cell r="AD75">
            <v>87.4</v>
          </cell>
          <cell r="AE75">
            <v>5.74</v>
          </cell>
          <cell r="AF75">
            <v>21.65</v>
          </cell>
          <cell r="AH75">
            <v>33.549999999999997</v>
          </cell>
          <cell r="AI75">
            <v>34.71</v>
          </cell>
          <cell r="AJ75">
            <v>100.36</v>
          </cell>
          <cell r="AK75">
            <v>7.46</v>
          </cell>
          <cell r="AL75">
            <v>27.1</v>
          </cell>
          <cell r="AN75">
            <v>34.96</v>
          </cell>
          <cell r="AO75">
            <v>34.81</v>
          </cell>
          <cell r="AP75">
            <v>103.38</v>
          </cell>
          <cell r="AQ75">
            <v>7.46</v>
          </cell>
          <cell r="AR75">
            <v>26.83</v>
          </cell>
          <cell r="AT75">
            <v>34.96</v>
          </cell>
          <cell r="AU75">
            <v>34.61</v>
          </cell>
          <cell r="AV75">
            <v>104.37</v>
          </cell>
          <cell r="AW75">
            <v>7.05</v>
          </cell>
          <cell r="AX75">
            <v>25.66</v>
          </cell>
          <cell r="AZ75">
            <v>88465.795466030395</v>
          </cell>
          <cell r="BA75">
            <v>92219.121720664203</v>
          </cell>
          <cell r="BB75">
            <v>119268.11611921139</v>
          </cell>
          <cell r="BD75">
            <v>8296.2772171470006</v>
          </cell>
          <cell r="BE75">
            <v>10240.771541836799</v>
          </cell>
          <cell r="BF75">
            <v>11670.444471080998</v>
          </cell>
          <cell r="BG75">
            <v>12160.9162059312</v>
          </cell>
          <cell r="BH75">
            <v>12160.9162059312</v>
          </cell>
          <cell r="BJ75">
            <v>173.37769494115696</v>
          </cell>
          <cell r="BK75">
            <v>180.73356678928172</v>
          </cell>
          <cell r="BL75">
            <v>233.74492869013247</v>
          </cell>
          <cell r="BN75">
            <v>16.259271879311868</v>
          </cell>
          <cell r="BO75">
            <v>20.070145246412633</v>
          </cell>
          <cell r="BP75">
            <v>22.872057507375811</v>
          </cell>
          <cell r="BQ75">
            <v>23.833297480115004</v>
          </cell>
          <cell r="BR75">
            <v>23.833297480115004</v>
          </cell>
        </row>
        <row r="76">
          <cell r="B76" t="str">
            <v>China</v>
          </cell>
          <cell r="C76"/>
          <cell r="D76">
            <v>84.73</v>
          </cell>
          <cell r="E76">
            <v>86.74</v>
          </cell>
          <cell r="F76">
            <v>182.62</v>
          </cell>
          <cell r="G76">
            <v>35.18</v>
          </cell>
          <cell r="H76">
            <v>38.46</v>
          </cell>
          <cell r="J76">
            <v>88.32</v>
          </cell>
          <cell r="K76">
            <v>91.43</v>
          </cell>
          <cell r="L76">
            <v>189.65</v>
          </cell>
          <cell r="M76">
            <v>35.9</v>
          </cell>
          <cell r="N76">
            <v>41.59</v>
          </cell>
          <cell r="P76">
            <v>114.23</v>
          </cell>
          <cell r="Q76">
            <v>118.92</v>
          </cell>
          <cell r="R76">
            <v>266.05</v>
          </cell>
          <cell r="S76">
            <v>44.98</v>
          </cell>
          <cell r="T76">
            <v>58.39</v>
          </cell>
          <cell r="V76">
            <v>10.74</v>
          </cell>
          <cell r="W76">
            <v>10.54</v>
          </cell>
          <cell r="X76">
            <v>31.55</v>
          </cell>
          <cell r="Y76">
            <v>2.2599999999999998</v>
          </cell>
          <cell r="Z76">
            <v>7.8</v>
          </cell>
          <cell r="AB76">
            <v>13.25</v>
          </cell>
          <cell r="AC76">
            <v>13.52</v>
          </cell>
          <cell r="AD76">
            <v>41.42</v>
          </cell>
          <cell r="AE76">
            <v>2.85</v>
          </cell>
          <cell r="AF76">
            <v>10.06</v>
          </cell>
          <cell r="AH76">
            <v>15.11</v>
          </cell>
          <cell r="AI76">
            <v>15.03</v>
          </cell>
          <cell r="AJ76">
            <v>45.79</v>
          </cell>
          <cell r="AK76">
            <v>3.18</v>
          </cell>
          <cell r="AL76">
            <v>11.32</v>
          </cell>
          <cell r="AN76">
            <v>15.74</v>
          </cell>
          <cell r="AO76">
            <v>15.86</v>
          </cell>
          <cell r="AP76">
            <v>50.66</v>
          </cell>
          <cell r="AQ76">
            <v>3.09</v>
          </cell>
          <cell r="AR76">
            <v>12.45</v>
          </cell>
          <cell r="AT76">
            <v>15.74</v>
          </cell>
          <cell r="AU76">
            <v>15.69</v>
          </cell>
          <cell r="AV76">
            <v>48.63</v>
          </cell>
          <cell r="AW76">
            <v>2.93</v>
          </cell>
          <cell r="AX76">
            <v>11.95</v>
          </cell>
          <cell r="AZ76">
            <v>280.93159971339992</v>
          </cell>
          <cell r="BA76">
            <v>292.83463810559988</v>
          </cell>
          <cell r="BB76">
            <v>378.74208232339987</v>
          </cell>
          <cell r="BD76">
            <v>35.609646889199986</v>
          </cell>
          <cell r="BE76">
            <v>43.931826934999989</v>
          </cell>
          <cell r="BF76">
            <v>50.098860753799983</v>
          </cell>
          <cell r="BG76">
            <v>52.187694789199988</v>
          </cell>
          <cell r="BH76">
            <v>52.187694789199988</v>
          </cell>
          <cell r="BJ76">
            <v>41.494894585215611</v>
          </cell>
          <cell r="BK76">
            <v>43.25302832250965</v>
          </cell>
          <cell r="BL76">
            <v>55.941954543481401</v>
          </cell>
          <cell r="BN76">
            <v>5.2597092865008337</v>
          </cell>
          <cell r="BO76">
            <v>6.488933710068534</v>
          </cell>
          <cell r="BP76">
            <v>7.3998330837083426</v>
          </cell>
          <cell r="BQ76">
            <v>7.7083635167153757</v>
          </cell>
          <cell r="BR76">
            <v>7.7083635167153757</v>
          </cell>
        </row>
        <row r="77">
          <cell r="B77" t="str">
            <v>Colombia</v>
          </cell>
          <cell r="C77"/>
          <cell r="D77">
            <v>112.73</v>
          </cell>
          <cell r="E77">
            <v>117.19</v>
          </cell>
          <cell r="F77">
            <v>246.68</v>
          </cell>
          <cell r="G77">
            <v>48.75</v>
          </cell>
          <cell r="H77">
            <v>53.92</v>
          </cell>
          <cell r="J77">
            <v>117.51</v>
          </cell>
          <cell r="K77">
            <v>125.11</v>
          </cell>
          <cell r="L77">
            <v>261.01</v>
          </cell>
          <cell r="M77">
            <v>47.25</v>
          </cell>
          <cell r="N77">
            <v>56.72</v>
          </cell>
          <cell r="P77">
            <v>151.97</v>
          </cell>
          <cell r="Q77">
            <v>160.1</v>
          </cell>
          <cell r="R77">
            <v>341.88</v>
          </cell>
          <cell r="S77">
            <v>58.16</v>
          </cell>
          <cell r="T77">
            <v>73.69</v>
          </cell>
          <cell r="V77">
            <v>24.75</v>
          </cell>
          <cell r="W77">
            <v>24.41</v>
          </cell>
          <cell r="X77">
            <v>73.67</v>
          </cell>
          <cell r="Y77">
            <v>5.2</v>
          </cell>
          <cell r="Z77">
            <v>18.829999999999998</v>
          </cell>
          <cell r="AB77">
            <v>30.54</v>
          </cell>
          <cell r="AC77">
            <v>30.64</v>
          </cell>
          <cell r="AD77">
            <v>102.05</v>
          </cell>
          <cell r="AE77">
            <v>6.23</v>
          </cell>
          <cell r="AF77">
            <v>24.59</v>
          </cell>
          <cell r="AH77">
            <v>34.82</v>
          </cell>
          <cell r="AI77">
            <v>34.11</v>
          </cell>
          <cell r="AJ77">
            <v>101.73</v>
          </cell>
          <cell r="AK77">
            <v>6.9</v>
          </cell>
          <cell r="AL77">
            <v>25.96</v>
          </cell>
          <cell r="AN77">
            <v>36.28</v>
          </cell>
          <cell r="AO77">
            <v>36.36</v>
          </cell>
          <cell r="AP77">
            <v>114.15</v>
          </cell>
          <cell r="AQ77">
            <v>7.58</v>
          </cell>
          <cell r="AR77">
            <v>27.89</v>
          </cell>
          <cell r="AT77">
            <v>36.28</v>
          </cell>
          <cell r="AU77">
            <v>35.58</v>
          </cell>
          <cell r="AV77">
            <v>106.99</v>
          </cell>
          <cell r="AW77">
            <v>7.55</v>
          </cell>
          <cell r="AX77">
            <v>27.06</v>
          </cell>
          <cell r="AZ77">
            <v>125138.64694742831</v>
          </cell>
          <cell r="BA77">
            <v>130444.80087636212</v>
          </cell>
          <cell r="BB77">
            <v>168697.95242260871</v>
          </cell>
          <cell r="BD77">
            <v>27474.332581822502</v>
          </cell>
          <cell r="BE77">
            <v>33901.661294903402</v>
          </cell>
          <cell r="BF77">
            <v>38652.778201982204</v>
          </cell>
          <cell r="BG77">
            <v>40273.486305798804</v>
          </cell>
          <cell r="BH77">
            <v>40273.486305798804</v>
          </cell>
          <cell r="BJ77">
            <v>65.912065891044946</v>
          </cell>
          <cell r="BK77">
            <v>68.706882487862075</v>
          </cell>
          <cell r="BL77">
            <v>88.85528833018806</v>
          </cell>
          <cell r="BN77">
            <v>14.471069199000819</v>
          </cell>
          <cell r="BO77">
            <v>17.856422357070102</v>
          </cell>
          <cell r="BP77">
            <v>20.358894121584182</v>
          </cell>
          <cell r="BQ77">
            <v>21.21254103190908</v>
          </cell>
          <cell r="BR77">
            <v>21.21254103190908</v>
          </cell>
        </row>
        <row r="78">
          <cell r="B78" t="str">
            <v>Comoros</v>
          </cell>
          <cell r="C78"/>
          <cell r="D78">
            <v>9.4700000000000006</v>
          </cell>
          <cell r="E78">
            <v>9.94</v>
          </cell>
          <cell r="F78">
            <v>21.3</v>
          </cell>
          <cell r="G78">
            <v>3.72</v>
          </cell>
          <cell r="H78">
            <v>4.67</v>
          </cell>
          <cell r="J78">
            <v>9.8800000000000008</v>
          </cell>
          <cell r="K78">
            <v>10.119999999999999</v>
          </cell>
          <cell r="L78">
            <v>22.35</v>
          </cell>
          <cell r="M78">
            <v>3.9</v>
          </cell>
          <cell r="N78">
            <v>4.87</v>
          </cell>
          <cell r="P78">
            <v>12.77</v>
          </cell>
          <cell r="Q78">
            <v>13.67</v>
          </cell>
          <cell r="R78">
            <v>29.47</v>
          </cell>
          <cell r="S78">
            <v>5.27</v>
          </cell>
          <cell r="T78">
            <v>6.15</v>
          </cell>
          <cell r="V78">
            <v>2.19</v>
          </cell>
          <cell r="W78">
            <v>2.2000000000000002</v>
          </cell>
          <cell r="X78">
            <v>6.7</v>
          </cell>
          <cell r="Y78">
            <v>0.46</v>
          </cell>
          <cell r="Z78">
            <v>1.69</v>
          </cell>
          <cell r="AB78">
            <v>2.7</v>
          </cell>
          <cell r="AC78">
            <v>2.7</v>
          </cell>
          <cell r="AD78">
            <v>7.67</v>
          </cell>
          <cell r="AE78">
            <v>0.53</v>
          </cell>
          <cell r="AF78">
            <v>2.15</v>
          </cell>
          <cell r="AH78">
            <v>3.08</v>
          </cell>
          <cell r="AI78">
            <v>3.06</v>
          </cell>
          <cell r="AJ78">
            <v>9.17</v>
          </cell>
          <cell r="AK78">
            <v>0.69</v>
          </cell>
          <cell r="AL78">
            <v>2.33</v>
          </cell>
          <cell r="AN78">
            <v>3.21</v>
          </cell>
          <cell r="AO78">
            <v>3.19</v>
          </cell>
          <cell r="AP78">
            <v>9.43</v>
          </cell>
          <cell r="AQ78">
            <v>0.67</v>
          </cell>
          <cell r="AR78">
            <v>2.41</v>
          </cell>
          <cell r="AT78">
            <v>3.21</v>
          </cell>
          <cell r="AU78">
            <v>3.34</v>
          </cell>
          <cell r="AV78">
            <v>10.29</v>
          </cell>
          <cell r="AW78">
            <v>0.63</v>
          </cell>
          <cell r="AX78">
            <v>2.97</v>
          </cell>
          <cell r="AZ78">
            <v>1914.6648337914003</v>
          </cell>
          <cell r="BA78">
            <v>1997.5595098056003</v>
          </cell>
          <cell r="BB78">
            <v>2581.8658846374001</v>
          </cell>
          <cell r="BD78">
            <v>442.77887919780005</v>
          </cell>
          <cell r="BE78">
            <v>545.89176887400015</v>
          </cell>
          <cell r="BF78">
            <v>622.72098078960005</v>
          </cell>
          <cell r="BG78">
            <v>649.00465855020002</v>
          </cell>
          <cell r="BH78">
            <v>649.00465855020002</v>
          </cell>
          <cell r="BJ78">
            <v>5.1544590937638359</v>
          </cell>
          <cell r="BK78">
            <v>5.3776194135572011</v>
          </cell>
          <cell r="BL78">
            <v>6.9506275213689728</v>
          </cell>
          <cell r="BN78">
            <v>1.1920026837743189</v>
          </cell>
          <cell r="BO78">
            <v>1.4695923498587495</v>
          </cell>
          <cell r="BP78">
            <v>1.6764238657647954</v>
          </cell>
          <cell r="BQ78">
            <v>1.7471820159431795</v>
          </cell>
          <cell r="BR78">
            <v>1.7471820159431795</v>
          </cell>
        </row>
        <row r="79">
          <cell r="B79" t="str">
            <v>Congo</v>
          </cell>
          <cell r="C79"/>
          <cell r="D79">
            <v>42.79</v>
          </cell>
          <cell r="E79">
            <v>43.98</v>
          </cell>
          <cell r="F79">
            <v>93.3</v>
          </cell>
          <cell r="G79">
            <v>17.079999999999998</v>
          </cell>
          <cell r="H79">
            <v>20.45</v>
          </cell>
          <cell r="J79">
            <v>44.6</v>
          </cell>
          <cell r="K79">
            <v>47.42</v>
          </cell>
          <cell r="L79">
            <v>98.61</v>
          </cell>
          <cell r="M79">
            <v>17.79</v>
          </cell>
          <cell r="N79">
            <v>21.1</v>
          </cell>
          <cell r="P79">
            <v>57.69</v>
          </cell>
          <cell r="Q79">
            <v>60.92</v>
          </cell>
          <cell r="R79">
            <v>129.68</v>
          </cell>
          <cell r="S79">
            <v>23.45</v>
          </cell>
          <cell r="T79">
            <v>27.75</v>
          </cell>
          <cell r="V79">
            <v>6.54</v>
          </cell>
          <cell r="W79">
            <v>6.69</v>
          </cell>
          <cell r="X79">
            <v>19.420000000000002</v>
          </cell>
          <cell r="Y79">
            <v>1.42</v>
          </cell>
          <cell r="Z79">
            <v>5.03</v>
          </cell>
          <cell r="AB79">
            <v>8.07</v>
          </cell>
          <cell r="AC79">
            <v>7.9</v>
          </cell>
          <cell r="AD79">
            <v>24.05</v>
          </cell>
          <cell r="AE79">
            <v>1.67</v>
          </cell>
          <cell r="AF79">
            <v>5.95</v>
          </cell>
          <cell r="AH79">
            <v>9.1999999999999993</v>
          </cell>
          <cell r="AI79">
            <v>9.02</v>
          </cell>
          <cell r="AJ79">
            <v>28.46</v>
          </cell>
          <cell r="AK79">
            <v>1.76</v>
          </cell>
          <cell r="AL79">
            <v>6.87</v>
          </cell>
          <cell r="AN79">
            <v>9.58</v>
          </cell>
          <cell r="AO79">
            <v>9.34</v>
          </cell>
          <cell r="AP79">
            <v>28.24</v>
          </cell>
          <cell r="AQ79">
            <v>1.92</v>
          </cell>
          <cell r="AR79">
            <v>7.09</v>
          </cell>
          <cell r="AT79">
            <v>9.58</v>
          </cell>
          <cell r="AU79">
            <v>9.3000000000000007</v>
          </cell>
          <cell r="AV79">
            <v>27.6</v>
          </cell>
          <cell r="AW79">
            <v>2.02</v>
          </cell>
          <cell r="AX79">
            <v>6.92</v>
          </cell>
          <cell r="AZ79" t="e">
            <v>#N/A</v>
          </cell>
          <cell r="BA79" t="e">
            <v>#N/A</v>
          </cell>
          <cell r="BB79" t="e">
            <v>#N/A</v>
          </cell>
          <cell r="BD79" t="e">
            <v>#N/A</v>
          </cell>
          <cell r="BE79" t="e">
            <v>#N/A</v>
          </cell>
          <cell r="BF79" t="e">
            <v>#N/A</v>
          </cell>
          <cell r="BG79" t="e">
            <v>#N/A</v>
          </cell>
          <cell r="BH79" t="e">
            <v>#N/A</v>
          </cell>
          <cell r="BJ79" t="e">
            <v>#N/A</v>
          </cell>
          <cell r="BK79" t="e">
            <v>#N/A</v>
          </cell>
          <cell r="BL79" t="e">
            <v>#N/A</v>
          </cell>
          <cell r="BN79" t="e">
            <v>#N/A</v>
          </cell>
          <cell r="BO79" t="e">
            <v>#N/A</v>
          </cell>
          <cell r="BP79" t="e">
            <v>#N/A</v>
          </cell>
          <cell r="BQ79" t="e">
            <v>#N/A</v>
          </cell>
          <cell r="BR79" t="e">
            <v>#N/A</v>
          </cell>
        </row>
        <row r="80">
          <cell r="B80" t="str">
            <v>Cook Islands</v>
          </cell>
          <cell r="C80"/>
          <cell r="D80">
            <v>112.93</v>
          </cell>
          <cell r="E80">
            <v>116.16</v>
          </cell>
          <cell r="F80">
            <v>256.10000000000002</v>
          </cell>
          <cell r="G80">
            <v>43.37</v>
          </cell>
          <cell r="H80">
            <v>55.66</v>
          </cell>
          <cell r="J80">
            <v>117.72</v>
          </cell>
          <cell r="K80">
            <v>122.37</v>
          </cell>
          <cell r="L80">
            <v>255.28</v>
          </cell>
          <cell r="M80">
            <v>48.65</v>
          </cell>
          <cell r="N80">
            <v>55.28</v>
          </cell>
          <cell r="P80">
            <v>152.25</v>
          </cell>
          <cell r="Q80">
            <v>155.88999999999999</v>
          </cell>
          <cell r="R80">
            <v>334.99</v>
          </cell>
          <cell r="S80">
            <v>59.73</v>
          </cell>
          <cell r="T80">
            <v>71.53</v>
          </cell>
          <cell r="V80">
            <v>13.23</v>
          </cell>
          <cell r="W80">
            <v>13.61</v>
          </cell>
          <cell r="X80">
            <v>43.37</v>
          </cell>
          <cell r="Y80">
            <v>2.76</v>
          </cell>
          <cell r="Z80">
            <v>11.51</v>
          </cell>
          <cell r="AB80">
            <v>16.329999999999998</v>
          </cell>
          <cell r="AC80">
            <v>16.059999999999999</v>
          </cell>
          <cell r="AD80">
            <v>48.53</v>
          </cell>
          <cell r="AE80">
            <v>3.35</v>
          </cell>
          <cell r="AF80">
            <v>12.36</v>
          </cell>
          <cell r="AH80">
            <v>18.61</v>
          </cell>
          <cell r="AI80">
            <v>17.84</v>
          </cell>
          <cell r="AJ80">
            <v>52.53</v>
          </cell>
          <cell r="AK80">
            <v>3.46</v>
          </cell>
          <cell r="AL80">
            <v>14.15</v>
          </cell>
          <cell r="AN80">
            <v>19.39</v>
          </cell>
          <cell r="AO80">
            <v>19.05</v>
          </cell>
          <cell r="AP80">
            <v>55.64</v>
          </cell>
          <cell r="AQ80">
            <v>3.99</v>
          </cell>
          <cell r="AR80">
            <v>16.13</v>
          </cell>
          <cell r="AT80">
            <v>19.39</v>
          </cell>
          <cell r="AU80">
            <v>19.149999999999999</v>
          </cell>
          <cell r="AV80">
            <v>60.58</v>
          </cell>
          <cell r="AW80">
            <v>3.79</v>
          </cell>
          <cell r="AX80">
            <v>14.77</v>
          </cell>
          <cell r="AZ80">
            <v>141.16250000000002</v>
          </cell>
          <cell r="BA80">
            <v>147.15</v>
          </cell>
          <cell r="BB80">
            <v>190.3125</v>
          </cell>
          <cell r="BD80">
            <v>16.537500000000001</v>
          </cell>
          <cell r="BE80">
            <v>20.412499999999998</v>
          </cell>
          <cell r="BF80">
            <v>23.262499999999999</v>
          </cell>
          <cell r="BG80">
            <v>24.237500000000001</v>
          </cell>
          <cell r="BH80">
            <v>24.237500000000001</v>
          </cell>
          <cell r="BJ80">
            <v>101.55575539568346</v>
          </cell>
          <cell r="BK80">
            <v>105.86330935251797</v>
          </cell>
          <cell r="BL80">
            <v>136.91546762589928</v>
          </cell>
          <cell r="BN80">
            <v>11.897482014388489</v>
          </cell>
          <cell r="BO80">
            <v>14.685251798561149</v>
          </cell>
          <cell r="BP80">
            <v>16.735611510791365</v>
          </cell>
          <cell r="BQ80">
            <v>17.437050359712231</v>
          </cell>
          <cell r="BR80">
            <v>17.437050359712231</v>
          </cell>
        </row>
        <row r="81">
          <cell r="B81" t="str">
            <v>Costa Rica</v>
          </cell>
          <cell r="C81"/>
          <cell r="D81">
            <v>145.1</v>
          </cell>
          <cell r="E81">
            <v>150.4</v>
          </cell>
          <cell r="F81">
            <v>320.73</v>
          </cell>
          <cell r="G81">
            <v>60.46</v>
          </cell>
          <cell r="H81">
            <v>67.13</v>
          </cell>
          <cell r="J81">
            <v>151.25</v>
          </cell>
          <cell r="K81">
            <v>154.29</v>
          </cell>
          <cell r="L81">
            <v>344.91</v>
          </cell>
          <cell r="M81">
            <v>60.34</v>
          </cell>
          <cell r="N81">
            <v>72.14</v>
          </cell>
          <cell r="P81">
            <v>195.62</v>
          </cell>
          <cell r="Q81">
            <v>206.86</v>
          </cell>
          <cell r="R81">
            <v>426.9</v>
          </cell>
          <cell r="S81">
            <v>75.739999999999995</v>
          </cell>
          <cell r="T81">
            <v>94.28</v>
          </cell>
          <cell r="V81">
            <v>15.87</v>
          </cell>
          <cell r="W81">
            <v>15.63</v>
          </cell>
          <cell r="X81">
            <v>48.19</v>
          </cell>
          <cell r="Y81">
            <v>3.19</v>
          </cell>
          <cell r="Z81">
            <v>12.28</v>
          </cell>
          <cell r="AB81">
            <v>19.579999999999998</v>
          </cell>
          <cell r="AC81">
            <v>20.03</v>
          </cell>
          <cell r="AD81">
            <v>61.08</v>
          </cell>
          <cell r="AE81">
            <v>4.17</v>
          </cell>
          <cell r="AF81">
            <v>16.57</v>
          </cell>
          <cell r="AH81">
            <v>22.32</v>
          </cell>
          <cell r="AI81">
            <v>22.27</v>
          </cell>
          <cell r="AJ81">
            <v>72.739999999999995</v>
          </cell>
          <cell r="AK81">
            <v>4.72</v>
          </cell>
          <cell r="AL81">
            <v>19.05</v>
          </cell>
          <cell r="AN81">
            <v>23.26</v>
          </cell>
          <cell r="AO81">
            <v>23.02</v>
          </cell>
          <cell r="AP81">
            <v>65.290000000000006</v>
          </cell>
          <cell r="AQ81">
            <v>4.74</v>
          </cell>
          <cell r="AR81">
            <v>16.989999999999998</v>
          </cell>
          <cell r="AT81">
            <v>23.26</v>
          </cell>
          <cell r="AU81">
            <v>22.6</v>
          </cell>
          <cell r="AV81">
            <v>66.650000000000006</v>
          </cell>
          <cell r="AW81">
            <v>4.6399999999999997</v>
          </cell>
          <cell r="AX81">
            <v>17.079999999999998</v>
          </cell>
          <cell r="AZ81">
            <v>49074.223060411008</v>
          </cell>
          <cell r="BA81">
            <v>51154.212528512508</v>
          </cell>
          <cell r="BB81">
            <v>66160.575569108216</v>
          </cell>
          <cell r="BD81">
            <v>5367.3874567107005</v>
          </cell>
          <cell r="BE81">
            <v>6622.1453309638</v>
          </cell>
          <cell r="BF81">
            <v>7548.8398256952014</v>
          </cell>
          <cell r="BG81">
            <v>7866.7569151286016</v>
          </cell>
          <cell r="BH81">
            <v>7866.7569151286016</v>
          </cell>
          <cell r="BJ81">
            <v>93.32730664865197</v>
          </cell>
          <cell r="BK81">
            <v>97.282943698198551</v>
          </cell>
          <cell r="BL81">
            <v>125.82141782639076</v>
          </cell>
          <cell r="BN81">
            <v>10.207473166878749</v>
          </cell>
          <cell r="BO81">
            <v>12.593719256930429</v>
          </cell>
          <cell r="BP81">
            <v>14.356068121281268</v>
          </cell>
          <cell r="BQ81">
            <v>14.960669556496519</v>
          </cell>
          <cell r="BR81">
            <v>14.960669556496519</v>
          </cell>
        </row>
        <row r="82">
          <cell r="B82" t="str">
            <v>Croatia</v>
          </cell>
          <cell r="C82"/>
          <cell r="D82">
            <v>256.97000000000003</v>
          </cell>
          <cell r="E82">
            <v>271.12</v>
          </cell>
          <cell r="F82">
            <v>581.77</v>
          </cell>
          <cell r="G82">
            <v>103.91</v>
          </cell>
          <cell r="H82">
            <v>126.78</v>
          </cell>
          <cell r="J82">
            <v>267.87</v>
          </cell>
          <cell r="K82">
            <v>274.66000000000003</v>
          </cell>
          <cell r="L82">
            <v>614.14</v>
          </cell>
          <cell r="M82">
            <v>103.1</v>
          </cell>
          <cell r="N82">
            <v>128.16999999999999</v>
          </cell>
          <cell r="P82">
            <v>346.44</v>
          </cell>
          <cell r="Q82">
            <v>353.05</v>
          </cell>
          <cell r="R82">
            <v>704.02</v>
          </cell>
          <cell r="S82">
            <v>136.78</v>
          </cell>
          <cell r="T82">
            <v>160.72</v>
          </cell>
          <cell r="V82">
            <v>24.03</v>
          </cell>
          <cell r="W82">
            <v>24.19</v>
          </cell>
          <cell r="X82">
            <v>74.650000000000006</v>
          </cell>
          <cell r="Y82">
            <v>4.6500000000000004</v>
          </cell>
          <cell r="Z82">
            <v>19.59</v>
          </cell>
          <cell r="AB82">
            <v>29.66</v>
          </cell>
          <cell r="AC82">
            <v>29.55</v>
          </cell>
          <cell r="AD82">
            <v>85.94</v>
          </cell>
          <cell r="AE82">
            <v>6.18</v>
          </cell>
          <cell r="AF82">
            <v>21.78</v>
          </cell>
          <cell r="AH82">
            <v>33.81</v>
          </cell>
          <cell r="AI82">
            <v>34.33</v>
          </cell>
          <cell r="AJ82">
            <v>103.56</v>
          </cell>
          <cell r="AK82">
            <v>7.08</v>
          </cell>
          <cell r="AL82">
            <v>26.07</v>
          </cell>
          <cell r="AN82">
            <v>35.229999999999997</v>
          </cell>
          <cell r="AO82">
            <v>35.03</v>
          </cell>
          <cell r="AP82">
            <v>102.14</v>
          </cell>
          <cell r="AQ82">
            <v>7.09</v>
          </cell>
          <cell r="AR82">
            <v>26.7</v>
          </cell>
          <cell r="AT82">
            <v>35.229999999999997</v>
          </cell>
          <cell r="AU82">
            <v>33.79</v>
          </cell>
          <cell r="AV82">
            <v>99.39</v>
          </cell>
          <cell r="AW82">
            <v>6.93</v>
          </cell>
          <cell r="AX82">
            <v>26.31</v>
          </cell>
          <cell r="AZ82">
            <v>1005.8121230675</v>
          </cell>
          <cell r="BA82">
            <v>1048.4760610424999</v>
          </cell>
          <cell r="BB82">
            <v>1356.0086855099999</v>
          </cell>
          <cell r="BD82">
            <v>94.056369682500005</v>
          </cell>
          <cell r="BE82">
            <v>116.09288076499999</v>
          </cell>
          <cell r="BF82">
            <v>132.3364901775</v>
          </cell>
          <cell r="BG82">
            <v>137.89454448249998</v>
          </cell>
          <cell r="BH82">
            <v>137.89454448249998</v>
          </cell>
          <cell r="BJ82">
            <v>182.94110359232883</v>
          </cell>
          <cell r="BK82">
            <v>190.70099007384954</v>
          </cell>
          <cell r="BL82">
            <v>246.63624519798572</v>
          </cell>
          <cell r="BN82">
            <v>17.107346068893886</v>
          </cell>
          <cell r="BO82">
            <v>21.11543422402799</v>
          </cell>
          <cell r="BP82">
            <v>24.069886416533592</v>
          </cell>
          <cell r="BQ82">
            <v>25.080807407704182</v>
          </cell>
          <cell r="BR82">
            <v>25.080807407704182</v>
          </cell>
        </row>
        <row r="83">
          <cell r="B83" t="str">
            <v>Cuba</v>
          </cell>
          <cell r="C83"/>
          <cell r="D83">
            <v>39.82</v>
          </cell>
          <cell r="E83">
            <v>41.24</v>
          </cell>
          <cell r="F83">
            <v>88.23</v>
          </cell>
          <cell r="G83">
            <v>15.6</v>
          </cell>
          <cell r="H83">
            <v>18.600000000000001</v>
          </cell>
          <cell r="J83">
            <v>41.51</v>
          </cell>
          <cell r="K83">
            <v>42.98</v>
          </cell>
          <cell r="L83">
            <v>90.12</v>
          </cell>
          <cell r="M83">
            <v>16.579999999999998</v>
          </cell>
          <cell r="N83">
            <v>19.54</v>
          </cell>
          <cell r="P83">
            <v>53.69</v>
          </cell>
          <cell r="Q83">
            <v>55.63</v>
          </cell>
          <cell r="R83">
            <v>117.73</v>
          </cell>
          <cell r="S83">
            <v>20.88</v>
          </cell>
          <cell r="T83">
            <v>25.83</v>
          </cell>
          <cell r="V83">
            <v>6.21</v>
          </cell>
          <cell r="W83">
            <v>6.07</v>
          </cell>
          <cell r="X83">
            <v>18.13</v>
          </cell>
          <cell r="Y83">
            <v>1.19</v>
          </cell>
          <cell r="Z83">
            <v>4.6500000000000004</v>
          </cell>
          <cell r="AB83">
            <v>7.66</v>
          </cell>
          <cell r="AC83">
            <v>7.53</v>
          </cell>
          <cell r="AD83">
            <v>22.8</v>
          </cell>
          <cell r="AE83">
            <v>1.53</v>
          </cell>
          <cell r="AF83">
            <v>5.98</v>
          </cell>
          <cell r="AH83">
            <v>8.73</v>
          </cell>
          <cell r="AI83">
            <v>8.59</v>
          </cell>
          <cell r="AJ83">
            <v>24.79</v>
          </cell>
          <cell r="AK83">
            <v>1.77</v>
          </cell>
          <cell r="AL83">
            <v>6.29</v>
          </cell>
          <cell r="AN83">
            <v>9.1</v>
          </cell>
          <cell r="AO83">
            <v>9.02</v>
          </cell>
          <cell r="AP83">
            <v>27.16</v>
          </cell>
          <cell r="AQ83">
            <v>1.89</v>
          </cell>
          <cell r="AR83">
            <v>6.94</v>
          </cell>
          <cell r="AT83">
            <v>9.1</v>
          </cell>
          <cell r="AU83">
            <v>8.98</v>
          </cell>
          <cell r="AV83">
            <v>27.44</v>
          </cell>
          <cell r="AW83">
            <v>1.86</v>
          </cell>
          <cell r="AX83">
            <v>7.57</v>
          </cell>
          <cell r="AZ83">
            <v>56.1462</v>
          </cell>
          <cell r="BA83">
            <v>58.529099999999993</v>
          </cell>
          <cell r="BB83">
            <v>75.702899999999985</v>
          </cell>
          <cell r="BD83">
            <v>8.7561</v>
          </cell>
          <cell r="BE83">
            <v>10.800599999999999</v>
          </cell>
          <cell r="BF83">
            <v>12.3093</v>
          </cell>
          <cell r="BG83">
            <v>12.831</v>
          </cell>
          <cell r="BH83">
            <v>12.831</v>
          </cell>
          <cell r="BJ83">
            <v>56.1462</v>
          </cell>
          <cell r="BK83">
            <v>58.529099999999993</v>
          </cell>
          <cell r="BL83">
            <v>75.702899999999985</v>
          </cell>
          <cell r="BN83">
            <v>8.7561</v>
          </cell>
          <cell r="BO83">
            <v>10.800599999999999</v>
          </cell>
          <cell r="BP83">
            <v>12.3093</v>
          </cell>
          <cell r="BQ83">
            <v>12.831</v>
          </cell>
          <cell r="BR83">
            <v>12.831</v>
          </cell>
        </row>
        <row r="84">
          <cell r="B84" t="str">
            <v>Cyprus</v>
          </cell>
          <cell r="C84"/>
          <cell r="D84">
            <v>454.07</v>
          </cell>
          <cell r="E84">
            <v>487.69</v>
          </cell>
          <cell r="F84">
            <v>1042.45</v>
          </cell>
          <cell r="G84">
            <v>186.83</v>
          </cell>
          <cell r="H84">
            <v>236.72</v>
          </cell>
          <cell r="J84">
            <v>473.33</v>
          </cell>
          <cell r="K84">
            <v>507.26</v>
          </cell>
          <cell r="L84">
            <v>1119.5</v>
          </cell>
          <cell r="M84">
            <v>193.05</v>
          </cell>
          <cell r="N84">
            <v>236.9</v>
          </cell>
          <cell r="P84">
            <v>612.15</v>
          </cell>
          <cell r="Q84">
            <v>637.29</v>
          </cell>
          <cell r="R84">
            <v>1379.9</v>
          </cell>
          <cell r="S84">
            <v>239.56</v>
          </cell>
          <cell r="T84">
            <v>292.01</v>
          </cell>
          <cell r="V84">
            <v>36.33</v>
          </cell>
          <cell r="W84">
            <v>35.799999999999997</v>
          </cell>
          <cell r="X84">
            <v>107.05</v>
          </cell>
          <cell r="Y84">
            <v>7.85</v>
          </cell>
          <cell r="Z84">
            <v>26.55</v>
          </cell>
          <cell r="AB84">
            <v>44.84</v>
          </cell>
          <cell r="AC84">
            <v>45.07</v>
          </cell>
          <cell r="AD84">
            <v>128.28</v>
          </cell>
          <cell r="AE84">
            <v>8.91</v>
          </cell>
          <cell r="AF84">
            <v>33.46</v>
          </cell>
          <cell r="AH84">
            <v>51.12</v>
          </cell>
          <cell r="AI84">
            <v>51</v>
          </cell>
          <cell r="AJ84">
            <v>161.12</v>
          </cell>
          <cell r="AK84">
            <v>10.16</v>
          </cell>
          <cell r="AL84">
            <v>42.67</v>
          </cell>
          <cell r="AN84">
            <v>53.26</v>
          </cell>
          <cell r="AO84">
            <v>51.93</v>
          </cell>
          <cell r="AP84">
            <v>147.07</v>
          </cell>
          <cell r="AQ84">
            <v>10.66</v>
          </cell>
          <cell r="AR84">
            <v>38.020000000000003</v>
          </cell>
          <cell r="AT84">
            <v>53.26</v>
          </cell>
          <cell r="AU84">
            <v>54.66</v>
          </cell>
          <cell r="AV84">
            <v>162.68</v>
          </cell>
          <cell r="AW84">
            <v>11.26</v>
          </cell>
          <cell r="AX84">
            <v>42.52</v>
          </cell>
          <cell r="AZ84">
            <v>307.49386099880002</v>
          </cell>
          <cell r="BA84">
            <v>320.53663361720004</v>
          </cell>
          <cell r="BB84">
            <v>414.54482130600002</v>
          </cell>
          <cell r="BD84">
            <v>24.602488537200003</v>
          </cell>
          <cell r="BE84">
            <v>30.365416625600005</v>
          </cell>
          <cell r="BF84">
            <v>34.618200220799999</v>
          </cell>
          <cell r="BG84">
            <v>36.0673971784</v>
          </cell>
          <cell r="BH84">
            <v>36.0673971784</v>
          </cell>
          <cell r="BJ84">
            <v>407.65459498714046</v>
          </cell>
          <cell r="BK84">
            <v>424.94582210950557</v>
          </cell>
          <cell r="BL84">
            <v>549.57552871006237</v>
          </cell>
          <cell r="BN84">
            <v>32.616317827389636</v>
          </cell>
          <cell r="BO84">
            <v>40.256418700251899</v>
          </cell>
          <cell r="BP84">
            <v>45.894471988333557</v>
          </cell>
          <cell r="BQ84">
            <v>47.815719446374125</v>
          </cell>
          <cell r="BR84">
            <v>47.815719446374125</v>
          </cell>
        </row>
        <row r="85">
          <cell r="B85" t="str">
            <v>Czech Republic</v>
          </cell>
          <cell r="C85"/>
          <cell r="D85">
            <v>369.41</v>
          </cell>
          <cell r="E85">
            <v>374.96</v>
          </cell>
          <cell r="F85">
            <v>815.56</v>
          </cell>
          <cell r="G85">
            <v>142.21</v>
          </cell>
          <cell r="H85">
            <v>174.35</v>
          </cell>
          <cell r="J85">
            <v>385.08</v>
          </cell>
          <cell r="K85">
            <v>411.13</v>
          </cell>
          <cell r="L85">
            <v>910.86</v>
          </cell>
          <cell r="M85">
            <v>154.74</v>
          </cell>
          <cell r="N85">
            <v>189.45</v>
          </cell>
          <cell r="P85">
            <v>498.02</v>
          </cell>
          <cell r="Q85">
            <v>512.61</v>
          </cell>
          <cell r="R85">
            <v>1143.9100000000001</v>
          </cell>
          <cell r="S85">
            <v>192.74</v>
          </cell>
          <cell r="T85">
            <v>233.04</v>
          </cell>
          <cell r="V85">
            <v>31.28</v>
          </cell>
          <cell r="W85">
            <v>31.32</v>
          </cell>
          <cell r="X85">
            <v>92.13</v>
          </cell>
          <cell r="Y85">
            <v>6.41</v>
          </cell>
          <cell r="Z85">
            <v>22.1</v>
          </cell>
          <cell r="AB85">
            <v>38.6</v>
          </cell>
          <cell r="AC85">
            <v>39.03</v>
          </cell>
          <cell r="AD85">
            <v>123.08</v>
          </cell>
          <cell r="AE85">
            <v>8.1199999999999992</v>
          </cell>
          <cell r="AF85">
            <v>31.68</v>
          </cell>
          <cell r="AH85">
            <v>44</v>
          </cell>
          <cell r="AI85">
            <v>43.6</v>
          </cell>
          <cell r="AJ85">
            <v>129.58000000000001</v>
          </cell>
          <cell r="AK85">
            <v>9.35</v>
          </cell>
          <cell r="AL85">
            <v>32.880000000000003</v>
          </cell>
          <cell r="AN85">
            <v>45.85</v>
          </cell>
          <cell r="AO85">
            <v>45.06</v>
          </cell>
          <cell r="AP85">
            <v>136.91999999999999</v>
          </cell>
          <cell r="AQ85">
            <v>8.69</v>
          </cell>
          <cell r="AR85">
            <v>35.35</v>
          </cell>
          <cell r="AT85">
            <v>45.85</v>
          </cell>
          <cell r="AU85">
            <v>46.85</v>
          </cell>
          <cell r="AV85">
            <v>146.28</v>
          </cell>
          <cell r="AW85">
            <v>9.74</v>
          </cell>
          <cell r="AX85">
            <v>40.19</v>
          </cell>
          <cell r="AZ85">
            <v>5154.0212013267001</v>
          </cell>
          <cell r="BA85">
            <v>5372.6495877396001</v>
          </cell>
          <cell r="BB85">
            <v>6948.3924059574001</v>
          </cell>
          <cell r="BD85">
            <v>436.41965073360001</v>
          </cell>
          <cell r="BE85">
            <v>538.54854598200006</v>
          </cell>
          <cell r="BF85">
            <v>613.88953428000002</v>
          </cell>
          <cell r="BG85">
            <v>639.70079878950003</v>
          </cell>
          <cell r="BH85">
            <v>639.70079878950003</v>
          </cell>
          <cell r="BJ85"/>
          <cell r="BK85"/>
          <cell r="BL85"/>
          <cell r="BN85"/>
          <cell r="BO85"/>
          <cell r="BP85"/>
          <cell r="BQ85"/>
          <cell r="BR85"/>
        </row>
        <row r="86">
          <cell r="B86" t="str">
            <v>Democratic People's Republic of Korea</v>
          </cell>
          <cell r="C86"/>
          <cell r="D86"/>
          <cell r="E86"/>
          <cell r="F86"/>
          <cell r="G86"/>
          <cell r="H86"/>
          <cell r="J86"/>
          <cell r="K86"/>
          <cell r="L86"/>
          <cell r="M86"/>
          <cell r="N86"/>
          <cell r="P86"/>
          <cell r="Q86"/>
          <cell r="R86"/>
          <cell r="S86"/>
          <cell r="T86"/>
          <cell r="V86"/>
          <cell r="W86"/>
          <cell r="X86">
            <v>0</v>
          </cell>
          <cell r="Y86">
            <v>0</v>
          </cell>
          <cell r="Z86">
            <v>0</v>
          </cell>
          <cell r="AB86">
            <v>0</v>
          </cell>
          <cell r="AC86"/>
          <cell r="AD86">
            <v>0</v>
          </cell>
          <cell r="AE86">
            <v>0</v>
          </cell>
          <cell r="AF86">
            <v>0</v>
          </cell>
          <cell r="AH86">
            <v>0</v>
          </cell>
          <cell r="AI86"/>
          <cell r="AJ86">
            <v>0</v>
          </cell>
          <cell r="AK86">
            <v>0</v>
          </cell>
          <cell r="AL86">
            <v>0</v>
          </cell>
          <cell r="AN86">
            <v>0</v>
          </cell>
          <cell r="AO86"/>
          <cell r="AP86">
            <v>0</v>
          </cell>
          <cell r="AQ86">
            <v>0</v>
          </cell>
          <cell r="AR86">
            <v>0</v>
          </cell>
          <cell r="AT86">
            <v>0</v>
          </cell>
          <cell r="AU86"/>
          <cell r="AV86">
            <v>0</v>
          </cell>
          <cell r="AW86">
            <v>0</v>
          </cell>
          <cell r="AX86">
            <v>0</v>
          </cell>
          <cell r="AZ86" t="e">
            <v>#N/A</v>
          </cell>
          <cell r="BA86" t="e">
            <v>#N/A</v>
          </cell>
          <cell r="BB86" t="e">
            <v>#N/A</v>
          </cell>
          <cell r="BD86" t="e">
            <v>#N/A</v>
          </cell>
          <cell r="BE86" t="e">
            <v>#N/A</v>
          </cell>
          <cell r="BF86" t="e">
            <v>#N/A</v>
          </cell>
          <cell r="BG86" t="e">
            <v>#N/A</v>
          </cell>
          <cell r="BH86" t="e">
            <v>#N/A</v>
          </cell>
          <cell r="BJ86" t="e">
            <v>#N/A</v>
          </cell>
          <cell r="BK86" t="e">
            <v>#N/A</v>
          </cell>
          <cell r="BL86" t="e">
            <v>#N/A</v>
          </cell>
          <cell r="BN86" t="e">
            <v>#N/A</v>
          </cell>
          <cell r="BO86" t="e">
            <v>#N/A</v>
          </cell>
          <cell r="BP86" t="e">
            <v>#N/A</v>
          </cell>
          <cell r="BQ86" t="e">
            <v>#N/A</v>
          </cell>
          <cell r="BR86" t="e">
            <v>#N/A</v>
          </cell>
        </row>
        <row r="87">
          <cell r="B87" t="str">
            <v>Democratic Republic of the Congo</v>
          </cell>
          <cell r="C87"/>
          <cell r="D87">
            <v>2.41</v>
          </cell>
          <cell r="E87">
            <v>2.5299999999999998</v>
          </cell>
          <cell r="F87">
            <v>5.73</v>
          </cell>
          <cell r="G87">
            <v>0.9</v>
          </cell>
          <cell r="H87">
            <v>1.26</v>
          </cell>
          <cell r="J87">
            <v>2.52</v>
          </cell>
          <cell r="K87">
            <v>2.59</v>
          </cell>
          <cell r="L87">
            <v>5.81</v>
          </cell>
          <cell r="M87">
            <v>0.98</v>
          </cell>
          <cell r="N87">
            <v>1.23</v>
          </cell>
          <cell r="P87">
            <v>3.25</v>
          </cell>
          <cell r="Q87">
            <v>3.35</v>
          </cell>
          <cell r="R87">
            <v>7.2</v>
          </cell>
          <cell r="S87">
            <v>1.32</v>
          </cell>
          <cell r="T87">
            <v>1.52</v>
          </cell>
          <cell r="V87">
            <v>0.81</v>
          </cell>
          <cell r="W87">
            <v>0.82</v>
          </cell>
          <cell r="X87">
            <v>2.65</v>
          </cell>
          <cell r="Y87">
            <v>0.17</v>
          </cell>
          <cell r="Z87">
            <v>0.63</v>
          </cell>
          <cell r="AB87">
            <v>1</v>
          </cell>
          <cell r="AC87">
            <v>0.98</v>
          </cell>
          <cell r="AD87">
            <v>2.86</v>
          </cell>
          <cell r="AE87">
            <v>0.21</v>
          </cell>
          <cell r="AF87">
            <v>0.77</v>
          </cell>
          <cell r="AH87">
            <v>1.1399999999999999</v>
          </cell>
          <cell r="AI87">
            <v>0.82</v>
          </cell>
          <cell r="AJ87">
            <v>3.78</v>
          </cell>
          <cell r="AK87">
            <v>0.22</v>
          </cell>
          <cell r="AL87">
            <v>0.95</v>
          </cell>
          <cell r="AN87">
            <v>1.19</v>
          </cell>
          <cell r="AO87">
            <v>1.19</v>
          </cell>
          <cell r="AP87">
            <v>3.36</v>
          </cell>
          <cell r="AQ87">
            <v>0.23</v>
          </cell>
          <cell r="AR87">
            <v>0.91</v>
          </cell>
          <cell r="AT87">
            <v>1.19</v>
          </cell>
          <cell r="AU87">
            <v>1.18</v>
          </cell>
          <cell r="AV87">
            <v>3.59</v>
          </cell>
          <cell r="AW87">
            <v>0.24</v>
          </cell>
          <cell r="AX87">
            <v>0.93</v>
          </cell>
          <cell r="AZ87">
            <v>1162.7647618572003</v>
          </cell>
          <cell r="BA87">
            <v>1215.8370123984002</v>
          </cell>
          <cell r="BB87">
            <v>1568.0437659900001</v>
          </cell>
          <cell r="BD87">
            <v>390.80475398520008</v>
          </cell>
          <cell r="BE87">
            <v>482.47500492000006</v>
          </cell>
          <cell r="BF87">
            <v>550.0215056088</v>
          </cell>
          <cell r="BG87">
            <v>574.1452558548001</v>
          </cell>
          <cell r="BH87">
            <v>574.1452558548001</v>
          </cell>
          <cell r="BJ87"/>
          <cell r="BK87"/>
          <cell r="BL87"/>
          <cell r="BN87"/>
          <cell r="BO87"/>
          <cell r="BP87"/>
          <cell r="BQ87"/>
          <cell r="BR87"/>
        </row>
        <row r="88">
          <cell r="B88" t="str">
            <v>Denmark</v>
          </cell>
          <cell r="C88"/>
          <cell r="D88">
            <v>647.94000000000005</v>
          </cell>
          <cell r="E88">
            <v>677.56</v>
          </cell>
          <cell r="F88">
            <v>1507.26</v>
          </cell>
          <cell r="G88">
            <v>255.84</v>
          </cell>
          <cell r="H88">
            <v>310.85000000000002</v>
          </cell>
          <cell r="J88">
            <v>675.42</v>
          </cell>
          <cell r="K88">
            <v>708.74</v>
          </cell>
          <cell r="L88">
            <v>1555.82</v>
          </cell>
          <cell r="M88">
            <v>279.52</v>
          </cell>
          <cell r="N88">
            <v>337.35</v>
          </cell>
          <cell r="P88">
            <v>873.52</v>
          </cell>
          <cell r="Q88">
            <v>904.02</v>
          </cell>
          <cell r="R88">
            <v>1923.45</v>
          </cell>
          <cell r="S88">
            <v>353.39</v>
          </cell>
          <cell r="T88">
            <v>413.27</v>
          </cell>
          <cell r="V88">
            <v>47.04</v>
          </cell>
          <cell r="W88">
            <v>47.15</v>
          </cell>
          <cell r="X88">
            <v>138.02000000000001</v>
          </cell>
          <cell r="Y88">
            <v>9.76</v>
          </cell>
          <cell r="Z88">
            <v>34.270000000000003</v>
          </cell>
          <cell r="AB88">
            <v>58.05</v>
          </cell>
          <cell r="AC88">
            <v>57.25</v>
          </cell>
          <cell r="AD88">
            <v>181.77</v>
          </cell>
          <cell r="AE88">
            <v>12.92</v>
          </cell>
          <cell r="AF88">
            <v>45.89</v>
          </cell>
          <cell r="AH88">
            <v>66.17</v>
          </cell>
          <cell r="AI88">
            <v>47.15</v>
          </cell>
          <cell r="AJ88">
            <v>202.57</v>
          </cell>
          <cell r="AK88">
            <v>13.26</v>
          </cell>
          <cell r="AL88">
            <v>52.07</v>
          </cell>
          <cell r="AN88">
            <v>68.95</v>
          </cell>
          <cell r="AO88">
            <v>68.86</v>
          </cell>
          <cell r="AP88">
            <v>216.35</v>
          </cell>
          <cell r="AQ88">
            <v>13.47</v>
          </cell>
          <cell r="AR88">
            <v>53.04</v>
          </cell>
          <cell r="AT88">
            <v>68.95</v>
          </cell>
          <cell r="AU88">
            <v>68.680000000000007</v>
          </cell>
          <cell r="AV88">
            <v>204.61</v>
          </cell>
          <cell r="AW88">
            <v>14.67</v>
          </cell>
          <cell r="AX88">
            <v>54.27</v>
          </cell>
          <cell r="AZ88">
            <v>5024.2671167628014</v>
          </cell>
          <cell r="BA88">
            <v>5237.3529894804005</v>
          </cell>
          <cell r="BB88">
            <v>6773.4633019024004</v>
          </cell>
          <cell r="BD88">
            <v>364.75834980480005</v>
          </cell>
          <cell r="BE88">
            <v>450.13227479100004</v>
          </cell>
          <cell r="BF88">
            <v>513.0965137454001</v>
          </cell>
          <cell r="BG88">
            <v>534.65323594900008</v>
          </cell>
          <cell r="BH88">
            <v>534.65323594900008</v>
          </cell>
          <cell r="BJ88">
            <v>893.34912660558882</v>
          </cell>
          <cell r="BK88">
            <v>931.23725513465251</v>
          </cell>
          <cell r="BL88">
            <v>1204.3681962411856</v>
          </cell>
          <cell r="BN88">
            <v>64.856534425296928</v>
          </cell>
          <cell r="BO88">
            <v>80.036603388360689</v>
          </cell>
          <cell r="BP88">
            <v>91.232076592727424</v>
          </cell>
          <cell r="BQ88">
            <v>95.065009537079575</v>
          </cell>
          <cell r="BR88">
            <v>95.065009537079575</v>
          </cell>
        </row>
        <row r="89">
          <cell r="B89" t="str">
            <v>Djibouti</v>
          </cell>
          <cell r="C89"/>
          <cell r="D89">
            <v>21.72</v>
          </cell>
          <cell r="E89">
            <v>22.14</v>
          </cell>
          <cell r="F89">
            <v>47.6</v>
          </cell>
          <cell r="G89">
            <v>8.51</v>
          </cell>
          <cell r="H89">
            <v>10.11</v>
          </cell>
          <cell r="J89">
            <v>22.65</v>
          </cell>
          <cell r="K89">
            <v>23.56</v>
          </cell>
          <cell r="L89">
            <v>51.25</v>
          </cell>
          <cell r="M89">
            <v>8.9499999999999993</v>
          </cell>
          <cell r="N89">
            <v>10.57</v>
          </cell>
          <cell r="P89">
            <v>29.29</v>
          </cell>
          <cell r="Q89">
            <v>30.84</v>
          </cell>
          <cell r="R89">
            <v>62.48</v>
          </cell>
          <cell r="S89">
            <v>12.1</v>
          </cell>
          <cell r="T89">
            <v>13.44</v>
          </cell>
          <cell r="V89">
            <v>4</v>
          </cell>
          <cell r="W89">
            <v>4.0599999999999996</v>
          </cell>
          <cell r="X89">
            <v>12.06</v>
          </cell>
          <cell r="Y89">
            <v>0.8</v>
          </cell>
          <cell r="Z89">
            <v>2.98</v>
          </cell>
          <cell r="AB89">
            <v>4.93</v>
          </cell>
          <cell r="AC89">
            <v>4.8899999999999997</v>
          </cell>
          <cell r="AD89">
            <v>14.06</v>
          </cell>
          <cell r="AE89">
            <v>1.07</v>
          </cell>
          <cell r="AF89">
            <v>3.85</v>
          </cell>
          <cell r="AH89">
            <v>5.62</v>
          </cell>
          <cell r="AI89">
            <v>4.0599999999999996</v>
          </cell>
          <cell r="AJ89">
            <v>16.78</v>
          </cell>
          <cell r="AK89">
            <v>1.1399999999999999</v>
          </cell>
          <cell r="AL89">
            <v>4.29</v>
          </cell>
          <cell r="AN89">
            <v>5.86</v>
          </cell>
          <cell r="AO89">
            <v>5.93</v>
          </cell>
          <cell r="AP89">
            <v>18.899999999999999</v>
          </cell>
          <cell r="AQ89">
            <v>1.1299999999999999</v>
          </cell>
          <cell r="AR89">
            <v>4.8600000000000003</v>
          </cell>
          <cell r="AT89">
            <v>5.86</v>
          </cell>
          <cell r="AU89">
            <v>5.79</v>
          </cell>
          <cell r="AV89">
            <v>17.78</v>
          </cell>
          <cell r="AW89">
            <v>1.1200000000000001</v>
          </cell>
          <cell r="AX89">
            <v>4.6399999999999997</v>
          </cell>
          <cell r="AZ89">
            <v>1998.2522648495999</v>
          </cell>
          <cell r="BA89">
            <v>2083.8127900019999</v>
          </cell>
          <cell r="BB89">
            <v>2694.6965394771996</v>
          </cell>
          <cell r="BD89">
            <v>368.00225871999999</v>
          </cell>
          <cell r="BE89">
            <v>453.56278387239996</v>
          </cell>
          <cell r="BF89">
            <v>517.04317350159999</v>
          </cell>
          <cell r="BG89">
            <v>539.12330902480005</v>
          </cell>
          <cell r="BH89">
            <v>539.12330902480005</v>
          </cell>
          <cell r="BJ89">
            <v>11.24375996561802</v>
          </cell>
          <cell r="BK89">
            <v>11.725191676853045</v>
          </cell>
          <cell r="BL89">
            <v>15.162510561369787</v>
          </cell>
          <cell r="BN89">
            <v>2.0706740268173149</v>
          </cell>
          <cell r="BO89">
            <v>2.5521057380523406</v>
          </cell>
          <cell r="BP89">
            <v>2.9092970076783278</v>
          </cell>
          <cell r="BQ89">
            <v>3.0335374492873668</v>
          </cell>
          <cell r="BR89">
            <v>3.0335374492873668</v>
          </cell>
        </row>
        <row r="90">
          <cell r="B90" t="str">
            <v>Dominica</v>
          </cell>
          <cell r="C90"/>
          <cell r="D90">
            <v>154.80000000000001</v>
          </cell>
          <cell r="E90">
            <v>160.41</v>
          </cell>
          <cell r="F90">
            <v>341.95</v>
          </cell>
          <cell r="G90">
            <v>64.52</v>
          </cell>
          <cell r="H90">
            <v>69.77</v>
          </cell>
          <cell r="J90">
            <v>161.36000000000001</v>
          </cell>
          <cell r="K90">
            <v>166.96</v>
          </cell>
          <cell r="L90">
            <v>356.62</v>
          </cell>
          <cell r="M90">
            <v>63.23</v>
          </cell>
          <cell r="N90">
            <v>75.78</v>
          </cell>
          <cell r="P90">
            <v>208.69</v>
          </cell>
          <cell r="Q90">
            <v>216.47</v>
          </cell>
          <cell r="R90">
            <v>431.25</v>
          </cell>
          <cell r="S90">
            <v>91.98</v>
          </cell>
          <cell r="T90">
            <v>96.39</v>
          </cell>
          <cell r="V90">
            <v>16.63</v>
          </cell>
          <cell r="W90">
            <v>16.899999999999999</v>
          </cell>
          <cell r="X90">
            <v>52.66</v>
          </cell>
          <cell r="Y90">
            <v>3.32</v>
          </cell>
          <cell r="Z90">
            <v>14.47</v>
          </cell>
          <cell r="AB90">
            <v>20.53</v>
          </cell>
          <cell r="AC90">
            <v>20.27</v>
          </cell>
          <cell r="AD90">
            <v>60.14</v>
          </cell>
          <cell r="AE90">
            <v>4.04</v>
          </cell>
          <cell r="AF90">
            <v>15.66</v>
          </cell>
          <cell r="AH90">
            <v>23.4</v>
          </cell>
          <cell r="AI90">
            <v>16.899999999999999</v>
          </cell>
          <cell r="AJ90">
            <v>69.72</v>
          </cell>
          <cell r="AK90">
            <v>5.01</v>
          </cell>
          <cell r="AL90">
            <v>17.649999999999999</v>
          </cell>
          <cell r="AN90">
            <v>24.38</v>
          </cell>
          <cell r="AO90">
            <v>24.25</v>
          </cell>
          <cell r="AP90">
            <v>72.61</v>
          </cell>
          <cell r="AQ90">
            <v>5.0199999999999996</v>
          </cell>
          <cell r="AR90">
            <v>18.940000000000001</v>
          </cell>
          <cell r="AT90">
            <v>24.38</v>
          </cell>
          <cell r="AU90">
            <v>24.8</v>
          </cell>
          <cell r="AV90">
            <v>75.150000000000006</v>
          </cell>
          <cell r="AW90">
            <v>5.01</v>
          </cell>
          <cell r="AX90">
            <v>24.08</v>
          </cell>
          <cell r="AZ90">
            <v>284.73223449599999</v>
          </cell>
          <cell r="BA90">
            <v>296.7984067072</v>
          </cell>
          <cell r="BB90">
            <v>383.85510346879994</v>
          </cell>
          <cell r="BD90">
            <v>30.588482297599995</v>
          </cell>
          <cell r="BE90">
            <v>37.7619688256</v>
          </cell>
          <cell r="BF90">
            <v>43.040919167999995</v>
          </cell>
          <cell r="BG90">
            <v>44.843487577599994</v>
          </cell>
          <cell r="BH90">
            <v>44.843487577599994</v>
          </cell>
          <cell r="BJ90"/>
          <cell r="BK90"/>
          <cell r="BL90"/>
          <cell r="BN90"/>
          <cell r="BO90"/>
          <cell r="BP90"/>
          <cell r="BQ90"/>
          <cell r="BR90"/>
        </row>
        <row r="91">
          <cell r="B91" t="str">
            <v>Dominican Republic</v>
          </cell>
          <cell r="C91"/>
          <cell r="D91">
            <v>110.54</v>
          </cell>
          <cell r="E91">
            <v>115.18</v>
          </cell>
          <cell r="F91">
            <v>259.81</v>
          </cell>
          <cell r="G91">
            <v>44.8</v>
          </cell>
          <cell r="H91">
            <v>55.55</v>
          </cell>
          <cell r="J91">
            <v>115.23</v>
          </cell>
          <cell r="K91">
            <v>119.2</v>
          </cell>
          <cell r="L91">
            <v>267.02</v>
          </cell>
          <cell r="M91">
            <v>45.68</v>
          </cell>
          <cell r="N91">
            <v>57.45</v>
          </cell>
          <cell r="P91">
            <v>149.03</v>
          </cell>
          <cell r="Q91">
            <v>156.08000000000001</v>
          </cell>
          <cell r="R91">
            <v>349.23</v>
          </cell>
          <cell r="S91">
            <v>60.78</v>
          </cell>
          <cell r="T91">
            <v>73.989999999999995</v>
          </cell>
          <cell r="V91">
            <v>13.02</v>
          </cell>
          <cell r="W91">
            <v>13.19</v>
          </cell>
          <cell r="X91">
            <v>37.54</v>
          </cell>
          <cell r="Y91">
            <v>2.59</v>
          </cell>
          <cell r="Z91">
            <v>9.94</v>
          </cell>
          <cell r="AB91">
            <v>16.07</v>
          </cell>
          <cell r="AC91">
            <v>15.83</v>
          </cell>
          <cell r="AD91">
            <v>48.57</v>
          </cell>
          <cell r="AE91">
            <v>3.11</v>
          </cell>
          <cell r="AF91">
            <v>11.99</v>
          </cell>
          <cell r="AH91">
            <v>18.32</v>
          </cell>
          <cell r="AI91">
            <v>13.19</v>
          </cell>
          <cell r="AJ91">
            <v>55.57</v>
          </cell>
          <cell r="AK91">
            <v>3.91</v>
          </cell>
          <cell r="AL91">
            <v>13.81</v>
          </cell>
          <cell r="AN91">
            <v>19.09</v>
          </cell>
          <cell r="AO91">
            <v>19.39</v>
          </cell>
          <cell r="AP91">
            <v>59.08</v>
          </cell>
          <cell r="AQ91">
            <v>3.92</v>
          </cell>
          <cell r="AR91">
            <v>15.73</v>
          </cell>
          <cell r="AT91">
            <v>19.09</v>
          </cell>
          <cell r="AU91">
            <v>19.45</v>
          </cell>
          <cell r="AV91">
            <v>59.96</v>
          </cell>
          <cell r="AW91">
            <v>3.97</v>
          </cell>
          <cell r="AX91">
            <v>15.59</v>
          </cell>
          <cell r="AZ91">
            <v>2055.4111585000005</v>
          </cell>
          <cell r="BA91">
            <v>2142.6183082500006</v>
          </cell>
          <cell r="BB91">
            <v>2771.1048032500007</v>
          </cell>
          <cell r="BD91">
            <v>242.09746050000004</v>
          </cell>
          <cell r="BE91">
            <v>298.80999925000003</v>
          </cell>
          <cell r="BF91">
            <v>340.64711800000009</v>
          </cell>
          <cell r="BG91">
            <v>354.96470975000005</v>
          </cell>
          <cell r="BH91">
            <v>354.96470975000005</v>
          </cell>
          <cell r="BJ91">
            <v>55.095139091980329</v>
          </cell>
          <cell r="BK91">
            <v>57.432720079327787</v>
          </cell>
          <cell r="BL91">
            <v>74.279252568100489</v>
          </cell>
          <cell r="BN91">
            <v>6.4894039350242787</v>
          </cell>
          <cell r="BO91">
            <v>8.0095792039815787</v>
          </cell>
          <cell r="BP91">
            <v>9.1310199761631949</v>
          </cell>
          <cell r="BQ91">
            <v>9.5148019293097921</v>
          </cell>
          <cell r="BR91">
            <v>9.5148019293097921</v>
          </cell>
        </row>
        <row r="92">
          <cell r="B92" t="str">
            <v>Ecuador</v>
          </cell>
          <cell r="C92"/>
          <cell r="D92">
            <v>104.43</v>
          </cell>
          <cell r="E92">
            <v>105.79</v>
          </cell>
          <cell r="F92">
            <v>215.84</v>
          </cell>
          <cell r="G92">
            <v>41.16</v>
          </cell>
          <cell r="H92">
            <v>46.98</v>
          </cell>
          <cell r="J92">
            <v>108.86</v>
          </cell>
          <cell r="K92">
            <v>113.27</v>
          </cell>
          <cell r="L92">
            <v>244.39</v>
          </cell>
          <cell r="M92">
            <v>44.88</v>
          </cell>
          <cell r="N92">
            <v>53.2</v>
          </cell>
          <cell r="P92">
            <v>140.78</v>
          </cell>
          <cell r="Q92">
            <v>151.41</v>
          </cell>
          <cell r="R92">
            <v>322.49</v>
          </cell>
          <cell r="S92">
            <v>61.03</v>
          </cell>
          <cell r="T92">
            <v>68.84</v>
          </cell>
          <cell r="V92">
            <v>12.5</v>
          </cell>
          <cell r="W92">
            <v>12.78</v>
          </cell>
          <cell r="X92">
            <v>38.49</v>
          </cell>
          <cell r="Y92">
            <v>2.73</v>
          </cell>
          <cell r="Z92">
            <v>9.9499999999999993</v>
          </cell>
          <cell r="AB92">
            <v>15.42</v>
          </cell>
          <cell r="AC92">
            <v>15.2</v>
          </cell>
          <cell r="AD92">
            <v>45.18</v>
          </cell>
          <cell r="AE92">
            <v>3.23</v>
          </cell>
          <cell r="AF92">
            <v>11.29</v>
          </cell>
          <cell r="AH92">
            <v>17.579999999999998</v>
          </cell>
          <cell r="AI92">
            <v>12.78</v>
          </cell>
          <cell r="AJ92">
            <v>57.38</v>
          </cell>
          <cell r="AK92">
            <v>3.86</v>
          </cell>
          <cell r="AL92">
            <v>14.48</v>
          </cell>
          <cell r="AN92">
            <v>18.32</v>
          </cell>
          <cell r="AO92">
            <v>17.7</v>
          </cell>
          <cell r="AP92">
            <v>52.55</v>
          </cell>
          <cell r="AQ92">
            <v>3.98</v>
          </cell>
          <cell r="AR92">
            <v>13.41</v>
          </cell>
          <cell r="AT92">
            <v>18.32</v>
          </cell>
          <cell r="AU92">
            <v>17.78</v>
          </cell>
          <cell r="AV92">
            <v>53.42</v>
          </cell>
          <cell r="AW92">
            <v>3.73</v>
          </cell>
          <cell r="AX92">
            <v>13.46</v>
          </cell>
          <cell r="AZ92">
            <v>53.133378305999997</v>
          </cell>
          <cell r="BA92">
            <v>55.387336611999999</v>
          </cell>
          <cell r="BB92">
            <v>71.628047475999992</v>
          </cell>
          <cell r="BD92">
            <v>6.3599274999999995</v>
          </cell>
          <cell r="BE92">
            <v>7.8456065639999997</v>
          </cell>
          <cell r="BF92">
            <v>8.9446020359999991</v>
          </cell>
          <cell r="BG92">
            <v>9.3211097439999993</v>
          </cell>
          <cell r="BH92">
            <v>9.3211097439999993</v>
          </cell>
          <cell r="BJ92"/>
          <cell r="BK92"/>
          <cell r="BL92"/>
          <cell r="BN92"/>
          <cell r="BO92"/>
          <cell r="BP92"/>
          <cell r="BQ92"/>
          <cell r="BR92"/>
        </row>
        <row r="93">
          <cell r="B93" t="str">
            <v>Egypt</v>
          </cell>
          <cell r="C93"/>
          <cell r="D93">
            <v>68.81</v>
          </cell>
          <cell r="E93">
            <v>72.180000000000007</v>
          </cell>
          <cell r="F93">
            <v>156.1</v>
          </cell>
          <cell r="G93">
            <v>27.65</v>
          </cell>
          <cell r="H93">
            <v>33</v>
          </cell>
          <cell r="J93">
            <v>71.73</v>
          </cell>
          <cell r="K93">
            <v>74.5</v>
          </cell>
          <cell r="L93">
            <v>162.41</v>
          </cell>
          <cell r="M93">
            <v>29.8</v>
          </cell>
          <cell r="N93">
            <v>34.090000000000003</v>
          </cell>
          <cell r="P93">
            <v>92.77</v>
          </cell>
          <cell r="Q93">
            <v>95.97</v>
          </cell>
          <cell r="R93">
            <v>192.22</v>
          </cell>
          <cell r="S93">
            <v>37.04</v>
          </cell>
          <cell r="T93">
            <v>41.45</v>
          </cell>
          <cell r="V93">
            <v>9.23</v>
          </cell>
          <cell r="W93">
            <v>9.08</v>
          </cell>
          <cell r="X93">
            <v>27.72</v>
          </cell>
          <cell r="Y93">
            <v>1.82</v>
          </cell>
          <cell r="Z93">
            <v>7.54</v>
          </cell>
          <cell r="AB93">
            <v>11.39</v>
          </cell>
          <cell r="AC93">
            <v>11.24</v>
          </cell>
          <cell r="AD93">
            <v>34.24</v>
          </cell>
          <cell r="AE93">
            <v>2.34</v>
          </cell>
          <cell r="AF93">
            <v>8.4600000000000009</v>
          </cell>
          <cell r="AH93">
            <v>12.99</v>
          </cell>
          <cell r="AI93">
            <v>9.08</v>
          </cell>
          <cell r="AJ93">
            <v>37.76</v>
          </cell>
          <cell r="AK93">
            <v>2.8</v>
          </cell>
          <cell r="AL93">
            <v>10.02</v>
          </cell>
          <cell r="AN93">
            <v>13.53</v>
          </cell>
          <cell r="AO93">
            <v>13.27</v>
          </cell>
          <cell r="AP93">
            <v>41.53</v>
          </cell>
          <cell r="AQ93">
            <v>2.72</v>
          </cell>
          <cell r="AR93">
            <v>10.119999999999999</v>
          </cell>
          <cell r="AT93">
            <v>13.53</v>
          </cell>
          <cell r="AU93">
            <v>13.98</v>
          </cell>
          <cell r="AV93">
            <v>42.76</v>
          </cell>
          <cell r="AW93">
            <v>2.69</v>
          </cell>
          <cell r="AX93">
            <v>11.47</v>
          </cell>
          <cell r="AZ93">
            <v>165.14400000000001</v>
          </cell>
          <cell r="BA93">
            <v>172.15200000000002</v>
          </cell>
          <cell r="BB93">
            <v>222.648</v>
          </cell>
          <cell r="BD93">
            <v>22.152000000000001</v>
          </cell>
          <cell r="BE93">
            <v>27.336000000000002</v>
          </cell>
          <cell r="BF93">
            <v>31.175999999999998</v>
          </cell>
          <cell r="BG93">
            <v>32.471999999999994</v>
          </cell>
          <cell r="BH93">
            <v>32.471999999999994</v>
          </cell>
          <cell r="BJ93"/>
          <cell r="BK93"/>
          <cell r="BL93"/>
          <cell r="BN93"/>
          <cell r="BO93"/>
          <cell r="BP93"/>
          <cell r="BQ93"/>
          <cell r="BR93"/>
        </row>
        <row r="94">
          <cell r="B94" t="str">
            <v>El Salvador</v>
          </cell>
          <cell r="C94"/>
          <cell r="D94">
            <v>74.31</v>
          </cell>
          <cell r="E94">
            <v>77.11</v>
          </cell>
          <cell r="F94">
            <v>165.39</v>
          </cell>
          <cell r="G94">
            <v>29.36</v>
          </cell>
          <cell r="H94">
            <v>34.28</v>
          </cell>
          <cell r="J94">
            <v>77.459999999999994</v>
          </cell>
          <cell r="K94">
            <v>79.489999999999995</v>
          </cell>
          <cell r="L94">
            <v>169.22</v>
          </cell>
          <cell r="M94">
            <v>32.380000000000003</v>
          </cell>
          <cell r="N94">
            <v>34.94</v>
          </cell>
          <cell r="P94">
            <v>100.18</v>
          </cell>
          <cell r="Q94">
            <v>104.95</v>
          </cell>
          <cell r="R94">
            <v>227.66</v>
          </cell>
          <cell r="S94">
            <v>38.67</v>
          </cell>
          <cell r="T94">
            <v>48.73</v>
          </cell>
          <cell r="V94">
            <v>9.76</v>
          </cell>
          <cell r="W94">
            <v>9.9600000000000009</v>
          </cell>
          <cell r="X94">
            <v>30.98</v>
          </cell>
          <cell r="Y94">
            <v>1.93</v>
          </cell>
          <cell r="Z94">
            <v>8.02</v>
          </cell>
          <cell r="AB94">
            <v>12.05</v>
          </cell>
          <cell r="AC94">
            <v>11.88</v>
          </cell>
          <cell r="AD94">
            <v>35.17</v>
          </cell>
          <cell r="AE94">
            <v>2.5099999999999998</v>
          </cell>
          <cell r="AF94">
            <v>8.83</v>
          </cell>
          <cell r="AH94">
            <v>13.73</v>
          </cell>
          <cell r="AI94">
            <v>9.9600000000000009</v>
          </cell>
          <cell r="AJ94">
            <v>39.81</v>
          </cell>
          <cell r="AK94">
            <v>2.78</v>
          </cell>
          <cell r="AL94">
            <v>9.74</v>
          </cell>
          <cell r="AN94">
            <v>14.31</v>
          </cell>
          <cell r="AO94">
            <v>14.17</v>
          </cell>
          <cell r="AP94">
            <v>45.02</v>
          </cell>
          <cell r="AQ94">
            <v>2.92</v>
          </cell>
          <cell r="AR94">
            <v>11.08</v>
          </cell>
          <cell r="AT94">
            <v>14.31</v>
          </cell>
          <cell r="AU94">
            <v>14.12</v>
          </cell>
          <cell r="AV94">
            <v>44.18</v>
          </cell>
          <cell r="AW94">
            <v>2.92</v>
          </cell>
          <cell r="AX94">
            <v>10.58</v>
          </cell>
          <cell r="AZ94" t="e">
            <v>#VALUE!</v>
          </cell>
          <cell r="BA94" t="e">
            <v>#VALUE!</v>
          </cell>
          <cell r="BB94" t="e">
            <v>#VALUE!</v>
          </cell>
          <cell r="BD94" t="e">
            <v>#VALUE!</v>
          </cell>
          <cell r="BE94" t="e">
            <v>#VALUE!</v>
          </cell>
          <cell r="BF94" t="e">
            <v>#VALUE!</v>
          </cell>
          <cell r="BG94" t="e">
            <v>#VALUE!</v>
          </cell>
          <cell r="BH94" t="e">
            <v>#VALUE!</v>
          </cell>
          <cell r="BJ94" t="e">
            <v>#VALUE!</v>
          </cell>
          <cell r="BK94" t="e">
            <v>#VALUE!</v>
          </cell>
          <cell r="BL94" t="e">
            <v>#VALUE!</v>
          </cell>
          <cell r="BN94" t="e">
            <v>#VALUE!</v>
          </cell>
          <cell r="BO94" t="e">
            <v>#VALUE!</v>
          </cell>
          <cell r="BP94" t="e">
            <v>#VALUE!</v>
          </cell>
          <cell r="BQ94" t="e">
            <v>#VALUE!</v>
          </cell>
          <cell r="BR94" t="e">
            <v>#VALUE!</v>
          </cell>
        </row>
        <row r="95">
          <cell r="B95" t="str">
            <v>Equatorial Guinea</v>
          </cell>
          <cell r="C95"/>
          <cell r="D95">
            <v>422.79</v>
          </cell>
          <cell r="E95">
            <v>444.62</v>
          </cell>
          <cell r="F95">
            <v>943.37</v>
          </cell>
          <cell r="G95">
            <v>172.34</v>
          </cell>
          <cell r="H95">
            <v>202.71</v>
          </cell>
          <cell r="J95">
            <v>440.73</v>
          </cell>
          <cell r="K95">
            <v>458.56</v>
          </cell>
          <cell r="L95">
            <v>1024.47</v>
          </cell>
          <cell r="M95">
            <v>158.38</v>
          </cell>
          <cell r="N95">
            <v>219.5</v>
          </cell>
          <cell r="P95">
            <v>569.99</v>
          </cell>
          <cell r="Q95">
            <v>598.53</v>
          </cell>
          <cell r="R95">
            <v>1228.75</v>
          </cell>
          <cell r="S95">
            <v>226.12</v>
          </cell>
          <cell r="T95">
            <v>288.41000000000003</v>
          </cell>
          <cell r="V95">
            <v>34.5</v>
          </cell>
          <cell r="W95">
            <v>34.590000000000003</v>
          </cell>
          <cell r="X95">
            <v>103.09</v>
          </cell>
          <cell r="Y95">
            <v>7.36</v>
          </cell>
          <cell r="Z95">
            <v>26.47</v>
          </cell>
          <cell r="AB95">
            <v>42.58</v>
          </cell>
          <cell r="AC95">
            <v>41.81</v>
          </cell>
          <cell r="AD95">
            <v>121.45</v>
          </cell>
          <cell r="AE95">
            <v>8.49</v>
          </cell>
          <cell r="AF95">
            <v>30.65</v>
          </cell>
          <cell r="AH95">
            <v>48.53</v>
          </cell>
          <cell r="AI95">
            <v>34.590000000000003</v>
          </cell>
          <cell r="AJ95">
            <v>144.25</v>
          </cell>
          <cell r="AK95">
            <v>10.61</v>
          </cell>
          <cell r="AL95">
            <v>36.56</v>
          </cell>
          <cell r="AN95">
            <v>50.57</v>
          </cell>
          <cell r="AO95">
            <v>50.95</v>
          </cell>
          <cell r="AP95">
            <v>154.51</v>
          </cell>
          <cell r="AQ95">
            <v>11.03</v>
          </cell>
          <cell r="AR95">
            <v>40.130000000000003</v>
          </cell>
          <cell r="AT95">
            <v>50.57</v>
          </cell>
          <cell r="AU95">
            <v>51.23</v>
          </cell>
          <cell r="AV95">
            <v>157.87</v>
          </cell>
          <cell r="AW95">
            <v>11.19</v>
          </cell>
          <cell r="AX95">
            <v>41.37</v>
          </cell>
          <cell r="AZ95">
            <v>103177.3102075638</v>
          </cell>
          <cell r="BA95">
            <v>107555.3724728106</v>
          </cell>
          <cell r="BB95">
            <v>139099.8723839478</v>
          </cell>
          <cell r="BD95">
            <v>8419.3505100900002</v>
          </cell>
          <cell r="BE95">
            <v>10391.186803467599</v>
          </cell>
          <cell r="BF95">
            <v>11843.219717526599</v>
          </cell>
          <cell r="BG95">
            <v>12341.059573775399</v>
          </cell>
          <cell r="BH95">
            <v>12341.059573775399</v>
          </cell>
          <cell r="BJ95"/>
          <cell r="BK95"/>
          <cell r="BL95"/>
          <cell r="BN95"/>
          <cell r="BO95"/>
          <cell r="BP95"/>
          <cell r="BQ95"/>
          <cell r="BR95"/>
        </row>
        <row r="96">
          <cell r="B96" t="str">
            <v>Eritrea</v>
          </cell>
          <cell r="C96"/>
          <cell r="D96">
            <v>3.4</v>
          </cell>
          <cell r="E96">
            <v>3.46</v>
          </cell>
          <cell r="F96">
            <v>7.51</v>
          </cell>
          <cell r="G96">
            <v>1.37</v>
          </cell>
          <cell r="H96">
            <v>1.6</v>
          </cell>
          <cell r="J96">
            <v>3.55</v>
          </cell>
          <cell r="K96">
            <v>3.71</v>
          </cell>
          <cell r="L96">
            <v>8.07</v>
          </cell>
          <cell r="M96">
            <v>1.32</v>
          </cell>
          <cell r="N96">
            <v>1.85</v>
          </cell>
          <cell r="P96">
            <v>4.59</v>
          </cell>
          <cell r="Q96">
            <v>4.88</v>
          </cell>
          <cell r="R96">
            <v>10.85</v>
          </cell>
          <cell r="S96">
            <v>1.76</v>
          </cell>
          <cell r="T96">
            <v>2.31</v>
          </cell>
          <cell r="V96">
            <v>1.04</v>
          </cell>
          <cell r="W96">
            <v>1.03</v>
          </cell>
          <cell r="X96">
            <v>3.14</v>
          </cell>
          <cell r="Y96">
            <v>0.21</v>
          </cell>
          <cell r="Z96">
            <v>0.84</v>
          </cell>
          <cell r="AB96">
            <v>1.28</v>
          </cell>
          <cell r="AC96">
            <v>1.27</v>
          </cell>
          <cell r="AD96">
            <v>3.78</v>
          </cell>
          <cell r="AE96">
            <v>0.27</v>
          </cell>
          <cell r="AF96">
            <v>1.01</v>
          </cell>
          <cell r="AH96">
            <v>1.46</v>
          </cell>
          <cell r="AI96">
            <v>1.03</v>
          </cell>
          <cell r="AJ96">
            <v>4.32</v>
          </cell>
          <cell r="AK96">
            <v>0.3</v>
          </cell>
          <cell r="AL96">
            <v>1.1299999999999999</v>
          </cell>
          <cell r="AN96">
            <v>1.52</v>
          </cell>
          <cell r="AO96">
            <v>1.53</v>
          </cell>
          <cell r="AP96">
            <v>4.43</v>
          </cell>
          <cell r="AQ96">
            <v>0.28999999999999998</v>
          </cell>
          <cell r="AR96">
            <v>1.1499999999999999</v>
          </cell>
          <cell r="AT96">
            <v>1.52</v>
          </cell>
          <cell r="AU96">
            <v>1.51</v>
          </cell>
          <cell r="AV96">
            <v>4.47</v>
          </cell>
          <cell r="AW96">
            <v>0.28999999999999998</v>
          </cell>
          <cell r="AX96">
            <v>1.1299999999999999</v>
          </cell>
          <cell r="AZ96">
            <v>18.144561856000003</v>
          </cell>
          <cell r="BA96">
            <v>18.945057232000003</v>
          </cell>
          <cell r="BB96">
            <v>24.495158505600006</v>
          </cell>
          <cell r="BD96">
            <v>5.5501012736000019</v>
          </cell>
          <cell r="BE96">
            <v>6.8308938752000019</v>
          </cell>
          <cell r="BF96">
            <v>7.7914883264000014</v>
          </cell>
          <cell r="BG96">
            <v>8.1116864768000028</v>
          </cell>
          <cell r="BH96">
            <v>8.1116864768000028</v>
          </cell>
          <cell r="BJ96">
            <v>1.1801341044552847</v>
          </cell>
          <cell r="BK96">
            <v>1.2321988443577239</v>
          </cell>
          <cell r="BL96">
            <v>1.5931810410146345</v>
          </cell>
          <cell r="BN96">
            <v>0.36098219665691067</v>
          </cell>
          <cell r="BO96">
            <v>0.44428578050081313</v>
          </cell>
          <cell r="BP96">
            <v>0.50676346838373998</v>
          </cell>
          <cell r="BQ96">
            <v>0.52758936434471559</v>
          </cell>
          <cell r="BR96">
            <v>0.52758936434471559</v>
          </cell>
        </row>
        <row r="97">
          <cell r="B97" t="str">
            <v>Estonia</v>
          </cell>
          <cell r="C97"/>
          <cell r="D97">
            <v>281.24</v>
          </cell>
          <cell r="E97">
            <v>288.24</v>
          </cell>
          <cell r="F97">
            <v>588.84</v>
          </cell>
          <cell r="G97">
            <v>113.49</v>
          </cell>
          <cell r="H97">
            <v>119.84</v>
          </cell>
          <cell r="J97">
            <v>293.16000000000003</v>
          </cell>
          <cell r="K97">
            <v>313.95</v>
          </cell>
          <cell r="L97">
            <v>683.12</v>
          </cell>
          <cell r="M97">
            <v>109.73</v>
          </cell>
          <cell r="N97">
            <v>150.15</v>
          </cell>
          <cell r="P97">
            <v>379.15</v>
          </cell>
          <cell r="Q97">
            <v>386.46</v>
          </cell>
          <cell r="R97">
            <v>803.39</v>
          </cell>
          <cell r="S97">
            <v>151.59</v>
          </cell>
          <cell r="T97">
            <v>172.39</v>
          </cell>
          <cell r="V97">
            <v>25.66</v>
          </cell>
          <cell r="W97">
            <v>26.22</v>
          </cell>
          <cell r="X97">
            <v>80.72</v>
          </cell>
          <cell r="Y97">
            <v>5.38</v>
          </cell>
          <cell r="Z97">
            <v>20</v>
          </cell>
          <cell r="AB97">
            <v>31.67</v>
          </cell>
          <cell r="AC97">
            <v>31.63</v>
          </cell>
          <cell r="AD97">
            <v>91.65</v>
          </cell>
          <cell r="AE97">
            <v>6.8</v>
          </cell>
          <cell r="AF97">
            <v>23.67</v>
          </cell>
          <cell r="AH97">
            <v>36.1</v>
          </cell>
          <cell r="AI97">
            <v>26.22</v>
          </cell>
          <cell r="AJ97">
            <v>115.86</v>
          </cell>
          <cell r="AK97">
            <v>7.72</v>
          </cell>
          <cell r="AL97">
            <v>28.92</v>
          </cell>
          <cell r="AN97">
            <v>37.61</v>
          </cell>
          <cell r="AO97">
            <v>37.36</v>
          </cell>
          <cell r="AP97">
            <v>107.86</v>
          </cell>
          <cell r="AQ97">
            <v>7.48</v>
          </cell>
          <cell r="AR97">
            <v>26.17</v>
          </cell>
          <cell r="AT97">
            <v>37.61</v>
          </cell>
          <cell r="AU97">
            <v>37.630000000000003</v>
          </cell>
          <cell r="AV97">
            <v>112.82</v>
          </cell>
          <cell r="AW97">
            <v>7.15</v>
          </cell>
          <cell r="AX97">
            <v>31.09</v>
          </cell>
          <cell r="AZ97">
            <v>147.33505779640004</v>
          </cell>
          <cell r="BA97">
            <v>153.57966698760004</v>
          </cell>
          <cell r="BB97">
            <v>198.62781668150001</v>
          </cell>
          <cell r="BD97">
            <v>13.442673812600002</v>
          </cell>
          <cell r="BE97">
            <v>16.591172238700004</v>
          </cell>
          <cell r="BF97">
            <v>18.911945621000005</v>
          </cell>
          <cell r="BG97">
            <v>19.702999302100004</v>
          </cell>
          <cell r="BH97">
            <v>19.702999302100004</v>
          </cell>
          <cell r="BJ97"/>
          <cell r="BK97"/>
          <cell r="BL97"/>
          <cell r="BN97"/>
          <cell r="BO97"/>
          <cell r="BP97"/>
          <cell r="BQ97"/>
          <cell r="BR97"/>
        </row>
        <row r="98">
          <cell r="B98" t="str">
            <v>Ethiopia</v>
          </cell>
          <cell r="C98"/>
          <cell r="D98">
            <v>7.69</v>
          </cell>
          <cell r="E98">
            <v>7.97</v>
          </cell>
          <cell r="F98">
            <v>17.059999999999999</v>
          </cell>
          <cell r="G98">
            <v>2.91</v>
          </cell>
          <cell r="H98">
            <v>3.67</v>
          </cell>
          <cell r="J98">
            <v>8.02</v>
          </cell>
          <cell r="K98">
            <v>8.5500000000000007</v>
          </cell>
          <cell r="L98">
            <v>18.11</v>
          </cell>
          <cell r="M98">
            <v>3.25</v>
          </cell>
          <cell r="N98">
            <v>4.1100000000000003</v>
          </cell>
          <cell r="P98">
            <v>10.37</v>
          </cell>
          <cell r="Q98">
            <v>10.98</v>
          </cell>
          <cell r="R98">
            <v>22.96</v>
          </cell>
          <cell r="S98">
            <v>4.1399999999999997</v>
          </cell>
          <cell r="T98">
            <v>4.97</v>
          </cell>
          <cell r="V98">
            <v>1.88</v>
          </cell>
          <cell r="W98">
            <v>1.89</v>
          </cell>
          <cell r="X98">
            <v>5.87</v>
          </cell>
          <cell r="Y98">
            <v>0.37</v>
          </cell>
          <cell r="Z98">
            <v>1.51</v>
          </cell>
          <cell r="AB98">
            <v>2.3199999999999998</v>
          </cell>
          <cell r="AC98">
            <v>2.36</v>
          </cell>
          <cell r="AD98">
            <v>7.14</v>
          </cell>
          <cell r="AE98">
            <v>0.52</v>
          </cell>
          <cell r="AF98">
            <v>1.85</v>
          </cell>
          <cell r="AH98">
            <v>2.64</v>
          </cell>
          <cell r="AI98">
            <v>1.89</v>
          </cell>
          <cell r="AJ98">
            <v>8.5399999999999991</v>
          </cell>
          <cell r="AK98">
            <v>0.52</v>
          </cell>
          <cell r="AL98">
            <v>2.13</v>
          </cell>
          <cell r="AN98">
            <v>2.76</v>
          </cell>
          <cell r="AO98">
            <v>2.9</v>
          </cell>
          <cell r="AP98">
            <v>9.17</v>
          </cell>
          <cell r="AQ98">
            <v>0.56999999999999995</v>
          </cell>
          <cell r="AR98">
            <v>2.38</v>
          </cell>
          <cell r="AT98">
            <v>2.76</v>
          </cell>
          <cell r="AU98">
            <v>2.72</v>
          </cell>
          <cell r="AV98">
            <v>8.1300000000000008</v>
          </cell>
          <cell r="AW98">
            <v>0.53</v>
          </cell>
          <cell r="AX98">
            <v>2.06</v>
          </cell>
          <cell r="AZ98">
            <v>32.127309914700007</v>
          </cell>
          <cell r="BA98">
            <v>33.505985112600001</v>
          </cell>
          <cell r="BB98">
            <v>43.323823643099999</v>
          </cell>
          <cell r="BD98">
            <v>7.8542708244000004</v>
          </cell>
          <cell r="BE98">
            <v>9.6925044216000007</v>
          </cell>
          <cell r="BF98">
            <v>11.029401583200002</v>
          </cell>
          <cell r="BG98">
            <v>11.530738018800001</v>
          </cell>
          <cell r="BH98">
            <v>11.530738018800001</v>
          </cell>
          <cell r="BJ98">
            <v>2.2295783806700884</v>
          </cell>
          <cell r="BK98">
            <v>2.3252559964855792</v>
          </cell>
          <cell r="BL98">
            <v>3.0065965939595332</v>
          </cell>
          <cell r="BN98">
            <v>0.54507247797916325</v>
          </cell>
          <cell r="BO98">
            <v>0.67264263239981847</v>
          </cell>
          <cell r="BP98">
            <v>0.76542092652393146</v>
          </cell>
          <cell r="BQ98">
            <v>0.80021278682047381</v>
          </cell>
          <cell r="BR98">
            <v>0.80021278682047381</v>
          </cell>
        </row>
        <row r="99">
          <cell r="B99" t="str">
            <v>Fiji</v>
          </cell>
          <cell r="C99"/>
          <cell r="D99">
            <v>48.38</v>
          </cell>
          <cell r="E99">
            <v>49.93</v>
          </cell>
          <cell r="F99">
            <v>107.66</v>
          </cell>
          <cell r="G99">
            <v>20.239999999999998</v>
          </cell>
          <cell r="H99">
            <v>21.95</v>
          </cell>
          <cell r="J99">
            <v>50.43</v>
          </cell>
          <cell r="K99">
            <v>53.78</v>
          </cell>
          <cell r="L99">
            <v>123.19</v>
          </cell>
          <cell r="M99">
            <v>21.15</v>
          </cell>
          <cell r="N99">
            <v>26.33</v>
          </cell>
          <cell r="P99">
            <v>65.22</v>
          </cell>
          <cell r="Q99">
            <v>68.78</v>
          </cell>
          <cell r="R99">
            <v>144.25</v>
          </cell>
          <cell r="S99">
            <v>26.85</v>
          </cell>
          <cell r="T99">
            <v>31.42</v>
          </cell>
          <cell r="V99">
            <v>7.15</v>
          </cell>
          <cell r="W99">
            <v>7.02</v>
          </cell>
          <cell r="X99">
            <v>21.29</v>
          </cell>
          <cell r="Y99">
            <v>1.39</v>
          </cell>
          <cell r="Z99">
            <v>5.54</v>
          </cell>
          <cell r="AB99">
            <v>8.82</v>
          </cell>
          <cell r="AC99">
            <v>8.81</v>
          </cell>
          <cell r="AD99">
            <v>25.41</v>
          </cell>
          <cell r="AE99">
            <v>1.89</v>
          </cell>
          <cell r="AF99">
            <v>6.47</v>
          </cell>
          <cell r="AH99">
            <v>10.06</v>
          </cell>
          <cell r="AI99">
            <v>7.02</v>
          </cell>
          <cell r="AJ99">
            <v>30.97</v>
          </cell>
          <cell r="AK99">
            <v>2.15</v>
          </cell>
          <cell r="AL99">
            <v>7.99</v>
          </cell>
          <cell r="AN99">
            <v>10.48</v>
          </cell>
          <cell r="AO99">
            <v>10.54</v>
          </cell>
          <cell r="AP99">
            <v>32.29</v>
          </cell>
          <cell r="AQ99">
            <v>2.42</v>
          </cell>
          <cell r="AR99">
            <v>8.32</v>
          </cell>
          <cell r="AT99">
            <v>10.48</v>
          </cell>
          <cell r="AU99">
            <v>10.15</v>
          </cell>
          <cell r="AV99">
            <v>32.03</v>
          </cell>
          <cell r="AW99">
            <v>2.0699999999999998</v>
          </cell>
          <cell r="AX99">
            <v>7.92</v>
          </cell>
          <cell r="AZ99">
            <v>48.145966588000007</v>
          </cell>
          <cell r="BA99">
            <v>50.186049918000009</v>
          </cell>
          <cell r="BB99">
            <v>64.90450477200001</v>
          </cell>
          <cell r="BD99">
            <v>7.1154125900000009</v>
          </cell>
          <cell r="BE99">
            <v>8.7773341320000018</v>
          </cell>
          <cell r="BF99">
            <v>10.011335756000001</v>
          </cell>
          <cell r="BG99">
            <v>10.429304048000002</v>
          </cell>
          <cell r="BH99">
            <v>10.429304048000002</v>
          </cell>
          <cell r="BJ99">
            <v>25.098137684675539</v>
          </cell>
          <cell r="BK99">
            <v>26.161618095043146</v>
          </cell>
          <cell r="BL99">
            <v>33.834240177646521</v>
          </cell>
          <cell r="BN99">
            <v>3.7092121629894605</v>
          </cell>
          <cell r="BO99">
            <v>4.5755596192401455</v>
          </cell>
          <cell r="BP99">
            <v>5.2188355747795763</v>
          </cell>
          <cell r="BQ99">
            <v>5.4367193661719648</v>
          </cell>
          <cell r="BR99">
            <v>5.4367193661719648</v>
          </cell>
        </row>
        <row r="100">
          <cell r="B100" t="str">
            <v>Finland</v>
          </cell>
          <cell r="C100"/>
          <cell r="D100">
            <v>562.11</v>
          </cell>
          <cell r="E100">
            <v>580.97</v>
          </cell>
          <cell r="F100">
            <v>1222.78</v>
          </cell>
          <cell r="G100">
            <v>221.39</v>
          </cell>
          <cell r="H100">
            <v>270.01</v>
          </cell>
          <cell r="J100">
            <v>585.95000000000005</v>
          </cell>
          <cell r="K100">
            <v>618.16</v>
          </cell>
          <cell r="L100">
            <v>1344.78</v>
          </cell>
          <cell r="M100">
            <v>237.07</v>
          </cell>
          <cell r="N100">
            <v>285.67</v>
          </cell>
          <cell r="P100">
            <v>757.81</v>
          </cell>
          <cell r="Q100">
            <v>789.39</v>
          </cell>
          <cell r="R100">
            <v>1631.95</v>
          </cell>
          <cell r="S100">
            <v>286.26</v>
          </cell>
          <cell r="T100">
            <v>358.96</v>
          </cell>
          <cell r="V100">
            <v>42.42</v>
          </cell>
          <cell r="W100">
            <v>42.66</v>
          </cell>
          <cell r="X100">
            <v>130.9</v>
          </cell>
          <cell r="Y100">
            <v>8.17</v>
          </cell>
          <cell r="Z100">
            <v>33.42</v>
          </cell>
          <cell r="AB100">
            <v>52.36</v>
          </cell>
          <cell r="AC100">
            <v>52.62</v>
          </cell>
          <cell r="AD100">
            <v>154.36000000000001</v>
          </cell>
          <cell r="AE100">
            <v>11.38</v>
          </cell>
          <cell r="AF100">
            <v>40.19</v>
          </cell>
          <cell r="AH100">
            <v>59.69</v>
          </cell>
          <cell r="AI100">
            <v>42.66</v>
          </cell>
          <cell r="AJ100">
            <v>190.47</v>
          </cell>
          <cell r="AK100">
            <v>12.42</v>
          </cell>
          <cell r="AL100">
            <v>49</v>
          </cell>
          <cell r="AN100">
            <v>62.19</v>
          </cell>
          <cell r="AO100">
            <v>60.34</v>
          </cell>
          <cell r="AP100">
            <v>178.89</v>
          </cell>
          <cell r="AQ100">
            <v>11.05</v>
          </cell>
          <cell r="AR100">
            <v>47.82</v>
          </cell>
          <cell r="AT100">
            <v>62.19</v>
          </cell>
          <cell r="AU100">
            <v>61.48</v>
          </cell>
          <cell r="AV100">
            <v>193.16</v>
          </cell>
          <cell r="AW100">
            <v>12.07</v>
          </cell>
          <cell r="AX100">
            <v>46.66</v>
          </cell>
          <cell r="AZ100">
            <v>511.97775309869996</v>
          </cell>
          <cell r="BA100">
            <v>533.6915629115</v>
          </cell>
          <cell r="BB100">
            <v>690.22408616769985</v>
          </cell>
          <cell r="BD100">
            <v>38.636737091399993</v>
          </cell>
          <cell r="BE100">
            <v>47.690229941199995</v>
          </cell>
          <cell r="BF100">
            <v>54.366497807299993</v>
          </cell>
          <cell r="BG100">
            <v>56.643533232299987</v>
          </cell>
          <cell r="BH100">
            <v>56.643533232299987</v>
          </cell>
          <cell r="BJ100">
            <v>678.07581415505035</v>
          </cell>
          <cell r="BK100">
            <v>706.83411308133952</v>
          </cell>
          <cell r="BL100">
            <v>914.14960190147588</v>
          </cell>
          <cell r="BN100">
            <v>51.171436260620219</v>
          </cell>
          <cell r="BO100">
            <v>63.162102843141795</v>
          </cell>
          <cell r="BP100">
            <v>72.00431471938758</v>
          </cell>
          <cell r="BQ100">
            <v>75.020075932295413</v>
          </cell>
          <cell r="BR100">
            <v>75.020075932295413</v>
          </cell>
        </row>
        <row r="101">
          <cell r="B101" t="str">
            <v>France</v>
          </cell>
          <cell r="C101"/>
          <cell r="D101">
            <v>532.05999999999995</v>
          </cell>
          <cell r="E101">
            <v>545.08000000000004</v>
          </cell>
          <cell r="F101">
            <v>1193.02</v>
          </cell>
          <cell r="G101">
            <v>210.86</v>
          </cell>
          <cell r="H101">
            <v>266.70999999999998</v>
          </cell>
          <cell r="J101">
            <v>554.62</v>
          </cell>
          <cell r="K101">
            <v>588.99</v>
          </cell>
          <cell r="L101">
            <v>1288.8599999999999</v>
          </cell>
          <cell r="M101">
            <v>227.1</v>
          </cell>
          <cell r="N101">
            <v>270.81</v>
          </cell>
          <cell r="P101">
            <v>717.29</v>
          </cell>
          <cell r="Q101">
            <v>756.24</v>
          </cell>
          <cell r="R101">
            <v>1688.33</v>
          </cell>
          <cell r="S101">
            <v>301.60000000000002</v>
          </cell>
          <cell r="T101">
            <v>346.7</v>
          </cell>
          <cell r="V101">
            <v>40.76</v>
          </cell>
          <cell r="W101">
            <v>42.67</v>
          </cell>
          <cell r="X101">
            <v>146.99</v>
          </cell>
          <cell r="Y101">
            <v>8.69</v>
          </cell>
          <cell r="Z101">
            <v>34.82</v>
          </cell>
          <cell r="AB101">
            <v>50.31</v>
          </cell>
          <cell r="AC101">
            <v>51.96</v>
          </cell>
          <cell r="AD101">
            <v>163.9</v>
          </cell>
          <cell r="AE101">
            <v>9.9499999999999993</v>
          </cell>
          <cell r="AF101">
            <v>42.79</v>
          </cell>
          <cell r="AH101">
            <v>57.35</v>
          </cell>
          <cell r="AI101">
            <v>42.67</v>
          </cell>
          <cell r="AJ101">
            <v>171.47</v>
          </cell>
          <cell r="AK101">
            <v>11.83</v>
          </cell>
          <cell r="AL101">
            <v>41.5</v>
          </cell>
          <cell r="AN101">
            <v>59.76</v>
          </cell>
          <cell r="AO101">
            <v>61.39</v>
          </cell>
          <cell r="AP101">
            <v>181.83</v>
          </cell>
          <cell r="AQ101">
            <v>12.59</v>
          </cell>
          <cell r="AR101">
            <v>49.11</v>
          </cell>
          <cell r="AT101">
            <v>59.76</v>
          </cell>
          <cell r="AU101">
            <v>58.46</v>
          </cell>
          <cell r="AV101">
            <v>179.08</v>
          </cell>
          <cell r="AW101">
            <v>11.82</v>
          </cell>
          <cell r="AX101">
            <v>46.24</v>
          </cell>
          <cell r="AZ101">
            <v>455.85363678659996</v>
          </cell>
          <cell r="BA101">
            <v>475.18239302820001</v>
          </cell>
          <cell r="BB101">
            <v>614.55334949190001</v>
          </cell>
          <cell r="BD101">
            <v>34.921990443600002</v>
          </cell>
          <cell r="BE101">
            <v>43.104154544100005</v>
          </cell>
          <cell r="BF101">
            <v>49.135823158500003</v>
          </cell>
          <cell r="BG101">
            <v>51.200641533599999</v>
          </cell>
          <cell r="BH101">
            <v>51.200641533599999</v>
          </cell>
          <cell r="BJ101"/>
          <cell r="BK101"/>
          <cell r="BL101"/>
          <cell r="BN101"/>
          <cell r="BO101"/>
          <cell r="BP101"/>
          <cell r="BQ101"/>
          <cell r="BR101"/>
        </row>
        <row r="102">
          <cell r="B102" t="str">
            <v>Gabon</v>
          </cell>
          <cell r="C102"/>
          <cell r="D102">
            <v>185.11</v>
          </cell>
          <cell r="E102">
            <v>192.98</v>
          </cell>
          <cell r="F102">
            <v>408.88</v>
          </cell>
          <cell r="G102">
            <v>75.180000000000007</v>
          </cell>
          <cell r="H102">
            <v>90.89</v>
          </cell>
          <cell r="J102">
            <v>192.96</v>
          </cell>
          <cell r="K102">
            <v>203.81</v>
          </cell>
          <cell r="L102">
            <v>446.05</v>
          </cell>
          <cell r="M102">
            <v>78.14</v>
          </cell>
          <cell r="N102">
            <v>93.09</v>
          </cell>
          <cell r="P102">
            <v>249.56</v>
          </cell>
          <cell r="Q102">
            <v>255.37</v>
          </cell>
          <cell r="R102">
            <v>552.09</v>
          </cell>
          <cell r="S102">
            <v>97.04</v>
          </cell>
          <cell r="T102">
            <v>122.54</v>
          </cell>
          <cell r="V102">
            <v>18.940000000000001</v>
          </cell>
          <cell r="W102">
            <v>18.86</v>
          </cell>
          <cell r="X102">
            <v>56.56</v>
          </cell>
          <cell r="Y102">
            <v>4.01</v>
          </cell>
          <cell r="Z102">
            <v>14.43</v>
          </cell>
          <cell r="AB102">
            <v>23.37</v>
          </cell>
          <cell r="AC102">
            <v>23.6</v>
          </cell>
          <cell r="AD102">
            <v>71.12</v>
          </cell>
          <cell r="AE102">
            <v>5.26</v>
          </cell>
          <cell r="AF102">
            <v>18.73</v>
          </cell>
          <cell r="AH102">
            <v>26.64</v>
          </cell>
          <cell r="AI102">
            <v>18.86</v>
          </cell>
          <cell r="AJ102">
            <v>79.260000000000005</v>
          </cell>
          <cell r="AK102">
            <v>5.56</v>
          </cell>
          <cell r="AL102">
            <v>20.010000000000002</v>
          </cell>
          <cell r="AN102">
            <v>27.76</v>
          </cell>
          <cell r="AO102">
            <v>27.56</v>
          </cell>
          <cell r="AP102">
            <v>80.900000000000006</v>
          </cell>
          <cell r="AQ102">
            <v>5.15</v>
          </cell>
          <cell r="AR102">
            <v>21.42</v>
          </cell>
          <cell r="AT102">
            <v>27.76</v>
          </cell>
          <cell r="AU102">
            <v>27.44</v>
          </cell>
          <cell r="AV102">
            <v>80.930000000000007</v>
          </cell>
          <cell r="AW102">
            <v>5.85</v>
          </cell>
          <cell r="AX102">
            <v>20.29</v>
          </cell>
          <cell r="AZ102">
            <v>52325.161665049687</v>
          </cell>
          <cell r="BA102">
            <v>54544.126167619186</v>
          </cell>
          <cell r="BB102">
            <v>70543.284237101179</v>
          </cell>
          <cell r="BD102">
            <v>5353.781869893799</v>
          </cell>
          <cell r="BE102">
            <v>6606.0127929998989</v>
          </cell>
          <cell r="BF102">
            <v>7530.3457768727985</v>
          </cell>
          <cell r="BG102">
            <v>7846.9368906151985</v>
          </cell>
          <cell r="BH102">
            <v>7846.9368906151985</v>
          </cell>
          <cell r="BJ102">
            <v>105.64827235308009</v>
          </cell>
          <cell r="BK102">
            <v>110.12852159932113</v>
          </cell>
          <cell r="BL102">
            <v>142.4319747633011</v>
          </cell>
          <cell r="BN102">
            <v>10.809671429784112</v>
          </cell>
          <cell r="BO102">
            <v>13.338015908873004</v>
          </cell>
          <cell r="BP102">
            <v>15.204310817816724</v>
          </cell>
          <cell r="BQ102">
            <v>15.843531092439649</v>
          </cell>
          <cell r="BR102">
            <v>15.843531092439649</v>
          </cell>
        </row>
        <row r="103">
          <cell r="B103" t="str">
            <v>Gambia</v>
          </cell>
          <cell r="C103"/>
          <cell r="D103">
            <v>17.43</v>
          </cell>
          <cell r="E103">
            <v>17.850000000000001</v>
          </cell>
          <cell r="F103">
            <v>36.799999999999997</v>
          </cell>
          <cell r="G103">
            <v>7.01</v>
          </cell>
          <cell r="H103">
            <v>8.14</v>
          </cell>
          <cell r="J103">
            <v>18.16</v>
          </cell>
          <cell r="K103">
            <v>19.25</v>
          </cell>
          <cell r="L103">
            <v>41.83</v>
          </cell>
          <cell r="M103">
            <v>7.22</v>
          </cell>
          <cell r="N103">
            <v>8.69</v>
          </cell>
          <cell r="P103">
            <v>23.49</v>
          </cell>
          <cell r="Q103">
            <v>24.62</v>
          </cell>
          <cell r="R103">
            <v>53.78</v>
          </cell>
          <cell r="S103">
            <v>9.06</v>
          </cell>
          <cell r="T103">
            <v>11.38</v>
          </cell>
          <cell r="V103">
            <v>3.4</v>
          </cell>
          <cell r="W103">
            <v>3.35</v>
          </cell>
          <cell r="X103">
            <v>10.25</v>
          </cell>
          <cell r="Y103">
            <v>0.76</v>
          </cell>
          <cell r="Z103">
            <v>2.62</v>
          </cell>
          <cell r="AB103">
            <v>4.2</v>
          </cell>
          <cell r="AC103">
            <v>4.17</v>
          </cell>
          <cell r="AD103">
            <v>11.97</v>
          </cell>
          <cell r="AE103">
            <v>0.79</v>
          </cell>
          <cell r="AF103">
            <v>3.11</v>
          </cell>
          <cell r="AH103">
            <v>4.79</v>
          </cell>
          <cell r="AI103">
            <v>3.35</v>
          </cell>
          <cell r="AJ103">
            <v>14.34</v>
          </cell>
          <cell r="AK103">
            <v>1.02</v>
          </cell>
          <cell r="AL103">
            <v>3.55</v>
          </cell>
          <cell r="AN103">
            <v>4.99</v>
          </cell>
          <cell r="AO103">
            <v>4.88</v>
          </cell>
          <cell r="AP103">
            <v>14.49</v>
          </cell>
          <cell r="AQ103">
            <v>1.03</v>
          </cell>
          <cell r="AR103">
            <v>3.68</v>
          </cell>
          <cell r="AT103">
            <v>4.99</v>
          </cell>
          <cell r="AU103">
            <v>4.96</v>
          </cell>
          <cell r="AV103">
            <v>14.11</v>
          </cell>
          <cell r="AW103">
            <v>0.98</v>
          </cell>
          <cell r="AX103">
            <v>3.88</v>
          </cell>
          <cell r="AZ103">
            <v>170.30792343599995</v>
          </cell>
          <cell r="BA103">
            <v>177.44072803199995</v>
          </cell>
          <cell r="BB103">
            <v>229.51997254799991</v>
          </cell>
          <cell r="BD103">
            <v>33.22128167999999</v>
          </cell>
          <cell r="BE103">
            <v>41.038053839999989</v>
          </cell>
          <cell r="BF103">
            <v>46.80292330799999</v>
          </cell>
          <cell r="BG103">
            <v>48.75711634799999</v>
          </cell>
          <cell r="BH103">
            <v>48.75711634799999</v>
          </cell>
          <cell r="BJ103">
            <v>6.0798302575801104</v>
          </cell>
          <cell r="BK103">
            <v>6.3344645712940224</v>
          </cell>
          <cell r="BL103">
            <v>8.1936438755339509</v>
          </cell>
          <cell r="BN103">
            <v>1.185968036475753</v>
          </cell>
          <cell r="BO103">
            <v>1.4650193391759303</v>
          </cell>
          <cell r="BP103">
            <v>1.670819674917311</v>
          </cell>
          <cell r="BQ103">
            <v>1.7405825005923552</v>
          </cell>
          <cell r="BR103">
            <v>1.7405825005923552</v>
          </cell>
        </row>
        <row r="104">
          <cell r="B104" t="str">
            <v>Georgia</v>
          </cell>
          <cell r="C104"/>
          <cell r="D104">
            <v>54.79</v>
          </cell>
          <cell r="E104">
            <v>56.84</v>
          </cell>
          <cell r="F104">
            <v>125.49</v>
          </cell>
          <cell r="G104">
            <v>22.86</v>
          </cell>
          <cell r="H104">
            <v>26.02</v>
          </cell>
          <cell r="J104">
            <v>57.11</v>
          </cell>
          <cell r="K104">
            <v>60.34</v>
          </cell>
          <cell r="L104">
            <v>127.88</v>
          </cell>
          <cell r="M104">
            <v>22.69</v>
          </cell>
          <cell r="N104">
            <v>27.88</v>
          </cell>
          <cell r="P104">
            <v>73.86</v>
          </cell>
          <cell r="Q104">
            <v>75.680000000000007</v>
          </cell>
          <cell r="R104">
            <v>160.88999999999999</v>
          </cell>
          <cell r="S104">
            <v>29.25</v>
          </cell>
          <cell r="T104">
            <v>33.35</v>
          </cell>
          <cell r="V104">
            <v>7.82</v>
          </cell>
          <cell r="W104">
            <v>8.0399999999999991</v>
          </cell>
          <cell r="X104">
            <v>24.04</v>
          </cell>
          <cell r="Y104">
            <v>1.49</v>
          </cell>
          <cell r="Z104">
            <v>6.16</v>
          </cell>
          <cell r="AB104">
            <v>9.65</v>
          </cell>
          <cell r="AC104">
            <v>9.59</v>
          </cell>
          <cell r="AD104">
            <v>28.04</v>
          </cell>
          <cell r="AE104">
            <v>1.89</v>
          </cell>
          <cell r="AF104">
            <v>7.16</v>
          </cell>
          <cell r="AH104">
            <v>11.01</v>
          </cell>
          <cell r="AI104">
            <v>8.0399999999999991</v>
          </cell>
          <cell r="AJ104">
            <v>32.51</v>
          </cell>
          <cell r="AK104">
            <v>2.0299999999999998</v>
          </cell>
          <cell r="AL104">
            <v>8.66</v>
          </cell>
          <cell r="AN104">
            <v>11.47</v>
          </cell>
          <cell r="AO104">
            <v>11.51</v>
          </cell>
          <cell r="AP104">
            <v>34.4</v>
          </cell>
          <cell r="AQ104">
            <v>2.2799999999999998</v>
          </cell>
          <cell r="AR104">
            <v>8.6999999999999993</v>
          </cell>
          <cell r="AT104">
            <v>11.47</v>
          </cell>
          <cell r="AU104">
            <v>11.34</v>
          </cell>
          <cell r="AV104">
            <v>35.229999999999997</v>
          </cell>
          <cell r="AW104">
            <v>2.33</v>
          </cell>
          <cell r="AX104">
            <v>9.24</v>
          </cell>
          <cell r="AZ104">
            <v>43.725076767099999</v>
          </cell>
          <cell r="BA104">
            <v>45.576549263899999</v>
          </cell>
          <cell r="BB104">
            <v>58.943861471399998</v>
          </cell>
          <cell r="BD104">
            <v>6.2407391918000004</v>
          </cell>
          <cell r="BE104">
            <v>7.7011679285000003</v>
          </cell>
          <cell r="BF104">
            <v>8.7865138749000007</v>
          </cell>
          <cell r="BG104">
            <v>9.1536161803000002</v>
          </cell>
          <cell r="BH104">
            <v>9.1536161803000002</v>
          </cell>
          <cell r="BJ104">
            <v>24.498586265744063</v>
          </cell>
          <cell r="BK104">
            <v>25.535941990082922</v>
          </cell>
          <cell r="BL104">
            <v>33.025471465374274</v>
          </cell>
          <cell r="BN104">
            <v>3.496604208762887</v>
          </cell>
          <cell r="BO104">
            <v>4.3148632499439712</v>
          </cell>
          <cell r="BP104">
            <v>4.922968329728822</v>
          </cell>
          <cell r="BQ104">
            <v>5.1286509302442855</v>
          </cell>
          <cell r="BR104">
            <v>5.1286509302442855</v>
          </cell>
        </row>
        <row r="105">
          <cell r="B105" t="str">
            <v>Germany</v>
          </cell>
          <cell r="C105"/>
          <cell r="D105">
            <v>590.61</v>
          </cell>
          <cell r="E105">
            <v>617.52</v>
          </cell>
          <cell r="F105">
            <v>1356.8</v>
          </cell>
          <cell r="G105">
            <v>244.5</v>
          </cell>
          <cell r="H105">
            <v>283.62</v>
          </cell>
          <cell r="J105">
            <v>615.66</v>
          </cell>
          <cell r="K105">
            <v>653.01</v>
          </cell>
          <cell r="L105">
            <v>1421.07</v>
          </cell>
          <cell r="M105">
            <v>246.49</v>
          </cell>
          <cell r="N105">
            <v>301.45999999999998</v>
          </cell>
          <cell r="P105">
            <v>796.23</v>
          </cell>
          <cell r="Q105">
            <v>819.43</v>
          </cell>
          <cell r="R105">
            <v>1820.4</v>
          </cell>
          <cell r="S105">
            <v>303.06</v>
          </cell>
          <cell r="T105">
            <v>388.29</v>
          </cell>
          <cell r="V105">
            <v>43.98</v>
          </cell>
          <cell r="W105">
            <v>44.44</v>
          </cell>
          <cell r="X105">
            <v>136.44999999999999</v>
          </cell>
          <cell r="Y105">
            <v>9.1199999999999992</v>
          </cell>
          <cell r="Z105">
            <v>33.92</v>
          </cell>
          <cell r="AB105">
            <v>54.27</v>
          </cell>
          <cell r="AC105">
            <v>52.8</v>
          </cell>
          <cell r="AD105">
            <v>157.94</v>
          </cell>
          <cell r="AE105">
            <v>11.18</v>
          </cell>
          <cell r="AF105">
            <v>37.869999999999997</v>
          </cell>
          <cell r="AH105">
            <v>61.87</v>
          </cell>
          <cell r="AI105">
            <v>44.44</v>
          </cell>
          <cell r="AJ105">
            <v>190.76</v>
          </cell>
          <cell r="AK105">
            <v>12.47</v>
          </cell>
          <cell r="AL105">
            <v>46.16</v>
          </cell>
          <cell r="AN105">
            <v>64.459999999999994</v>
          </cell>
          <cell r="AO105">
            <v>65.010000000000005</v>
          </cell>
          <cell r="AP105">
            <v>195.77</v>
          </cell>
          <cell r="AQ105">
            <v>13.54</v>
          </cell>
          <cell r="AR105">
            <v>49.41</v>
          </cell>
          <cell r="AT105">
            <v>64.459999999999994</v>
          </cell>
          <cell r="AU105">
            <v>64.489999999999995</v>
          </cell>
          <cell r="AV105">
            <v>195.67</v>
          </cell>
          <cell r="AW105">
            <v>12.4</v>
          </cell>
          <cell r="AX105">
            <v>49.26</v>
          </cell>
          <cell r="AZ105">
            <v>470.35197034349989</v>
          </cell>
          <cell r="BA105">
            <v>490.30137326099987</v>
          </cell>
          <cell r="BB105">
            <v>634.10431477049985</v>
          </cell>
          <cell r="BD105">
            <v>35.024939732999989</v>
          </cell>
          <cell r="BE105">
            <v>43.219724404499992</v>
          </cell>
          <cell r="BF105">
            <v>49.272237864499985</v>
          </cell>
          <cell r="BG105">
            <v>51.334870740999982</v>
          </cell>
          <cell r="BH105">
            <v>51.334870740999982</v>
          </cell>
          <cell r="BJ105">
            <v>622.94561296810116</v>
          </cell>
          <cell r="BK105">
            <v>649.36708840002893</v>
          </cell>
          <cell r="BL105">
            <v>839.82320890874041</v>
          </cell>
          <cell r="BN105">
            <v>46.387883812223102</v>
          </cell>
          <cell r="BO105">
            <v>57.241256354919237</v>
          </cell>
          <cell r="BP105">
            <v>65.257352693548043</v>
          </cell>
          <cell r="BQ105">
            <v>67.989153945791287</v>
          </cell>
          <cell r="BR105">
            <v>67.989153945791287</v>
          </cell>
        </row>
        <row r="106">
          <cell r="B106" t="str">
            <v>Ghana</v>
          </cell>
          <cell r="C106"/>
          <cell r="D106">
            <v>14.28</v>
          </cell>
          <cell r="E106">
            <v>15.03</v>
          </cell>
          <cell r="F106">
            <v>32.5</v>
          </cell>
          <cell r="G106">
            <v>5.94</v>
          </cell>
          <cell r="H106">
            <v>6.76</v>
          </cell>
          <cell r="J106">
            <v>14.88</v>
          </cell>
          <cell r="K106">
            <v>15.4</v>
          </cell>
          <cell r="L106">
            <v>35.39</v>
          </cell>
          <cell r="M106">
            <v>5.76</v>
          </cell>
          <cell r="N106">
            <v>7.51</v>
          </cell>
          <cell r="P106">
            <v>19.25</v>
          </cell>
          <cell r="Q106">
            <v>20.37</v>
          </cell>
          <cell r="R106">
            <v>43.01</v>
          </cell>
          <cell r="S106">
            <v>7.95</v>
          </cell>
          <cell r="T106">
            <v>9.49</v>
          </cell>
          <cell r="V106">
            <v>2.95</v>
          </cell>
          <cell r="W106">
            <v>2.84</v>
          </cell>
          <cell r="X106">
            <v>8.84</v>
          </cell>
          <cell r="Y106">
            <v>0.56000000000000005</v>
          </cell>
          <cell r="Z106">
            <v>2.2999999999999998</v>
          </cell>
          <cell r="AB106">
            <v>3.64</v>
          </cell>
          <cell r="AC106">
            <v>3.57</v>
          </cell>
          <cell r="AD106">
            <v>11.2</v>
          </cell>
          <cell r="AE106">
            <v>0.76</v>
          </cell>
          <cell r="AF106">
            <v>2.89</v>
          </cell>
          <cell r="AH106">
            <v>4.1399999999999997</v>
          </cell>
          <cell r="AI106">
            <v>2.84</v>
          </cell>
          <cell r="AJ106">
            <v>11.63</v>
          </cell>
          <cell r="AK106">
            <v>0.83</v>
          </cell>
          <cell r="AL106">
            <v>3.13</v>
          </cell>
          <cell r="AN106">
            <v>4.32</v>
          </cell>
          <cell r="AO106">
            <v>4.42</v>
          </cell>
          <cell r="AP106">
            <v>13.66</v>
          </cell>
          <cell r="AQ106">
            <v>0.95</v>
          </cell>
          <cell r="AR106">
            <v>3.52</v>
          </cell>
          <cell r="AT106">
            <v>4.32</v>
          </cell>
          <cell r="AU106">
            <v>4.3</v>
          </cell>
          <cell r="AV106">
            <v>12.65</v>
          </cell>
          <cell r="AW106">
            <v>0.91</v>
          </cell>
          <cell r="AX106">
            <v>3.35</v>
          </cell>
          <cell r="AZ106">
            <v>9.0147914975999974</v>
          </cell>
          <cell r="BA106">
            <v>9.3935642495999989</v>
          </cell>
          <cell r="BB106">
            <v>12.152292459999998</v>
          </cell>
          <cell r="BD106">
            <v>1.8622993639999998</v>
          </cell>
          <cell r="BE106">
            <v>2.2978880287999996</v>
          </cell>
          <cell r="BF106">
            <v>2.6135319887999993</v>
          </cell>
          <cell r="BG106">
            <v>2.7271638143999999</v>
          </cell>
          <cell r="BH106">
            <v>2.7271638143999999</v>
          </cell>
          <cell r="BJ106">
            <v>6.2995345976485355</v>
          </cell>
          <cell r="BK106">
            <v>6.5642209252808286</v>
          </cell>
          <cell r="BL106">
            <v>8.4920196782026842</v>
          </cell>
          <cell r="BN106">
            <v>1.3013744441920998</v>
          </cell>
          <cell r="BO106">
            <v>1.6057637209692348</v>
          </cell>
          <cell r="BP106">
            <v>1.8263356606628107</v>
          </cell>
          <cell r="BQ106">
            <v>1.9057415589524986</v>
          </cell>
          <cell r="BR106">
            <v>1.9057415589524986</v>
          </cell>
        </row>
        <row r="107">
          <cell r="B107" t="str">
            <v>Greece</v>
          </cell>
          <cell r="C107"/>
          <cell r="D107">
            <v>407.09</v>
          </cell>
          <cell r="E107">
            <v>437.22</v>
          </cell>
          <cell r="F107">
            <v>943.81</v>
          </cell>
          <cell r="G107">
            <v>162.5</v>
          </cell>
          <cell r="H107">
            <v>209.06</v>
          </cell>
          <cell r="J107">
            <v>424.36</v>
          </cell>
          <cell r="K107">
            <v>441.67</v>
          </cell>
          <cell r="L107">
            <v>960.97</v>
          </cell>
          <cell r="M107">
            <v>174.11</v>
          </cell>
          <cell r="N107">
            <v>196.38</v>
          </cell>
          <cell r="P107">
            <v>548.82000000000005</v>
          </cell>
          <cell r="Q107">
            <v>569.29999999999995</v>
          </cell>
          <cell r="R107">
            <v>1206.52</v>
          </cell>
          <cell r="S107">
            <v>226.01</v>
          </cell>
          <cell r="T107">
            <v>260.5</v>
          </cell>
          <cell r="V107">
            <v>33.56</v>
          </cell>
          <cell r="W107">
            <v>33.24</v>
          </cell>
          <cell r="X107">
            <v>102.14</v>
          </cell>
          <cell r="Y107">
            <v>6.83</v>
          </cell>
          <cell r="Z107">
            <v>26.02</v>
          </cell>
          <cell r="AB107">
            <v>41.42</v>
          </cell>
          <cell r="AC107">
            <v>41.32</v>
          </cell>
          <cell r="AD107">
            <v>124.53</v>
          </cell>
          <cell r="AE107">
            <v>7.9</v>
          </cell>
          <cell r="AF107">
            <v>31.56</v>
          </cell>
          <cell r="AH107">
            <v>47.22</v>
          </cell>
          <cell r="AI107">
            <v>33.24</v>
          </cell>
          <cell r="AJ107">
            <v>139.56</v>
          </cell>
          <cell r="AK107">
            <v>9.23</v>
          </cell>
          <cell r="AL107">
            <v>33.94</v>
          </cell>
          <cell r="AN107">
            <v>49.2</v>
          </cell>
          <cell r="AO107">
            <v>48.99</v>
          </cell>
          <cell r="AP107">
            <v>140.38999999999999</v>
          </cell>
          <cell r="AQ107">
            <v>9.7100000000000009</v>
          </cell>
          <cell r="AR107">
            <v>38.25</v>
          </cell>
          <cell r="AT107">
            <v>49.2</v>
          </cell>
          <cell r="AU107">
            <v>48.64</v>
          </cell>
          <cell r="AV107">
            <v>147.54</v>
          </cell>
          <cell r="AW107">
            <v>9.8800000000000008</v>
          </cell>
          <cell r="AX107">
            <v>36.19</v>
          </cell>
          <cell r="AZ107">
            <v>285.6495654268</v>
          </cell>
          <cell r="BA107">
            <v>297.76769162720001</v>
          </cell>
          <cell r="BB107">
            <v>385.0995959064</v>
          </cell>
          <cell r="BD107">
            <v>23.5485996112</v>
          </cell>
          <cell r="BE107">
            <v>29.063855658400001</v>
          </cell>
          <cell r="BF107">
            <v>33.133637474399997</v>
          </cell>
          <cell r="BG107">
            <v>34.522976784000001</v>
          </cell>
          <cell r="BH107">
            <v>34.522976784000001</v>
          </cell>
          <cell r="BJ107">
            <v>378.32124631882868</v>
          </cell>
          <cell r="BK107">
            <v>394.37078800230455</v>
          </cell>
          <cell r="BL107">
            <v>510.03529048785174</v>
          </cell>
          <cell r="BN107">
            <v>31.188339252892213</v>
          </cell>
          <cell r="BO107">
            <v>38.49287877994027</v>
          </cell>
          <cell r="BP107">
            <v>43.882997006006264</v>
          </cell>
          <cell r="BQ107">
            <v>45.723071848697764</v>
          </cell>
          <cell r="BR107">
            <v>45.723071848697764</v>
          </cell>
        </row>
        <row r="108">
          <cell r="B108" t="str">
            <v>Grenada</v>
          </cell>
          <cell r="C108"/>
          <cell r="D108">
            <v>127.83</v>
          </cell>
          <cell r="E108">
            <v>136.21</v>
          </cell>
          <cell r="F108">
            <v>289.70999999999998</v>
          </cell>
          <cell r="G108">
            <v>54.39</v>
          </cell>
          <cell r="H108">
            <v>62.97</v>
          </cell>
          <cell r="J108">
            <v>133.25</v>
          </cell>
          <cell r="K108">
            <v>139.08000000000001</v>
          </cell>
          <cell r="L108">
            <v>300.98</v>
          </cell>
          <cell r="M108">
            <v>55.3</v>
          </cell>
          <cell r="N108">
            <v>62.61</v>
          </cell>
          <cell r="P108">
            <v>172.33</v>
          </cell>
          <cell r="Q108">
            <v>174.81</v>
          </cell>
          <cell r="R108">
            <v>394.78</v>
          </cell>
          <cell r="S108">
            <v>66.22</v>
          </cell>
          <cell r="T108">
            <v>80.209999999999994</v>
          </cell>
          <cell r="V108">
            <v>14.47</v>
          </cell>
          <cell r="W108">
            <v>14.12</v>
          </cell>
          <cell r="X108">
            <v>40.99</v>
          </cell>
          <cell r="Y108">
            <v>2.84</v>
          </cell>
          <cell r="Z108">
            <v>10.8</v>
          </cell>
          <cell r="AB108">
            <v>17.86</v>
          </cell>
          <cell r="AC108">
            <v>17.47</v>
          </cell>
          <cell r="AD108">
            <v>54.73</v>
          </cell>
          <cell r="AE108">
            <v>3.64</v>
          </cell>
          <cell r="AF108">
            <v>14.75</v>
          </cell>
          <cell r="AH108">
            <v>20.36</v>
          </cell>
          <cell r="AI108">
            <v>14.12</v>
          </cell>
          <cell r="AJ108">
            <v>63.35</v>
          </cell>
          <cell r="AK108">
            <v>4.25</v>
          </cell>
          <cell r="AL108">
            <v>15.56</v>
          </cell>
          <cell r="AN108">
            <v>21.22</v>
          </cell>
          <cell r="AO108">
            <v>21.29</v>
          </cell>
          <cell r="AP108">
            <v>63.46</v>
          </cell>
          <cell r="AQ108">
            <v>4.7699999999999996</v>
          </cell>
          <cell r="AR108">
            <v>16.03</v>
          </cell>
          <cell r="AT108">
            <v>21.22</v>
          </cell>
          <cell r="AU108">
            <v>21.04</v>
          </cell>
          <cell r="AV108">
            <v>61.18</v>
          </cell>
          <cell r="AW108">
            <v>4.1900000000000004</v>
          </cell>
          <cell r="AX108">
            <v>15.43</v>
          </cell>
          <cell r="AZ108">
            <v>231.9176815818</v>
          </cell>
          <cell r="BA108">
            <v>241.751005795</v>
          </cell>
          <cell r="BB108">
            <v>312.65253905180003</v>
          </cell>
          <cell r="BD108">
            <v>26.252435676200001</v>
          </cell>
          <cell r="BE108">
            <v>32.4027989756</v>
          </cell>
          <cell r="BF108">
            <v>36.938465125599997</v>
          </cell>
          <cell r="BG108">
            <v>38.498734281200001</v>
          </cell>
          <cell r="BH108">
            <v>38.498734281200001</v>
          </cell>
          <cell r="BJ108">
            <v>85.895437622888878</v>
          </cell>
          <cell r="BK108">
            <v>89.537409553703696</v>
          </cell>
          <cell r="BL108">
            <v>115.79723668585186</v>
          </cell>
          <cell r="BN108">
            <v>9.723124324518519</v>
          </cell>
          <cell r="BO108">
            <v>12.001036657629628</v>
          </cell>
          <cell r="BP108">
            <v>13.680913009481479</v>
          </cell>
          <cell r="BQ108">
            <v>14.258790474518518</v>
          </cell>
          <cell r="BR108">
            <v>14.258790474518518</v>
          </cell>
        </row>
        <row r="109">
          <cell r="B109" t="str">
            <v>Guatemala</v>
          </cell>
          <cell r="C109"/>
          <cell r="D109">
            <v>50.53</v>
          </cell>
          <cell r="E109">
            <v>53.28</v>
          </cell>
          <cell r="F109">
            <v>114.6</v>
          </cell>
          <cell r="G109">
            <v>21.54</v>
          </cell>
          <cell r="H109">
            <v>23.83</v>
          </cell>
          <cell r="J109">
            <v>52.67</v>
          </cell>
          <cell r="K109">
            <v>54.67</v>
          </cell>
          <cell r="L109">
            <v>115.87</v>
          </cell>
          <cell r="M109">
            <v>21.44</v>
          </cell>
          <cell r="N109">
            <v>24.66</v>
          </cell>
          <cell r="P109">
            <v>68.12</v>
          </cell>
          <cell r="Q109">
            <v>71.709999999999994</v>
          </cell>
          <cell r="R109">
            <v>154.05000000000001</v>
          </cell>
          <cell r="S109">
            <v>27.79</v>
          </cell>
          <cell r="T109">
            <v>33.6</v>
          </cell>
          <cell r="V109">
            <v>7.38</v>
          </cell>
          <cell r="W109">
            <v>7.2</v>
          </cell>
          <cell r="X109">
            <v>21</v>
          </cell>
          <cell r="Y109">
            <v>1.42</v>
          </cell>
          <cell r="Z109">
            <v>5.89</v>
          </cell>
          <cell r="AB109">
            <v>9.1</v>
          </cell>
          <cell r="AC109">
            <v>8.9</v>
          </cell>
          <cell r="AD109">
            <v>27.77</v>
          </cell>
          <cell r="AE109">
            <v>1.82</v>
          </cell>
          <cell r="AF109">
            <v>6.91</v>
          </cell>
          <cell r="AH109">
            <v>10.38</v>
          </cell>
          <cell r="AI109">
            <v>7.2</v>
          </cell>
          <cell r="AJ109">
            <v>31.78</v>
          </cell>
          <cell r="AK109">
            <v>2.11</v>
          </cell>
          <cell r="AL109">
            <v>7.76</v>
          </cell>
          <cell r="AN109">
            <v>10.81</v>
          </cell>
          <cell r="AO109">
            <v>10.23</v>
          </cell>
          <cell r="AP109">
            <v>30</v>
          </cell>
          <cell r="AQ109">
            <v>2.2200000000000002</v>
          </cell>
          <cell r="AR109">
            <v>7.36</v>
          </cell>
          <cell r="AT109">
            <v>10.81</v>
          </cell>
          <cell r="AU109">
            <v>11.1</v>
          </cell>
          <cell r="AV109">
            <v>34.15</v>
          </cell>
          <cell r="AW109">
            <v>2.2599999999999998</v>
          </cell>
          <cell r="AX109">
            <v>8.67</v>
          </cell>
          <cell r="AZ109">
            <v>174.71113994090001</v>
          </cell>
          <cell r="BA109">
            <v>182.11034515510002</v>
          </cell>
          <cell r="BB109">
            <v>235.52984074360003</v>
          </cell>
          <cell r="BD109">
            <v>25.5168852714</v>
          </cell>
          <cell r="BE109">
            <v>31.463910023</v>
          </cell>
          <cell r="BF109">
            <v>35.889602861400007</v>
          </cell>
          <cell r="BG109">
            <v>37.376359049300007</v>
          </cell>
          <cell r="BH109">
            <v>37.376359049300007</v>
          </cell>
          <cell r="BJ109">
            <v>21.682316812787789</v>
          </cell>
          <cell r="BK109">
            <v>22.600586315644826</v>
          </cell>
          <cell r="BL109">
            <v>29.230148847953778</v>
          </cell>
          <cell r="BN109">
            <v>3.1667424911611692</v>
          </cell>
          <cell r="BO109">
            <v>3.9047908766350461</v>
          </cell>
          <cell r="BP109">
            <v>4.4540361867551415</v>
          </cell>
          <cell r="BQ109">
            <v>4.6385482831236109</v>
          </cell>
          <cell r="BR109">
            <v>4.6385482831236109</v>
          </cell>
        </row>
        <row r="110">
          <cell r="B110" t="str">
            <v>Guinea</v>
          </cell>
          <cell r="C110"/>
          <cell r="D110">
            <v>7.79</v>
          </cell>
          <cell r="E110">
            <v>8.11</v>
          </cell>
          <cell r="F110">
            <v>16.940000000000001</v>
          </cell>
          <cell r="G110">
            <v>3.35</v>
          </cell>
          <cell r="H110">
            <v>3.61</v>
          </cell>
          <cell r="J110">
            <v>8.1199999999999992</v>
          </cell>
          <cell r="K110">
            <v>8.4499999999999993</v>
          </cell>
          <cell r="L110">
            <v>17.149999999999999</v>
          </cell>
          <cell r="M110">
            <v>3.28</v>
          </cell>
          <cell r="N110">
            <v>3.77</v>
          </cell>
          <cell r="P110">
            <v>10.51</v>
          </cell>
          <cell r="Q110">
            <v>11.05</v>
          </cell>
          <cell r="R110">
            <v>24.41</v>
          </cell>
          <cell r="S110">
            <v>4.04</v>
          </cell>
          <cell r="T110">
            <v>5.21</v>
          </cell>
          <cell r="V110">
            <v>1.9</v>
          </cell>
          <cell r="W110">
            <v>1.9</v>
          </cell>
          <cell r="X110">
            <v>5.81</v>
          </cell>
          <cell r="Y110">
            <v>0.39</v>
          </cell>
          <cell r="Z110">
            <v>1.49</v>
          </cell>
          <cell r="AB110">
            <v>2.34</v>
          </cell>
          <cell r="AC110">
            <v>2.29</v>
          </cell>
          <cell r="AD110">
            <v>7.03</v>
          </cell>
          <cell r="AE110">
            <v>0.47</v>
          </cell>
          <cell r="AF110">
            <v>1.72</v>
          </cell>
          <cell r="AH110">
            <v>2.67</v>
          </cell>
          <cell r="AI110">
            <v>1.9</v>
          </cell>
          <cell r="AJ110">
            <v>8.76</v>
          </cell>
          <cell r="AK110">
            <v>0.53</v>
          </cell>
          <cell r="AL110">
            <v>2.19</v>
          </cell>
          <cell r="AN110">
            <v>2.78</v>
          </cell>
          <cell r="AO110">
            <v>2.77</v>
          </cell>
          <cell r="AP110">
            <v>8.6</v>
          </cell>
          <cell r="AQ110">
            <v>0.54</v>
          </cell>
          <cell r="AR110">
            <v>2.2999999999999998</v>
          </cell>
          <cell r="AT110">
            <v>2.78</v>
          </cell>
          <cell r="AU110">
            <v>2.83</v>
          </cell>
          <cell r="AV110">
            <v>8.17</v>
          </cell>
          <cell r="AW110">
            <v>0.61</v>
          </cell>
          <cell r="AX110">
            <v>2.16</v>
          </cell>
          <cell r="AZ110">
            <v>16706.879831203805</v>
          </cell>
          <cell r="BA110">
            <v>17414.616717506404</v>
          </cell>
          <cell r="BB110">
            <v>22540.347500122207</v>
          </cell>
          <cell r="BD110">
            <v>4074.8487393180008</v>
          </cell>
          <cell r="BE110">
            <v>5018.4979210548008</v>
          </cell>
          <cell r="BF110">
            <v>5726.2348073574012</v>
          </cell>
          <cell r="BG110">
            <v>5962.1471027916014</v>
          </cell>
          <cell r="BH110">
            <v>5962.1471027916014</v>
          </cell>
          <cell r="BJ110">
            <v>2.7482940995564737</v>
          </cell>
          <cell r="BK110">
            <v>2.8647173412578391</v>
          </cell>
          <cell r="BL110">
            <v>3.7079038493374252</v>
          </cell>
          <cell r="BN110">
            <v>0.6703156340381643</v>
          </cell>
          <cell r="BO110">
            <v>0.82554662297331816</v>
          </cell>
          <cell r="BP110">
            <v>0.94196986467468358</v>
          </cell>
          <cell r="BQ110">
            <v>0.98077761190847201</v>
          </cell>
          <cell r="BR110">
            <v>0.98077761190847201</v>
          </cell>
        </row>
        <row r="111">
          <cell r="B111" t="str">
            <v>Guinea-Bissau</v>
          </cell>
          <cell r="C111"/>
          <cell r="D111">
            <v>9.36</v>
          </cell>
          <cell r="E111">
            <v>9.8699999999999992</v>
          </cell>
          <cell r="F111">
            <v>21.32</v>
          </cell>
          <cell r="G111">
            <v>3.79</v>
          </cell>
          <cell r="H111">
            <v>4.55</v>
          </cell>
          <cell r="J111">
            <v>9.76</v>
          </cell>
          <cell r="K111">
            <v>10.28</v>
          </cell>
          <cell r="L111">
            <v>21.24</v>
          </cell>
          <cell r="M111">
            <v>3.91</v>
          </cell>
          <cell r="N111">
            <v>4.5599999999999996</v>
          </cell>
          <cell r="P111">
            <v>12.62</v>
          </cell>
          <cell r="Q111">
            <v>13.31</v>
          </cell>
          <cell r="R111">
            <v>28.78</v>
          </cell>
          <cell r="S111">
            <v>5.26</v>
          </cell>
          <cell r="T111">
            <v>6.01</v>
          </cell>
          <cell r="V111">
            <v>2.17</v>
          </cell>
          <cell r="W111">
            <v>2.11</v>
          </cell>
          <cell r="X111">
            <v>6.49</v>
          </cell>
          <cell r="Y111">
            <v>0.44</v>
          </cell>
          <cell r="Z111">
            <v>1.66</v>
          </cell>
          <cell r="AB111">
            <v>2.68</v>
          </cell>
          <cell r="AC111">
            <v>2.67</v>
          </cell>
          <cell r="AD111">
            <v>8.25</v>
          </cell>
          <cell r="AE111">
            <v>0.53</v>
          </cell>
          <cell r="AF111">
            <v>2.02</v>
          </cell>
          <cell r="AH111">
            <v>3.05</v>
          </cell>
          <cell r="AI111">
            <v>2.11</v>
          </cell>
          <cell r="AJ111">
            <v>9.64</v>
          </cell>
          <cell r="AK111">
            <v>0.68</v>
          </cell>
          <cell r="AL111">
            <v>2.4700000000000002</v>
          </cell>
          <cell r="AN111">
            <v>3.18</v>
          </cell>
          <cell r="AO111">
            <v>3.07</v>
          </cell>
          <cell r="AP111">
            <v>9.0500000000000007</v>
          </cell>
          <cell r="AQ111">
            <v>0.64</v>
          </cell>
          <cell r="AR111">
            <v>2.2200000000000002</v>
          </cell>
          <cell r="AT111">
            <v>3.18</v>
          </cell>
          <cell r="AU111">
            <v>3.17</v>
          </cell>
          <cell r="AV111">
            <v>10.19</v>
          </cell>
          <cell r="AW111">
            <v>0.64</v>
          </cell>
          <cell r="AX111">
            <v>2.48</v>
          </cell>
          <cell r="AZ111">
            <v>2004.7105310543998</v>
          </cell>
          <cell r="BA111">
            <v>2090.3819212703997</v>
          </cell>
          <cell r="BB111">
            <v>2702.9323613147999</v>
          </cell>
          <cell r="BD111">
            <v>464.76729192179999</v>
          </cell>
          <cell r="BE111">
            <v>573.99831444720007</v>
          </cell>
          <cell r="BF111">
            <v>653.24435039699995</v>
          </cell>
          <cell r="BG111">
            <v>681.08755221720003</v>
          </cell>
          <cell r="BH111">
            <v>681.08755221720003</v>
          </cell>
          <cell r="BJ111"/>
          <cell r="BK111"/>
          <cell r="BL111"/>
          <cell r="BN111"/>
          <cell r="BO111"/>
          <cell r="BP111"/>
          <cell r="BQ111"/>
          <cell r="BR111"/>
        </row>
        <row r="112">
          <cell r="B112" t="str">
            <v>Guyana</v>
          </cell>
          <cell r="C112"/>
          <cell r="D112">
            <v>28.71</v>
          </cell>
          <cell r="E112">
            <v>30.36</v>
          </cell>
          <cell r="F112">
            <v>65.87</v>
          </cell>
          <cell r="G112">
            <v>12.1</v>
          </cell>
          <cell r="H112">
            <v>13.87</v>
          </cell>
          <cell r="J112">
            <v>29.93</v>
          </cell>
          <cell r="K112">
            <v>31.07</v>
          </cell>
          <cell r="L112">
            <v>68.58</v>
          </cell>
          <cell r="M112">
            <v>12.27</v>
          </cell>
          <cell r="N112">
            <v>14.89</v>
          </cell>
          <cell r="P112">
            <v>38.71</v>
          </cell>
          <cell r="Q112">
            <v>40.33</v>
          </cell>
          <cell r="R112">
            <v>87.31</v>
          </cell>
          <cell r="S112">
            <v>14.97</v>
          </cell>
          <cell r="T112">
            <v>18.45</v>
          </cell>
          <cell r="V112">
            <v>4.8899999999999997</v>
          </cell>
          <cell r="W112">
            <v>4.92</v>
          </cell>
          <cell r="X112">
            <v>15.91</v>
          </cell>
          <cell r="Y112">
            <v>0.96</v>
          </cell>
          <cell r="Z112">
            <v>3.98</v>
          </cell>
          <cell r="AB112">
            <v>6.04</v>
          </cell>
          <cell r="AC112">
            <v>5.92</v>
          </cell>
          <cell r="AD112">
            <v>18.149999999999999</v>
          </cell>
          <cell r="AE112">
            <v>1.19</v>
          </cell>
          <cell r="AF112">
            <v>4.42</v>
          </cell>
          <cell r="AH112">
            <v>6.88</v>
          </cell>
          <cell r="AI112">
            <v>4.92</v>
          </cell>
          <cell r="AJ112">
            <v>21.43</v>
          </cell>
          <cell r="AK112">
            <v>1.41</v>
          </cell>
          <cell r="AL112">
            <v>5.16</v>
          </cell>
          <cell r="AN112">
            <v>7.17</v>
          </cell>
          <cell r="AO112">
            <v>7.11</v>
          </cell>
          <cell r="AP112">
            <v>20.84</v>
          </cell>
          <cell r="AQ112">
            <v>1.48</v>
          </cell>
          <cell r="AR112">
            <v>5.18</v>
          </cell>
          <cell r="AT112">
            <v>7.17</v>
          </cell>
          <cell r="AU112">
            <v>6.88</v>
          </cell>
          <cell r="AV112">
            <v>19.23</v>
          </cell>
          <cell r="AW112">
            <v>1.47</v>
          </cell>
          <cell r="AX112">
            <v>5.35</v>
          </cell>
          <cell r="AZ112">
            <v>5644.4231128428</v>
          </cell>
          <cell r="BA112">
            <v>5884.2766899123999</v>
          </cell>
          <cell r="BB112">
            <v>7610.4360396428001</v>
          </cell>
          <cell r="BD112">
            <v>961.38032120519995</v>
          </cell>
          <cell r="BE112">
            <v>1187.4718077872001</v>
          </cell>
          <cell r="BF112">
            <v>1352.6168936383999</v>
          </cell>
          <cell r="BG112">
            <v>1409.6312685155999</v>
          </cell>
          <cell r="BH112">
            <v>1409.6312685155999</v>
          </cell>
          <cell r="BJ112">
            <v>27.71822139817499</v>
          </cell>
          <cell r="BK112">
            <v>28.896076852921539</v>
          </cell>
          <cell r="BL112">
            <v>37.372774305933604</v>
          </cell>
          <cell r="BN112">
            <v>4.7210763718939637</v>
          </cell>
          <cell r="BO112">
            <v>5.8313499562862052</v>
          </cell>
          <cell r="BP112">
            <v>6.6423324005379278</v>
          </cell>
          <cell r="BQ112">
            <v>6.922314434862928</v>
          </cell>
          <cell r="BR112">
            <v>6.922314434862928</v>
          </cell>
        </row>
        <row r="113">
          <cell r="B113" t="str">
            <v>Haiti</v>
          </cell>
          <cell r="C113"/>
          <cell r="D113">
            <v>8.8800000000000008</v>
          </cell>
          <cell r="E113">
            <v>9.34</v>
          </cell>
          <cell r="F113">
            <v>19.62</v>
          </cell>
          <cell r="G113">
            <v>3.74</v>
          </cell>
          <cell r="H113">
            <v>4.26</v>
          </cell>
          <cell r="J113">
            <v>9.26</v>
          </cell>
          <cell r="K113">
            <v>9.69</v>
          </cell>
          <cell r="L113">
            <v>19.989999999999998</v>
          </cell>
          <cell r="M113">
            <v>3.66</v>
          </cell>
          <cell r="N113">
            <v>4.47</v>
          </cell>
          <cell r="P113">
            <v>11.98</v>
          </cell>
          <cell r="Q113">
            <v>12.51</v>
          </cell>
          <cell r="R113">
            <v>25.09</v>
          </cell>
          <cell r="S113">
            <v>4.78</v>
          </cell>
          <cell r="T113">
            <v>5.25</v>
          </cell>
          <cell r="V113">
            <v>2.09</v>
          </cell>
          <cell r="W113">
            <v>2.13</v>
          </cell>
          <cell r="X113">
            <v>6.41</v>
          </cell>
          <cell r="Y113">
            <v>0.41</v>
          </cell>
          <cell r="Z113">
            <v>1.61</v>
          </cell>
          <cell r="AB113">
            <v>2.58</v>
          </cell>
          <cell r="AC113">
            <v>2.52</v>
          </cell>
          <cell r="AD113">
            <v>7.85</v>
          </cell>
          <cell r="AE113">
            <v>0.53</v>
          </cell>
          <cell r="AF113">
            <v>2</v>
          </cell>
          <cell r="AH113">
            <v>2.94</v>
          </cell>
          <cell r="AI113">
            <v>2.13</v>
          </cell>
          <cell r="AJ113">
            <v>8.56</v>
          </cell>
          <cell r="AK113">
            <v>0.64</v>
          </cell>
          <cell r="AL113">
            <v>2.19</v>
          </cell>
          <cell r="AN113">
            <v>3.06</v>
          </cell>
          <cell r="AO113">
            <v>3.02</v>
          </cell>
          <cell r="AP113">
            <v>9.2200000000000006</v>
          </cell>
          <cell r="AQ113">
            <v>0.63</v>
          </cell>
          <cell r="AR113">
            <v>2.29</v>
          </cell>
          <cell r="AT113">
            <v>3.06</v>
          </cell>
          <cell r="AU113">
            <v>3.04</v>
          </cell>
          <cell r="AV113">
            <v>9.42</v>
          </cell>
          <cell r="AW113">
            <v>0.6</v>
          </cell>
          <cell r="AX113">
            <v>2.5299999999999998</v>
          </cell>
          <cell r="AZ113">
            <v>213.01210498080005</v>
          </cell>
          <cell r="BA113">
            <v>222.12748785160002</v>
          </cell>
          <cell r="BB113">
            <v>287.37443892680005</v>
          </cell>
          <cell r="BD113">
            <v>50.134605789399998</v>
          </cell>
          <cell r="BE113">
            <v>61.888652122800003</v>
          </cell>
          <cell r="BF113">
            <v>70.524278000400002</v>
          </cell>
          <cell r="BG113">
            <v>73.402819959600009</v>
          </cell>
          <cell r="BH113">
            <v>73.402819959600009</v>
          </cell>
          <cell r="BJ113">
            <v>5.3524125943101817</v>
          </cell>
          <cell r="BK113">
            <v>5.5814572774000313</v>
          </cell>
          <cell r="BL113">
            <v>7.220935008990538</v>
          </cell>
          <cell r="BN113">
            <v>1.2597457569941755</v>
          </cell>
          <cell r="BO113">
            <v>1.5550928483468769</v>
          </cell>
          <cell r="BP113">
            <v>1.7720825481162086</v>
          </cell>
          <cell r="BQ113">
            <v>1.8444124480393191</v>
          </cell>
          <cell r="BR113">
            <v>1.8444124480393191</v>
          </cell>
        </row>
        <row r="114">
          <cell r="B114" t="str">
            <v>Honduras</v>
          </cell>
          <cell r="C114"/>
          <cell r="D114">
            <v>38.54</v>
          </cell>
          <cell r="E114">
            <v>40.08</v>
          </cell>
          <cell r="F114">
            <v>87.3</v>
          </cell>
          <cell r="G114">
            <v>16.04</v>
          </cell>
          <cell r="H114">
            <v>18.350000000000001</v>
          </cell>
          <cell r="J114">
            <v>40.17</v>
          </cell>
          <cell r="K114">
            <v>41.85</v>
          </cell>
          <cell r="L114">
            <v>92.02</v>
          </cell>
          <cell r="M114">
            <v>16.45</v>
          </cell>
          <cell r="N114">
            <v>19.09</v>
          </cell>
          <cell r="P114">
            <v>51.95</v>
          </cell>
          <cell r="Q114">
            <v>54.21</v>
          </cell>
          <cell r="R114">
            <v>115.22</v>
          </cell>
          <cell r="S114">
            <v>22.12</v>
          </cell>
          <cell r="T114">
            <v>24.46</v>
          </cell>
          <cell r="V114">
            <v>6.06</v>
          </cell>
          <cell r="W114">
            <v>6.07</v>
          </cell>
          <cell r="X114">
            <v>19.329999999999998</v>
          </cell>
          <cell r="Y114">
            <v>1.22</v>
          </cell>
          <cell r="Z114">
            <v>4.76</v>
          </cell>
          <cell r="AB114">
            <v>7.48</v>
          </cell>
          <cell r="AC114">
            <v>7.24</v>
          </cell>
          <cell r="AD114">
            <v>21.57</v>
          </cell>
          <cell r="AE114">
            <v>1.58</v>
          </cell>
          <cell r="AF114">
            <v>5.5</v>
          </cell>
          <cell r="AH114">
            <v>8.52</v>
          </cell>
          <cell r="AI114">
            <v>6.07</v>
          </cell>
          <cell r="AJ114">
            <v>25.32</v>
          </cell>
          <cell r="AK114">
            <v>1.73</v>
          </cell>
          <cell r="AL114">
            <v>6.26</v>
          </cell>
          <cell r="AN114">
            <v>8.8800000000000008</v>
          </cell>
          <cell r="AO114">
            <v>8.8800000000000008</v>
          </cell>
          <cell r="AP114">
            <v>26.5</v>
          </cell>
          <cell r="AQ114">
            <v>2.0099999999999998</v>
          </cell>
          <cell r="AR114">
            <v>6.93</v>
          </cell>
          <cell r="AT114">
            <v>8.8800000000000008</v>
          </cell>
          <cell r="AU114">
            <v>8.69</v>
          </cell>
          <cell r="AV114">
            <v>27.35</v>
          </cell>
          <cell r="AW114">
            <v>1.86</v>
          </cell>
          <cell r="AX114">
            <v>6.83</v>
          </cell>
          <cell r="AZ114">
            <v>361.39882767299997</v>
          </cell>
          <cell r="BA114">
            <v>376.68372879150002</v>
          </cell>
          <cell r="BB114">
            <v>487.14761540250004</v>
          </cell>
          <cell r="BD114">
            <v>56.826074096999996</v>
          </cell>
          <cell r="BE114">
            <v>70.141754825999996</v>
          </cell>
          <cell r="BF114">
            <v>79.894084374000002</v>
          </cell>
          <cell r="BG114">
            <v>83.269890756000009</v>
          </cell>
          <cell r="BH114">
            <v>83.269890756000009</v>
          </cell>
          <cell r="BJ114">
            <v>19.126589839323426</v>
          </cell>
          <cell r="BK114">
            <v>19.93552449002652</v>
          </cell>
          <cell r="BL114">
            <v>25.781690247868504</v>
          </cell>
          <cell r="BN114">
            <v>3.0074502964789818</v>
          </cell>
          <cell r="BO114">
            <v>3.7121663725516147</v>
          </cell>
          <cell r="BP114">
            <v>4.228296456435797</v>
          </cell>
          <cell r="BQ114">
            <v>4.4069568700880133</v>
          </cell>
          <cell r="BR114">
            <v>4.4069568700880133</v>
          </cell>
        </row>
        <row r="115">
          <cell r="B115" t="str">
            <v>Hungary</v>
          </cell>
          <cell r="C115"/>
          <cell r="D115">
            <v>287.88</v>
          </cell>
          <cell r="E115">
            <v>293.87</v>
          </cell>
          <cell r="F115">
            <v>621.89</v>
          </cell>
          <cell r="G115">
            <v>117.68</v>
          </cell>
          <cell r="H115">
            <v>137.25</v>
          </cell>
          <cell r="J115">
            <v>300.08999999999997</v>
          </cell>
          <cell r="K115">
            <v>314.91000000000003</v>
          </cell>
          <cell r="L115">
            <v>677.45</v>
          </cell>
          <cell r="M115">
            <v>121.25</v>
          </cell>
          <cell r="N115">
            <v>140.88999999999999</v>
          </cell>
          <cell r="P115">
            <v>388.11</v>
          </cell>
          <cell r="Q115">
            <v>404.33</v>
          </cell>
          <cell r="R115">
            <v>889.7</v>
          </cell>
          <cell r="S115">
            <v>153.53</v>
          </cell>
          <cell r="T115">
            <v>191.39</v>
          </cell>
          <cell r="V115">
            <v>26.1</v>
          </cell>
          <cell r="W115">
            <v>25.56</v>
          </cell>
          <cell r="X115">
            <v>76.849999999999994</v>
          </cell>
          <cell r="Y115">
            <v>5.25</v>
          </cell>
          <cell r="Z115">
            <v>19.38</v>
          </cell>
          <cell r="AB115">
            <v>32.21</v>
          </cell>
          <cell r="AC115">
            <v>32.700000000000003</v>
          </cell>
          <cell r="AD115">
            <v>103.35</v>
          </cell>
          <cell r="AE115">
            <v>6.78</v>
          </cell>
          <cell r="AF115">
            <v>26.56</v>
          </cell>
          <cell r="AH115">
            <v>36.71</v>
          </cell>
          <cell r="AI115">
            <v>25.56</v>
          </cell>
          <cell r="AJ115">
            <v>119.05</v>
          </cell>
          <cell r="AK115">
            <v>8.33</v>
          </cell>
          <cell r="AL115">
            <v>29.73</v>
          </cell>
          <cell r="AN115">
            <v>38.25</v>
          </cell>
          <cell r="AO115">
            <v>38.25</v>
          </cell>
          <cell r="AP115">
            <v>110.9</v>
          </cell>
          <cell r="AQ115">
            <v>7.93</v>
          </cell>
          <cell r="AR115">
            <v>29.94</v>
          </cell>
          <cell r="AT115">
            <v>38.25</v>
          </cell>
          <cell r="AU115">
            <v>38.28</v>
          </cell>
          <cell r="AV115">
            <v>110.84</v>
          </cell>
          <cell r="AW115">
            <v>7.49</v>
          </cell>
          <cell r="AX115">
            <v>30.79</v>
          </cell>
          <cell r="AZ115">
            <v>36113.616205175997</v>
          </cell>
          <cell r="BA115">
            <v>37645.321269317996</v>
          </cell>
          <cell r="BB115">
            <v>48687.145982321999</v>
          </cell>
          <cell r="BD115">
            <v>3274.1607022200001</v>
          </cell>
          <cell r="BE115">
            <v>4040.6404681419999</v>
          </cell>
          <cell r="BF115">
            <v>4605.1509340419998</v>
          </cell>
          <cell r="BG115">
            <v>4798.3389601499994</v>
          </cell>
          <cell r="BH115">
            <v>4798.3389601499994</v>
          </cell>
          <cell r="BJ115">
            <v>173.66991191616597</v>
          </cell>
          <cell r="BK115">
            <v>181.03586170252274</v>
          </cell>
          <cell r="BL115">
            <v>234.13585352849515</v>
          </cell>
          <cell r="BN115">
            <v>15.745396349214715</v>
          </cell>
          <cell r="BO115">
            <v>19.431387601846971</v>
          </cell>
          <cell r="BP115">
            <v>22.146111110332267</v>
          </cell>
          <cell r="BQ115">
            <v>23.07514982212501</v>
          </cell>
          <cell r="BR115">
            <v>23.07514982212501</v>
          </cell>
        </row>
        <row r="116">
          <cell r="B116" t="str">
            <v>Iceland</v>
          </cell>
          <cell r="C116"/>
          <cell r="D116">
            <v>551.5</v>
          </cell>
          <cell r="E116">
            <v>579</v>
          </cell>
          <cell r="F116">
            <v>1266.73</v>
          </cell>
          <cell r="G116">
            <v>221.34</v>
          </cell>
          <cell r="H116">
            <v>266.26</v>
          </cell>
          <cell r="J116">
            <v>574.9</v>
          </cell>
          <cell r="K116">
            <v>616.03</v>
          </cell>
          <cell r="L116">
            <v>1286.3399999999999</v>
          </cell>
          <cell r="M116">
            <v>240.79</v>
          </cell>
          <cell r="N116">
            <v>279.20999999999998</v>
          </cell>
          <cell r="P116">
            <v>743.51</v>
          </cell>
          <cell r="Q116">
            <v>798.93</v>
          </cell>
          <cell r="R116">
            <v>1685.64</v>
          </cell>
          <cell r="S116">
            <v>315.36</v>
          </cell>
          <cell r="T116">
            <v>368.02</v>
          </cell>
          <cell r="V116">
            <v>41.84</v>
          </cell>
          <cell r="W116">
            <v>41.84</v>
          </cell>
          <cell r="X116">
            <v>125.94</v>
          </cell>
          <cell r="Y116">
            <v>8.7200000000000006</v>
          </cell>
          <cell r="Z116">
            <v>31.01</v>
          </cell>
          <cell r="AB116">
            <v>51.64</v>
          </cell>
          <cell r="AC116">
            <v>52.79</v>
          </cell>
          <cell r="AD116">
            <v>160.44</v>
          </cell>
          <cell r="AE116">
            <v>11.19</v>
          </cell>
          <cell r="AF116">
            <v>40.47</v>
          </cell>
          <cell r="AH116">
            <v>58.87</v>
          </cell>
          <cell r="AI116">
            <v>41.84</v>
          </cell>
          <cell r="AJ116">
            <v>185.82</v>
          </cell>
          <cell r="AK116">
            <v>11.52</v>
          </cell>
          <cell r="AL116">
            <v>47.61</v>
          </cell>
          <cell r="AN116">
            <v>61.33</v>
          </cell>
          <cell r="AO116">
            <v>60.01</v>
          </cell>
          <cell r="AP116">
            <v>166.61</v>
          </cell>
          <cell r="AQ116">
            <v>12.22</v>
          </cell>
          <cell r="AR116">
            <v>45.9</v>
          </cell>
          <cell r="AT116">
            <v>61.33</v>
          </cell>
          <cell r="AU116">
            <v>62.04</v>
          </cell>
          <cell r="AV116">
            <v>188.47</v>
          </cell>
          <cell r="AW116">
            <v>11.92</v>
          </cell>
          <cell r="AX116">
            <v>52.09</v>
          </cell>
          <cell r="AZ116">
            <v>72704.173966800008</v>
          </cell>
          <cell r="BA116">
            <v>75788.992952879998</v>
          </cell>
          <cell r="BB116">
            <v>98016.827535912016</v>
          </cell>
          <cell r="BD116">
            <v>5515.7618110080011</v>
          </cell>
          <cell r="BE116">
            <v>6807.6945487680005</v>
          </cell>
          <cell r="BF116">
            <v>7760.8245175440006</v>
          </cell>
          <cell r="BG116">
            <v>8085.126000696001</v>
          </cell>
          <cell r="BH116">
            <v>8085.126000696001</v>
          </cell>
          <cell r="BJ116">
            <v>594.75610582174886</v>
          </cell>
          <cell r="BK116">
            <v>619.99145101889997</v>
          </cell>
          <cell r="BL116">
            <v>801.8261328005957</v>
          </cell>
          <cell r="BN116">
            <v>45.121659959350815</v>
          </cell>
          <cell r="BO116">
            <v>55.690308802602189</v>
          </cell>
          <cell r="BP116">
            <v>63.487383408388673</v>
          </cell>
          <cell r="BQ116">
            <v>66.140329954755856</v>
          </cell>
          <cell r="BR116">
            <v>66.140329954755856</v>
          </cell>
        </row>
        <row r="117">
          <cell r="B117" t="str">
            <v>India</v>
          </cell>
          <cell r="C117"/>
          <cell r="D117">
            <v>34.409999999999997</v>
          </cell>
          <cell r="E117">
            <v>36.04</v>
          </cell>
          <cell r="F117">
            <v>76.73</v>
          </cell>
          <cell r="G117">
            <v>14.3</v>
          </cell>
          <cell r="H117">
            <v>16.350000000000001</v>
          </cell>
          <cell r="J117">
            <v>35.869999999999997</v>
          </cell>
          <cell r="K117">
            <v>37.15</v>
          </cell>
          <cell r="L117">
            <v>77.05</v>
          </cell>
          <cell r="M117">
            <v>14.67</v>
          </cell>
          <cell r="N117">
            <v>15.86</v>
          </cell>
          <cell r="P117">
            <v>46.39</v>
          </cell>
          <cell r="Q117">
            <v>49.03</v>
          </cell>
          <cell r="R117">
            <v>110.27</v>
          </cell>
          <cell r="S117">
            <v>18.47</v>
          </cell>
          <cell r="T117">
            <v>23.06</v>
          </cell>
          <cell r="V117">
            <v>5.58</v>
          </cell>
          <cell r="W117">
            <v>5.58</v>
          </cell>
          <cell r="X117">
            <v>16.66</v>
          </cell>
          <cell r="Y117">
            <v>1.1499999999999999</v>
          </cell>
          <cell r="Z117">
            <v>4.22</v>
          </cell>
          <cell r="AB117">
            <v>6.89</v>
          </cell>
          <cell r="AC117">
            <v>6.67</v>
          </cell>
          <cell r="AD117">
            <v>19.87</v>
          </cell>
          <cell r="AE117">
            <v>1.38</v>
          </cell>
          <cell r="AF117">
            <v>4.9000000000000004</v>
          </cell>
          <cell r="AH117">
            <v>7.85</v>
          </cell>
          <cell r="AI117">
            <v>5.58</v>
          </cell>
          <cell r="AJ117">
            <v>23.8</v>
          </cell>
          <cell r="AK117">
            <v>1.58</v>
          </cell>
          <cell r="AL117">
            <v>5.97</v>
          </cell>
          <cell r="AN117">
            <v>8.18</v>
          </cell>
          <cell r="AO117">
            <v>7.75</v>
          </cell>
          <cell r="AP117">
            <v>23.57</v>
          </cell>
          <cell r="AQ117">
            <v>1.69</v>
          </cell>
          <cell r="AR117">
            <v>5.54</v>
          </cell>
          <cell r="AT117">
            <v>8.18</v>
          </cell>
          <cell r="AU117">
            <v>8.1999999999999993</v>
          </cell>
          <cell r="AV117">
            <v>24.89</v>
          </cell>
          <cell r="AW117">
            <v>1.51</v>
          </cell>
          <cell r="AX117">
            <v>6.5</v>
          </cell>
          <cell r="AZ117">
            <v>488.41693291679991</v>
          </cell>
          <cell r="BA117">
            <v>509.14023201759989</v>
          </cell>
          <cell r="BB117">
            <v>658.46153786719992</v>
          </cell>
          <cell r="BD117">
            <v>79.202745878399995</v>
          </cell>
          <cell r="BE117">
            <v>97.796938907199987</v>
          </cell>
          <cell r="BF117">
            <v>111.42321776799999</v>
          </cell>
          <cell r="BG117">
            <v>116.10725112639999</v>
          </cell>
          <cell r="BH117">
            <v>116.10725112639999</v>
          </cell>
          <cell r="BJ117">
            <v>10.681427191167842</v>
          </cell>
          <cell r="BK117">
            <v>11.134635087102309</v>
          </cell>
          <cell r="BL117">
            <v>14.400215268767109</v>
          </cell>
          <cell r="BN117">
            <v>1.7321233282974882</v>
          </cell>
          <cell r="BO117">
            <v>2.1387687691701958</v>
          </cell>
          <cell r="BP117">
            <v>2.4367684815654624</v>
          </cell>
          <cell r="BQ117">
            <v>2.5392058827013355</v>
          </cell>
          <cell r="BR117">
            <v>2.5392058827013355</v>
          </cell>
        </row>
        <row r="118">
          <cell r="B118" t="str">
            <v>Indonesia</v>
          </cell>
          <cell r="C118"/>
          <cell r="D118">
            <v>44.48</v>
          </cell>
          <cell r="E118">
            <v>46.61</v>
          </cell>
          <cell r="F118">
            <v>102.61</v>
          </cell>
          <cell r="G118">
            <v>19.03</v>
          </cell>
          <cell r="H118">
            <v>21.68</v>
          </cell>
          <cell r="J118">
            <v>46.37</v>
          </cell>
          <cell r="K118">
            <v>48.61</v>
          </cell>
          <cell r="L118">
            <v>102.41</v>
          </cell>
          <cell r="M118">
            <v>19.829999999999998</v>
          </cell>
          <cell r="N118">
            <v>20.87</v>
          </cell>
          <cell r="P118">
            <v>59.97</v>
          </cell>
          <cell r="Q118">
            <v>62.97</v>
          </cell>
          <cell r="R118">
            <v>139.86000000000001</v>
          </cell>
          <cell r="S118">
            <v>23.33</v>
          </cell>
          <cell r="T118">
            <v>28.97</v>
          </cell>
          <cell r="V118">
            <v>6.72</v>
          </cell>
          <cell r="W118">
            <v>6.85</v>
          </cell>
          <cell r="X118">
            <v>21.12</v>
          </cell>
          <cell r="Y118">
            <v>1.31</v>
          </cell>
          <cell r="Z118">
            <v>5.49</v>
          </cell>
          <cell r="AB118">
            <v>8.3000000000000007</v>
          </cell>
          <cell r="AC118">
            <v>8.27</v>
          </cell>
          <cell r="AD118">
            <v>25.73</v>
          </cell>
          <cell r="AE118">
            <v>1.66</v>
          </cell>
          <cell r="AF118">
            <v>6.25</v>
          </cell>
          <cell r="AH118">
            <v>9.4600000000000009</v>
          </cell>
          <cell r="AI118">
            <v>6.85</v>
          </cell>
          <cell r="AJ118">
            <v>29.2</v>
          </cell>
          <cell r="AK118">
            <v>1.9</v>
          </cell>
          <cell r="AL118">
            <v>7.05</v>
          </cell>
          <cell r="AN118">
            <v>9.86</v>
          </cell>
          <cell r="AO118">
            <v>9.57</v>
          </cell>
          <cell r="AP118">
            <v>28.69</v>
          </cell>
          <cell r="AQ118">
            <v>1.99</v>
          </cell>
          <cell r="AR118">
            <v>7.44</v>
          </cell>
          <cell r="AT118">
            <v>9.86</v>
          </cell>
          <cell r="AU118">
            <v>9.52</v>
          </cell>
          <cell r="AV118">
            <v>27.86</v>
          </cell>
          <cell r="AW118">
            <v>1.92</v>
          </cell>
          <cell r="AX118">
            <v>6.77</v>
          </cell>
          <cell r="AZ118">
            <v>151351.7971117472</v>
          </cell>
          <cell r="BA118">
            <v>157782.88741168432</v>
          </cell>
          <cell r="BB118">
            <v>204059.51602498832</v>
          </cell>
          <cell r="BD118">
            <v>22866.0988442208</v>
          </cell>
          <cell r="BE118">
            <v>28242.354227237007</v>
          </cell>
          <cell r="BF118">
            <v>32189.478432489406</v>
          </cell>
          <cell r="BG118">
            <v>33550.555744645404</v>
          </cell>
          <cell r="BH118">
            <v>33550.555744645404</v>
          </cell>
          <cell r="BJ118">
            <v>16.649569009743143</v>
          </cell>
          <cell r="BK118">
            <v>17.357025966317213</v>
          </cell>
          <cell r="BL118">
            <v>22.447721526850188</v>
          </cell>
          <cell r="BN118">
            <v>2.5154025122633525</v>
          </cell>
          <cell r="BO118">
            <v>3.1068215553252725</v>
          </cell>
          <cell r="BP118">
            <v>3.5410279413707322</v>
          </cell>
          <cell r="BQ118">
            <v>3.6907542813864076</v>
          </cell>
          <cell r="BR118">
            <v>3.6907542813864076</v>
          </cell>
        </row>
        <row r="119">
          <cell r="B119" t="str">
            <v>Iran (Islamic Republic of)</v>
          </cell>
          <cell r="C119"/>
          <cell r="D119">
            <v>198.45</v>
          </cell>
          <cell r="E119">
            <v>209.55</v>
          </cell>
          <cell r="F119">
            <v>454.77</v>
          </cell>
          <cell r="G119">
            <v>79.33</v>
          </cell>
          <cell r="H119">
            <v>98.46</v>
          </cell>
          <cell r="J119">
            <v>206.87</v>
          </cell>
          <cell r="K119">
            <v>209.94</v>
          </cell>
          <cell r="L119">
            <v>475.49</v>
          </cell>
          <cell r="M119">
            <v>81.349999999999994</v>
          </cell>
          <cell r="N119">
            <v>98.82</v>
          </cell>
          <cell r="P119">
            <v>267.54000000000002</v>
          </cell>
          <cell r="Q119">
            <v>275.02999999999997</v>
          </cell>
          <cell r="R119">
            <v>591.28</v>
          </cell>
          <cell r="S119">
            <v>110.21</v>
          </cell>
          <cell r="T119">
            <v>125.87</v>
          </cell>
          <cell r="V119">
            <v>19.920000000000002</v>
          </cell>
          <cell r="W119">
            <v>19.64</v>
          </cell>
          <cell r="X119">
            <v>59.47</v>
          </cell>
          <cell r="Y119">
            <v>4.07</v>
          </cell>
          <cell r="Z119">
            <v>15.14</v>
          </cell>
          <cell r="AB119">
            <v>24.58</v>
          </cell>
          <cell r="AC119">
            <v>23.78</v>
          </cell>
          <cell r="AD119">
            <v>68.53</v>
          </cell>
          <cell r="AE119">
            <v>5.28</v>
          </cell>
          <cell r="AF119">
            <v>16.95</v>
          </cell>
          <cell r="AH119">
            <v>28.02</v>
          </cell>
          <cell r="AI119">
            <v>19.64</v>
          </cell>
          <cell r="AJ119">
            <v>83.65</v>
          </cell>
          <cell r="AK119">
            <v>5.41</v>
          </cell>
          <cell r="AL119">
            <v>22.1</v>
          </cell>
          <cell r="AN119">
            <v>29.2</v>
          </cell>
          <cell r="AO119">
            <v>28.16</v>
          </cell>
          <cell r="AP119">
            <v>88.73</v>
          </cell>
          <cell r="AQ119">
            <v>5.61</v>
          </cell>
          <cell r="AR119">
            <v>20.74</v>
          </cell>
          <cell r="AT119">
            <v>29.2</v>
          </cell>
          <cell r="AU119">
            <v>29.7</v>
          </cell>
          <cell r="AV119">
            <v>99.57</v>
          </cell>
          <cell r="AW119">
            <v>6.15</v>
          </cell>
          <cell r="AX119">
            <v>24.41</v>
          </cell>
          <cell r="AZ119">
            <v>749763.59136805357</v>
          </cell>
          <cell r="BA119">
            <v>781575.17836386629</v>
          </cell>
          <cell r="BB119">
            <v>1010792.3972517465</v>
          </cell>
          <cell r="BD119">
            <v>75259.716503157615</v>
          </cell>
          <cell r="BE119">
            <v>92865.654199177414</v>
          </cell>
          <cell r="BF119">
            <v>105862.31206920062</v>
          </cell>
          <cell r="BG119">
            <v>110320.46796647602</v>
          </cell>
          <cell r="BH119">
            <v>110320.46796647602</v>
          </cell>
          <cell r="BJ119">
            <v>73.117874803538399</v>
          </cell>
          <cell r="BK119">
            <v>76.220180199586764</v>
          </cell>
          <cell r="BL119">
            <v>98.573727512918467</v>
          </cell>
          <cell r="BN119">
            <v>7.3394208419575975</v>
          </cell>
          <cell r="BO119">
            <v>9.0563737096043031</v>
          </cell>
          <cell r="BP119">
            <v>10.323823895163247</v>
          </cell>
          <cell r="BQ119">
            <v>10.758588784395675</v>
          </cell>
          <cell r="BR119">
            <v>10.758588784395675</v>
          </cell>
        </row>
        <row r="120">
          <cell r="B120" t="str">
            <v>Iraq</v>
          </cell>
          <cell r="C120"/>
          <cell r="D120">
            <v>37.76</v>
          </cell>
          <cell r="E120">
            <v>39.770000000000003</v>
          </cell>
          <cell r="F120">
            <v>82.36</v>
          </cell>
          <cell r="G120">
            <v>15.15</v>
          </cell>
          <cell r="H120">
            <v>17.54</v>
          </cell>
          <cell r="J120">
            <v>39.36</v>
          </cell>
          <cell r="K120">
            <v>41.14</v>
          </cell>
          <cell r="L120">
            <v>89.32</v>
          </cell>
          <cell r="M120">
            <v>15.4</v>
          </cell>
          <cell r="N120">
            <v>19.420000000000002</v>
          </cell>
          <cell r="P120">
            <v>50.9</v>
          </cell>
          <cell r="Q120">
            <v>53.15</v>
          </cell>
          <cell r="R120">
            <v>113.12</v>
          </cell>
          <cell r="S120">
            <v>20.53</v>
          </cell>
          <cell r="T120">
            <v>23.91</v>
          </cell>
          <cell r="V120">
            <v>5.97</v>
          </cell>
          <cell r="W120">
            <v>5.82</v>
          </cell>
          <cell r="X120">
            <v>17.05</v>
          </cell>
          <cell r="Y120">
            <v>1.24</v>
          </cell>
          <cell r="Z120">
            <v>4.4800000000000004</v>
          </cell>
          <cell r="AB120">
            <v>7.37</v>
          </cell>
          <cell r="AC120">
            <v>7.49</v>
          </cell>
          <cell r="AD120">
            <v>23.93</v>
          </cell>
          <cell r="AE120">
            <v>1.48</v>
          </cell>
          <cell r="AF120">
            <v>5.74</v>
          </cell>
          <cell r="AH120">
            <v>8.4</v>
          </cell>
          <cell r="AI120">
            <v>5.82</v>
          </cell>
          <cell r="AJ120">
            <v>23.38</v>
          </cell>
          <cell r="AK120">
            <v>1.64</v>
          </cell>
          <cell r="AL120">
            <v>6.05</v>
          </cell>
          <cell r="AN120">
            <v>8.75</v>
          </cell>
          <cell r="AO120">
            <v>8.5399999999999991</v>
          </cell>
          <cell r="AP120">
            <v>26.24</v>
          </cell>
          <cell r="AQ120">
            <v>1.83</v>
          </cell>
          <cell r="AR120">
            <v>6.49</v>
          </cell>
          <cell r="AT120">
            <v>8.75</v>
          </cell>
          <cell r="AU120">
            <v>8.57</v>
          </cell>
          <cell r="AV120">
            <v>27.06</v>
          </cell>
          <cell r="AW120">
            <v>1.82</v>
          </cell>
          <cell r="AX120">
            <v>6.5</v>
          </cell>
          <cell r="AZ120">
            <v>16294.576531065602</v>
          </cell>
          <cell r="BA120">
            <v>16985.024689161604</v>
          </cell>
          <cell r="BB120">
            <v>21964.882029429005</v>
          </cell>
          <cell r="BD120">
            <v>2576.2346898957003</v>
          </cell>
          <cell r="BE120">
            <v>3180.3768282297005</v>
          </cell>
          <cell r="BF120">
            <v>3624.8528300040007</v>
          </cell>
          <cell r="BG120">
            <v>3775.8883645875007</v>
          </cell>
          <cell r="BH120">
            <v>3775.8883645875007</v>
          </cell>
          <cell r="BJ120">
            <v>13.926988488090258</v>
          </cell>
          <cell r="BK120">
            <v>14.517115118941541</v>
          </cell>
          <cell r="BL120">
            <v>18.773403443956415</v>
          </cell>
          <cell r="BN120">
            <v>2.2019099913638462</v>
          </cell>
          <cell r="BO120">
            <v>2.7182707933587182</v>
          </cell>
          <cell r="BP120">
            <v>3.0981648119692315</v>
          </cell>
          <cell r="BQ120">
            <v>3.2272550124679493</v>
          </cell>
          <cell r="BR120">
            <v>3.2272550124679493</v>
          </cell>
        </row>
        <row r="121">
          <cell r="B121" t="str">
            <v>Ireland</v>
          </cell>
          <cell r="C121"/>
          <cell r="D121">
            <v>655.35</v>
          </cell>
          <cell r="E121">
            <v>685.01</v>
          </cell>
          <cell r="F121">
            <v>1505.89</v>
          </cell>
          <cell r="G121">
            <v>253.65</v>
          </cell>
          <cell r="H121">
            <v>316.7</v>
          </cell>
          <cell r="J121">
            <v>683.14</v>
          </cell>
          <cell r="K121">
            <v>700.6</v>
          </cell>
          <cell r="L121">
            <v>1463.28</v>
          </cell>
          <cell r="M121">
            <v>262.14999999999998</v>
          </cell>
          <cell r="N121">
            <v>325.73</v>
          </cell>
          <cell r="P121">
            <v>883.51</v>
          </cell>
          <cell r="Q121">
            <v>926.77</v>
          </cell>
          <cell r="R121">
            <v>2002.58</v>
          </cell>
          <cell r="S121">
            <v>334.11</v>
          </cell>
          <cell r="T121">
            <v>438.04</v>
          </cell>
          <cell r="V121">
            <v>47.43</v>
          </cell>
          <cell r="W121">
            <v>46.94</v>
          </cell>
          <cell r="X121">
            <v>145.6</v>
          </cell>
          <cell r="Y121">
            <v>9.24</v>
          </cell>
          <cell r="Z121">
            <v>35.64</v>
          </cell>
          <cell r="AB121">
            <v>58.53</v>
          </cell>
          <cell r="AC121">
            <v>56.62</v>
          </cell>
          <cell r="AD121">
            <v>174.45</v>
          </cell>
          <cell r="AE121">
            <v>11.64</v>
          </cell>
          <cell r="AF121">
            <v>45.44</v>
          </cell>
          <cell r="AH121">
            <v>66.72</v>
          </cell>
          <cell r="AI121">
            <v>46.94</v>
          </cell>
          <cell r="AJ121">
            <v>206.91</v>
          </cell>
          <cell r="AK121">
            <v>14.59</v>
          </cell>
          <cell r="AL121">
            <v>51.29</v>
          </cell>
          <cell r="AN121">
            <v>69.52</v>
          </cell>
          <cell r="AO121">
            <v>70.37</v>
          </cell>
          <cell r="AP121">
            <v>208.25</v>
          </cell>
          <cell r="AQ121">
            <v>13.82</v>
          </cell>
          <cell r="AR121">
            <v>55.11</v>
          </cell>
          <cell r="AT121">
            <v>69.52</v>
          </cell>
          <cell r="AU121">
            <v>67.73</v>
          </cell>
          <cell r="AV121">
            <v>199.63</v>
          </cell>
          <cell r="AW121">
            <v>14.34</v>
          </cell>
          <cell r="AX121">
            <v>53.13</v>
          </cell>
          <cell r="AZ121">
            <v>552.4371324105</v>
          </cell>
          <cell r="BA121">
            <v>575.86313059420002</v>
          </cell>
          <cell r="BB121">
            <v>744.76803365529997</v>
          </cell>
          <cell r="BD121">
            <v>39.981831372899997</v>
          </cell>
          <cell r="BE121">
            <v>49.338743205900002</v>
          </cell>
          <cell r="BF121">
            <v>56.242626801599997</v>
          </cell>
          <cell r="BG121">
            <v>58.602928885599994</v>
          </cell>
          <cell r="BH121">
            <v>58.602928885599994</v>
          </cell>
          <cell r="BJ121">
            <v>731.66120219390905</v>
          </cell>
          <cell r="BK121">
            <v>762.68716512817127</v>
          </cell>
          <cell r="BL121">
            <v>986.38893530226676</v>
          </cell>
          <cell r="BN121">
            <v>52.952911909753723</v>
          </cell>
          <cell r="BO121">
            <v>65.345433988570221</v>
          </cell>
          <cell r="BP121">
            <v>74.489105684561849</v>
          </cell>
          <cell r="BQ121">
            <v>77.615147290029071</v>
          </cell>
          <cell r="BR121">
            <v>77.615147290029071</v>
          </cell>
        </row>
        <row r="122">
          <cell r="B122" t="str">
            <v>Israel</v>
          </cell>
          <cell r="C122"/>
          <cell r="D122">
            <v>399</v>
          </cell>
          <cell r="E122">
            <v>414.11</v>
          </cell>
          <cell r="F122">
            <v>884.31</v>
          </cell>
          <cell r="G122">
            <v>162.47</v>
          </cell>
          <cell r="H122">
            <v>191.5</v>
          </cell>
          <cell r="J122">
            <v>415.92</v>
          </cell>
          <cell r="K122">
            <v>420.51</v>
          </cell>
          <cell r="L122">
            <v>878.27</v>
          </cell>
          <cell r="M122">
            <v>161.18</v>
          </cell>
          <cell r="N122">
            <v>189.01</v>
          </cell>
          <cell r="P122">
            <v>537.91</v>
          </cell>
          <cell r="Q122">
            <v>567.91999999999996</v>
          </cell>
          <cell r="R122">
            <v>1202.8699999999999</v>
          </cell>
          <cell r="S122">
            <v>208.84</v>
          </cell>
          <cell r="T122">
            <v>263.06</v>
          </cell>
          <cell r="V122">
            <v>33.08</v>
          </cell>
          <cell r="W122">
            <v>33.25</v>
          </cell>
          <cell r="X122">
            <v>103.69</v>
          </cell>
          <cell r="Y122">
            <v>6.62</v>
          </cell>
          <cell r="Z122">
            <v>26.77</v>
          </cell>
          <cell r="AB122">
            <v>40.82</v>
          </cell>
          <cell r="AC122">
            <v>40.409999999999997</v>
          </cell>
          <cell r="AD122">
            <v>133.99</v>
          </cell>
          <cell r="AE122">
            <v>7.91</v>
          </cell>
          <cell r="AF122">
            <v>32.89</v>
          </cell>
          <cell r="AH122">
            <v>46.53</v>
          </cell>
          <cell r="AI122">
            <v>33.25</v>
          </cell>
          <cell r="AJ122">
            <v>137.91</v>
          </cell>
          <cell r="AK122">
            <v>9.24</v>
          </cell>
          <cell r="AL122">
            <v>35.53</v>
          </cell>
          <cell r="AN122">
            <v>48.49</v>
          </cell>
          <cell r="AO122">
            <v>49.37</v>
          </cell>
          <cell r="AP122">
            <v>150.80000000000001</v>
          </cell>
          <cell r="AQ122">
            <v>10.45</v>
          </cell>
          <cell r="AR122">
            <v>38.01</v>
          </cell>
          <cell r="AT122">
            <v>48.49</v>
          </cell>
          <cell r="AU122">
            <v>47.95</v>
          </cell>
          <cell r="AV122">
            <v>144.83000000000001</v>
          </cell>
          <cell r="AW122">
            <v>10.23</v>
          </cell>
          <cell r="AX122">
            <v>36.85</v>
          </cell>
          <cell r="AZ122">
            <v>1585.80553803</v>
          </cell>
          <cell r="BA122">
            <v>1653.0532315224</v>
          </cell>
          <cell r="BB122">
            <v>2137.8963833626999</v>
          </cell>
          <cell r="BD122">
            <v>131.4748050076</v>
          </cell>
          <cell r="BE122">
            <v>162.23704777539999</v>
          </cell>
          <cell r="BF122">
            <v>184.93115710409998</v>
          </cell>
          <cell r="BG122">
            <v>192.7210790453</v>
          </cell>
          <cell r="BH122">
            <v>192.7210790453</v>
          </cell>
          <cell r="BJ122">
            <v>424.12784150319288</v>
          </cell>
          <cell r="BK122">
            <v>442.11341312783958</v>
          </cell>
          <cell r="BL122">
            <v>571.78598301499369</v>
          </cell>
          <cell r="BN122">
            <v>35.163280694049178</v>
          </cell>
          <cell r="BO122">
            <v>43.390723032983288</v>
          </cell>
          <cell r="BP122">
            <v>49.460321967778356</v>
          </cell>
          <cell r="BQ122">
            <v>51.54375697867124</v>
          </cell>
          <cell r="BR122">
            <v>51.54375697867124</v>
          </cell>
        </row>
        <row r="123">
          <cell r="B123" t="str">
            <v>Italy</v>
          </cell>
          <cell r="C123"/>
          <cell r="D123">
            <v>489.64</v>
          </cell>
          <cell r="E123">
            <v>523.5</v>
          </cell>
          <cell r="F123">
            <v>1148.02</v>
          </cell>
          <cell r="G123">
            <v>188.98</v>
          </cell>
          <cell r="H123">
            <v>240.55</v>
          </cell>
          <cell r="J123">
            <v>510.41</v>
          </cell>
          <cell r="K123">
            <v>531.64</v>
          </cell>
          <cell r="L123">
            <v>1171.56</v>
          </cell>
          <cell r="M123">
            <v>194.17</v>
          </cell>
          <cell r="N123">
            <v>251.01</v>
          </cell>
          <cell r="P123">
            <v>660.11</v>
          </cell>
          <cell r="Q123">
            <v>700.95</v>
          </cell>
          <cell r="R123">
            <v>1480.08</v>
          </cell>
          <cell r="S123">
            <v>262.41000000000003</v>
          </cell>
          <cell r="T123">
            <v>321.23</v>
          </cell>
          <cell r="V123">
            <v>38.380000000000003</v>
          </cell>
          <cell r="W123">
            <v>37.840000000000003</v>
          </cell>
          <cell r="X123">
            <v>113.33</v>
          </cell>
          <cell r="Y123">
            <v>7.55</v>
          </cell>
          <cell r="Z123">
            <v>28.19</v>
          </cell>
          <cell r="AB123">
            <v>47.36</v>
          </cell>
          <cell r="AC123">
            <v>49.14</v>
          </cell>
          <cell r="AD123">
            <v>153.76</v>
          </cell>
          <cell r="AE123">
            <v>9.44</v>
          </cell>
          <cell r="AF123">
            <v>41.1</v>
          </cell>
          <cell r="AH123">
            <v>53.99</v>
          </cell>
          <cell r="AI123">
            <v>37.840000000000003</v>
          </cell>
          <cell r="AJ123">
            <v>165.93</v>
          </cell>
          <cell r="AK123">
            <v>11.23</v>
          </cell>
          <cell r="AL123">
            <v>40.79</v>
          </cell>
          <cell r="AN123">
            <v>56.26</v>
          </cell>
          <cell r="AO123">
            <v>54.13</v>
          </cell>
          <cell r="AP123">
            <v>158.82</v>
          </cell>
          <cell r="AQ123">
            <v>11.6</v>
          </cell>
          <cell r="AR123">
            <v>42.32</v>
          </cell>
          <cell r="AT123">
            <v>56.26</v>
          </cell>
          <cell r="AU123">
            <v>56.1</v>
          </cell>
          <cell r="AV123">
            <v>174.91</v>
          </cell>
          <cell r="AW123">
            <v>10.87</v>
          </cell>
          <cell r="AX123">
            <v>43.52</v>
          </cell>
          <cell r="AZ123">
            <v>382.00685045640006</v>
          </cell>
          <cell r="BA123">
            <v>398.21116849410009</v>
          </cell>
          <cell r="BB123">
            <v>515.00396629110014</v>
          </cell>
          <cell r="BD123">
            <v>29.943270403800007</v>
          </cell>
          <cell r="BE123">
            <v>36.949277913600007</v>
          </cell>
          <cell r="BF123">
            <v>42.121864749900006</v>
          </cell>
          <cell r="BG123">
            <v>43.892871102600004</v>
          </cell>
          <cell r="BH123">
            <v>43.892871102600004</v>
          </cell>
          <cell r="BJ123">
            <v>505.93918303730254</v>
          </cell>
          <cell r="BK123">
            <v>527.40057677900006</v>
          </cell>
          <cell r="BL123">
            <v>682.08380466210644</v>
          </cell>
          <cell r="BN123">
            <v>39.657597101894602</v>
          </cell>
          <cell r="BO123">
            <v>48.936524198690158</v>
          </cell>
          <cell r="BP123">
            <v>55.787224271268613</v>
          </cell>
          <cell r="BQ123">
            <v>58.132788247852787</v>
          </cell>
          <cell r="BR123">
            <v>58.132788247852787</v>
          </cell>
        </row>
        <row r="124">
          <cell r="B124" t="str">
            <v>Jamaica</v>
          </cell>
          <cell r="C124"/>
          <cell r="D124">
            <v>85.09</v>
          </cell>
          <cell r="E124">
            <v>87.87</v>
          </cell>
          <cell r="F124">
            <v>185.36</v>
          </cell>
          <cell r="G124">
            <v>35.51</v>
          </cell>
          <cell r="H124">
            <v>40.15</v>
          </cell>
          <cell r="J124">
            <v>88.7</v>
          </cell>
          <cell r="K124">
            <v>93.86</v>
          </cell>
          <cell r="L124">
            <v>206.08</v>
          </cell>
          <cell r="M124">
            <v>36.22</v>
          </cell>
          <cell r="N124">
            <v>43.56</v>
          </cell>
          <cell r="P124">
            <v>114.72</v>
          </cell>
          <cell r="Q124">
            <v>117.54</v>
          </cell>
          <cell r="R124">
            <v>249.64</v>
          </cell>
          <cell r="S124">
            <v>46.82</v>
          </cell>
          <cell r="T124">
            <v>50.79</v>
          </cell>
          <cell r="V124">
            <v>10.77</v>
          </cell>
          <cell r="W124">
            <v>10.79</v>
          </cell>
          <cell r="X124">
            <v>31.97</v>
          </cell>
          <cell r="Y124">
            <v>2.29</v>
          </cell>
          <cell r="Z124">
            <v>8.02</v>
          </cell>
          <cell r="AB124">
            <v>13.29</v>
          </cell>
          <cell r="AC124">
            <v>12.84</v>
          </cell>
          <cell r="AD124">
            <v>38.229999999999997</v>
          </cell>
          <cell r="AE124">
            <v>2.78</v>
          </cell>
          <cell r="AF124">
            <v>9.5500000000000007</v>
          </cell>
          <cell r="AH124">
            <v>15.15</v>
          </cell>
          <cell r="AI124">
            <v>10.79</v>
          </cell>
          <cell r="AJ124">
            <v>48.74</v>
          </cell>
          <cell r="AK124">
            <v>3.18</v>
          </cell>
          <cell r="AL124">
            <v>12.32</v>
          </cell>
          <cell r="AN124">
            <v>15.79</v>
          </cell>
          <cell r="AO124">
            <v>15.65</v>
          </cell>
          <cell r="AP124">
            <v>47.33</v>
          </cell>
          <cell r="AQ124">
            <v>2.96</v>
          </cell>
          <cell r="AR124">
            <v>12.04</v>
          </cell>
          <cell r="AT124">
            <v>15.79</v>
          </cell>
          <cell r="AU124">
            <v>15.46</v>
          </cell>
          <cell r="AV124">
            <v>50.35</v>
          </cell>
          <cell r="AW124">
            <v>3.33</v>
          </cell>
          <cell r="AX124">
            <v>12.72</v>
          </cell>
          <cell r="AZ124">
            <v>4444.0170428600004</v>
          </cell>
          <cell r="BA124">
            <v>4632.5574298000001</v>
          </cell>
          <cell r="BB124">
            <v>5991.5105788800001</v>
          </cell>
          <cell r="BD124">
            <v>562.48752558000001</v>
          </cell>
          <cell r="BE124">
            <v>694.10020566000003</v>
          </cell>
          <cell r="BF124">
            <v>791.24289810000005</v>
          </cell>
          <cell r="BG124">
            <v>824.66834066000001</v>
          </cell>
          <cell r="BH124">
            <v>824.66834066000001</v>
          </cell>
          <cell r="BJ124">
            <v>50.965756115359731</v>
          </cell>
          <cell r="BK124">
            <v>53.128012309700409</v>
          </cell>
          <cell r="BL124">
            <v>68.71302787112549</v>
          </cell>
          <cell r="BN124">
            <v>6.4508308069388205</v>
          </cell>
          <cell r="BO124">
            <v>7.9602174024342549</v>
          </cell>
          <cell r="BP124">
            <v>9.0742884610142198</v>
          </cell>
          <cell r="BQ124">
            <v>9.4576247392352819</v>
          </cell>
          <cell r="BR124">
            <v>9.4576247392352819</v>
          </cell>
        </row>
        <row r="125">
          <cell r="B125" t="str">
            <v>Japan</v>
          </cell>
          <cell r="C125"/>
          <cell r="D125">
            <v>514.26</v>
          </cell>
          <cell r="E125">
            <v>536.05999999999995</v>
          </cell>
          <cell r="F125">
            <v>1099.83</v>
          </cell>
          <cell r="G125">
            <v>211.51</v>
          </cell>
          <cell r="H125">
            <v>236.18</v>
          </cell>
          <cell r="J125">
            <v>536.07000000000005</v>
          </cell>
          <cell r="K125">
            <v>557.72</v>
          </cell>
          <cell r="L125">
            <v>1217.69</v>
          </cell>
          <cell r="M125">
            <v>206.71</v>
          </cell>
          <cell r="N125">
            <v>266.87</v>
          </cell>
          <cell r="P125">
            <v>693.3</v>
          </cell>
          <cell r="Q125">
            <v>732.86</v>
          </cell>
          <cell r="R125">
            <v>1639.37</v>
          </cell>
          <cell r="S125">
            <v>265.23</v>
          </cell>
          <cell r="T125">
            <v>378.3</v>
          </cell>
          <cell r="V125">
            <v>39.770000000000003</v>
          </cell>
          <cell r="W125">
            <v>38.96</v>
          </cell>
          <cell r="X125">
            <v>123.77</v>
          </cell>
          <cell r="Y125">
            <v>7.86</v>
          </cell>
          <cell r="Z125">
            <v>30.33</v>
          </cell>
          <cell r="AB125">
            <v>49.08</v>
          </cell>
          <cell r="AC125">
            <v>48.76</v>
          </cell>
          <cell r="AD125">
            <v>145.76</v>
          </cell>
          <cell r="AE125">
            <v>10.16</v>
          </cell>
          <cell r="AF125">
            <v>37.46</v>
          </cell>
          <cell r="AH125">
            <v>55.95</v>
          </cell>
          <cell r="AI125">
            <v>38.96</v>
          </cell>
          <cell r="AJ125">
            <v>169.85</v>
          </cell>
          <cell r="AK125">
            <v>12.42</v>
          </cell>
          <cell r="AL125">
            <v>40.04</v>
          </cell>
          <cell r="AN125">
            <v>58.3</v>
          </cell>
          <cell r="AO125">
            <v>57.7</v>
          </cell>
          <cell r="AP125">
            <v>162.69999999999999</v>
          </cell>
          <cell r="AQ125">
            <v>11.82</v>
          </cell>
          <cell r="AR125">
            <v>42.25</v>
          </cell>
          <cell r="AT125">
            <v>58.3</v>
          </cell>
          <cell r="AU125">
            <v>59.62</v>
          </cell>
          <cell r="AV125">
            <v>194.46</v>
          </cell>
          <cell r="AW125">
            <v>11.48</v>
          </cell>
          <cell r="AX125">
            <v>50.77</v>
          </cell>
          <cell r="AZ125">
            <v>57388.375180619994</v>
          </cell>
          <cell r="BA125">
            <v>59822.242218089996</v>
          </cell>
          <cell r="BB125">
            <v>77368.180517099987</v>
          </cell>
          <cell r="BD125">
            <v>4438.0968399900003</v>
          </cell>
          <cell r="BE125">
            <v>5477.0377899599989</v>
          </cell>
          <cell r="BF125">
            <v>6243.6891676499999</v>
          </cell>
          <cell r="BG125">
            <v>6505.9352720999987</v>
          </cell>
          <cell r="BH125">
            <v>6505.9352720999987</v>
          </cell>
          <cell r="BJ125">
            <v>653.77581248247407</v>
          </cell>
          <cell r="BK125">
            <v>681.50274140994804</v>
          </cell>
          <cell r="BL125">
            <v>881.38834596137985</v>
          </cell>
          <cell r="BN125">
            <v>50.55937475679228</v>
          </cell>
          <cell r="BO125">
            <v>62.395124794150476</v>
          </cell>
          <cell r="BP125">
            <v>71.128916712158102</v>
          </cell>
          <cell r="BQ125">
            <v>74.116458343499843</v>
          </cell>
          <cell r="BR125">
            <v>74.116458343499843</v>
          </cell>
        </row>
        <row r="126">
          <cell r="B126" t="str">
            <v>Jordan</v>
          </cell>
          <cell r="C126"/>
          <cell r="D126">
            <v>62.03</v>
          </cell>
          <cell r="E126">
            <v>65.52</v>
          </cell>
          <cell r="F126">
            <v>136.87</v>
          </cell>
          <cell r="G126">
            <v>26.21</v>
          </cell>
          <cell r="H126">
            <v>29.89</v>
          </cell>
          <cell r="J126">
            <v>64.66</v>
          </cell>
          <cell r="K126">
            <v>67.239999999999995</v>
          </cell>
          <cell r="L126">
            <v>144.32</v>
          </cell>
          <cell r="M126">
            <v>25.71</v>
          </cell>
          <cell r="N126">
            <v>30.51</v>
          </cell>
          <cell r="P126">
            <v>83.63</v>
          </cell>
          <cell r="Q126">
            <v>87.64</v>
          </cell>
          <cell r="R126">
            <v>185.27</v>
          </cell>
          <cell r="S126">
            <v>33.28</v>
          </cell>
          <cell r="T126">
            <v>39.94</v>
          </cell>
          <cell r="V126">
            <v>8.56</v>
          </cell>
          <cell r="W126">
            <v>8.4600000000000009</v>
          </cell>
          <cell r="X126">
            <v>24.33</v>
          </cell>
          <cell r="Y126">
            <v>1.79</v>
          </cell>
          <cell r="Z126">
            <v>6.48</v>
          </cell>
          <cell r="AB126">
            <v>10.57</v>
          </cell>
          <cell r="AC126">
            <v>10.34</v>
          </cell>
          <cell r="AD126">
            <v>32.340000000000003</v>
          </cell>
          <cell r="AE126">
            <v>2.2799999999999998</v>
          </cell>
          <cell r="AF126">
            <v>8.1</v>
          </cell>
          <cell r="AH126">
            <v>12.04</v>
          </cell>
          <cell r="AI126">
            <v>8.4600000000000009</v>
          </cell>
          <cell r="AJ126">
            <v>35.24</v>
          </cell>
          <cell r="AK126">
            <v>2.59</v>
          </cell>
          <cell r="AL126">
            <v>9.1</v>
          </cell>
          <cell r="AN126">
            <v>12.55</v>
          </cell>
          <cell r="AO126">
            <v>12.47</v>
          </cell>
          <cell r="AP126">
            <v>39.619999999999997</v>
          </cell>
          <cell r="AQ126">
            <v>2.52</v>
          </cell>
          <cell r="AR126">
            <v>10.24</v>
          </cell>
          <cell r="AT126">
            <v>12.55</v>
          </cell>
          <cell r="AU126">
            <v>12.41</v>
          </cell>
          <cell r="AV126">
            <v>37.020000000000003</v>
          </cell>
          <cell r="AW126">
            <v>2.52</v>
          </cell>
          <cell r="AX126">
            <v>9.24</v>
          </cell>
          <cell r="AZ126" t="e">
            <v>#VALUE!</v>
          </cell>
          <cell r="BA126" t="e">
            <v>#VALUE!</v>
          </cell>
          <cell r="BB126" t="e">
            <v>#VALUE!</v>
          </cell>
          <cell r="BD126" t="e">
            <v>#VALUE!</v>
          </cell>
          <cell r="BE126" t="e">
            <v>#VALUE!</v>
          </cell>
          <cell r="BF126" t="e">
            <v>#VALUE!</v>
          </cell>
          <cell r="BG126" t="e">
            <v>#VALUE!</v>
          </cell>
          <cell r="BH126" t="e">
            <v>#VALUE!</v>
          </cell>
          <cell r="BJ126" t="e">
            <v>#VALUE!</v>
          </cell>
          <cell r="BK126" t="e">
            <v>#VALUE!</v>
          </cell>
          <cell r="BL126" t="e">
            <v>#VALUE!</v>
          </cell>
          <cell r="BN126" t="e">
            <v>#VALUE!</v>
          </cell>
          <cell r="BO126" t="e">
            <v>#VALUE!</v>
          </cell>
          <cell r="BP126" t="e">
            <v>#VALUE!</v>
          </cell>
          <cell r="BQ126" t="e">
            <v>#VALUE!</v>
          </cell>
          <cell r="BR126" t="e">
            <v>#VALUE!</v>
          </cell>
        </row>
        <row r="127">
          <cell r="B127" t="str">
            <v>Kazakhstan</v>
          </cell>
          <cell r="C127"/>
          <cell r="D127">
            <v>157.66</v>
          </cell>
          <cell r="E127">
            <v>161.99</v>
          </cell>
          <cell r="F127">
            <v>360.55</v>
          </cell>
          <cell r="G127">
            <v>61.39</v>
          </cell>
          <cell r="H127">
            <v>79.150000000000006</v>
          </cell>
          <cell r="J127">
            <v>164.35</v>
          </cell>
          <cell r="K127">
            <v>173.13</v>
          </cell>
          <cell r="L127">
            <v>350.82</v>
          </cell>
          <cell r="M127">
            <v>70.599999999999994</v>
          </cell>
          <cell r="N127">
            <v>76.959999999999994</v>
          </cell>
          <cell r="P127">
            <v>212.55</v>
          </cell>
          <cell r="Q127">
            <v>216.6</v>
          </cell>
          <cell r="R127">
            <v>481.29</v>
          </cell>
          <cell r="S127">
            <v>83.58</v>
          </cell>
          <cell r="T127">
            <v>98.63</v>
          </cell>
          <cell r="V127">
            <v>16.850000000000001</v>
          </cell>
          <cell r="W127">
            <v>16.77</v>
          </cell>
          <cell r="X127">
            <v>50.96</v>
          </cell>
          <cell r="Y127">
            <v>3.39</v>
          </cell>
          <cell r="Z127">
            <v>13.08</v>
          </cell>
          <cell r="AB127">
            <v>20.8</v>
          </cell>
          <cell r="AC127">
            <v>20.079999999999998</v>
          </cell>
          <cell r="AD127">
            <v>57.37</v>
          </cell>
          <cell r="AE127">
            <v>4.25</v>
          </cell>
          <cell r="AF127">
            <v>14.09</v>
          </cell>
          <cell r="AH127">
            <v>23.71</v>
          </cell>
          <cell r="AI127">
            <v>16.77</v>
          </cell>
          <cell r="AJ127">
            <v>68.97</v>
          </cell>
          <cell r="AK127">
            <v>4.9000000000000004</v>
          </cell>
          <cell r="AL127">
            <v>17.899999999999999</v>
          </cell>
          <cell r="AN127">
            <v>24.71</v>
          </cell>
          <cell r="AO127">
            <v>24.31</v>
          </cell>
          <cell r="AP127">
            <v>79.3</v>
          </cell>
          <cell r="AQ127">
            <v>5.05</v>
          </cell>
          <cell r="AR127">
            <v>19.989999999999998</v>
          </cell>
          <cell r="AT127">
            <v>24.71</v>
          </cell>
          <cell r="AU127">
            <v>25</v>
          </cell>
          <cell r="AV127">
            <v>76.19</v>
          </cell>
          <cell r="AW127">
            <v>5.48</v>
          </cell>
          <cell r="AX127">
            <v>20.32</v>
          </cell>
          <cell r="AZ127">
            <v>10962.034536643001</v>
          </cell>
          <cell r="BA127">
            <v>11427.187467317501</v>
          </cell>
          <cell r="BB127">
            <v>14778.513514927503</v>
          </cell>
          <cell r="BD127">
            <v>1171.5735249425002</v>
          </cell>
          <cell r="BE127">
            <v>1446.2153898400002</v>
          </cell>
          <cell r="BF127">
            <v>1648.5464852455002</v>
          </cell>
          <cell r="BG127">
            <v>1718.0760712955002</v>
          </cell>
          <cell r="BH127">
            <v>1718.0760712955002</v>
          </cell>
          <cell r="BJ127">
            <v>74.387819332513601</v>
          </cell>
          <cell r="BK127">
            <v>77.544323907767421</v>
          </cell>
          <cell r="BL127">
            <v>100.28625522723436</v>
          </cell>
          <cell r="BN127">
            <v>7.9502394757887505</v>
          </cell>
          <cell r="BO127">
            <v>9.8139454656620764</v>
          </cell>
          <cell r="BP127">
            <v>11.1869541822523</v>
          </cell>
          <cell r="BQ127">
            <v>11.658778483486055</v>
          </cell>
          <cell r="BR127">
            <v>11.658778483486055</v>
          </cell>
        </row>
        <row r="128">
          <cell r="B128" t="str">
            <v>Kenya</v>
          </cell>
          <cell r="C128"/>
          <cell r="D128">
            <v>14.03</v>
          </cell>
          <cell r="E128">
            <v>14.8</v>
          </cell>
          <cell r="F128">
            <v>30.87</v>
          </cell>
          <cell r="G128">
            <v>5.54</v>
          </cell>
          <cell r="H128">
            <v>6.87</v>
          </cell>
          <cell r="J128">
            <v>14.62</v>
          </cell>
          <cell r="K128">
            <v>15.08</v>
          </cell>
          <cell r="L128">
            <v>30.52</v>
          </cell>
          <cell r="M128">
            <v>5.99</v>
          </cell>
          <cell r="N128">
            <v>6.63</v>
          </cell>
          <cell r="P128">
            <v>18.91</v>
          </cell>
          <cell r="Q128">
            <v>19.45</v>
          </cell>
          <cell r="R128">
            <v>41.76</v>
          </cell>
          <cell r="S128">
            <v>7.2</v>
          </cell>
          <cell r="T128">
            <v>9.01</v>
          </cell>
          <cell r="V128">
            <v>2.91</v>
          </cell>
          <cell r="W128">
            <v>2.97</v>
          </cell>
          <cell r="X128">
            <v>8.86</v>
          </cell>
          <cell r="Y128">
            <v>0.59</v>
          </cell>
          <cell r="Z128">
            <v>2.2000000000000002</v>
          </cell>
          <cell r="AB128">
            <v>3.59</v>
          </cell>
          <cell r="AC128">
            <v>3.61</v>
          </cell>
          <cell r="AD128">
            <v>10.93</v>
          </cell>
          <cell r="AE128">
            <v>0.71</v>
          </cell>
          <cell r="AF128">
            <v>2.65</v>
          </cell>
          <cell r="AH128">
            <v>4.09</v>
          </cell>
          <cell r="AI128">
            <v>2.97</v>
          </cell>
          <cell r="AJ128">
            <v>10.7</v>
          </cell>
          <cell r="AK128">
            <v>0.79</v>
          </cell>
          <cell r="AL128">
            <v>2.86</v>
          </cell>
          <cell r="AN128">
            <v>4.26</v>
          </cell>
          <cell r="AO128">
            <v>4.29</v>
          </cell>
          <cell r="AP128">
            <v>13.76</v>
          </cell>
          <cell r="AQ128">
            <v>0.86</v>
          </cell>
          <cell r="AR128">
            <v>3.23</v>
          </cell>
          <cell r="AT128">
            <v>4.26</v>
          </cell>
          <cell r="AU128">
            <v>4.26</v>
          </cell>
          <cell r="AV128">
            <v>13.19</v>
          </cell>
          <cell r="AW128">
            <v>0.87</v>
          </cell>
          <cell r="AX128">
            <v>3.17</v>
          </cell>
          <cell r="AZ128">
            <v>432.13745533119999</v>
          </cell>
          <cell r="BA128">
            <v>450.31002116479993</v>
          </cell>
          <cell r="BB128">
            <v>582.44613544640004</v>
          </cell>
          <cell r="BD128">
            <v>89.6307908064</v>
          </cell>
          <cell r="BE128">
            <v>110.57544295359999</v>
          </cell>
          <cell r="BF128">
            <v>125.97592247359999</v>
          </cell>
          <cell r="BG128">
            <v>131.21208551039999</v>
          </cell>
          <cell r="BH128">
            <v>131.21208551039999</v>
          </cell>
          <cell r="BJ128">
            <v>5.4539980558567134</v>
          </cell>
          <cell r="BK128">
            <v>5.6833536405292326</v>
          </cell>
          <cell r="BL128">
            <v>7.3510408578938318</v>
          </cell>
          <cell r="BN128">
            <v>1.1312283921983632</v>
          </cell>
          <cell r="BO128">
            <v>1.3955704219904204</v>
          </cell>
          <cell r="BP128">
            <v>1.5899395615434038</v>
          </cell>
          <cell r="BQ128">
            <v>1.6560250689914182</v>
          </cell>
          <cell r="BR128">
            <v>1.6560250689914182</v>
          </cell>
        </row>
        <row r="129">
          <cell r="B129" t="str">
            <v>Kiribati</v>
          </cell>
          <cell r="C129"/>
          <cell r="D129">
            <v>21.41</v>
          </cell>
          <cell r="E129">
            <v>22.6</v>
          </cell>
          <cell r="F129">
            <v>48.71</v>
          </cell>
          <cell r="G129">
            <v>8.68</v>
          </cell>
          <cell r="H129">
            <v>10.82</v>
          </cell>
          <cell r="J129">
            <v>22.32</v>
          </cell>
          <cell r="K129">
            <v>22.97</v>
          </cell>
          <cell r="L129">
            <v>50.31</v>
          </cell>
          <cell r="M129">
            <v>9</v>
          </cell>
          <cell r="N129">
            <v>10.44</v>
          </cell>
          <cell r="P129">
            <v>28.86</v>
          </cell>
          <cell r="Q129">
            <v>30.38</v>
          </cell>
          <cell r="R129">
            <v>67.48</v>
          </cell>
          <cell r="S129">
            <v>12.19</v>
          </cell>
          <cell r="T129">
            <v>14.02</v>
          </cell>
          <cell r="V129">
            <v>3.95</v>
          </cell>
          <cell r="W129">
            <v>3.88</v>
          </cell>
          <cell r="X129">
            <v>11.63</v>
          </cell>
          <cell r="Y129">
            <v>0.89</v>
          </cell>
          <cell r="Z129">
            <v>2.81</v>
          </cell>
          <cell r="AB129">
            <v>4.88</v>
          </cell>
          <cell r="AC129">
            <v>4.8600000000000003</v>
          </cell>
          <cell r="AD129">
            <v>14.6</v>
          </cell>
          <cell r="AE129">
            <v>1.0900000000000001</v>
          </cell>
          <cell r="AF129">
            <v>3.58</v>
          </cell>
          <cell r="AH129">
            <v>5.56</v>
          </cell>
          <cell r="AI129">
            <v>3.88</v>
          </cell>
          <cell r="AJ129">
            <v>16.89</v>
          </cell>
          <cell r="AK129">
            <v>1.18</v>
          </cell>
          <cell r="AL129">
            <v>4.55</v>
          </cell>
          <cell r="AN129">
            <v>5.8</v>
          </cell>
          <cell r="AO129">
            <v>5.84</v>
          </cell>
          <cell r="AP129">
            <v>16.88</v>
          </cell>
          <cell r="AQ129">
            <v>1.1499999999999999</v>
          </cell>
          <cell r="AR129">
            <v>4.38</v>
          </cell>
          <cell r="AT129">
            <v>5.8</v>
          </cell>
          <cell r="AU129">
            <v>5.9</v>
          </cell>
          <cell r="AV129">
            <v>18.440000000000001</v>
          </cell>
          <cell r="AW129">
            <v>1.1399999999999999</v>
          </cell>
          <cell r="AX129">
            <v>4.78</v>
          </cell>
          <cell r="AZ129">
            <v>21.180404084300001</v>
          </cell>
          <cell r="BA129">
            <v>22.080645453600003</v>
          </cell>
          <cell r="BB129">
            <v>28.550511997800001</v>
          </cell>
          <cell r="BD129">
            <v>3.9076411085000005</v>
          </cell>
          <cell r="BE129">
            <v>4.8276680024000003</v>
          </cell>
          <cell r="BF129">
            <v>5.5003758388000001</v>
          </cell>
          <cell r="BG129">
            <v>5.7378021340000007</v>
          </cell>
          <cell r="BH129">
            <v>5.7378021340000007</v>
          </cell>
          <cell r="BJ129">
            <v>19.428720548311698</v>
          </cell>
          <cell r="BK129">
            <v>20.254509231121773</v>
          </cell>
          <cell r="BL129">
            <v>26.189298226262288</v>
          </cell>
          <cell r="BN129">
            <v>3.5844673594503136</v>
          </cell>
          <cell r="BO129">
            <v>4.4284052440803867</v>
          </cell>
          <cell r="BP129">
            <v>5.0454781059604406</v>
          </cell>
          <cell r="BQ129">
            <v>5.2632685278004603</v>
          </cell>
          <cell r="BR129">
            <v>5.2632685278004603</v>
          </cell>
        </row>
        <row r="130">
          <cell r="B130" t="str">
            <v>Kuwait</v>
          </cell>
          <cell r="C130"/>
          <cell r="D130">
            <v>579.78</v>
          </cell>
          <cell r="E130">
            <v>596.82000000000005</v>
          </cell>
          <cell r="F130">
            <v>1289.8499999999999</v>
          </cell>
          <cell r="G130">
            <v>226.09</v>
          </cell>
          <cell r="H130">
            <v>272.97000000000003</v>
          </cell>
          <cell r="J130">
            <v>604.37</v>
          </cell>
          <cell r="K130">
            <v>622.83000000000004</v>
          </cell>
          <cell r="L130">
            <v>1346.15</v>
          </cell>
          <cell r="M130">
            <v>234.89</v>
          </cell>
          <cell r="N130">
            <v>279.27</v>
          </cell>
          <cell r="P130">
            <v>781.64</v>
          </cell>
          <cell r="Q130">
            <v>810.1</v>
          </cell>
          <cell r="R130">
            <v>1692.93</v>
          </cell>
          <cell r="S130">
            <v>321.91000000000003</v>
          </cell>
          <cell r="T130">
            <v>352.8</v>
          </cell>
          <cell r="V130">
            <v>43.39</v>
          </cell>
          <cell r="W130">
            <v>42.47</v>
          </cell>
          <cell r="X130">
            <v>133.51</v>
          </cell>
          <cell r="Y130">
            <v>8.5299999999999994</v>
          </cell>
          <cell r="Z130">
            <v>33.729999999999997</v>
          </cell>
          <cell r="AB130">
            <v>53.55</v>
          </cell>
          <cell r="AC130">
            <v>53.36</v>
          </cell>
          <cell r="AD130">
            <v>160.18</v>
          </cell>
          <cell r="AE130">
            <v>10.84</v>
          </cell>
          <cell r="AF130">
            <v>40.96</v>
          </cell>
          <cell r="AH130">
            <v>61.04</v>
          </cell>
          <cell r="AI130">
            <v>42.47</v>
          </cell>
          <cell r="AJ130">
            <v>196.1</v>
          </cell>
          <cell r="AK130">
            <v>12.29</v>
          </cell>
          <cell r="AL130">
            <v>49.85</v>
          </cell>
          <cell r="AN130">
            <v>63.6</v>
          </cell>
          <cell r="AO130">
            <v>63.85</v>
          </cell>
          <cell r="AP130">
            <v>200.85</v>
          </cell>
          <cell r="AQ130">
            <v>12.66</v>
          </cell>
          <cell r="AR130">
            <v>48.13</v>
          </cell>
          <cell r="AT130">
            <v>63.6</v>
          </cell>
          <cell r="AU130">
            <v>62.07</v>
          </cell>
          <cell r="AV130">
            <v>189.79</v>
          </cell>
          <cell r="AW130">
            <v>13.27</v>
          </cell>
          <cell r="AX130">
            <v>48.85</v>
          </cell>
          <cell r="AZ130" t="e">
            <v>#VALUE!</v>
          </cell>
          <cell r="BA130" t="e">
            <v>#VALUE!</v>
          </cell>
          <cell r="BB130" t="e">
            <v>#VALUE!</v>
          </cell>
          <cell r="BD130" t="e">
            <v>#VALUE!</v>
          </cell>
          <cell r="BE130" t="e">
            <v>#VALUE!</v>
          </cell>
          <cell r="BF130" t="e">
            <v>#VALUE!</v>
          </cell>
          <cell r="BG130" t="e">
            <v>#VALUE!</v>
          </cell>
          <cell r="BH130" t="e">
            <v>#VALUE!</v>
          </cell>
          <cell r="BJ130" t="e">
            <v>#VALUE!</v>
          </cell>
          <cell r="BK130" t="e">
            <v>#VALUE!</v>
          </cell>
          <cell r="BL130" t="e">
            <v>#VALUE!</v>
          </cell>
          <cell r="BN130" t="e">
            <v>#VALUE!</v>
          </cell>
          <cell r="BO130" t="e">
            <v>#VALUE!</v>
          </cell>
          <cell r="BP130" t="e">
            <v>#VALUE!</v>
          </cell>
          <cell r="BQ130" t="e">
            <v>#VALUE!</v>
          </cell>
          <cell r="BR130" t="e">
            <v>#VALUE!</v>
          </cell>
        </row>
        <row r="131">
          <cell r="B131" t="str">
            <v>Kyrgyzstan</v>
          </cell>
          <cell r="C131"/>
          <cell r="D131">
            <v>21.08</v>
          </cell>
          <cell r="E131">
            <v>21.49</v>
          </cell>
          <cell r="F131">
            <v>43.99</v>
          </cell>
          <cell r="G131">
            <v>8.27</v>
          </cell>
          <cell r="H131">
            <v>9.2799999999999994</v>
          </cell>
          <cell r="J131">
            <v>21.98</v>
          </cell>
          <cell r="K131">
            <v>22.85</v>
          </cell>
          <cell r="L131">
            <v>50.22</v>
          </cell>
          <cell r="M131">
            <v>8.3699999999999992</v>
          </cell>
          <cell r="N131">
            <v>10.81</v>
          </cell>
          <cell r="P131">
            <v>28.42</v>
          </cell>
          <cell r="Q131">
            <v>29.72</v>
          </cell>
          <cell r="R131">
            <v>63.52</v>
          </cell>
          <cell r="S131">
            <v>11.57</v>
          </cell>
          <cell r="T131">
            <v>13.62</v>
          </cell>
          <cell r="V131">
            <v>3.91</v>
          </cell>
          <cell r="W131">
            <v>3.98</v>
          </cell>
          <cell r="X131">
            <v>12.57</v>
          </cell>
          <cell r="Y131">
            <v>0.78</v>
          </cell>
          <cell r="Z131">
            <v>3.18</v>
          </cell>
          <cell r="AB131">
            <v>4.83</v>
          </cell>
          <cell r="AC131">
            <v>4.95</v>
          </cell>
          <cell r="AD131">
            <v>15.83</v>
          </cell>
          <cell r="AE131">
            <v>1.02</v>
          </cell>
          <cell r="AF131">
            <v>3.95</v>
          </cell>
          <cell r="AH131">
            <v>5.5</v>
          </cell>
          <cell r="AI131">
            <v>3.98</v>
          </cell>
          <cell r="AJ131">
            <v>16.72</v>
          </cell>
          <cell r="AK131">
            <v>1.01</v>
          </cell>
          <cell r="AL131">
            <v>4.3600000000000003</v>
          </cell>
          <cell r="AN131">
            <v>5.73</v>
          </cell>
          <cell r="AO131">
            <v>5.87</v>
          </cell>
          <cell r="AP131">
            <v>18.03</v>
          </cell>
          <cell r="AQ131">
            <v>1.17</v>
          </cell>
          <cell r="AR131">
            <v>4.53</v>
          </cell>
          <cell r="AT131">
            <v>5.73</v>
          </cell>
          <cell r="AU131">
            <v>5.59</v>
          </cell>
          <cell r="AV131">
            <v>16.32</v>
          </cell>
          <cell r="AW131">
            <v>1.1399999999999999</v>
          </cell>
          <cell r="AX131">
            <v>4.18</v>
          </cell>
          <cell r="AZ131">
            <v>311.60780400119995</v>
          </cell>
          <cell r="BA131">
            <v>324.91174250219996</v>
          </cell>
          <cell r="BB131">
            <v>420.10881355379996</v>
          </cell>
          <cell r="BD131">
            <v>57.798221709899998</v>
          </cell>
          <cell r="BE131">
            <v>71.39780328869999</v>
          </cell>
          <cell r="BF131">
            <v>81.301846394999984</v>
          </cell>
          <cell r="BG131">
            <v>84.701741789699994</v>
          </cell>
          <cell r="BH131">
            <v>84.701741789699994</v>
          </cell>
          <cell r="BJ131">
            <v>6.7643919689227818</v>
          </cell>
          <cell r="BK131">
            <v>7.0531942825864675</v>
          </cell>
          <cell r="BL131">
            <v>9.1197352825799562</v>
          </cell>
          <cell r="BN131">
            <v>1.2546856071389032</v>
          </cell>
          <cell r="BO131">
            <v>1.5499057499951154</v>
          </cell>
          <cell r="BP131">
            <v>1.7649030279447484</v>
          </cell>
          <cell r="BQ131">
            <v>1.8387080636588018</v>
          </cell>
          <cell r="BR131">
            <v>1.8387080636588018</v>
          </cell>
        </row>
        <row r="132">
          <cell r="B132" t="str">
            <v>Lao People's Democratic Republic</v>
          </cell>
          <cell r="C132"/>
          <cell r="D132">
            <v>23.19</v>
          </cell>
          <cell r="E132">
            <v>23.81</v>
          </cell>
          <cell r="F132">
            <v>51.3</v>
          </cell>
          <cell r="G132">
            <v>9.83</v>
          </cell>
          <cell r="H132">
            <v>11.02</v>
          </cell>
          <cell r="J132">
            <v>24.18</v>
          </cell>
          <cell r="K132">
            <v>25.36</v>
          </cell>
          <cell r="L132">
            <v>52.33</v>
          </cell>
          <cell r="M132">
            <v>9.5</v>
          </cell>
          <cell r="N132">
            <v>11.54</v>
          </cell>
          <cell r="P132">
            <v>31.27</v>
          </cell>
          <cell r="Q132">
            <v>33.04</v>
          </cell>
          <cell r="R132">
            <v>70.95</v>
          </cell>
          <cell r="S132">
            <v>12.9</v>
          </cell>
          <cell r="T132">
            <v>15.06</v>
          </cell>
          <cell r="V132">
            <v>4.1900000000000004</v>
          </cell>
          <cell r="W132">
            <v>4.1900000000000004</v>
          </cell>
          <cell r="X132">
            <v>12.98</v>
          </cell>
          <cell r="Y132">
            <v>0.88</v>
          </cell>
          <cell r="Z132">
            <v>3.11</v>
          </cell>
          <cell r="AB132">
            <v>5.17</v>
          </cell>
          <cell r="AC132">
            <v>5.0999999999999996</v>
          </cell>
          <cell r="AD132">
            <v>14.54</v>
          </cell>
          <cell r="AE132">
            <v>1.02</v>
          </cell>
          <cell r="AF132">
            <v>3.95</v>
          </cell>
          <cell r="AH132">
            <v>5.9</v>
          </cell>
          <cell r="AI132">
            <v>4.1900000000000004</v>
          </cell>
          <cell r="AJ132">
            <v>17.75</v>
          </cell>
          <cell r="AK132">
            <v>1.26</v>
          </cell>
          <cell r="AL132">
            <v>4.53</v>
          </cell>
          <cell r="AN132">
            <v>6.14</v>
          </cell>
          <cell r="AO132">
            <v>6.14</v>
          </cell>
          <cell r="AP132">
            <v>18.37</v>
          </cell>
          <cell r="AQ132">
            <v>1.28</v>
          </cell>
          <cell r="AR132">
            <v>4.9400000000000004</v>
          </cell>
          <cell r="AT132">
            <v>6.14</v>
          </cell>
          <cell r="AU132">
            <v>6.01</v>
          </cell>
          <cell r="AV132">
            <v>18.239999999999998</v>
          </cell>
          <cell r="AW132">
            <v>1.17</v>
          </cell>
          <cell r="AX132">
            <v>4.5199999999999996</v>
          </cell>
          <cell r="AZ132">
            <v>56213.080927869312</v>
          </cell>
          <cell r="BA132">
            <v>58612.863166704607</v>
          </cell>
          <cell r="BB132">
            <v>75799.182432706904</v>
          </cell>
          <cell r="BD132">
            <v>10156.654121939302</v>
          </cell>
          <cell r="BE132">
            <v>12532.196136139901</v>
          </cell>
          <cell r="BF132">
            <v>14301.732534473002</v>
          </cell>
          <cell r="BG132">
            <v>14883.4979257058</v>
          </cell>
          <cell r="BH132">
            <v>14883.4979257058</v>
          </cell>
          <cell r="BJ132" t="e">
            <v>#N/A</v>
          </cell>
          <cell r="BK132" t="e">
            <v>#N/A</v>
          </cell>
          <cell r="BL132" t="e">
            <v>#N/A</v>
          </cell>
          <cell r="BN132" t="e">
            <v>#N/A</v>
          </cell>
          <cell r="BO132" t="e">
            <v>#N/A</v>
          </cell>
          <cell r="BP132" t="e">
            <v>#N/A</v>
          </cell>
          <cell r="BQ132" t="e">
            <v>#N/A</v>
          </cell>
          <cell r="BR132" t="e">
            <v>#N/A</v>
          </cell>
        </row>
        <row r="133">
          <cell r="B133" t="str">
            <v>Latvia</v>
          </cell>
          <cell r="C133"/>
          <cell r="D133">
            <v>229.33</v>
          </cell>
          <cell r="E133">
            <v>245.68</v>
          </cell>
          <cell r="F133">
            <v>509.04</v>
          </cell>
          <cell r="G133">
            <v>94.48</v>
          </cell>
          <cell r="H133">
            <v>109.66</v>
          </cell>
          <cell r="J133">
            <v>239.05</v>
          </cell>
          <cell r="K133">
            <v>246.06</v>
          </cell>
          <cell r="L133">
            <v>511.94</v>
          </cell>
          <cell r="M133">
            <v>101.88</v>
          </cell>
          <cell r="N133">
            <v>112.39</v>
          </cell>
          <cell r="P133">
            <v>309.17</v>
          </cell>
          <cell r="Q133">
            <v>325.88</v>
          </cell>
          <cell r="R133">
            <v>689.49</v>
          </cell>
          <cell r="S133">
            <v>128.9</v>
          </cell>
          <cell r="T133">
            <v>145.28</v>
          </cell>
          <cell r="V133">
            <v>22.12</v>
          </cell>
          <cell r="W133">
            <v>21.42</v>
          </cell>
          <cell r="X133">
            <v>65.62</v>
          </cell>
          <cell r="Y133">
            <v>4.5</v>
          </cell>
          <cell r="Z133">
            <v>16.41</v>
          </cell>
          <cell r="AB133">
            <v>27.3</v>
          </cell>
          <cell r="AC133">
            <v>27.1</v>
          </cell>
          <cell r="AD133">
            <v>82.32</v>
          </cell>
          <cell r="AE133">
            <v>5.25</v>
          </cell>
          <cell r="AF133">
            <v>21.56</v>
          </cell>
          <cell r="AH133">
            <v>31.13</v>
          </cell>
          <cell r="AI133">
            <v>21.42</v>
          </cell>
          <cell r="AJ133">
            <v>100.16</v>
          </cell>
          <cell r="AK133">
            <v>5.97</v>
          </cell>
          <cell r="AL133">
            <v>25.07</v>
          </cell>
          <cell r="AN133">
            <v>32.43</v>
          </cell>
          <cell r="AO133">
            <v>33.21</v>
          </cell>
          <cell r="AP133">
            <v>100.27</v>
          </cell>
          <cell r="AQ133">
            <v>6.53</v>
          </cell>
          <cell r="AR133">
            <v>26.41</v>
          </cell>
          <cell r="AT133">
            <v>32.43</v>
          </cell>
          <cell r="AU133">
            <v>32.58</v>
          </cell>
          <cell r="AV133">
            <v>99.97</v>
          </cell>
          <cell r="AW133">
            <v>6.85</v>
          </cell>
          <cell r="AX133">
            <v>26.17</v>
          </cell>
          <cell r="AZ133" t="e">
            <v>#VALUE!</v>
          </cell>
          <cell r="BA133" t="e">
            <v>#VALUE!</v>
          </cell>
          <cell r="BB133" t="e">
            <v>#VALUE!</v>
          </cell>
          <cell r="BD133" t="e">
            <v>#VALUE!</v>
          </cell>
          <cell r="BE133" t="e">
            <v>#VALUE!</v>
          </cell>
          <cell r="BF133" t="e">
            <v>#VALUE!</v>
          </cell>
          <cell r="BG133" t="e">
            <v>#VALUE!</v>
          </cell>
          <cell r="BH133" t="e">
            <v>#VALUE!</v>
          </cell>
          <cell r="BJ133"/>
          <cell r="BK133"/>
          <cell r="BL133"/>
          <cell r="BN133"/>
          <cell r="BO133"/>
          <cell r="BP133"/>
          <cell r="BQ133"/>
          <cell r="BR133"/>
        </row>
        <row r="134">
          <cell r="B134" t="str">
            <v>Lebanon</v>
          </cell>
          <cell r="C134"/>
          <cell r="D134">
            <v>176.16</v>
          </cell>
          <cell r="E134">
            <v>184.2</v>
          </cell>
          <cell r="F134">
            <v>396.53</v>
          </cell>
          <cell r="G134">
            <v>74.73</v>
          </cell>
          <cell r="H134">
            <v>83.79</v>
          </cell>
          <cell r="J134">
            <v>183.63</v>
          </cell>
          <cell r="K134">
            <v>190.7</v>
          </cell>
          <cell r="L134">
            <v>400.92</v>
          </cell>
          <cell r="M134">
            <v>74.09</v>
          </cell>
          <cell r="N134">
            <v>89.27</v>
          </cell>
          <cell r="P134">
            <v>237.49</v>
          </cell>
          <cell r="Q134">
            <v>249.27</v>
          </cell>
          <cell r="R134">
            <v>517.44000000000005</v>
          </cell>
          <cell r="S134">
            <v>94.92</v>
          </cell>
          <cell r="T134">
            <v>111.2</v>
          </cell>
          <cell r="V134">
            <v>18.27</v>
          </cell>
          <cell r="W134">
            <v>18.04</v>
          </cell>
          <cell r="X134">
            <v>52.94</v>
          </cell>
          <cell r="Y134">
            <v>3.75</v>
          </cell>
          <cell r="Z134">
            <v>13.63</v>
          </cell>
          <cell r="AB134">
            <v>22.55</v>
          </cell>
          <cell r="AC134">
            <v>22.79</v>
          </cell>
          <cell r="AD134">
            <v>72.849999999999994</v>
          </cell>
          <cell r="AE134">
            <v>4.47</v>
          </cell>
          <cell r="AF134">
            <v>19.91</v>
          </cell>
          <cell r="AH134">
            <v>25.7</v>
          </cell>
          <cell r="AI134">
            <v>18.04</v>
          </cell>
          <cell r="AJ134">
            <v>79.03</v>
          </cell>
          <cell r="AK134">
            <v>5.19</v>
          </cell>
          <cell r="AL134">
            <v>21.16</v>
          </cell>
          <cell r="AN134">
            <v>26.78</v>
          </cell>
          <cell r="AO134">
            <v>26.56</v>
          </cell>
          <cell r="AP134">
            <v>80.430000000000007</v>
          </cell>
          <cell r="AQ134">
            <v>5.04</v>
          </cell>
          <cell r="AR134">
            <v>20.7</v>
          </cell>
          <cell r="AT134">
            <v>26.78</v>
          </cell>
          <cell r="AU134">
            <v>26.58</v>
          </cell>
          <cell r="AV134">
            <v>81.569999999999993</v>
          </cell>
          <cell r="AW134">
            <v>5.14</v>
          </cell>
          <cell r="AX134">
            <v>20.52</v>
          </cell>
          <cell r="AZ134">
            <v>145783.88959912321</v>
          </cell>
          <cell r="BA134">
            <v>151965.80181134763</v>
          </cell>
          <cell r="BB134">
            <v>196538.46469627484</v>
          </cell>
          <cell r="BD134">
            <v>15119.616615440402</v>
          </cell>
          <cell r="BE134">
            <v>18661.595767826002</v>
          </cell>
          <cell r="BF134">
            <v>21268.426218764002</v>
          </cell>
          <cell r="BG134">
            <v>22162.196659085603</v>
          </cell>
          <cell r="BH134">
            <v>22162.196659085603</v>
          </cell>
          <cell r="BJ134">
            <v>96.705731077362003</v>
          </cell>
          <cell r="BK134">
            <v>100.8065020307447</v>
          </cell>
          <cell r="BL134">
            <v>130.37377425955214</v>
          </cell>
          <cell r="BN134">
            <v>10.029596428152837</v>
          </cell>
          <cell r="BO134">
            <v>12.379168005191378</v>
          </cell>
          <cell r="BP134">
            <v>14.108408768666004</v>
          </cell>
          <cell r="BQ134">
            <v>14.701291316143021</v>
          </cell>
          <cell r="BR134">
            <v>14.701291316143021</v>
          </cell>
        </row>
        <row r="135">
          <cell r="B135" t="str">
            <v>Lesotho</v>
          </cell>
          <cell r="C135"/>
          <cell r="D135">
            <v>15.54</v>
          </cell>
          <cell r="E135">
            <v>16.420000000000002</v>
          </cell>
          <cell r="F135">
            <v>36.44</v>
          </cell>
          <cell r="G135">
            <v>6.39</v>
          </cell>
          <cell r="H135">
            <v>7.57</v>
          </cell>
          <cell r="J135">
            <v>16.2</v>
          </cell>
          <cell r="K135">
            <v>17.03</v>
          </cell>
          <cell r="L135">
            <v>36.67</v>
          </cell>
          <cell r="M135">
            <v>6.9</v>
          </cell>
          <cell r="N135">
            <v>8.09</v>
          </cell>
          <cell r="P135">
            <v>20.95</v>
          </cell>
          <cell r="Q135">
            <v>21.75</v>
          </cell>
          <cell r="R135">
            <v>47.81</v>
          </cell>
          <cell r="S135">
            <v>8.0299999999999994</v>
          </cell>
          <cell r="T135">
            <v>10.19</v>
          </cell>
          <cell r="V135">
            <v>3.13</v>
          </cell>
          <cell r="W135">
            <v>3.09</v>
          </cell>
          <cell r="X135">
            <v>8.7799999999999994</v>
          </cell>
          <cell r="Y135">
            <v>0.64</v>
          </cell>
          <cell r="Z135">
            <v>2.25</v>
          </cell>
          <cell r="AB135">
            <v>3.87</v>
          </cell>
          <cell r="AC135">
            <v>3.92</v>
          </cell>
          <cell r="AD135">
            <v>11.54</v>
          </cell>
          <cell r="AE135">
            <v>0.82</v>
          </cell>
          <cell r="AF135">
            <v>3.14</v>
          </cell>
          <cell r="AH135">
            <v>4.41</v>
          </cell>
          <cell r="AI135">
            <v>3.09</v>
          </cell>
          <cell r="AJ135">
            <v>14.21</v>
          </cell>
          <cell r="AK135">
            <v>0.91</v>
          </cell>
          <cell r="AL135">
            <v>3.43</v>
          </cell>
          <cell r="AN135">
            <v>4.59</v>
          </cell>
          <cell r="AO135">
            <v>4.6100000000000003</v>
          </cell>
          <cell r="AP135">
            <v>13.84</v>
          </cell>
          <cell r="AQ135">
            <v>0.92</v>
          </cell>
          <cell r="AR135">
            <v>3.63</v>
          </cell>
          <cell r="AT135">
            <v>4.59</v>
          </cell>
          <cell r="AU135">
            <v>4.55</v>
          </cell>
          <cell r="AV135">
            <v>13.66</v>
          </cell>
          <cell r="AW135">
            <v>0.97</v>
          </cell>
          <cell r="AX135">
            <v>3.51</v>
          </cell>
          <cell r="AZ135">
            <v>56.37624851879999</v>
          </cell>
          <cell r="BA135">
            <v>58.770606563999991</v>
          </cell>
          <cell r="BB135">
            <v>76.002728858999987</v>
          </cell>
          <cell r="BD135">
            <v>11.355061638599999</v>
          </cell>
          <cell r="BE135">
            <v>14.039644901399999</v>
          </cell>
          <cell r="BF135">
            <v>15.998665120199998</v>
          </cell>
          <cell r="BG135">
            <v>16.651671859799997</v>
          </cell>
          <cell r="BH135">
            <v>16.651671859799997</v>
          </cell>
          <cell r="BJ135">
            <v>7.7003878350930375</v>
          </cell>
          <cell r="BK135">
            <v>8.0274313338807719</v>
          </cell>
          <cell r="BL135">
            <v>10.381153484247049</v>
          </cell>
          <cell r="BN135">
            <v>1.5509790169781987</v>
          </cell>
          <cell r="BO135">
            <v>1.9176641519826292</v>
          </cell>
          <cell r="BP135">
            <v>2.1852451964453214</v>
          </cell>
          <cell r="BQ135">
            <v>2.2744388779328855</v>
          </cell>
          <cell r="BR135">
            <v>2.2744388779328855</v>
          </cell>
        </row>
        <row r="136">
          <cell r="B136" t="str">
            <v>Liberia</v>
          </cell>
          <cell r="C136"/>
          <cell r="D136">
            <v>3.81</v>
          </cell>
          <cell r="E136">
            <v>3.99</v>
          </cell>
          <cell r="F136">
            <v>9</v>
          </cell>
          <cell r="G136">
            <v>1.58</v>
          </cell>
          <cell r="H136">
            <v>1.89</v>
          </cell>
          <cell r="J136">
            <v>3.97</v>
          </cell>
          <cell r="K136">
            <v>4.18</v>
          </cell>
          <cell r="L136">
            <v>9.6</v>
          </cell>
          <cell r="M136">
            <v>1.51</v>
          </cell>
          <cell r="N136">
            <v>2.08</v>
          </cell>
          <cell r="P136">
            <v>5.14</v>
          </cell>
          <cell r="Q136">
            <v>5.49</v>
          </cell>
          <cell r="R136">
            <v>11.89</v>
          </cell>
          <cell r="S136">
            <v>2.0099999999999998</v>
          </cell>
          <cell r="T136">
            <v>2.63</v>
          </cell>
          <cell r="V136">
            <v>1.1299999999999999</v>
          </cell>
          <cell r="W136">
            <v>1.1200000000000001</v>
          </cell>
          <cell r="X136">
            <v>3.36</v>
          </cell>
          <cell r="Y136">
            <v>0.22</v>
          </cell>
          <cell r="Z136">
            <v>0.88</v>
          </cell>
          <cell r="AB136">
            <v>1.39</v>
          </cell>
          <cell r="AC136">
            <v>1.36</v>
          </cell>
          <cell r="AD136">
            <v>4.08</v>
          </cell>
          <cell r="AE136">
            <v>0.26</v>
          </cell>
          <cell r="AF136">
            <v>1</v>
          </cell>
          <cell r="AH136">
            <v>1.59</v>
          </cell>
          <cell r="AI136">
            <v>1.1200000000000001</v>
          </cell>
          <cell r="AJ136">
            <v>4.57</v>
          </cell>
          <cell r="AK136">
            <v>0.31</v>
          </cell>
          <cell r="AL136">
            <v>1.21</v>
          </cell>
          <cell r="AN136">
            <v>1.66</v>
          </cell>
          <cell r="AO136">
            <v>1.63</v>
          </cell>
          <cell r="AP136">
            <v>4.71</v>
          </cell>
          <cell r="AQ136">
            <v>0.36</v>
          </cell>
          <cell r="AR136">
            <v>1.19</v>
          </cell>
          <cell r="AT136">
            <v>1.66</v>
          </cell>
          <cell r="AU136">
            <v>1.61</v>
          </cell>
          <cell r="AV136">
            <v>4.9400000000000004</v>
          </cell>
          <cell r="AW136">
            <v>0.34</v>
          </cell>
          <cell r="AX136">
            <v>1.24</v>
          </cell>
          <cell r="AZ136">
            <v>131.5801224882</v>
          </cell>
          <cell r="BA136">
            <v>137.10579692339999</v>
          </cell>
          <cell r="BB136">
            <v>177.51229123079997</v>
          </cell>
          <cell r="BD136">
            <v>39.025075698599998</v>
          </cell>
          <cell r="BE136">
            <v>48.004296655799997</v>
          </cell>
          <cell r="BF136">
            <v>54.911389699800004</v>
          </cell>
          <cell r="BG136">
            <v>57.328872265199998</v>
          </cell>
          <cell r="BH136">
            <v>57.328872265199998</v>
          </cell>
          <cell r="BJ136">
            <v>1.8427728279866848</v>
          </cell>
          <cell r="BK136">
            <v>1.9201596134139471</v>
          </cell>
          <cell r="BL136">
            <v>2.4860504818508029</v>
          </cell>
          <cell r="BN136">
            <v>0.54654417208004036</v>
          </cell>
          <cell r="BO136">
            <v>0.67229769839934161</v>
          </cell>
          <cell r="BP136">
            <v>0.76903118018341976</v>
          </cell>
          <cell r="BQ136">
            <v>0.80288789880784694</v>
          </cell>
          <cell r="BR136">
            <v>0.80288789880784694</v>
          </cell>
        </row>
        <row r="137">
          <cell r="B137" t="str">
            <v>Libya</v>
          </cell>
          <cell r="C137"/>
          <cell r="D137">
            <v>234.37</v>
          </cell>
          <cell r="E137">
            <v>245.29</v>
          </cell>
          <cell r="F137">
            <v>514.17999999999995</v>
          </cell>
          <cell r="G137">
            <v>94.52</v>
          </cell>
          <cell r="H137">
            <v>108.6</v>
          </cell>
          <cell r="J137">
            <v>244.31</v>
          </cell>
          <cell r="K137">
            <v>249.02</v>
          </cell>
          <cell r="L137">
            <v>535.55999999999995</v>
          </cell>
          <cell r="M137">
            <v>96.38</v>
          </cell>
          <cell r="N137">
            <v>110.41</v>
          </cell>
          <cell r="P137">
            <v>315.97000000000003</v>
          </cell>
          <cell r="Q137">
            <v>326.43</v>
          </cell>
          <cell r="R137">
            <v>692.26</v>
          </cell>
          <cell r="S137">
            <v>123.11</v>
          </cell>
          <cell r="T137">
            <v>145.71</v>
          </cell>
          <cell r="V137">
            <v>22.48</v>
          </cell>
          <cell r="W137">
            <v>21.78</v>
          </cell>
          <cell r="X137">
            <v>63.02</v>
          </cell>
          <cell r="Y137">
            <v>4.16</v>
          </cell>
          <cell r="Z137">
            <v>16.239999999999998</v>
          </cell>
          <cell r="AB137">
            <v>27.74</v>
          </cell>
          <cell r="AC137">
            <v>28.08</v>
          </cell>
          <cell r="AD137">
            <v>88</v>
          </cell>
          <cell r="AE137">
            <v>5.65</v>
          </cell>
          <cell r="AF137">
            <v>24.1</v>
          </cell>
          <cell r="AH137">
            <v>31.62</v>
          </cell>
          <cell r="AI137">
            <v>21.78</v>
          </cell>
          <cell r="AJ137">
            <v>99.44</v>
          </cell>
          <cell r="AK137">
            <v>6.44</v>
          </cell>
          <cell r="AL137">
            <v>24.64</v>
          </cell>
          <cell r="AN137">
            <v>32.950000000000003</v>
          </cell>
          <cell r="AO137">
            <v>32.64</v>
          </cell>
          <cell r="AP137">
            <v>103.76</v>
          </cell>
          <cell r="AQ137">
            <v>6.99</v>
          </cell>
          <cell r="AR137">
            <v>26.48</v>
          </cell>
          <cell r="AT137">
            <v>32.950000000000003</v>
          </cell>
          <cell r="AU137">
            <v>32.85</v>
          </cell>
          <cell r="AV137">
            <v>98.91</v>
          </cell>
          <cell r="AW137">
            <v>7.13</v>
          </cell>
          <cell r="AX137">
            <v>24.12</v>
          </cell>
          <cell r="AZ137">
            <v>124.21610000000001</v>
          </cell>
          <cell r="BA137">
            <v>129.48430000000002</v>
          </cell>
          <cell r="BB137">
            <v>167.46410000000003</v>
          </cell>
          <cell r="BD137">
            <v>11.914400000000001</v>
          </cell>
          <cell r="BE137">
            <v>14.702199999999999</v>
          </cell>
          <cell r="BF137">
            <v>16.758600000000001</v>
          </cell>
          <cell r="BG137">
            <v>17.463500000000003</v>
          </cell>
          <cell r="BH137">
            <v>17.463500000000003</v>
          </cell>
          <cell r="BJ137">
            <v>98.055840236302586</v>
          </cell>
          <cell r="BK137">
            <v>102.2145425102662</v>
          </cell>
          <cell r="BL137">
            <v>132.19568988976633</v>
          </cell>
          <cell r="BN137">
            <v>9.4051938751208866</v>
          </cell>
          <cell r="BO137">
            <v>11.605875360135826</v>
          </cell>
          <cell r="BP137">
            <v>13.229191740717191</v>
          </cell>
          <cell r="BQ137">
            <v>13.785637819627814</v>
          </cell>
          <cell r="BR137">
            <v>13.785637819627814</v>
          </cell>
        </row>
        <row r="138">
          <cell r="B138" t="str">
            <v>Lithuania</v>
          </cell>
          <cell r="C138"/>
          <cell r="D138">
            <v>248.53</v>
          </cell>
          <cell r="E138">
            <v>255.54</v>
          </cell>
          <cell r="F138">
            <v>534.80999999999995</v>
          </cell>
          <cell r="G138">
            <v>102.3</v>
          </cell>
          <cell r="H138">
            <v>115.92</v>
          </cell>
          <cell r="J138">
            <v>259.08</v>
          </cell>
          <cell r="K138">
            <v>267.25</v>
          </cell>
          <cell r="L138">
            <v>602.96</v>
          </cell>
          <cell r="M138">
            <v>97.96</v>
          </cell>
          <cell r="N138">
            <v>129.24</v>
          </cell>
          <cell r="P138">
            <v>335.06</v>
          </cell>
          <cell r="Q138">
            <v>342.86</v>
          </cell>
          <cell r="R138">
            <v>724.53</v>
          </cell>
          <cell r="S138">
            <v>136.72</v>
          </cell>
          <cell r="T138">
            <v>159.05000000000001</v>
          </cell>
          <cell r="V138">
            <v>23.46</v>
          </cell>
          <cell r="W138">
            <v>23.55</v>
          </cell>
          <cell r="X138">
            <v>68.47</v>
          </cell>
          <cell r="Y138">
            <v>5.04</v>
          </cell>
          <cell r="Z138">
            <v>17.809999999999999</v>
          </cell>
          <cell r="AB138">
            <v>28.95</v>
          </cell>
          <cell r="AC138">
            <v>27.88</v>
          </cell>
          <cell r="AD138">
            <v>83.69</v>
          </cell>
          <cell r="AE138">
            <v>5.32</v>
          </cell>
          <cell r="AF138">
            <v>20.78</v>
          </cell>
          <cell r="AH138">
            <v>33</v>
          </cell>
          <cell r="AI138">
            <v>23.55</v>
          </cell>
          <cell r="AJ138">
            <v>109.92</v>
          </cell>
          <cell r="AK138">
            <v>7.08</v>
          </cell>
          <cell r="AL138">
            <v>27</v>
          </cell>
          <cell r="AN138">
            <v>34.380000000000003</v>
          </cell>
          <cell r="AO138">
            <v>35.22</v>
          </cell>
          <cell r="AP138">
            <v>113.99</v>
          </cell>
          <cell r="AQ138">
            <v>6.91</v>
          </cell>
          <cell r="AR138">
            <v>27.42</v>
          </cell>
          <cell r="AT138">
            <v>34.380000000000003</v>
          </cell>
          <cell r="AU138">
            <v>34.31</v>
          </cell>
          <cell r="AV138">
            <v>107.03</v>
          </cell>
          <cell r="AW138">
            <v>6.47</v>
          </cell>
          <cell r="AX138">
            <v>27.76</v>
          </cell>
          <cell r="AZ138">
            <v>386.84533537279992</v>
          </cell>
          <cell r="BA138">
            <v>403.26676654079989</v>
          </cell>
          <cell r="BB138">
            <v>521.5322016255999</v>
          </cell>
          <cell r="BD138">
            <v>36.516282009599998</v>
          </cell>
          <cell r="BE138">
            <v>45.061652351999989</v>
          </cell>
          <cell r="BF138">
            <v>51.365614079999993</v>
          </cell>
          <cell r="BG138">
            <v>53.513630668799998</v>
          </cell>
          <cell r="BH138">
            <v>53.513630668799998</v>
          </cell>
          <cell r="BJ138"/>
          <cell r="BK138"/>
          <cell r="BL138"/>
          <cell r="BN138"/>
          <cell r="BO138"/>
          <cell r="BP138"/>
          <cell r="BQ138"/>
          <cell r="BR138"/>
        </row>
        <row r="139">
          <cell r="B139" t="str">
            <v>Luxembourg</v>
          </cell>
          <cell r="C139"/>
          <cell r="D139">
            <v>1572.08</v>
          </cell>
          <cell r="E139">
            <v>1643.8</v>
          </cell>
          <cell r="F139">
            <v>3516.66</v>
          </cell>
          <cell r="G139">
            <v>633.13</v>
          </cell>
          <cell r="H139">
            <v>751.05</v>
          </cell>
          <cell r="J139">
            <v>1638.77</v>
          </cell>
          <cell r="K139">
            <v>1727.67</v>
          </cell>
          <cell r="L139">
            <v>3841.46</v>
          </cell>
          <cell r="M139">
            <v>651.6</v>
          </cell>
          <cell r="N139">
            <v>805.05</v>
          </cell>
          <cell r="P139">
            <v>2119.42</v>
          </cell>
          <cell r="Q139">
            <v>2213.3000000000002</v>
          </cell>
          <cell r="R139">
            <v>4871.13</v>
          </cell>
          <cell r="S139">
            <v>830.31</v>
          </cell>
          <cell r="T139">
            <v>1025.48</v>
          </cell>
          <cell r="V139">
            <v>89.53</v>
          </cell>
          <cell r="W139">
            <v>90.8</v>
          </cell>
          <cell r="X139">
            <v>278.79000000000002</v>
          </cell>
          <cell r="Y139">
            <v>17.940000000000001</v>
          </cell>
          <cell r="Z139">
            <v>73.27</v>
          </cell>
          <cell r="AB139">
            <v>110.49</v>
          </cell>
          <cell r="AC139">
            <v>110.62</v>
          </cell>
          <cell r="AD139">
            <v>328.14</v>
          </cell>
          <cell r="AE139">
            <v>21.15</v>
          </cell>
          <cell r="AF139">
            <v>86.67</v>
          </cell>
          <cell r="AH139">
            <v>125.95</v>
          </cell>
          <cell r="AI139">
            <v>90.8</v>
          </cell>
          <cell r="AJ139">
            <v>363.89</v>
          </cell>
          <cell r="AK139">
            <v>24.31</v>
          </cell>
          <cell r="AL139">
            <v>95.32</v>
          </cell>
          <cell r="AN139">
            <v>131.22999999999999</v>
          </cell>
          <cell r="AO139">
            <v>131.21</v>
          </cell>
          <cell r="AP139">
            <v>396.94</v>
          </cell>
          <cell r="AQ139">
            <v>26.55</v>
          </cell>
          <cell r="AR139">
            <v>103.6</v>
          </cell>
          <cell r="AT139">
            <v>131.22999999999999</v>
          </cell>
          <cell r="AU139">
            <v>134.12</v>
          </cell>
          <cell r="AV139">
            <v>432.52</v>
          </cell>
          <cell r="AW139">
            <v>25.36</v>
          </cell>
          <cell r="AX139">
            <v>107.5</v>
          </cell>
          <cell r="AZ139">
            <v>1449.8311918832001</v>
          </cell>
          <cell r="BA139">
            <v>1511.3352134258</v>
          </cell>
          <cell r="BB139">
            <v>1954.6086870268002</v>
          </cell>
          <cell r="BD139">
            <v>82.567926956199997</v>
          </cell>
          <cell r="BE139">
            <v>101.8980257946</v>
          </cell>
          <cell r="BF139">
            <v>116.15581816300001</v>
          </cell>
          <cell r="BG139">
            <v>121.02523237419999</v>
          </cell>
          <cell r="BH139">
            <v>121.02523237419999</v>
          </cell>
          <cell r="BJ139">
            <v>1920.1917658989864</v>
          </cell>
          <cell r="BK139">
            <v>2001.6491910095426</v>
          </cell>
          <cell r="BL139">
            <v>2588.7313829332029</v>
          </cell>
          <cell r="BN139">
            <v>109.35497481103775</v>
          </cell>
          <cell r="BO139">
            <v>134.95622882689113</v>
          </cell>
          <cell r="BP139">
            <v>153.83959653133257</v>
          </cell>
          <cell r="BQ139">
            <v>160.28876739028797</v>
          </cell>
          <cell r="BR139">
            <v>160.28876739028797</v>
          </cell>
        </row>
        <row r="140">
          <cell r="B140" t="str">
            <v>Madagascar</v>
          </cell>
          <cell r="C140"/>
          <cell r="D140">
            <v>7.19</v>
          </cell>
          <cell r="E140">
            <v>7.46</v>
          </cell>
          <cell r="F140">
            <v>15.66</v>
          </cell>
          <cell r="G140">
            <v>2.89</v>
          </cell>
          <cell r="H140">
            <v>3.48</v>
          </cell>
          <cell r="J140">
            <v>7.49</v>
          </cell>
          <cell r="K140">
            <v>7.74</v>
          </cell>
          <cell r="L140">
            <v>16.7</v>
          </cell>
          <cell r="M140">
            <v>2.91</v>
          </cell>
          <cell r="N140">
            <v>3.67</v>
          </cell>
          <cell r="P140">
            <v>9.69</v>
          </cell>
          <cell r="Q140">
            <v>10.31</v>
          </cell>
          <cell r="R140">
            <v>21.87</v>
          </cell>
          <cell r="S140">
            <v>3.81</v>
          </cell>
          <cell r="T140">
            <v>4.67</v>
          </cell>
          <cell r="V140">
            <v>1.79</v>
          </cell>
          <cell r="W140">
            <v>1.72</v>
          </cell>
          <cell r="X140">
            <v>5.0999999999999996</v>
          </cell>
          <cell r="Y140">
            <v>0.35</v>
          </cell>
          <cell r="Z140">
            <v>1.28</v>
          </cell>
          <cell r="AB140">
            <v>2.21</v>
          </cell>
          <cell r="AC140">
            <v>2.2200000000000002</v>
          </cell>
          <cell r="AD140">
            <v>6.63</v>
          </cell>
          <cell r="AE140">
            <v>0.42</v>
          </cell>
          <cell r="AF140">
            <v>1.66</v>
          </cell>
          <cell r="AH140">
            <v>2.52</v>
          </cell>
          <cell r="AI140">
            <v>1.72</v>
          </cell>
          <cell r="AJ140">
            <v>7.45</v>
          </cell>
          <cell r="AK140">
            <v>0.48</v>
          </cell>
          <cell r="AL140">
            <v>1.91</v>
          </cell>
          <cell r="AN140">
            <v>2.62</v>
          </cell>
          <cell r="AO140">
            <v>2.65</v>
          </cell>
          <cell r="AP140">
            <v>8.09</v>
          </cell>
          <cell r="AQ140">
            <v>0.56999999999999995</v>
          </cell>
          <cell r="AR140">
            <v>2.13</v>
          </cell>
          <cell r="AT140">
            <v>2.62</v>
          </cell>
          <cell r="AU140">
            <v>2.64</v>
          </cell>
          <cell r="AV140">
            <v>8.15</v>
          </cell>
          <cell r="AW140">
            <v>0.56000000000000005</v>
          </cell>
          <cell r="AX140">
            <v>2.0099999999999998</v>
          </cell>
          <cell r="AZ140">
            <v>4549.2392439612995</v>
          </cell>
          <cell r="BA140">
            <v>4739.0545114422994</v>
          </cell>
          <cell r="BB140">
            <v>6131.033139636299</v>
          </cell>
          <cell r="BD140">
            <v>1132.5644293032999</v>
          </cell>
          <cell r="BE140">
            <v>1398.3058037766998</v>
          </cell>
          <cell r="BF140">
            <v>1594.4482468403999</v>
          </cell>
          <cell r="BG140">
            <v>1657.7200026674</v>
          </cell>
          <cell r="BH140">
            <v>1657.7200026674</v>
          </cell>
          <cell r="BJ140">
            <v>2.176721569397019</v>
          </cell>
          <cell r="BK140">
            <v>2.2675444443370893</v>
          </cell>
          <cell r="BL140">
            <v>2.9335788605642716</v>
          </cell>
          <cell r="BN140">
            <v>0.54190982047575298</v>
          </cell>
          <cell r="BO140">
            <v>0.66906184539185143</v>
          </cell>
          <cell r="BP140">
            <v>0.76291214949659081</v>
          </cell>
          <cell r="BQ140">
            <v>0.79318644114328096</v>
          </cell>
          <cell r="BR140">
            <v>0.79318644114328096</v>
          </cell>
        </row>
        <row r="141">
          <cell r="B141" t="str">
            <v>Malawi</v>
          </cell>
          <cell r="C141"/>
          <cell r="D141">
            <v>6.53</v>
          </cell>
          <cell r="E141">
            <v>6.72</v>
          </cell>
          <cell r="F141">
            <v>14.13</v>
          </cell>
          <cell r="G141">
            <v>2.58</v>
          </cell>
          <cell r="H141">
            <v>3.04</v>
          </cell>
          <cell r="J141">
            <v>6.81</v>
          </cell>
          <cell r="K141">
            <v>6.98</v>
          </cell>
          <cell r="L141">
            <v>15.32</v>
          </cell>
          <cell r="M141">
            <v>2.67</v>
          </cell>
          <cell r="N141">
            <v>3.25</v>
          </cell>
          <cell r="P141">
            <v>8.81</v>
          </cell>
          <cell r="Q141">
            <v>8.8699999999999992</v>
          </cell>
          <cell r="R141">
            <v>18.78</v>
          </cell>
          <cell r="S141">
            <v>3.43</v>
          </cell>
          <cell r="T141">
            <v>4.17</v>
          </cell>
          <cell r="V141">
            <v>1.67</v>
          </cell>
          <cell r="W141">
            <v>1.67</v>
          </cell>
          <cell r="X141">
            <v>5.25</v>
          </cell>
          <cell r="Y141">
            <v>0.35</v>
          </cell>
          <cell r="Z141">
            <v>1.3</v>
          </cell>
          <cell r="AB141">
            <v>2.06</v>
          </cell>
          <cell r="AC141">
            <v>2.0299999999999998</v>
          </cell>
          <cell r="AD141">
            <v>6.19</v>
          </cell>
          <cell r="AE141">
            <v>0.41</v>
          </cell>
          <cell r="AF141">
            <v>1.66</v>
          </cell>
          <cell r="AH141">
            <v>2.35</v>
          </cell>
          <cell r="AI141">
            <v>1.67</v>
          </cell>
          <cell r="AJ141">
            <v>6.98</v>
          </cell>
          <cell r="AK141">
            <v>0.5</v>
          </cell>
          <cell r="AL141">
            <v>1.71</v>
          </cell>
          <cell r="AN141">
            <v>2.4500000000000002</v>
          </cell>
          <cell r="AO141">
            <v>2.52</v>
          </cell>
          <cell r="AP141">
            <v>7.94</v>
          </cell>
          <cell r="AQ141">
            <v>0.48</v>
          </cell>
          <cell r="AR141">
            <v>1.94</v>
          </cell>
          <cell r="AT141">
            <v>2.4500000000000002</v>
          </cell>
          <cell r="AU141">
            <v>2.46</v>
          </cell>
          <cell r="AV141">
            <v>7.15</v>
          </cell>
          <cell r="AW141">
            <v>0.52</v>
          </cell>
          <cell r="AX141">
            <v>1.93</v>
          </cell>
          <cell r="AZ141">
            <v>488.66464889590003</v>
          </cell>
          <cell r="BA141">
            <v>509.6181101043</v>
          </cell>
          <cell r="BB141">
            <v>659.28569016430004</v>
          </cell>
          <cell r="BD141">
            <v>124.9724293501</v>
          </cell>
          <cell r="BE141">
            <v>154.15760746180001</v>
          </cell>
          <cell r="BF141">
            <v>175.85940657050003</v>
          </cell>
          <cell r="BG141">
            <v>183.34278557350001</v>
          </cell>
          <cell r="BH141">
            <v>183.34278557350001</v>
          </cell>
          <cell r="BJ141">
            <v>3.2472291052705686</v>
          </cell>
          <cell r="BK141">
            <v>3.3864671067216801</v>
          </cell>
          <cell r="BL141">
            <v>4.3810242599439064</v>
          </cell>
          <cell r="BN141">
            <v>0.83045522294055885</v>
          </cell>
          <cell r="BO141">
            <v>1.0243938678188931</v>
          </cell>
          <cell r="BP141">
            <v>1.168604655036116</v>
          </cell>
          <cell r="BQ141">
            <v>1.2183325126972271</v>
          </cell>
          <cell r="BR141">
            <v>1.2183325126972271</v>
          </cell>
        </row>
        <row r="142">
          <cell r="B142" t="str">
            <v>Malaysia</v>
          </cell>
          <cell r="C142"/>
          <cell r="D142">
            <v>201.68</v>
          </cell>
          <cell r="E142">
            <v>210.32</v>
          </cell>
          <cell r="F142">
            <v>455.2</v>
          </cell>
          <cell r="G142">
            <v>80.64</v>
          </cell>
          <cell r="H142">
            <v>98.7</v>
          </cell>
          <cell r="J142">
            <v>210.24</v>
          </cell>
          <cell r="K142">
            <v>218.05</v>
          </cell>
          <cell r="L142">
            <v>467.07</v>
          </cell>
          <cell r="M142">
            <v>85.7</v>
          </cell>
          <cell r="N142">
            <v>97.57</v>
          </cell>
          <cell r="P142">
            <v>271.89999999999998</v>
          </cell>
          <cell r="Q142">
            <v>281.62</v>
          </cell>
          <cell r="R142">
            <v>628.9</v>
          </cell>
          <cell r="S142">
            <v>106.91</v>
          </cell>
          <cell r="T142">
            <v>136.13</v>
          </cell>
          <cell r="V142">
            <v>20.149999999999999</v>
          </cell>
          <cell r="W142">
            <v>20.04</v>
          </cell>
          <cell r="X142">
            <v>62.76</v>
          </cell>
          <cell r="Y142">
            <v>3.97</v>
          </cell>
          <cell r="Z142">
            <v>15.81</v>
          </cell>
          <cell r="AB142">
            <v>24.87</v>
          </cell>
          <cell r="AC142">
            <v>26.07</v>
          </cell>
          <cell r="AD142">
            <v>81.25</v>
          </cell>
          <cell r="AE142">
            <v>5.29</v>
          </cell>
          <cell r="AF142">
            <v>20.84</v>
          </cell>
          <cell r="AH142">
            <v>28.35</v>
          </cell>
          <cell r="AI142">
            <v>20.04</v>
          </cell>
          <cell r="AJ142">
            <v>83.97</v>
          </cell>
          <cell r="AK142">
            <v>5.77</v>
          </cell>
          <cell r="AL142">
            <v>22.19</v>
          </cell>
          <cell r="AN142">
            <v>29.54</v>
          </cell>
          <cell r="AO142">
            <v>29.02</v>
          </cell>
          <cell r="AP142">
            <v>88.48</v>
          </cell>
          <cell r="AQ142">
            <v>5.99</v>
          </cell>
          <cell r="AR142">
            <v>21.59</v>
          </cell>
          <cell r="AT142">
            <v>29.54</v>
          </cell>
          <cell r="AU142">
            <v>29.23</v>
          </cell>
          <cell r="AV142">
            <v>89.59</v>
          </cell>
          <cell r="AW142">
            <v>6.01</v>
          </cell>
          <cell r="AX142">
            <v>22.75</v>
          </cell>
          <cell r="AZ142">
            <v>284.39604696800001</v>
          </cell>
          <cell r="BA142">
            <v>296.46680342400003</v>
          </cell>
          <cell r="BB142">
            <v>383.41573368999997</v>
          </cell>
          <cell r="BD142">
            <v>28.414222264999996</v>
          </cell>
          <cell r="BE142">
            <v>35.070059937000003</v>
          </cell>
          <cell r="BF142">
            <v>39.977330084999998</v>
          </cell>
          <cell r="BG142">
            <v>41.655390853999997</v>
          </cell>
          <cell r="BH142">
            <v>41.655390853999997</v>
          </cell>
          <cell r="BJ142">
            <v>88.291950796198776</v>
          </cell>
          <cell r="BK142">
            <v>92.039367985882748</v>
          </cell>
          <cell r="BL142">
            <v>119.0330296583025</v>
          </cell>
          <cell r="BN142">
            <v>8.8213149967443734</v>
          </cell>
          <cell r="BO142">
            <v>10.887647839654225</v>
          </cell>
          <cell r="BP142">
            <v>12.411130528918264</v>
          </cell>
          <cell r="BQ142">
            <v>12.932091563465448</v>
          </cell>
          <cell r="BR142">
            <v>12.932091563465448</v>
          </cell>
        </row>
        <row r="143">
          <cell r="B143" t="str">
            <v>Maldives</v>
          </cell>
          <cell r="C143"/>
          <cell r="D143">
            <v>95.3</v>
          </cell>
          <cell r="E143">
            <v>99.5</v>
          </cell>
          <cell r="F143">
            <v>215.74</v>
          </cell>
          <cell r="G143">
            <v>38.15</v>
          </cell>
          <cell r="H143">
            <v>45.34</v>
          </cell>
          <cell r="J143">
            <v>99.34</v>
          </cell>
          <cell r="K143">
            <v>102.24</v>
          </cell>
          <cell r="L143">
            <v>211.03</v>
          </cell>
          <cell r="M143">
            <v>42.26</v>
          </cell>
          <cell r="N143">
            <v>45.05</v>
          </cell>
          <cell r="P143">
            <v>128.47999999999999</v>
          </cell>
          <cell r="Q143">
            <v>131.65</v>
          </cell>
          <cell r="R143">
            <v>274.74</v>
          </cell>
          <cell r="S143">
            <v>52.49</v>
          </cell>
          <cell r="T143">
            <v>61.23</v>
          </cell>
          <cell r="V143">
            <v>11.69</v>
          </cell>
          <cell r="W143">
            <v>11.66</v>
          </cell>
          <cell r="X143">
            <v>36.18</v>
          </cell>
          <cell r="Y143">
            <v>2.4900000000000002</v>
          </cell>
          <cell r="Z143">
            <v>8.7899999999999991</v>
          </cell>
          <cell r="AB143">
            <v>14.43</v>
          </cell>
          <cell r="AC143">
            <v>14.33</v>
          </cell>
          <cell r="AD143">
            <v>44.37</v>
          </cell>
          <cell r="AE143">
            <v>3</v>
          </cell>
          <cell r="AF143">
            <v>11.71</v>
          </cell>
          <cell r="AH143">
            <v>16.45</v>
          </cell>
          <cell r="AI143">
            <v>11.66</v>
          </cell>
          <cell r="AJ143">
            <v>50.24</v>
          </cell>
          <cell r="AK143">
            <v>3.31</v>
          </cell>
          <cell r="AL143">
            <v>12.43</v>
          </cell>
          <cell r="AN143">
            <v>17.14</v>
          </cell>
          <cell r="AO143">
            <v>16.96</v>
          </cell>
          <cell r="AP143">
            <v>50</v>
          </cell>
          <cell r="AQ143">
            <v>3.47</v>
          </cell>
          <cell r="AR143">
            <v>12.94</v>
          </cell>
          <cell r="AT143">
            <v>17.14</v>
          </cell>
          <cell r="AU143">
            <v>17</v>
          </cell>
          <cell r="AV143">
            <v>49.98</v>
          </cell>
          <cell r="AW143">
            <v>3.47</v>
          </cell>
          <cell r="AX143">
            <v>13.71</v>
          </cell>
          <cell r="AZ143">
            <v>763.02085948700005</v>
          </cell>
          <cell r="BA143">
            <v>795.3671792386001</v>
          </cell>
          <cell r="BB143">
            <v>1028.6770202191999</v>
          </cell>
          <cell r="BD143">
            <v>93.596157895100006</v>
          </cell>
          <cell r="BE143">
            <v>115.5340084197</v>
          </cell>
          <cell r="BF143">
            <v>131.7071682955</v>
          </cell>
          <cell r="BG143">
            <v>137.23166350060001</v>
          </cell>
          <cell r="BH143">
            <v>137.23166350060001</v>
          </cell>
          <cell r="BJ143"/>
          <cell r="BK143"/>
          <cell r="BL143"/>
          <cell r="BN143"/>
          <cell r="BO143"/>
          <cell r="BP143"/>
          <cell r="BQ143"/>
          <cell r="BR143"/>
        </row>
        <row r="144">
          <cell r="B144" t="str">
            <v>Mali</v>
          </cell>
          <cell r="C144"/>
          <cell r="D144">
            <v>9.8699999999999992</v>
          </cell>
          <cell r="E144">
            <v>10.17</v>
          </cell>
          <cell r="F144">
            <v>21.49</v>
          </cell>
          <cell r="G144">
            <v>4.05</v>
          </cell>
          <cell r="H144">
            <v>4.72</v>
          </cell>
          <cell r="J144">
            <v>10.29</v>
          </cell>
          <cell r="K144">
            <v>10.78</v>
          </cell>
          <cell r="L144">
            <v>22.94</v>
          </cell>
          <cell r="M144">
            <v>4.21</v>
          </cell>
          <cell r="N144">
            <v>4.99</v>
          </cell>
          <cell r="P144">
            <v>13.31</v>
          </cell>
          <cell r="Q144">
            <v>14.4</v>
          </cell>
          <cell r="R144">
            <v>30.34</v>
          </cell>
          <cell r="S144">
            <v>5.45</v>
          </cell>
          <cell r="T144">
            <v>6.59</v>
          </cell>
          <cell r="V144">
            <v>2.25</v>
          </cell>
          <cell r="W144">
            <v>2.2200000000000002</v>
          </cell>
          <cell r="X144">
            <v>6.67</v>
          </cell>
          <cell r="Y144">
            <v>0.45</v>
          </cell>
          <cell r="Z144">
            <v>1.64</v>
          </cell>
          <cell r="AB144">
            <v>2.78</v>
          </cell>
          <cell r="AC144">
            <v>2.71</v>
          </cell>
          <cell r="AD144">
            <v>8.19</v>
          </cell>
          <cell r="AE144">
            <v>0.54</v>
          </cell>
          <cell r="AF144">
            <v>1.99</v>
          </cell>
          <cell r="AH144">
            <v>3.17</v>
          </cell>
          <cell r="AI144">
            <v>2.2200000000000002</v>
          </cell>
          <cell r="AJ144">
            <v>9.32</v>
          </cell>
          <cell r="AK144">
            <v>0.67</v>
          </cell>
          <cell r="AL144">
            <v>2.46</v>
          </cell>
          <cell r="AN144">
            <v>3.3</v>
          </cell>
          <cell r="AO144">
            <v>3.42</v>
          </cell>
          <cell r="AP144">
            <v>10.44</v>
          </cell>
          <cell r="AQ144">
            <v>0.7</v>
          </cell>
          <cell r="AR144">
            <v>2.7</v>
          </cell>
          <cell r="AT144">
            <v>3.3</v>
          </cell>
          <cell r="AU144">
            <v>3.26</v>
          </cell>
          <cell r="AV144">
            <v>10.29</v>
          </cell>
          <cell r="AW144">
            <v>0.65</v>
          </cell>
          <cell r="AX144">
            <v>2.5</v>
          </cell>
          <cell r="AZ144">
            <v>2018.4395218175996</v>
          </cell>
          <cell r="BA144">
            <v>2104.3305652991994</v>
          </cell>
          <cell r="BB144">
            <v>2721.9280684287996</v>
          </cell>
          <cell r="BD144">
            <v>460.13059007999993</v>
          </cell>
          <cell r="BE144">
            <v>568.51690685439985</v>
          </cell>
          <cell r="BF144">
            <v>648.27287580159987</v>
          </cell>
          <cell r="BG144">
            <v>674.8581987839998</v>
          </cell>
          <cell r="BH144">
            <v>674.8581987839998</v>
          </cell>
          <cell r="BJ144">
            <v>4.0753748587391776</v>
          </cell>
          <cell r="BK144">
            <v>4.2487950654940363</v>
          </cell>
          <cell r="BL144">
            <v>5.4957689331123056</v>
          </cell>
          <cell r="BN144">
            <v>0.92903682190102843</v>
          </cell>
          <cell r="BO144">
            <v>1.1478766066154926</v>
          </cell>
          <cell r="BP144">
            <v>1.3089096557450044</v>
          </cell>
          <cell r="BQ144">
            <v>1.3625873387881748</v>
          </cell>
          <cell r="BR144">
            <v>1.3625873387881748</v>
          </cell>
        </row>
        <row r="145">
          <cell r="B145" t="str">
            <v>Malta</v>
          </cell>
          <cell r="C145"/>
          <cell r="D145">
            <v>403.19</v>
          </cell>
          <cell r="E145">
            <v>412.02</v>
          </cell>
          <cell r="F145">
            <v>857.69</v>
          </cell>
          <cell r="G145">
            <v>155.02000000000001</v>
          </cell>
          <cell r="H145">
            <v>191.11</v>
          </cell>
          <cell r="J145">
            <v>420.3</v>
          </cell>
          <cell r="K145">
            <v>442.57</v>
          </cell>
          <cell r="L145">
            <v>929.22</v>
          </cell>
          <cell r="M145">
            <v>172.22</v>
          </cell>
          <cell r="N145">
            <v>206.48</v>
          </cell>
          <cell r="P145">
            <v>543.57000000000005</v>
          </cell>
          <cell r="Q145">
            <v>569.36</v>
          </cell>
          <cell r="R145">
            <v>1178.3499999999999</v>
          </cell>
          <cell r="S145">
            <v>222.23</v>
          </cell>
          <cell r="T145">
            <v>251.07</v>
          </cell>
          <cell r="V145">
            <v>33.33</v>
          </cell>
          <cell r="W145">
            <v>34.520000000000003</v>
          </cell>
          <cell r="X145">
            <v>107.39</v>
          </cell>
          <cell r="Y145">
            <v>6.86</v>
          </cell>
          <cell r="Z145">
            <v>27.14</v>
          </cell>
          <cell r="AB145">
            <v>41.13</v>
          </cell>
          <cell r="AC145">
            <v>42.12</v>
          </cell>
          <cell r="AD145">
            <v>135.88999999999999</v>
          </cell>
          <cell r="AE145">
            <v>8.4600000000000009</v>
          </cell>
          <cell r="AF145">
            <v>35.92</v>
          </cell>
          <cell r="AH145">
            <v>46.89</v>
          </cell>
          <cell r="AI145">
            <v>34.520000000000003</v>
          </cell>
          <cell r="AJ145">
            <v>132.63999999999999</v>
          </cell>
          <cell r="AK145">
            <v>9.26</v>
          </cell>
          <cell r="AL145">
            <v>35.24</v>
          </cell>
          <cell r="AN145">
            <v>48.86</v>
          </cell>
          <cell r="AO145">
            <v>49.47</v>
          </cell>
          <cell r="AP145">
            <v>153.22</v>
          </cell>
          <cell r="AQ145">
            <v>10.210000000000001</v>
          </cell>
          <cell r="AR145">
            <v>38.380000000000003</v>
          </cell>
          <cell r="AT145">
            <v>48.86</v>
          </cell>
          <cell r="AU145">
            <v>49.16</v>
          </cell>
          <cell r="AV145">
            <v>154.26</v>
          </cell>
          <cell r="AW145">
            <v>10.43</v>
          </cell>
          <cell r="AX145">
            <v>40.11</v>
          </cell>
          <cell r="AZ145">
            <v>224.76227724049997</v>
          </cell>
          <cell r="BA145">
            <v>234.30041698499997</v>
          </cell>
          <cell r="BB145">
            <v>303.0185050215</v>
          </cell>
          <cell r="BD145">
            <v>18.580140133499995</v>
          </cell>
          <cell r="BE145">
            <v>22.928327743499999</v>
          </cell>
          <cell r="BF145">
            <v>26.139297055499998</v>
          </cell>
          <cell r="BG145">
            <v>27.237493156999996</v>
          </cell>
          <cell r="BH145">
            <v>27.237493156999996</v>
          </cell>
          <cell r="BJ145">
            <v>297.68063789641673</v>
          </cell>
          <cell r="BK145">
            <v>310.31318263812091</v>
          </cell>
          <cell r="BL145">
            <v>401.32509323484032</v>
          </cell>
          <cell r="BN145">
            <v>24.60799042904727</v>
          </cell>
          <cell r="BO145">
            <v>30.366836074008834</v>
          </cell>
          <cell r="BP145">
            <v>34.619522088749676</v>
          </cell>
          <cell r="BQ145">
            <v>36.073999770874579</v>
          </cell>
          <cell r="BR145">
            <v>36.073999770874579</v>
          </cell>
        </row>
        <row r="146">
          <cell r="B146" t="str">
            <v>Marshall Islands</v>
          </cell>
          <cell r="C146"/>
          <cell r="D146">
            <v>22.79</v>
          </cell>
          <cell r="E146">
            <v>23.92</v>
          </cell>
          <cell r="F146">
            <v>51.42</v>
          </cell>
          <cell r="G146">
            <v>9.4</v>
          </cell>
          <cell r="H146">
            <v>10.71</v>
          </cell>
          <cell r="J146">
            <v>23.76</v>
          </cell>
          <cell r="K146">
            <v>25.26</v>
          </cell>
          <cell r="L146">
            <v>53.23</v>
          </cell>
          <cell r="M146">
            <v>10.050000000000001</v>
          </cell>
          <cell r="N146">
            <v>11.69</v>
          </cell>
          <cell r="P146">
            <v>30.73</v>
          </cell>
          <cell r="Q146">
            <v>31.95</v>
          </cell>
          <cell r="R146">
            <v>68.73</v>
          </cell>
          <cell r="S146">
            <v>11.98</v>
          </cell>
          <cell r="T146">
            <v>15.19</v>
          </cell>
          <cell r="V146">
            <v>4.1399999999999997</v>
          </cell>
          <cell r="W146">
            <v>4.13</v>
          </cell>
          <cell r="X146">
            <v>12.97</v>
          </cell>
          <cell r="Y146">
            <v>0.89</v>
          </cell>
          <cell r="Z146">
            <v>3.25</v>
          </cell>
          <cell r="AB146">
            <v>5.1100000000000003</v>
          </cell>
          <cell r="AC146">
            <v>4.97</v>
          </cell>
          <cell r="AD146">
            <v>14.92</v>
          </cell>
          <cell r="AE146">
            <v>1.08</v>
          </cell>
          <cell r="AF146">
            <v>3.81</v>
          </cell>
          <cell r="AH146">
            <v>5.82</v>
          </cell>
          <cell r="AI146">
            <v>4.13</v>
          </cell>
          <cell r="AJ146">
            <v>16.82</v>
          </cell>
          <cell r="AK146">
            <v>1.2</v>
          </cell>
          <cell r="AL146">
            <v>4.5</v>
          </cell>
          <cell r="AN146">
            <v>6.07</v>
          </cell>
          <cell r="AO146">
            <v>5.97</v>
          </cell>
          <cell r="AP146">
            <v>18.37</v>
          </cell>
          <cell r="AQ146">
            <v>1.21</v>
          </cell>
          <cell r="AR146">
            <v>4.93</v>
          </cell>
          <cell r="AT146">
            <v>6.07</v>
          </cell>
          <cell r="AU146">
            <v>5.96</v>
          </cell>
          <cell r="AV146">
            <v>17.739999999999998</v>
          </cell>
          <cell r="AW146">
            <v>1.22</v>
          </cell>
          <cell r="AX146">
            <v>4.6100000000000003</v>
          </cell>
          <cell r="AZ146">
            <v>21.019206972399996</v>
          </cell>
          <cell r="BA146">
            <v>21.9138375456</v>
          </cell>
          <cell r="BB146">
            <v>28.342265478799998</v>
          </cell>
          <cell r="BD146">
            <v>3.8183201783999992</v>
          </cell>
          <cell r="BE146">
            <v>4.7129507516000002</v>
          </cell>
          <cell r="BF146">
            <v>5.3677834392000001</v>
          </cell>
          <cell r="BG146">
            <v>5.5983583291999999</v>
          </cell>
          <cell r="BH146">
            <v>5.5983583291999999</v>
          </cell>
          <cell r="BJ146">
            <v>21.019206972399996</v>
          </cell>
          <cell r="BK146">
            <v>21.9138375456</v>
          </cell>
          <cell r="BL146">
            <v>28.342265478799998</v>
          </cell>
          <cell r="BN146">
            <v>3.8183201783999992</v>
          </cell>
          <cell r="BO146">
            <v>4.7129507516000002</v>
          </cell>
          <cell r="BP146">
            <v>5.3677834392000001</v>
          </cell>
          <cell r="BQ146">
            <v>5.5983583291999999</v>
          </cell>
          <cell r="BR146">
            <v>5.5983583291999999</v>
          </cell>
        </row>
        <row r="147">
          <cell r="B147" t="str">
            <v>Mauritania</v>
          </cell>
          <cell r="C147"/>
          <cell r="D147">
            <v>20.329999999999998</v>
          </cell>
          <cell r="E147">
            <v>21.05</v>
          </cell>
          <cell r="F147">
            <v>43.29</v>
          </cell>
          <cell r="G147">
            <v>8.69</v>
          </cell>
          <cell r="H147">
            <v>9.06</v>
          </cell>
          <cell r="J147">
            <v>21.2</v>
          </cell>
          <cell r="K147">
            <v>22.34</v>
          </cell>
          <cell r="L147">
            <v>47.74</v>
          </cell>
          <cell r="M147">
            <v>8.52</v>
          </cell>
          <cell r="N147">
            <v>10.26</v>
          </cell>
          <cell r="P147">
            <v>27.41</v>
          </cell>
          <cell r="Q147">
            <v>28.23</v>
          </cell>
          <cell r="R147">
            <v>61.63</v>
          </cell>
          <cell r="S147">
            <v>10.6</v>
          </cell>
          <cell r="T147">
            <v>13.18</v>
          </cell>
          <cell r="V147">
            <v>3.81</v>
          </cell>
          <cell r="W147">
            <v>3.79</v>
          </cell>
          <cell r="X147">
            <v>11.71</v>
          </cell>
          <cell r="Y147">
            <v>0.75</v>
          </cell>
          <cell r="Z147">
            <v>3.11</v>
          </cell>
          <cell r="AB147">
            <v>4.7</v>
          </cell>
          <cell r="AC147">
            <v>4.68</v>
          </cell>
          <cell r="AD147">
            <v>14.3</v>
          </cell>
          <cell r="AE147">
            <v>0.92</v>
          </cell>
          <cell r="AF147">
            <v>3.65</v>
          </cell>
          <cell r="AH147">
            <v>5.36</v>
          </cell>
          <cell r="AI147">
            <v>3.79</v>
          </cell>
          <cell r="AJ147">
            <v>15.74</v>
          </cell>
          <cell r="AK147">
            <v>1.18</v>
          </cell>
          <cell r="AL147">
            <v>3.91</v>
          </cell>
          <cell r="AN147">
            <v>5.58</v>
          </cell>
          <cell r="AO147">
            <v>5.45</v>
          </cell>
          <cell r="AP147">
            <v>16.809999999999999</v>
          </cell>
          <cell r="AQ147">
            <v>1.2</v>
          </cell>
          <cell r="AR147">
            <v>4.2</v>
          </cell>
          <cell r="AT147">
            <v>5.58</v>
          </cell>
          <cell r="AU147">
            <v>5.23</v>
          </cell>
          <cell r="AV147">
            <v>16.239999999999998</v>
          </cell>
          <cell r="AW147">
            <v>1.1399999999999999</v>
          </cell>
          <cell r="AX147">
            <v>3.92</v>
          </cell>
          <cell r="AZ147">
            <v>2090.2315044644997</v>
          </cell>
          <cell r="BA147">
            <v>2179.68066378</v>
          </cell>
          <cell r="BB147">
            <v>2818.1625940664999</v>
          </cell>
          <cell r="BD147">
            <v>391.72562872650002</v>
          </cell>
          <cell r="BE147">
            <v>483.23109055500004</v>
          </cell>
          <cell r="BF147">
            <v>551.08907348399998</v>
          </cell>
          <cell r="BG147">
            <v>573.708401127</v>
          </cell>
          <cell r="BH147">
            <v>573.708401127</v>
          </cell>
          <cell r="BJ147">
            <v>7.5762076802611364</v>
          </cell>
          <cell r="BK147">
            <v>7.9004231589540641</v>
          </cell>
          <cell r="BL147">
            <v>10.214650886175985</v>
          </cell>
          <cell r="BN147">
            <v>1.4198401997931596</v>
          </cell>
          <cell r="BO147">
            <v>1.7515089078813257</v>
          </cell>
          <cell r="BP147">
            <v>1.9974654779242349</v>
          </cell>
          <cell r="BQ147">
            <v>2.0794510012718717</v>
          </cell>
          <cell r="BR147">
            <v>2.0794510012718717</v>
          </cell>
        </row>
        <row r="148">
          <cell r="B148" t="str">
            <v>Mauritius</v>
          </cell>
          <cell r="C148"/>
          <cell r="D148">
            <v>192.32</v>
          </cell>
          <cell r="E148">
            <v>197.39</v>
          </cell>
          <cell r="F148">
            <v>413.64</v>
          </cell>
          <cell r="G148">
            <v>77.98</v>
          </cell>
          <cell r="H148">
            <v>89.95</v>
          </cell>
          <cell r="J148">
            <v>200.48</v>
          </cell>
          <cell r="K148">
            <v>207.34</v>
          </cell>
          <cell r="L148">
            <v>440.92</v>
          </cell>
          <cell r="M148">
            <v>79.540000000000006</v>
          </cell>
          <cell r="N148">
            <v>95.37</v>
          </cell>
          <cell r="P148">
            <v>259.27999999999997</v>
          </cell>
          <cell r="Q148">
            <v>271.55</v>
          </cell>
          <cell r="R148">
            <v>609.32000000000005</v>
          </cell>
          <cell r="S148">
            <v>104.06</v>
          </cell>
          <cell r="T148">
            <v>126.71</v>
          </cell>
          <cell r="V148">
            <v>19.47</v>
          </cell>
          <cell r="W148">
            <v>19.63</v>
          </cell>
          <cell r="X148">
            <v>59.42</v>
          </cell>
          <cell r="Y148">
            <v>4.1100000000000003</v>
          </cell>
          <cell r="Z148">
            <v>15.19</v>
          </cell>
          <cell r="AB148">
            <v>24.03</v>
          </cell>
          <cell r="AC148">
            <v>23.82</v>
          </cell>
          <cell r="AD148">
            <v>70.83</v>
          </cell>
          <cell r="AE148">
            <v>4.95</v>
          </cell>
          <cell r="AF148">
            <v>17.170000000000002</v>
          </cell>
          <cell r="AH148">
            <v>27.39</v>
          </cell>
          <cell r="AI148">
            <v>19.63</v>
          </cell>
          <cell r="AJ148">
            <v>84.78</v>
          </cell>
          <cell r="AK148">
            <v>5.79</v>
          </cell>
          <cell r="AL148">
            <v>21.95</v>
          </cell>
          <cell r="AN148">
            <v>28.54</v>
          </cell>
          <cell r="AO148">
            <v>28.04</v>
          </cell>
          <cell r="AP148">
            <v>83.9</v>
          </cell>
          <cell r="AQ148">
            <v>5.75</v>
          </cell>
          <cell r="AR148">
            <v>20.55</v>
          </cell>
          <cell r="AT148">
            <v>28.54</v>
          </cell>
          <cell r="AU148">
            <v>28.79</v>
          </cell>
          <cell r="AV148">
            <v>83.53</v>
          </cell>
          <cell r="AW148">
            <v>6.14</v>
          </cell>
          <cell r="AX148">
            <v>21.21</v>
          </cell>
          <cell r="AZ148">
            <v>3006.7435481183993</v>
          </cell>
          <cell r="BA148">
            <v>3134.3175256175991</v>
          </cell>
          <cell r="BB148">
            <v>4053.6005987735989</v>
          </cell>
          <cell r="BD148">
            <v>304.3952624888999</v>
          </cell>
          <cell r="BE148">
            <v>375.68660285609997</v>
          </cell>
          <cell r="BF148">
            <v>428.21706417929994</v>
          </cell>
          <cell r="BG148">
            <v>446.1962399297999</v>
          </cell>
          <cell r="BH148">
            <v>446.1962399297999</v>
          </cell>
          <cell r="BJ148"/>
          <cell r="BK148"/>
          <cell r="BL148"/>
          <cell r="BN148"/>
          <cell r="BO148"/>
          <cell r="BP148"/>
          <cell r="BQ148"/>
          <cell r="BR148"/>
        </row>
        <row r="149">
          <cell r="B149" t="str">
            <v>Mexico</v>
          </cell>
          <cell r="C149"/>
          <cell r="D149">
            <v>210.52</v>
          </cell>
          <cell r="E149">
            <v>221.29</v>
          </cell>
          <cell r="F149">
            <v>491.59</v>
          </cell>
          <cell r="G149">
            <v>87.89</v>
          </cell>
          <cell r="H149">
            <v>106.23</v>
          </cell>
          <cell r="J149">
            <v>219.45</v>
          </cell>
          <cell r="K149">
            <v>230.73</v>
          </cell>
          <cell r="L149">
            <v>486.8</v>
          </cell>
          <cell r="M149">
            <v>88.79</v>
          </cell>
          <cell r="N149">
            <v>105.16</v>
          </cell>
          <cell r="P149">
            <v>283.82</v>
          </cell>
          <cell r="Q149">
            <v>293.7</v>
          </cell>
          <cell r="R149">
            <v>648.78</v>
          </cell>
          <cell r="S149">
            <v>109.51</v>
          </cell>
          <cell r="T149">
            <v>136.27000000000001</v>
          </cell>
          <cell r="V149">
            <v>20.79</v>
          </cell>
          <cell r="W149">
            <v>19.55</v>
          </cell>
          <cell r="X149">
            <v>58.13</v>
          </cell>
          <cell r="Y149">
            <v>4.05</v>
          </cell>
          <cell r="Z149">
            <v>14.75</v>
          </cell>
          <cell r="AB149">
            <v>25.66</v>
          </cell>
          <cell r="AC149">
            <v>25.42</v>
          </cell>
          <cell r="AD149">
            <v>78.37</v>
          </cell>
          <cell r="AE149">
            <v>4.8</v>
          </cell>
          <cell r="AF149">
            <v>19.079999999999998</v>
          </cell>
          <cell r="AH149">
            <v>29.25</v>
          </cell>
          <cell r="AI149">
            <v>19.55</v>
          </cell>
          <cell r="AJ149">
            <v>87</v>
          </cell>
          <cell r="AK149">
            <v>6.36</v>
          </cell>
          <cell r="AL149">
            <v>21.85</v>
          </cell>
          <cell r="AN149">
            <v>30.48</v>
          </cell>
          <cell r="AO149">
            <v>30.72</v>
          </cell>
          <cell r="AP149">
            <v>94.26</v>
          </cell>
          <cell r="AQ149">
            <v>6.39</v>
          </cell>
          <cell r="AR149">
            <v>24.07</v>
          </cell>
          <cell r="AT149">
            <v>30.48</v>
          </cell>
          <cell r="AU149">
            <v>30.34</v>
          </cell>
          <cell r="AV149">
            <v>93.09</v>
          </cell>
          <cell r="AW149">
            <v>5.86</v>
          </cell>
          <cell r="AX149">
            <v>22.75</v>
          </cell>
          <cell r="AZ149">
            <v>1600.8340872208003</v>
          </cell>
          <cell r="BA149">
            <v>1668.7395042780001</v>
          </cell>
          <cell r="BB149">
            <v>2158.2212171527999</v>
          </cell>
          <cell r="BD149">
            <v>158.09111093160001</v>
          </cell>
          <cell r="BE149">
            <v>195.12351642640002</v>
          </cell>
          <cell r="BF149">
            <v>222.42255867000003</v>
          </cell>
          <cell r="BG149">
            <v>231.77571241920003</v>
          </cell>
          <cell r="BH149">
            <v>231.77571241920003</v>
          </cell>
          <cell r="BJ149">
            <v>126.68835764647044</v>
          </cell>
          <cell r="BK149">
            <v>132.06232227587847</v>
          </cell>
          <cell r="BL149">
            <v>170.79939990129787</v>
          </cell>
          <cell r="BN149">
            <v>12.511167373504275</v>
          </cell>
          <cell r="BO149">
            <v>15.441873727951887</v>
          </cell>
          <cell r="BP149">
            <v>17.602291759259263</v>
          </cell>
          <cell r="BQ149">
            <v>18.342490694776831</v>
          </cell>
          <cell r="BR149">
            <v>18.342490694776831</v>
          </cell>
        </row>
        <row r="150">
          <cell r="B150" t="str">
            <v>Micronesia (Federated States of)</v>
          </cell>
          <cell r="C150"/>
          <cell r="D150">
            <v>35.15</v>
          </cell>
          <cell r="E150">
            <v>36.61</v>
          </cell>
          <cell r="F150">
            <v>77.52</v>
          </cell>
          <cell r="G150">
            <v>14.31</v>
          </cell>
          <cell r="H150">
            <v>16.649999999999999</v>
          </cell>
          <cell r="J150">
            <v>36.64</v>
          </cell>
          <cell r="K150">
            <v>37.630000000000003</v>
          </cell>
          <cell r="L150">
            <v>78.64</v>
          </cell>
          <cell r="M150">
            <v>14.67</v>
          </cell>
          <cell r="N150">
            <v>16.66</v>
          </cell>
          <cell r="P150">
            <v>47.39</v>
          </cell>
          <cell r="Q150">
            <v>50.59</v>
          </cell>
          <cell r="R150">
            <v>107.49</v>
          </cell>
          <cell r="S150">
            <v>19.71</v>
          </cell>
          <cell r="T150">
            <v>23.4</v>
          </cell>
          <cell r="V150">
            <v>5.67</v>
          </cell>
          <cell r="W150">
            <v>5.59</v>
          </cell>
          <cell r="X150">
            <v>17.059999999999999</v>
          </cell>
          <cell r="Y150">
            <v>1.18</v>
          </cell>
          <cell r="Z150">
            <v>4.2699999999999996</v>
          </cell>
          <cell r="AB150">
            <v>6.99</v>
          </cell>
          <cell r="AC150">
            <v>7.19</v>
          </cell>
          <cell r="AD150">
            <v>22.05</v>
          </cell>
          <cell r="AE150">
            <v>1.58</v>
          </cell>
          <cell r="AF150">
            <v>5.55</v>
          </cell>
          <cell r="AH150">
            <v>7.97</v>
          </cell>
          <cell r="AI150">
            <v>5.59</v>
          </cell>
          <cell r="AJ150">
            <v>24.74</v>
          </cell>
          <cell r="AK150">
            <v>1.54</v>
          </cell>
          <cell r="AL150">
            <v>6.27</v>
          </cell>
          <cell r="AN150">
            <v>8.31</v>
          </cell>
          <cell r="AO150">
            <v>8.14</v>
          </cell>
          <cell r="AP150">
            <v>23.5</v>
          </cell>
          <cell r="AQ150">
            <v>1.78</v>
          </cell>
          <cell r="AR150">
            <v>6.25</v>
          </cell>
          <cell r="AT150">
            <v>8.31</v>
          </cell>
          <cell r="AU150">
            <v>8.35</v>
          </cell>
          <cell r="AV150">
            <v>26.06</v>
          </cell>
          <cell r="AW150">
            <v>1.71</v>
          </cell>
          <cell r="AX150">
            <v>6.59</v>
          </cell>
          <cell r="AZ150">
            <v>30.484397087999991</v>
          </cell>
          <cell r="BA150">
            <v>31.776623308799994</v>
          </cell>
          <cell r="BB150">
            <v>41.099731948799992</v>
          </cell>
          <cell r="BD150">
            <v>4.9173977663999988</v>
          </cell>
          <cell r="BE150">
            <v>6.0621887807999988</v>
          </cell>
          <cell r="BF150">
            <v>6.9121093823999979</v>
          </cell>
          <cell r="BG150">
            <v>7.2069797951999988</v>
          </cell>
          <cell r="BH150">
            <v>7.2069797951999988</v>
          </cell>
          <cell r="BJ150">
            <v>30.484397087999991</v>
          </cell>
          <cell r="BK150">
            <v>31.776623308799994</v>
          </cell>
          <cell r="BL150">
            <v>41.099731948799992</v>
          </cell>
          <cell r="BN150">
            <v>4.9173977663999988</v>
          </cell>
          <cell r="BO150">
            <v>6.0621887807999988</v>
          </cell>
          <cell r="BP150">
            <v>6.9121093823999979</v>
          </cell>
          <cell r="BQ150">
            <v>7.2069797951999988</v>
          </cell>
          <cell r="BR150">
            <v>7.2069797951999988</v>
          </cell>
        </row>
        <row r="151">
          <cell r="B151" t="str">
            <v>Monaco</v>
          </cell>
          <cell r="C151"/>
          <cell r="D151">
            <v>2569.59</v>
          </cell>
          <cell r="E151">
            <v>2724.25</v>
          </cell>
          <cell r="F151">
            <v>5584.32</v>
          </cell>
          <cell r="G151">
            <v>1097.47</v>
          </cell>
          <cell r="H151">
            <v>1218.67</v>
          </cell>
          <cell r="J151">
            <v>2678.58</v>
          </cell>
          <cell r="K151">
            <v>2826.83</v>
          </cell>
          <cell r="L151">
            <v>6511.8</v>
          </cell>
          <cell r="M151">
            <v>1074.52</v>
          </cell>
          <cell r="N151">
            <v>1347.45</v>
          </cell>
          <cell r="P151">
            <v>3464.21</v>
          </cell>
          <cell r="Q151">
            <v>3663.75</v>
          </cell>
          <cell r="R151">
            <v>7993.01</v>
          </cell>
          <cell r="S151">
            <v>1324.25</v>
          </cell>
          <cell r="T151">
            <v>1805.05</v>
          </cell>
          <cell r="V151">
            <v>127.91</v>
          </cell>
          <cell r="W151">
            <v>127.95</v>
          </cell>
          <cell r="X151">
            <v>410.78</v>
          </cell>
          <cell r="Y151">
            <v>26.52</v>
          </cell>
          <cell r="Z151">
            <v>100.64</v>
          </cell>
          <cell r="AB151">
            <v>157.86000000000001</v>
          </cell>
          <cell r="AC151">
            <v>158.74</v>
          </cell>
          <cell r="AD151">
            <v>480.72</v>
          </cell>
          <cell r="AE151">
            <v>33.67</v>
          </cell>
          <cell r="AF151">
            <v>127.64</v>
          </cell>
          <cell r="AH151">
            <v>179.95</v>
          </cell>
          <cell r="AI151">
            <v>127.95</v>
          </cell>
          <cell r="AJ151">
            <v>546.54999999999995</v>
          </cell>
          <cell r="AK151">
            <v>37.64</v>
          </cell>
          <cell r="AL151">
            <v>145.94999999999999</v>
          </cell>
          <cell r="AN151">
            <v>187.5</v>
          </cell>
          <cell r="AO151">
            <v>179.73</v>
          </cell>
          <cell r="AP151">
            <v>552.54</v>
          </cell>
          <cell r="AQ151">
            <v>35.74</v>
          </cell>
          <cell r="AR151">
            <v>137.81</v>
          </cell>
          <cell r="AT151">
            <v>187.5</v>
          </cell>
          <cell r="AU151">
            <v>188.2</v>
          </cell>
          <cell r="AV151">
            <v>538.49</v>
          </cell>
          <cell r="AW151">
            <v>37.369999999999997</v>
          </cell>
          <cell r="AX151">
            <v>146.1</v>
          </cell>
          <cell r="AZ151">
            <v>2338.3269</v>
          </cell>
          <cell r="BA151">
            <v>2437.5077999999999</v>
          </cell>
          <cell r="BB151">
            <v>3152.4310999999998</v>
          </cell>
          <cell r="BD151">
            <v>116.39809999999999</v>
          </cell>
          <cell r="BE151">
            <v>143.65260000000001</v>
          </cell>
          <cell r="BF151">
            <v>163.75449999999998</v>
          </cell>
          <cell r="BG151">
            <v>170.62499999999997</v>
          </cell>
          <cell r="BH151">
            <v>170.62499999999997</v>
          </cell>
          <cell r="BJ151">
            <v>3099.995890229352</v>
          </cell>
          <cell r="BK151">
            <v>3231.48322948429</v>
          </cell>
          <cell r="BL151">
            <v>4179.2802598435637</v>
          </cell>
          <cell r="BN151">
            <v>154.31274028900967</v>
          </cell>
          <cell r="BO151">
            <v>190.44491581598834</v>
          </cell>
          <cell r="BP151">
            <v>217.09465729815722</v>
          </cell>
          <cell r="BQ151">
            <v>226.20310221397318</v>
          </cell>
          <cell r="BR151">
            <v>226.20310221397318</v>
          </cell>
        </row>
        <row r="152">
          <cell r="B152" t="str">
            <v>Mongolia</v>
          </cell>
          <cell r="C152"/>
          <cell r="D152">
            <v>41.83</v>
          </cell>
          <cell r="E152">
            <v>42.9</v>
          </cell>
          <cell r="F152">
            <v>94.66</v>
          </cell>
          <cell r="G152">
            <v>17.3</v>
          </cell>
          <cell r="H152">
            <v>20.39</v>
          </cell>
          <cell r="J152">
            <v>43.61</v>
          </cell>
          <cell r="K152">
            <v>46.43</v>
          </cell>
          <cell r="L152">
            <v>97.97</v>
          </cell>
          <cell r="M152">
            <v>17.22</v>
          </cell>
          <cell r="N152">
            <v>21.39</v>
          </cell>
          <cell r="P152">
            <v>56.4</v>
          </cell>
          <cell r="Q152">
            <v>57.39</v>
          </cell>
          <cell r="R152">
            <v>124.54</v>
          </cell>
          <cell r="S152">
            <v>23.58</v>
          </cell>
          <cell r="T152">
            <v>27.11</v>
          </cell>
          <cell r="V152">
            <v>6.43</v>
          </cell>
          <cell r="W152">
            <v>6.45</v>
          </cell>
          <cell r="X152">
            <v>21.08</v>
          </cell>
          <cell r="Y152">
            <v>1.27</v>
          </cell>
          <cell r="Z152">
            <v>5.12</v>
          </cell>
          <cell r="AB152">
            <v>7.94</v>
          </cell>
          <cell r="AC152">
            <v>7.7</v>
          </cell>
          <cell r="AD152">
            <v>22.6</v>
          </cell>
          <cell r="AE152">
            <v>1.55</v>
          </cell>
          <cell r="AF152">
            <v>5.66</v>
          </cell>
          <cell r="AH152">
            <v>9.0500000000000007</v>
          </cell>
          <cell r="AI152">
            <v>6.45</v>
          </cell>
          <cell r="AJ152">
            <v>27.12</v>
          </cell>
          <cell r="AK152">
            <v>1.94</v>
          </cell>
          <cell r="AL152">
            <v>6.36</v>
          </cell>
          <cell r="AN152">
            <v>9.43</v>
          </cell>
          <cell r="AO152">
            <v>9.1999999999999993</v>
          </cell>
          <cell r="AP152">
            <v>27.64</v>
          </cell>
          <cell r="AQ152">
            <v>1.88</v>
          </cell>
          <cell r="AR152">
            <v>7.63</v>
          </cell>
          <cell r="AT152">
            <v>9.43</v>
          </cell>
          <cell r="AU152">
            <v>9.51</v>
          </cell>
          <cell r="AV152">
            <v>30.29</v>
          </cell>
          <cell r="AW152">
            <v>1.93</v>
          </cell>
          <cell r="AX152">
            <v>7.43</v>
          </cell>
          <cell r="AZ152">
            <v>20430.809098301099</v>
          </cell>
          <cell r="BA152">
            <v>21300.2052301437</v>
          </cell>
          <cell r="BB152">
            <v>27547.158334787997</v>
          </cell>
          <cell r="BD152">
            <v>3140.5714200830998</v>
          </cell>
          <cell r="BE152">
            <v>3878.0928577698</v>
          </cell>
          <cell r="BF152">
            <v>4420.2443781885004</v>
          </cell>
          <cell r="BG152">
            <v>4605.8457995930994</v>
          </cell>
          <cell r="BH152">
            <v>4605.8457995930994</v>
          </cell>
          <cell r="BJ152">
            <v>15.055153322952121</v>
          </cell>
          <cell r="BK152">
            <v>15.695798145205403</v>
          </cell>
          <cell r="BL152">
            <v>20.299083132070272</v>
          </cell>
          <cell r="BN152">
            <v>2.3142394421846078</v>
          </cell>
          <cell r="BO152">
            <v>2.8577078026354257</v>
          </cell>
          <cell r="BP152">
            <v>3.2572110344900005</v>
          </cell>
          <cell r="BQ152">
            <v>3.3939779066564304</v>
          </cell>
          <cell r="BR152">
            <v>3.3939779066564304</v>
          </cell>
        </row>
        <row r="153">
          <cell r="B153" t="str">
            <v>Montenegro</v>
          </cell>
          <cell r="C153"/>
          <cell r="D153">
            <v>169.67</v>
          </cell>
          <cell r="E153">
            <v>179.34</v>
          </cell>
          <cell r="F153">
            <v>365.12</v>
          </cell>
          <cell r="G153">
            <v>69.180000000000007</v>
          </cell>
          <cell r="H153">
            <v>79.52</v>
          </cell>
          <cell r="J153">
            <v>176.86</v>
          </cell>
          <cell r="K153">
            <v>187.89</v>
          </cell>
          <cell r="L153">
            <v>407.36</v>
          </cell>
          <cell r="M153">
            <v>72.36</v>
          </cell>
          <cell r="N153">
            <v>88.84</v>
          </cell>
          <cell r="P153">
            <v>228.74</v>
          </cell>
          <cell r="Q153">
            <v>233.76</v>
          </cell>
          <cell r="R153">
            <v>515.35</v>
          </cell>
          <cell r="S153">
            <v>93.83</v>
          </cell>
          <cell r="T153">
            <v>106.23</v>
          </cell>
          <cell r="V153">
            <v>17.78</v>
          </cell>
          <cell r="W153">
            <v>17.690000000000001</v>
          </cell>
          <cell r="X153">
            <v>51.63</v>
          </cell>
          <cell r="Y153">
            <v>3.63</v>
          </cell>
          <cell r="Z153">
            <v>13.26</v>
          </cell>
          <cell r="AB153">
            <v>21.94</v>
          </cell>
          <cell r="AC153">
            <v>22.4</v>
          </cell>
          <cell r="AD153">
            <v>67.569999999999993</v>
          </cell>
          <cell r="AE153">
            <v>4.6500000000000004</v>
          </cell>
          <cell r="AF153">
            <v>18.73</v>
          </cell>
          <cell r="AH153">
            <v>25.01</v>
          </cell>
          <cell r="AI153">
            <v>17.690000000000001</v>
          </cell>
          <cell r="AJ153">
            <v>71.84</v>
          </cell>
          <cell r="AK153">
            <v>5.39</v>
          </cell>
          <cell r="AL153">
            <v>18.38</v>
          </cell>
          <cell r="AN153">
            <v>26.06</v>
          </cell>
          <cell r="AO153">
            <v>25.08</v>
          </cell>
          <cell r="AP153">
            <v>76.239999999999995</v>
          </cell>
          <cell r="AQ153">
            <v>5.5</v>
          </cell>
          <cell r="AR153">
            <v>18.04</v>
          </cell>
          <cell r="AT153">
            <v>26.06</v>
          </cell>
          <cell r="AU153">
            <v>25.89</v>
          </cell>
          <cell r="AV153">
            <v>78.849999999999994</v>
          </cell>
          <cell r="AW153">
            <v>5.0199999999999996</v>
          </cell>
          <cell r="AX153">
            <v>20.86</v>
          </cell>
          <cell r="AZ153" t="e">
            <v>#VALUE!</v>
          </cell>
          <cell r="BA153" t="e">
            <v>#VALUE!</v>
          </cell>
          <cell r="BB153" t="e">
            <v>#VALUE!</v>
          </cell>
          <cell r="BD153" t="e">
            <v>#VALUE!</v>
          </cell>
          <cell r="BE153" t="e">
            <v>#VALUE!</v>
          </cell>
          <cell r="BF153" t="e">
            <v>#VALUE!</v>
          </cell>
          <cell r="BG153" t="e">
            <v>#VALUE!</v>
          </cell>
          <cell r="BH153" t="e">
            <v>#VALUE!</v>
          </cell>
          <cell r="BJ153" t="e">
            <v>#VALUE!</v>
          </cell>
          <cell r="BK153" t="e">
            <v>#VALUE!</v>
          </cell>
          <cell r="BL153" t="e">
            <v>#VALUE!</v>
          </cell>
          <cell r="BN153" t="e">
            <v>#VALUE!</v>
          </cell>
          <cell r="BO153" t="e">
            <v>#VALUE!</v>
          </cell>
          <cell r="BP153" t="e">
            <v>#VALUE!</v>
          </cell>
          <cell r="BQ153" t="e">
            <v>#VALUE!</v>
          </cell>
          <cell r="BR153" t="e">
            <v>#VALUE!</v>
          </cell>
        </row>
        <row r="154">
          <cell r="B154" t="str">
            <v>Morocco</v>
          </cell>
          <cell r="C154"/>
          <cell r="D154">
            <v>50.92</v>
          </cell>
          <cell r="E154">
            <v>51.28</v>
          </cell>
          <cell r="F154">
            <v>109.9</v>
          </cell>
          <cell r="G154">
            <v>19.86</v>
          </cell>
          <cell r="H154">
            <v>22.86</v>
          </cell>
          <cell r="J154">
            <v>53.08</v>
          </cell>
          <cell r="K154">
            <v>55.15</v>
          </cell>
          <cell r="L154">
            <v>117.65</v>
          </cell>
          <cell r="M154">
            <v>19.559999999999999</v>
          </cell>
          <cell r="N154">
            <v>24.65</v>
          </cell>
          <cell r="P154">
            <v>68.650000000000006</v>
          </cell>
          <cell r="Q154">
            <v>70.36</v>
          </cell>
          <cell r="R154">
            <v>148.1</v>
          </cell>
          <cell r="S154">
            <v>27.73</v>
          </cell>
          <cell r="T154">
            <v>31.62</v>
          </cell>
          <cell r="V154">
            <v>7.42</v>
          </cell>
          <cell r="W154">
            <v>7.38</v>
          </cell>
          <cell r="X154">
            <v>22.91</v>
          </cell>
          <cell r="Y154">
            <v>1.49</v>
          </cell>
          <cell r="Z154">
            <v>5.79</v>
          </cell>
          <cell r="AB154">
            <v>9.16</v>
          </cell>
          <cell r="AC154">
            <v>9.07</v>
          </cell>
          <cell r="AD154">
            <v>27.28</v>
          </cell>
          <cell r="AE154">
            <v>1.74</v>
          </cell>
          <cell r="AF154">
            <v>7.09</v>
          </cell>
          <cell r="AH154">
            <v>10.44</v>
          </cell>
          <cell r="AI154">
            <v>7.38</v>
          </cell>
          <cell r="AJ154">
            <v>30.67</v>
          </cell>
          <cell r="AK154">
            <v>2.0099999999999998</v>
          </cell>
          <cell r="AL154">
            <v>8.68</v>
          </cell>
          <cell r="AN154">
            <v>10.87</v>
          </cell>
          <cell r="AO154">
            <v>10.9</v>
          </cell>
          <cell r="AP154">
            <v>33.33</v>
          </cell>
          <cell r="AQ154">
            <v>2.27</v>
          </cell>
          <cell r="AR154">
            <v>8.0299999999999994</v>
          </cell>
          <cell r="AT154">
            <v>10.87</v>
          </cell>
          <cell r="AU154">
            <v>10.78</v>
          </cell>
          <cell r="AV154">
            <v>31.52</v>
          </cell>
          <cell r="AW154">
            <v>2.3199999999999998</v>
          </cell>
          <cell r="AX154">
            <v>8.36</v>
          </cell>
          <cell r="AZ154">
            <v>255.40270695360002</v>
          </cell>
          <cell r="BA154">
            <v>266.23675736640001</v>
          </cell>
          <cell r="BB154">
            <v>344.33220409200004</v>
          </cell>
          <cell r="BD154">
            <v>37.216969473600003</v>
          </cell>
          <cell r="BE154">
            <v>45.944398972800002</v>
          </cell>
          <cell r="BF154">
            <v>52.364576995200004</v>
          </cell>
          <cell r="BG154">
            <v>54.521355549600003</v>
          </cell>
          <cell r="BH154">
            <v>54.521355549600003</v>
          </cell>
          <cell r="BJ154">
            <v>30.343108073919893</v>
          </cell>
          <cell r="BK154">
            <v>31.630246986717751</v>
          </cell>
          <cell r="BL154">
            <v>40.908373316468989</v>
          </cell>
          <cell r="BN154">
            <v>4.4215605245185703</v>
          </cell>
          <cell r="BO154">
            <v>5.4584224264946233</v>
          </cell>
          <cell r="BP154">
            <v>6.2211714118563171</v>
          </cell>
          <cell r="BQ154">
            <v>6.4774073991262613</v>
          </cell>
          <cell r="BR154">
            <v>6.4774073991262613</v>
          </cell>
        </row>
        <row r="155">
          <cell r="B155" t="str">
            <v>Mozambique</v>
          </cell>
          <cell r="C155"/>
          <cell r="D155">
            <v>6.84</v>
          </cell>
          <cell r="E155">
            <v>6.97</v>
          </cell>
          <cell r="F155">
            <v>15.29</v>
          </cell>
          <cell r="G155">
            <v>2.74</v>
          </cell>
          <cell r="H155">
            <v>3.15</v>
          </cell>
          <cell r="J155">
            <v>7.13</v>
          </cell>
          <cell r="K155">
            <v>7.46</v>
          </cell>
          <cell r="L155">
            <v>15.58</v>
          </cell>
          <cell r="M155">
            <v>2.81</v>
          </cell>
          <cell r="N155">
            <v>3.37</v>
          </cell>
          <cell r="P155">
            <v>9.23</v>
          </cell>
          <cell r="Q155">
            <v>9.76</v>
          </cell>
          <cell r="R155">
            <v>21.8</v>
          </cell>
          <cell r="S155">
            <v>3.56</v>
          </cell>
          <cell r="T155">
            <v>4.62</v>
          </cell>
          <cell r="V155">
            <v>1.73</v>
          </cell>
          <cell r="W155">
            <v>1.65</v>
          </cell>
          <cell r="X155">
            <v>4.8600000000000003</v>
          </cell>
          <cell r="Y155">
            <v>0.33</v>
          </cell>
          <cell r="Z155">
            <v>1.21</v>
          </cell>
          <cell r="AB155">
            <v>2.13</v>
          </cell>
          <cell r="AC155">
            <v>2.15</v>
          </cell>
          <cell r="AD155">
            <v>6.46</v>
          </cell>
          <cell r="AE155">
            <v>0.45</v>
          </cell>
          <cell r="AF155">
            <v>1.68</v>
          </cell>
          <cell r="AH155">
            <v>2.4300000000000002</v>
          </cell>
          <cell r="AI155">
            <v>1.65</v>
          </cell>
          <cell r="AJ155">
            <v>6.53</v>
          </cell>
          <cell r="AK155">
            <v>0.5</v>
          </cell>
          <cell r="AL155">
            <v>1.62</v>
          </cell>
          <cell r="AN155">
            <v>2.5299999999999998</v>
          </cell>
          <cell r="AO155">
            <v>2.42</v>
          </cell>
          <cell r="AP155">
            <v>7.27</v>
          </cell>
          <cell r="AQ155">
            <v>0.49</v>
          </cell>
          <cell r="AR155">
            <v>1.87</v>
          </cell>
          <cell r="AT155">
            <v>2.5299999999999998</v>
          </cell>
          <cell r="AU155">
            <v>2.5499999999999998</v>
          </cell>
          <cell r="AV155">
            <v>7.91</v>
          </cell>
          <cell r="AW155">
            <v>0.49</v>
          </cell>
          <cell r="AX155">
            <v>2.02</v>
          </cell>
          <cell r="AZ155">
            <v>103.60719937079998</v>
          </cell>
          <cell r="BA155">
            <v>107.99990226809999</v>
          </cell>
          <cell r="BB155">
            <v>139.80913014509997</v>
          </cell>
          <cell r="BD155">
            <v>26.204744870099997</v>
          </cell>
          <cell r="BE155">
            <v>32.263645418099991</v>
          </cell>
          <cell r="BF155">
            <v>36.807820829099995</v>
          </cell>
          <cell r="BG155">
            <v>38.322545966099987</v>
          </cell>
          <cell r="BH155">
            <v>38.322545966099987</v>
          </cell>
          <cell r="BJ155">
            <v>3.0508509407163431</v>
          </cell>
          <cell r="BK155">
            <v>3.180199884109288</v>
          </cell>
          <cell r="BL155">
            <v>4.1168646466099199</v>
          </cell>
          <cell r="BN155">
            <v>0.7716333519648062</v>
          </cell>
          <cell r="BO155">
            <v>0.95004568767921216</v>
          </cell>
          <cell r="BP155">
            <v>1.0838549394650168</v>
          </cell>
          <cell r="BQ155">
            <v>1.1284580233936181</v>
          </cell>
          <cell r="BR155">
            <v>1.1284580233936181</v>
          </cell>
        </row>
        <row r="156">
          <cell r="B156" t="str">
            <v>Myanmar</v>
          </cell>
          <cell r="C156"/>
          <cell r="D156">
            <v>9.6</v>
          </cell>
          <cell r="E156">
            <v>9.91</v>
          </cell>
          <cell r="F156">
            <v>21.83</v>
          </cell>
          <cell r="G156">
            <v>3.67</v>
          </cell>
          <cell r="H156">
            <v>4.72</v>
          </cell>
          <cell r="J156">
            <v>10</v>
          </cell>
          <cell r="K156">
            <v>10.56</v>
          </cell>
          <cell r="L156">
            <v>22.94</v>
          </cell>
          <cell r="M156">
            <v>4.05</v>
          </cell>
          <cell r="N156">
            <v>4.9400000000000004</v>
          </cell>
          <cell r="P156">
            <v>12.94</v>
          </cell>
          <cell r="Q156">
            <v>13.99</v>
          </cell>
          <cell r="R156">
            <v>30.59</v>
          </cell>
          <cell r="S156">
            <v>4.95</v>
          </cell>
          <cell r="T156">
            <v>6.73</v>
          </cell>
          <cell r="V156">
            <v>2.21</v>
          </cell>
          <cell r="W156">
            <v>2.15</v>
          </cell>
          <cell r="X156">
            <v>6.45</v>
          </cell>
          <cell r="Y156">
            <v>0.47</v>
          </cell>
          <cell r="Z156">
            <v>1.72</v>
          </cell>
          <cell r="AB156">
            <v>2.73</v>
          </cell>
          <cell r="AC156">
            <v>2.75</v>
          </cell>
          <cell r="AD156">
            <v>8.4</v>
          </cell>
          <cell r="AE156">
            <v>0.57999999999999996</v>
          </cell>
          <cell r="AF156">
            <v>2.13</v>
          </cell>
          <cell r="AH156">
            <v>3.11</v>
          </cell>
          <cell r="AI156">
            <v>2.15</v>
          </cell>
          <cell r="AJ156">
            <v>9.0299999999999994</v>
          </cell>
          <cell r="AK156">
            <v>0.65</v>
          </cell>
          <cell r="AL156">
            <v>2.2999999999999998</v>
          </cell>
          <cell r="AN156">
            <v>3.24</v>
          </cell>
          <cell r="AO156">
            <v>3.25</v>
          </cell>
          <cell r="AP156">
            <v>9.52</v>
          </cell>
          <cell r="AQ156">
            <v>0.71</v>
          </cell>
          <cell r="AR156">
            <v>2.4300000000000002</v>
          </cell>
          <cell r="AT156">
            <v>3.24</v>
          </cell>
          <cell r="AU156">
            <v>3.18</v>
          </cell>
          <cell r="AV156">
            <v>9.4700000000000006</v>
          </cell>
          <cell r="AW156">
            <v>0.65</v>
          </cell>
          <cell r="AX156">
            <v>2.42</v>
          </cell>
          <cell r="AZ156">
            <v>4491.9359999999997</v>
          </cell>
          <cell r="BA156">
            <v>4679.1000000000004</v>
          </cell>
          <cell r="BB156">
            <v>6054.7554</v>
          </cell>
          <cell r="BD156">
            <v>1034.0811000000001</v>
          </cell>
          <cell r="BE156">
            <v>1277.3943000000002</v>
          </cell>
          <cell r="BF156">
            <v>1455.2001</v>
          </cell>
          <cell r="BG156">
            <v>1516.0284000000001</v>
          </cell>
          <cell r="BH156">
            <v>1516.0284000000001</v>
          </cell>
          <cell r="BJ156">
            <v>4.6308618556701031</v>
          </cell>
          <cell r="BK156">
            <v>4.8238144329896908</v>
          </cell>
          <cell r="BL156">
            <v>6.2420158762886597</v>
          </cell>
          <cell r="BN156">
            <v>1.0660629896907217</v>
          </cell>
          <cell r="BO156">
            <v>1.3169013402061858</v>
          </cell>
          <cell r="BP156">
            <v>1.5002062886597938</v>
          </cell>
          <cell r="BQ156">
            <v>1.5629158762886599</v>
          </cell>
          <cell r="BR156">
            <v>1.5629158762886599</v>
          </cell>
        </row>
        <row r="157">
          <cell r="B157" t="str">
            <v>Namibia</v>
          </cell>
          <cell r="C157"/>
          <cell r="D157">
            <v>76.06</v>
          </cell>
          <cell r="E157">
            <v>82.15</v>
          </cell>
          <cell r="F157">
            <v>188.81</v>
          </cell>
          <cell r="G157">
            <v>30.8</v>
          </cell>
          <cell r="H157">
            <v>41.79</v>
          </cell>
          <cell r="J157">
            <v>79.290000000000006</v>
          </cell>
          <cell r="K157">
            <v>82.95</v>
          </cell>
          <cell r="L157">
            <v>171.87</v>
          </cell>
          <cell r="M157">
            <v>32.119999999999997</v>
          </cell>
          <cell r="N157">
            <v>37.96</v>
          </cell>
          <cell r="P157">
            <v>102.54</v>
          </cell>
          <cell r="Q157">
            <v>106.99</v>
          </cell>
          <cell r="R157">
            <v>226.4</v>
          </cell>
          <cell r="S157">
            <v>40.03</v>
          </cell>
          <cell r="T157">
            <v>47.87</v>
          </cell>
          <cell r="V157">
            <v>9.93</v>
          </cell>
          <cell r="W157">
            <v>9.66</v>
          </cell>
          <cell r="X157">
            <v>28.81</v>
          </cell>
          <cell r="Y157">
            <v>2.09</v>
          </cell>
          <cell r="Z157">
            <v>7.28</v>
          </cell>
          <cell r="AB157">
            <v>12.25</v>
          </cell>
          <cell r="AC157">
            <v>11.65</v>
          </cell>
          <cell r="AD157">
            <v>35.880000000000003</v>
          </cell>
          <cell r="AE157">
            <v>2.4500000000000002</v>
          </cell>
          <cell r="AF157">
            <v>9.01</v>
          </cell>
          <cell r="AH157">
            <v>13.97</v>
          </cell>
          <cell r="AI157">
            <v>9.66</v>
          </cell>
          <cell r="AJ157">
            <v>43.61</v>
          </cell>
          <cell r="AK157">
            <v>2.78</v>
          </cell>
          <cell r="AL157">
            <v>10.67</v>
          </cell>
          <cell r="AN157">
            <v>14.55</v>
          </cell>
          <cell r="AO157">
            <v>14.56</v>
          </cell>
          <cell r="AP157">
            <v>44.2</v>
          </cell>
          <cell r="AQ157">
            <v>2.93</v>
          </cell>
          <cell r="AR157">
            <v>10.82</v>
          </cell>
          <cell r="AT157">
            <v>14.55</v>
          </cell>
          <cell r="AU157">
            <v>14.54</v>
          </cell>
          <cell r="AV157">
            <v>45.48</v>
          </cell>
          <cell r="AW157">
            <v>3.05</v>
          </cell>
          <cell r="AX157">
            <v>11.52</v>
          </cell>
          <cell r="AZ157">
            <v>345.88572887099997</v>
          </cell>
          <cell r="BA157">
            <v>360.57427612649997</v>
          </cell>
          <cell r="BB157">
            <v>466.30453113899995</v>
          </cell>
          <cell r="BD157">
            <v>45.157050850499992</v>
          </cell>
          <cell r="BE157">
            <v>55.707338662499993</v>
          </cell>
          <cell r="BF157">
            <v>63.529103764499993</v>
          </cell>
          <cell r="BG157">
            <v>66.166675717499999</v>
          </cell>
          <cell r="BH157">
            <v>66.166675717499999</v>
          </cell>
          <cell r="BJ157">
            <v>47.244262059089387</v>
          </cell>
          <cell r="BK157">
            <v>49.250559277743854</v>
          </cell>
          <cell r="BL157">
            <v>63.692172384157587</v>
          </cell>
          <cell r="BN157">
            <v>6.1679663719005733</v>
          </cell>
          <cell r="BO157">
            <v>7.6090219592932549</v>
          </cell>
          <cell r="BP157">
            <v>8.6773907568430015</v>
          </cell>
          <cell r="BQ157">
            <v>9.0376546536911739</v>
          </cell>
          <cell r="BR157">
            <v>9.0376546536911739</v>
          </cell>
        </row>
        <row r="158">
          <cell r="B158" t="str">
            <v>Nauru</v>
          </cell>
          <cell r="C158"/>
          <cell r="D158">
            <v>21.17</v>
          </cell>
          <cell r="E158">
            <v>22.18</v>
          </cell>
          <cell r="F158">
            <v>48.65</v>
          </cell>
          <cell r="G158">
            <v>8.85</v>
          </cell>
          <cell r="H158">
            <v>10.33</v>
          </cell>
          <cell r="J158">
            <v>22.07</v>
          </cell>
          <cell r="K158">
            <v>23.56</v>
          </cell>
          <cell r="L158">
            <v>51.41</v>
          </cell>
          <cell r="M158">
            <v>9.17</v>
          </cell>
          <cell r="N158">
            <v>10.98</v>
          </cell>
          <cell r="P158">
            <v>28.54</v>
          </cell>
          <cell r="Q158">
            <v>30.78</v>
          </cell>
          <cell r="R158">
            <v>67.03</v>
          </cell>
          <cell r="S158">
            <v>11.34</v>
          </cell>
          <cell r="T158">
            <v>14.71</v>
          </cell>
          <cell r="V158">
            <v>3.92</v>
          </cell>
          <cell r="W158">
            <v>3.8</v>
          </cell>
          <cell r="X158">
            <v>11.21</v>
          </cell>
          <cell r="Y158">
            <v>0.78</v>
          </cell>
          <cell r="Z158">
            <v>2.96</v>
          </cell>
          <cell r="AB158">
            <v>4.84</v>
          </cell>
          <cell r="AC158">
            <v>4.7300000000000004</v>
          </cell>
          <cell r="AD158">
            <v>13.94</v>
          </cell>
          <cell r="AE158">
            <v>0.96</v>
          </cell>
          <cell r="AF158">
            <v>3.5</v>
          </cell>
          <cell r="AH158">
            <v>5.52</v>
          </cell>
          <cell r="AI158">
            <v>3.8</v>
          </cell>
          <cell r="AJ158">
            <v>17.43</v>
          </cell>
          <cell r="AK158">
            <v>1.18</v>
          </cell>
          <cell r="AL158">
            <v>4.62</v>
          </cell>
          <cell r="AN158">
            <v>5.75</v>
          </cell>
          <cell r="AO158">
            <v>5.82</v>
          </cell>
          <cell r="AP158">
            <v>18.36</v>
          </cell>
          <cell r="AQ158">
            <v>1.19</v>
          </cell>
          <cell r="AR158">
            <v>4.55</v>
          </cell>
          <cell r="AT158">
            <v>5.75</v>
          </cell>
          <cell r="AU158">
            <v>5.73</v>
          </cell>
          <cell r="AV158">
            <v>17.55</v>
          </cell>
          <cell r="AW158">
            <v>1.21</v>
          </cell>
          <cell r="AX158">
            <v>4.33</v>
          </cell>
          <cell r="AZ158">
            <v>21.17</v>
          </cell>
          <cell r="BA158">
            <v>22.07</v>
          </cell>
          <cell r="BB158">
            <v>28.54</v>
          </cell>
          <cell r="BD158">
            <v>3.92</v>
          </cell>
          <cell r="BE158">
            <v>4.84</v>
          </cell>
          <cell r="BF158">
            <v>5.52</v>
          </cell>
          <cell r="BG158">
            <v>5.75</v>
          </cell>
          <cell r="BH158">
            <v>5.75</v>
          </cell>
          <cell r="BJ158">
            <v>19.422018348623855</v>
          </cell>
          <cell r="BK158">
            <v>20.247706422018346</v>
          </cell>
          <cell r="BL158">
            <v>26.183486238532108</v>
          </cell>
          <cell r="BN158">
            <v>3.5963302752293576</v>
          </cell>
          <cell r="BO158">
            <v>4.4403669724770634</v>
          </cell>
          <cell r="BP158">
            <v>5.0642201834862375</v>
          </cell>
          <cell r="BQ158">
            <v>5.2752293577981648</v>
          </cell>
          <cell r="BR158">
            <v>5.2752293577981648</v>
          </cell>
        </row>
        <row r="159">
          <cell r="B159" t="str">
            <v>Nepal</v>
          </cell>
          <cell r="C159"/>
          <cell r="D159">
            <v>11.06</v>
          </cell>
          <cell r="E159">
            <v>11.48</v>
          </cell>
          <cell r="F159">
            <v>25.13</v>
          </cell>
          <cell r="G159">
            <v>4.6399999999999997</v>
          </cell>
          <cell r="H159">
            <v>5.35</v>
          </cell>
          <cell r="J159">
            <v>11.53</v>
          </cell>
          <cell r="K159">
            <v>12.22</v>
          </cell>
          <cell r="L159">
            <v>28.29</v>
          </cell>
          <cell r="M159">
            <v>4.58</v>
          </cell>
          <cell r="N159">
            <v>5.76</v>
          </cell>
          <cell r="P159">
            <v>14.91</v>
          </cell>
          <cell r="Q159">
            <v>15.46</v>
          </cell>
          <cell r="R159">
            <v>31.9</v>
          </cell>
          <cell r="S159">
            <v>5.86</v>
          </cell>
          <cell r="T159">
            <v>6.9</v>
          </cell>
          <cell r="V159">
            <v>2.4500000000000002</v>
          </cell>
          <cell r="W159">
            <v>2.4</v>
          </cell>
          <cell r="X159">
            <v>7.51</v>
          </cell>
          <cell r="Y159">
            <v>0.52</v>
          </cell>
          <cell r="Z159">
            <v>1.82</v>
          </cell>
          <cell r="AB159">
            <v>3.02</v>
          </cell>
          <cell r="AC159">
            <v>2.96</v>
          </cell>
          <cell r="AD159">
            <v>8.69</v>
          </cell>
          <cell r="AE159">
            <v>0.61</v>
          </cell>
          <cell r="AF159">
            <v>2.2799999999999998</v>
          </cell>
          <cell r="AH159">
            <v>3.44</v>
          </cell>
          <cell r="AI159">
            <v>2.4</v>
          </cell>
          <cell r="AJ159">
            <v>9.81</v>
          </cell>
          <cell r="AK159">
            <v>0.7</v>
          </cell>
          <cell r="AL159">
            <v>2.54</v>
          </cell>
          <cell r="AN159">
            <v>3.59</v>
          </cell>
          <cell r="AO159">
            <v>3.57</v>
          </cell>
          <cell r="AP159">
            <v>10.94</v>
          </cell>
          <cell r="AQ159">
            <v>0.69</v>
          </cell>
          <cell r="AR159">
            <v>2.71</v>
          </cell>
          <cell r="AT159">
            <v>3.59</v>
          </cell>
          <cell r="AU159">
            <v>3.56</v>
          </cell>
          <cell r="AV159">
            <v>10.95</v>
          </cell>
          <cell r="AW159">
            <v>0.73</v>
          </cell>
          <cell r="AX159">
            <v>2.7</v>
          </cell>
          <cell r="AZ159">
            <v>250.6392634634</v>
          </cell>
          <cell r="BA159">
            <v>261.29029907169996</v>
          </cell>
          <cell r="BB159">
            <v>337.88710833990001</v>
          </cell>
          <cell r="BD159">
            <v>55.521355830500006</v>
          </cell>
          <cell r="BE159">
            <v>68.438569227800002</v>
          </cell>
          <cell r="BF159">
            <v>77.956515941600003</v>
          </cell>
          <cell r="BG159">
            <v>81.355782625099991</v>
          </cell>
          <cell r="BH159">
            <v>81.355782625099991</v>
          </cell>
          <cell r="BJ159">
            <v>3.4261142769061421</v>
          </cell>
          <cell r="BK159">
            <v>3.5717086449120985</v>
          </cell>
          <cell r="BL159">
            <v>4.6187489935506854</v>
          </cell>
          <cell r="BN159">
            <v>0.7589493651374366</v>
          </cell>
          <cell r="BO159">
            <v>0.93552125825104426</v>
          </cell>
          <cell r="BP159">
            <v>1.0656268637031763</v>
          </cell>
          <cell r="BQ159">
            <v>1.1120931513646517</v>
          </cell>
          <cell r="BR159">
            <v>1.1120931513646517</v>
          </cell>
        </row>
        <row r="160">
          <cell r="B160" t="str">
            <v>Netherlands</v>
          </cell>
          <cell r="C160"/>
          <cell r="D160">
            <v>668.72</v>
          </cell>
          <cell r="E160">
            <v>721.94</v>
          </cell>
          <cell r="F160">
            <v>1579.6</v>
          </cell>
          <cell r="G160">
            <v>264.98</v>
          </cell>
          <cell r="H160">
            <v>347.63</v>
          </cell>
          <cell r="J160">
            <v>697.08</v>
          </cell>
          <cell r="K160">
            <v>732.47</v>
          </cell>
          <cell r="L160">
            <v>1700.81</v>
          </cell>
          <cell r="M160">
            <v>262.58</v>
          </cell>
          <cell r="N160">
            <v>361.91</v>
          </cell>
          <cell r="P160">
            <v>901.54</v>
          </cell>
          <cell r="Q160">
            <v>945.65</v>
          </cell>
          <cell r="R160">
            <v>2082.11</v>
          </cell>
          <cell r="S160">
            <v>357.73</v>
          </cell>
          <cell r="T160">
            <v>448.63</v>
          </cell>
          <cell r="V160">
            <v>48.13</v>
          </cell>
          <cell r="W160">
            <v>48.26</v>
          </cell>
          <cell r="X160">
            <v>145.74</v>
          </cell>
          <cell r="Y160">
            <v>9.5500000000000007</v>
          </cell>
          <cell r="Z160">
            <v>37.79</v>
          </cell>
          <cell r="AB160">
            <v>59.39</v>
          </cell>
          <cell r="AC160">
            <v>59.01</v>
          </cell>
          <cell r="AD160">
            <v>177.12</v>
          </cell>
          <cell r="AE160">
            <v>11.9</v>
          </cell>
          <cell r="AF160">
            <v>47.18</v>
          </cell>
          <cell r="AH160">
            <v>67.709999999999994</v>
          </cell>
          <cell r="AI160">
            <v>48.26</v>
          </cell>
          <cell r="AJ160">
            <v>207.31</v>
          </cell>
          <cell r="AK160">
            <v>13.81</v>
          </cell>
          <cell r="AL160">
            <v>53.2</v>
          </cell>
          <cell r="AN160">
            <v>70.55</v>
          </cell>
          <cell r="AO160">
            <v>71.239999999999995</v>
          </cell>
          <cell r="AP160">
            <v>208.42</v>
          </cell>
          <cell r="AQ160">
            <v>14.54</v>
          </cell>
          <cell r="AR160">
            <v>54.86</v>
          </cell>
          <cell r="AT160">
            <v>70.55</v>
          </cell>
          <cell r="AU160">
            <v>70.040000000000006</v>
          </cell>
          <cell r="AV160">
            <v>200.91</v>
          </cell>
          <cell r="AW160">
            <v>13.4</v>
          </cell>
          <cell r="AX160">
            <v>51.62</v>
          </cell>
          <cell r="AZ160">
            <v>567.99155567440005</v>
          </cell>
          <cell r="BA160">
            <v>592.07972489159999</v>
          </cell>
          <cell r="BB160">
            <v>765.74217475579997</v>
          </cell>
          <cell r="BD160">
            <v>40.880239225100006</v>
          </cell>
          <cell r="BE160">
            <v>50.444159725300004</v>
          </cell>
          <cell r="BF160">
            <v>57.510928691699995</v>
          </cell>
          <cell r="BG160">
            <v>59.923143098499999</v>
          </cell>
          <cell r="BH160">
            <v>59.923143098499999</v>
          </cell>
          <cell r="BJ160">
            <v>752.26185945791315</v>
          </cell>
          <cell r="BK160">
            <v>784.16481784741313</v>
          </cell>
          <cell r="BL160">
            <v>1014.1675989587376</v>
          </cell>
          <cell r="BN160">
            <v>54.142785165255063</v>
          </cell>
          <cell r="BO160">
            <v>66.809474568138327</v>
          </cell>
          <cell r="BP160">
            <v>76.16887561893661</v>
          </cell>
          <cell r="BQ160">
            <v>79.363671169930271</v>
          </cell>
          <cell r="BR160">
            <v>79.363671169930271</v>
          </cell>
        </row>
        <row r="161">
          <cell r="B161" t="str">
            <v>New Zealand</v>
          </cell>
          <cell r="C161"/>
          <cell r="D161">
            <v>445.75</v>
          </cell>
          <cell r="E161">
            <v>457.97</v>
          </cell>
          <cell r="F161">
            <v>928.12</v>
          </cell>
          <cell r="G161">
            <v>184.16</v>
          </cell>
          <cell r="H161">
            <v>197.08</v>
          </cell>
          <cell r="J161">
            <v>464.66</v>
          </cell>
          <cell r="K161">
            <v>475.12</v>
          </cell>
          <cell r="L161">
            <v>1007.66</v>
          </cell>
          <cell r="M161">
            <v>175.03</v>
          </cell>
          <cell r="N161">
            <v>205.58</v>
          </cell>
          <cell r="P161">
            <v>600.95000000000005</v>
          </cell>
          <cell r="Q161">
            <v>643.61</v>
          </cell>
          <cell r="R161">
            <v>1435.42</v>
          </cell>
          <cell r="S161">
            <v>230.97</v>
          </cell>
          <cell r="T161">
            <v>323.02999999999997</v>
          </cell>
          <cell r="V161">
            <v>35.85</v>
          </cell>
          <cell r="W161">
            <v>36.46</v>
          </cell>
          <cell r="X161">
            <v>113</v>
          </cell>
          <cell r="Y161">
            <v>7.47</v>
          </cell>
          <cell r="Z161">
            <v>29.73</v>
          </cell>
          <cell r="AB161">
            <v>44.24</v>
          </cell>
          <cell r="AC161">
            <v>44.18</v>
          </cell>
          <cell r="AD161">
            <v>140.26</v>
          </cell>
          <cell r="AE161">
            <v>8.8000000000000007</v>
          </cell>
          <cell r="AF161">
            <v>35.61</v>
          </cell>
          <cell r="AH161">
            <v>50.43</v>
          </cell>
          <cell r="AI161">
            <v>36.46</v>
          </cell>
          <cell r="AJ161">
            <v>151.4</v>
          </cell>
          <cell r="AK161">
            <v>10.19</v>
          </cell>
          <cell r="AL161">
            <v>38.74</v>
          </cell>
          <cell r="AN161">
            <v>52.55</v>
          </cell>
          <cell r="AO161">
            <v>51.96</v>
          </cell>
          <cell r="AP161">
            <v>161.87</v>
          </cell>
          <cell r="AQ161">
            <v>11.15</v>
          </cell>
          <cell r="AR161">
            <v>40.35</v>
          </cell>
          <cell r="AT161">
            <v>52.55</v>
          </cell>
          <cell r="AU161">
            <v>52.89</v>
          </cell>
          <cell r="AV161">
            <v>157.61000000000001</v>
          </cell>
          <cell r="AW161">
            <v>10.57</v>
          </cell>
          <cell r="AX161">
            <v>40.86</v>
          </cell>
          <cell r="AZ161">
            <v>669.80114257749995</v>
          </cell>
          <cell r="BA161">
            <v>698.21603793619988</v>
          </cell>
          <cell r="BB161">
            <v>903.01064864149998</v>
          </cell>
          <cell r="BD161">
            <v>53.869592734499996</v>
          </cell>
          <cell r="BE161">
            <v>66.476730336799989</v>
          </cell>
          <cell r="BF161">
            <v>75.778063085099987</v>
          </cell>
          <cell r="BG161">
            <v>78.963656853499984</v>
          </cell>
          <cell r="BH161">
            <v>78.963656853499984</v>
          </cell>
          <cell r="BJ161">
            <v>482.76393527291231</v>
          </cell>
          <cell r="BK161">
            <v>503.24417311028918</v>
          </cell>
          <cell r="BL161">
            <v>650.85134470500657</v>
          </cell>
          <cell r="BN161">
            <v>38.826891933895467</v>
          </cell>
          <cell r="BO161">
            <v>47.913575987602101</v>
          </cell>
          <cell r="BP161">
            <v>54.617577691111528</v>
          </cell>
          <cell r="BQ161">
            <v>56.913617046756116</v>
          </cell>
          <cell r="BR161">
            <v>56.913617046756116</v>
          </cell>
        </row>
        <row r="162">
          <cell r="B162" t="str">
            <v>Nicaragua</v>
          </cell>
          <cell r="C162"/>
          <cell r="D162">
            <v>36.17</v>
          </cell>
          <cell r="E162">
            <v>38.21</v>
          </cell>
          <cell r="F162">
            <v>83.25</v>
          </cell>
          <cell r="G162">
            <v>14.84</v>
          </cell>
          <cell r="H162">
            <v>17.850000000000001</v>
          </cell>
          <cell r="J162">
            <v>37.71</v>
          </cell>
          <cell r="K162">
            <v>39.950000000000003</v>
          </cell>
          <cell r="L162">
            <v>87.08</v>
          </cell>
          <cell r="M162">
            <v>15.61</v>
          </cell>
          <cell r="N162">
            <v>18.309999999999999</v>
          </cell>
          <cell r="P162">
            <v>48.77</v>
          </cell>
          <cell r="Q162">
            <v>50.76</v>
          </cell>
          <cell r="R162">
            <v>108.83</v>
          </cell>
          <cell r="S162">
            <v>18.75</v>
          </cell>
          <cell r="T162">
            <v>23.04</v>
          </cell>
          <cell r="V162">
            <v>5.79</v>
          </cell>
          <cell r="W162">
            <v>5.93</v>
          </cell>
          <cell r="X162">
            <v>18.170000000000002</v>
          </cell>
          <cell r="Y162">
            <v>1.1100000000000001</v>
          </cell>
          <cell r="Z162">
            <v>4.88</v>
          </cell>
          <cell r="AB162">
            <v>7.14</v>
          </cell>
          <cell r="AC162">
            <v>6.86</v>
          </cell>
          <cell r="AD162">
            <v>19.75</v>
          </cell>
          <cell r="AE162">
            <v>1.37</v>
          </cell>
          <cell r="AF162">
            <v>5.0999999999999996</v>
          </cell>
          <cell r="AH162">
            <v>8.14</v>
          </cell>
          <cell r="AI162">
            <v>5.93</v>
          </cell>
          <cell r="AJ162">
            <v>23.62</v>
          </cell>
          <cell r="AK162">
            <v>1.61</v>
          </cell>
          <cell r="AL162">
            <v>6.23</v>
          </cell>
          <cell r="AN162">
            <v>8.48</v>
          </cell>
          <cell r="AO162">
            <v>8.65</v>
          </cell>
          <cell r="AP162">
            <v>27.88</v>
          </cell>
          <cell r="AQ162">
            <v>1.71</v>
          </cell>
          <cell r="AR162">
            <v>7.06</v>
          </cell>
          <cell r="AT162">
            <v>8.48</v>
          </cell>
          <cell r="AU162">
            <v>8.31</v>
          </cell>
          <cell r="AV162">
            <v>24.54</v>
          </cell>
          <cell r="AW162">
            <v>1.73</v>
          </cell>
          <cell r="AX162">
            <v>6.17</v>
          </cell>
          <cell r="AZ162">
            <v>303.58893438499996</v>
          </cell>
          <cell r="BA162">
            <v>316.51475575499995</v>
          </cell>
          <cell r="BB162">
            <v>409.34565468499994</v>
          </cell>
          <cell r="BD162">
            <v>48.597730994999992</v>
          </cell>
          <cell r="BE162">
            <v>59.928808169999989</v>
          </cell>
          <cell r="BF162">
            <v>68.322198669999992</v>
          </cell>
          <cell r="BG162">
            <v>71.175951439999992</v>
          </cell>
          <cell r="BH162">
            <v>71.175951439999992</v>
          </cell>
          <cell r="BJ162"/>
          <cell r="BK162"/>
          <cell r="BL162"/>
          <cell r="BN162"/>
          <cell r="BO162"/>
          <cell r="BP162"/>
          <cell r="BQ162"/>
          <cell r="BR162"/>
        </row>
        <row r="163">
          <cell r="B163" t="str">
            <v>Niger</v>
          </cell>
          <cell r="C163"/>
          <cell r="D163">
            <v>4.45</v>
          </cell>
          <cell r="E163">
            <v>4.5599999999999996</v>
          </cell>
          <cell r="F163">
            <v>10.039999999999999</v>
          </cell>
          <cell r="G163">
            <v>1.73</v>
          </cell>
          <cell r="H163">
            <v>2.0699999999999998</v>
          </cell>
          <cell r="J163">
            <v>4.6399999999999997</v>
          </cell>
          <cell r="K163">
            <v>4.72</v>
          </cell>
          <cell r="L163">
            <v>10.17</v>
          </cell>
          <cell r="M163">
            <v>1.74</v>
          </cell>
          <cell r="N163">
            <v>2.1800000000000002</v>
          </cell>
          <cell r="P163">
            <v>6</v>
          </cell>
          <cell r="Q163">
            <v>6.26</v>
          </cell>
          <cell r="R163">
            <v>13.29</v>
          </cell>
          <cell r="S163">
            <v>2.3199999999999998</v>
          </cell>
          <cell r="T163">
            <v>2.88</v>
          </cell>
          <cell r="V163">
            <v>1.26</v>
          </cell>
          <cell r="W163">
            <v>1.25</v>
          </cell>
          <cell r="X163">
            <v>3.82</v>
          </cell>
          <cell r="Y163">
            <v>0.27</v>
          </cell>
          <cell r="Z163">
            <v>0.92</v>
          </cell>
          <cell r="AB163">
            <v>1.56</v>
          </cell>
          <cell r="AC163">
            <v>1.62</v>
          </cell>
          <cell r="AD163">
            <v>5.12</v>
          </cell>
          <cell r="AE163">
            <v>0.33</v>
          </cell>
          <cell r="AF163">
            <v>1.27</v>
          </cell>
          <cell r="AH163">
            <v>1.78</v>
          </cell>
          <cell r="AI163">
            <v>1.25</v>
          </cell>
          <cell r="AJ163">
            <v>5.84</v>
          </cell>
          <cell r="AK163">
            <v>0.36</v>
          </cell>
          <cell r="AL163">
            <v>1.46</v>
          </cell>
          <cell r="AN163">
            <v>1.85</v>
          </cell>
          <cell r="AO163">
            <v>1.83</v>
          </cell>
          <cell r="AP163">
            <v>5.37</v>
          </cell>
          <cell r="AQ163">
            <v>0.37</v>
          </cell>
          <cell r="AR163">
            <v>1.42</v>
          </cell>
          <cell r="AT163">
            <v>1.85</v>
          </cell>
          <cell r="AU163">
            <v>1.92</v>
          </cell>
          <cell r="AV163">
            <v>5.98</v>
          </cell>
          <cell r="AW163">
            <v>0.42</v>
          </cell>
          <cell r="AX163">
            <v>1.54</v>
          </cell>
          <cell r="AZ163">
            <v>960.79247353899984</v>
          </cell>
          <cell r="BA163">
            <v>1001.8150735327997</v>
          </cell>
          <cell r="BB163">
            <v>1295.4505261199997</v>
          </cell>
          <cell r="BD163">
            <v>272.04461048519994</v>
          </cell>
          <cell r="BE163">
            <v>336.81713679119997</v>
          </cell>
          <cell r="BF163">
            <v>384.31698941559995</v>
          </cell>
          <cell r="BG163">
            <v>399.43057888699997</v>
          </cell>
          <cell r="BH163">
            <v>399.43057888699997</v>
          </cell>
          <cell r="BJ163">
            <v>1.9399092461292515</v>
          </cell>
          <cell r="BK163">
            <v>2.0227368319190395</v>
          </cell>
          <cell r="BL163">
            <v>2.6156079723091032</v>
          </cell>
          <cell r="BN163">
            <v>0.54927767418491169</v>
          </cell>
          <cell r="BO163">
            <v>0.6800580728003669</v>
          </cell>
          <cell r="BP163">
            <v>0.77596369845170066</v>
          </cell>
          <cell r="BQ163">
            <v>0.80647912479530692</v>
          </cell>
          <cell r="BR163">
            <v>0.80647912479530692</v>
          </cell>
        </row>
        <row r="164">
          <cell r="B164" t="str">
            <v>Nigeria</v>
          </cell>
          <cell r="C164"/>
          <cell r="D164">
            <v>21.69</v>
          </cell>
          <cell r="E164">
            <v>22.72</v>
          </cell>
          <cell r="F164">
            <v>48.38</v>
          </cell>
          <cell r="G164">
            <v>8.35</v>
          </cell>
          <cell r="H164">
            <v>9.84</v>
          </cell>
          <cell r="J164">
            <v>22.61</v>
          </cell>
          <cell r="K164">
            <v>24.17</v>
          </cell>
          <cell r="L164">
            <v>51.42</v>
          </cell>
          <cell r="M164">
            <v>9.0399999999999991</v>
          </cell>
          <cell r="N164">
            <v>11.39</v>
          </cell>
          <cell r="P164">
            <v>29.24</v>
          </cell>
          <cell r="Q164">
            <v>30.79</v>
          </cell>
          <cell r="R164">
            <v>64.69</v>
          </cell>
          <cell r="S164">
            <v>11.47</v>
          </cell>
          <cell r="T164">
            <v>13.96</v>
          </cell>
          <cell r="V164">
            <v>3.99</v>
          </cell>
          <cell r="W164">
            <v>3.98</v>
          </cell>
          <cell r="X164">
            <v>12.39</v>
          </cell>
          <cell r="Y164">
            <v>0.78</v>
          </cell>
          <cell r="Z164">
            <v>3.1</v>
          </cell>
          <cell r="AB164">
            <v>4.93</v>
          </cell>
          <cell r="AC164">
            <v>4.97</v>
          </cell>
          <cell r="AD164">
            <v>15.39</v>
          </cell>
          <cell r="AE164">
            <v>0.99</v>
          </cell>
          <cell r="AF164">
            <v>3.78</v>
          </cell>
          <cell r="AH164">
            <v>5.62</v>
          </cell>
          <cell r="AI164">
            <v>3.98</v>
          </cell>
          <cell r="AJ164">
            <v>17.09</v>
          </cell>
          <cell r="AK164">
            <v>1.2</v>
          </cell>
          <cell r="AL164">
            <v>4.42</v>
          </cell>
          <cell r="AN164">
            <v>5.85</v>
          </cell>
          <cell r="AO164">
            <v>5.73</v>
          </cell>
          <cell r="AP164">
            <v>17.12</v>
          </cell>
          <cell r="AQ164">
            <v>1.1000000000000001</v>
          </cell>
          <cell r="AR164">
            <v>4.6399999999999997</v>
          </cell>
          <cell r="AT164">
            <v>5.85</v>
          </cell>
          <cell r="AU164">
            <v>5.77</v>
          </cell>
          <cell r="AV164">
            <v>18.600000000000001</v>
          </cell>
          <cell r="AW164">
            <v>1.1499999999999999</v>
          </cell>
          <cell r="AX164">
            <v>4.5199999999999996</v>
          </cell>
          <cell r="AZ164">
            <v>1502.0862864282005</v>
          </cell>
          <cell r="BA164">
            <v>1565.7985678258003</v>
          </cell>
          <cell r="BB164">
            <v>2024.9425087672003</v>
          </cell>
          <cell r="BD164">
            <v>276.31739432220007</v>
          </cell>
          <cell r="BE164">
            <v>341.41472531540006</v>
          </cell>
          <cell r="BF164">
            <v>389.19893636360007</v>
          </cell>
          <cell r="BG164">
            <v>405.12700671300007</v>
          </cell>
          <cell r="BH164">
            <v>405.12700671300007</v>
          </cell>
          <cell r="BJ164">
            <v>9.9940520604192944</v>
          </cell>
          <cell r="BK164">
            <v>10.417958371880138</v>
          </cell>
          <cell r="BL164">
            <v>13.472848420777321</v>
          </cell>
          <cell r="BN164">
            <v>1.8384632420964953</v>
          </cell>
          <cell r="BO164">
            <v>2.271584908154316</v>
          </cell>
          <cell r="BP164">
            <v>2.5895146417499504</v>
          </cell>
          <cell r="BQ164">
            <v>2.6954912196151617</v>
          </cell>
          <cell r="BR164">
            <v>2.6954912196151617</v>
          </cell>
        </row>
        <row r="165">
          <cell r="B165" t="str">
            <v>Niue</v>
          </cell>
          <cell r="C165"/>
          <cell r="D165">
            <v>318.12</v>
          </cell>
          <cell r="E165">
            <v>324</v>
          </cell>
          <cell r="F165">
            <v>698.2</v>
          </cell>
          <cell r="G165">
            <v>132.75</v>
          </cell>
          <cell r="H165">
            <v>146.03</v>
          </cell>
          <cell r="J165">
            <v>331.61</v>
          </cell>
          <cell r="K165">
            <v>341.84</v>
          </cell>
          <cell r="L165">
            <v>735.54</v>
          </cell>
          <cell r="M165">
            <v>125.03</v>
          </cell>
          <cell r="N165">
            <v>155.57</v>
          </cell>
          <cell r="P165">
            <v>428.87</v>
          </cell>
          <cell r="Q165">
            <v>441.44</v>
          </cell>
          <cell r="R165">
            <v>931.67</v>
          </cell>
          <cell r="S165">
            <v>161.69999999999999</v>
          </cell>
          <cell r="T165">
            <v>199.32</v>
          </cell>
          <cell r="V165">
            <v>28.06</v>
          </cell>
          <cell r="W165">
            <v>27.63</v>
          </cell>
          <cell r="X165">
            <v>82.16</v>
          </cell>
          <cell r="Y165">
            <v>5.58</v>
          </cell>
          <cell r="Z165">
            <v>20.89</v>
          </cell>
          <cell r="AB165">
            <v>34.630000000000003</v>
          </cell>
          <cell r="AC165">
            <v>34.700000000000003</v>
          </cell>
          <cell r="AD165">
            <v>104.55</v>
          </cell>
          <cell r="AE165">
            <v>7.68</v>
          </cell>
          <cell r="AF165">
            <v>25.6</v>
          </cell>
          <cell r="AH165">
            <v>39.479999999999997</v>
          </cell>
          <cell r="AI165">
            <v>27.63</v>
          </cell>
          <cell r="AJ165">
            <v>118.29</v>
          </cell>
          <cell r="AK165">
            <v>8.19</v>
          </cell>
          <cell r="AL165">
            <v>31.24</v>
          </cell>
          <cell r="AN165">
            <v>41.13</v>
          </cell>
          <cell r="AO165">
            <v>40.590000000000003</v>
          </cell>
          <cell r="AP165">
            <v>133.07</v>
          </cell>
          <cell r="AQ165">
            <v>8.19</v>
          </cell>
          <cell r="AR165">
            <v>32.25</v>
          </cell>
          <cell r="AT165">
            <v>41.13</v>
          </cell>
          <cell r="AU165">
            <v>42.55</v>
          </cell>
          <cell r="AV165">
            <v>124.67</v>
          </cell>
          <cell r="AW165">
            <v>8.61</v>
          </cell>
          <cell r="AX165">
            <v>32.26</v>
          </cell>
          <cell r="AZ165">
            <v>548.79262944000016</v>
          </cell>
          <cell r="BA165">
            <v>572.06439032000014</v>
          </cell>
          <cell r="BB165">
            <v>739.84878344000015</v>
          </cell>
          <cell r="BD165">
            <v>48.406642720000008</v>
          </cell>
          <cell r="BE165">
            <v>59.740628560000019</v>
          </cell>
          <cell r="BF165">
            <v>68.107421760000008</v>
          </cell>
          <cell r="BG165">
            <v>70.95385656000002</v>
          </cell>
          <cell r="BH165">
            <v>70.95385656000002</v>
          </cell>
          <cell r="BJ165">
            <v>394.81484132374106</v>
          </cell>
          <cell r="BK165">
            <v>411.55711533812956</v>
          </cell>
          <cell r="BL165">
            <v>532.26531182733822</v>
          </cell>
          <cell r="BN165">
            <v>34.82492282014389</v>
          </cell>
          <cell r="BO165">
            <v>42.978869467625906</v>
          </cell>
          <cell r="BP165">
            <v>48.998145151079136</v>
          </cell>
          <cell r="BQ165">
            <v>51.045939971223028</v>
          </cell>
          <cell r="BR165">
            <v>51.045939971223028</v>
          </cell>
        </row>
        <row r="166">
          <cell r="B166" t="str">
            <v>Norway</v>
          </cell>
          <cell r="C166"/>
          <cell r="D166">
            <v>985.06</v>
          </cell>
          <cell r="E166">
            <v>1035.6099999999999</v>
          </cell>
          <cell r="F166">
            <v>2162.4899999999998</v>
          </cell>
          <cell r="G166">
            <v>412.81</v>
          </cell>
          <cell r="H166">
            <v>475.97</v>
          </cell>
          <cell r="J166">
            <v>1026.8499999999999</v>
          </cell>
          <cell r="K166">
            <v>1068.19</v>
          </cell>
          <cell r="L166">
            <v>2418.2399999999998</v>
          </cell>
          <cell r="M166">
            <v>411.56</v>
          </cell>
          <cell r="N166">
            <v>498.01</v>
          </cell>
          <cell r="P166">
            <v>1328.02</v>
          </cell>
          <cell r="Q166">
            <v>1397.83</v>
          </cell>
          <cell r="R166">
            <v>3049.55</v>
          </cell>
          <cell r="S166">
            <v>499.95</v>
          </cell>
          <cell r="T166">
            <v>655.05999999999995</v>
          </cell>
          <cell r="V166">
            <v>63.76</v>
          </cell>
          <cell r="W166">
            <v>62.86</v>
          </cell>
          <cell r="X166">
            <v>186.61</v>
          </cell>
          <cell r="Y166">
            <v>13.94</v>
          </cell>
          <cell r="Z166">
            <v>46.44</v>
          </cell>
          <cell r="AB166">
            <v>78.69</v>
          </cell>
          <cell r="AC166">
            <v>78.400000000000006</v>
          </cell>
          <cell r="AD166">
            <v>239.33</v>
          </cell>
          <cell r="AE166">
            <v>15.11</v>
          </cell>
          <cell r="AF166">
            <v>61.4</v>
          </cell>
          <cell r="AH166">
            <v>89.7</v>
          </cell>
          <cell r="AI166">
            <v>62.86</v>
          </cell>
          <cell r="AJ166">
            <v>259.18</v>
          </cell>
          <cell r="AK166">
            <v>19.29</v>
          </cell>
          <cell r="AL166">
            <v>64.56</v>
          </cell>
          <cell r="AN166">
            <v>93.46</v>
          </cell>
          <cell r="AO166">
            <v>94</v>
          </cell>
          <cell r="AP166">
            <v>289.91000000000003</v>
          </cell>
          <cell r="AQ166">
            <v>17.97</v>
          </cell>
          <cell r="AR166">
            <v>73.36</v>
          </cell>
          <cell r="AT166">
            <v>93.46</v>
          </cell>
          <cell r="AU166">
            <v>94.86</v>
          </cell>
          <cell r="AV166">
            <v>291.2</v>
          </cell>
          <cell r="AW166">
            <v>18.809999999999999</v>
          </cell>
          <cell r="AX166">
            <v>78.78</v>
          </cell>
          <cell r="AZ166">
            <v>8877.9605131833996</v>
          </cell>
          <cell r="BA166">
            <v>9254.597438696499</v>
          </cell>
          <cell r="BB166">
            <v>11968.924858097798</v>
          </cell>
          <cell r="BD166">
            <v>574.64394282639989</v>
          </cell>
          <cell r="BE166">
            <v>709.20219355409995</v>
          </cell>
          <cell r="BF166">
            <v>808.43101743299997</v>
          </cell>
          <cell r="BG166">
            <v>842.31842685939989</v>
          </cell>
          <cell r="BH166">
            <v>842.31842685939989</v>
          </cell>
          <cell r="BJ166">
            <v>1468.84694839293</v>
          </cell>
          <cell r="BK166">
            <v>1531.1610348174529</v>
          </cell>
          <cell r="BL166">
            <v>1980.2429541396248</v>
          </cell>
          <cell r="BN166">
            <v>95.074088308867687</v>
          </cell>
          <cell r="BO166">
            <v>117.33657479649936</v>
          </cell>
          <cell r="BP166">
            <v>133.75385384732485</v>
          </cell>
          <cell r="BQ166">
            <v>139.36048138875117</v>
          </cell>
          <cell r="BR166">
            <v>139.36048138875117</v>
          </cell>
        </row>
        <row r="167">
          <cell r="B167" t="str">
            <v>Oman</v>
          </cell>
          <cell r="C167"/>
          <cell r="D167">
            <v>304.77999999999997</v>
          </cell>
          <cell r="E167">
            <v>319.08</v>
          </cell>
          <cell r="F167">
            <v>674.43</v>
          </cell>
          <cell r="G167">
            <v>120.1</v>
          </cell>
          <cell r="H167">
            <v>147.19999999999999</v>
          </cell>
          <cell r="J167">
            <v>317.70999999999998</v>
          </cell>
          <cell r="K167">
            <v>324.83999999999997</v>
          </cell>
          <cell r="L167">
            <v>705.53</v>
          </cell>
          <cell r="M167">
            <v>126.8</v>
          </cell>
          <cell r="N167">
            <v>146.01</v>
          </cell>
          <cell r="P167">
            <v>410.9</v>
          </cell>
          <cell r="Q167">
            <v>419.32</v>
          </cell>
          <cell r="R167">
            <v>891.07</v>
          </cell>
          <cell r="S167">
            <v>158.47999999999999</v>
          </cell>
          <cell r="T167">
            <v>191.66</v>
          </cell>
          <cell r="V167">
            <v>27.2</v>
          </cell>
          <cell r="W167">
            <v>26.96</v>
          </cell>
          <cell r="X167">
            <v>84.4</v>
          </cell>
          <cell r="Y167">
            <v>5.32</v>
          </cell>
          <cell r="Z167">
            <v>21.02</v>
          </cell>
          <cell r="AB167">
            <v>33.57</v>
          </cell>
          <cell r="AC167">
            <v>33.24</v>
          </cell>
          <cell r="AD167">
            <v>97.76</v>
          </cell>
          <cell r="AE167">
            <v>6.75</v>
          </cell>
          <cell r="AF167">
            <v>23.53</v>
          </cell>
          <cell r="AH167">
            <v>38.270000000000003</v>
          </cell>
          <cell r="AI167">
            <v>26.96</v>
          </cell>
          <cell r="AJ167">
            <v>111.27</v>
          </cell>
          <cell r="AK167">
            <v>7.34</v>
          </cell>
          <cell r="AL167">
            <v>29.96</v>
          </cell>
          <cell r="AN167">
            <v>39.869999999999997</v>
          </cell>
          <cell r="AO167">
            <v>39.22</v>
          </cell>
          <cell r="AP167">
            <v>118.16</v>
          </cell>
          <cell r="AQ167">
            <v>7.58</v>
          </cell>
          <cell r="AR167">
            <v>29.67</v>
          </cell>
          <cell r="AT167">
            <v>39.869999999999997</v>
          </cell>
          <cell r="AU167">
            <v>40.39</v>
          </cell>
          <cell r="AV167">
            <v>117.12</v>
          </cell>
          <cell r="AW167">
            <v>8.17</v>
          </cell>
          <cell r="AX167">
            <v>30.19</v>
          </cell>
          <cell r="AZ167" t="e">
            <v>#VALUE!</v>
          </cell>
          <cell r="BA167" t="e">
            <v>#VALUE!</v>
          </cell>
          <cell r="BB167" t="e">
            <v>#VALUE!</v>
          </cell>
          <cell r="BD167" t="e">
            <v>#VALUE!</v>
          </cell>
          <cell r="BE167" t="e">
            <v>#VALUE!</v>
          </cell>
          <cell r="BF167" t="e">
            <v>#VALUE!</v>
          </cell>
          <cell r="BG167" t="e">
            <v>#VALUE!</v>
          </cell>
          <cell r="BH167" t="e">
            <v>#VALUE!</v>
          </cell>
          <cell r="BJ167" t="e">
            <v>#VALUE!</v>
          </cell>
          <cell r="BK167" t="e">
            <v>#VALUE!</v>
          </cell>
          <cell r="BL167" t="e">
            <v>#VALUE!</v>
          </cell>
          <cell r="BN167" t="e">
            <v>#VALUE!</v>
          </cell>
          <cell r="BO167" t="e">
            <v>#VALUE!</v>
          </cell>
          <cell r="BP167" t="e">
            <v>#VALUE!</v>
          </cell>
          <cell r="BQ167" t="e">
            <v>#VALUE!</v>
          </cell>
          <cell r="BR167" t="e">
            <v>#VALUE!</v>
          </cell>
        </row>
        <row r="168">
          <cell r="B168" t="str">
            <v>Pakistan</v>
          </cell>
          <cell r="C168"/>
          <cell r="D168">
            <v>25.12</v>
          </cell>
          <cell r="E168">
            <v>26.34</v>
          </cell>
          <cell r="F168">
            <v>56.7</v>
          </cell>
          <cell r="G168">
            <v>10.26</v>
          </cell>
          <cell r="H168">
            <v>12.2</v>
          </cell>
          <cell r="J168">
            <v>26.18</v>
          </cell>
          <cell r="K168">
            <v>26.95</v>
          </cell>
          <cell r="L168">
            <v>58.06</v>
          </cell>
          <cell r="M168">
            <v>10.6</v>
          </cell>
          <cell r="N168">
            <v>12.55</v>
          </cell>
          <cell r="P168">
            <v>33.86</v>
          </cell>
          <cell r="Q168">
            <v>35.409999999999997</v>
          </cell>
          <cell r="R168">
            <v>79.39</v>
          </cell>
          <cell r="S168">
            <v>13.8</v>
          </cell>
          <cell r="T168">
            <v>17</v>
          </cell>
          <cell r="V168">
            <v>4.4400000000000004</v>
          </cell>
          <cell r="W168">
            <v>4.49</v>
          </cell>
          <cell r="X168">
            <v>13.36</v>
          </cell>
          <cell r="Y168">
            <v>0.94</v>
          </cell>
          <cell r="Z168">
            <v>3.33</v>
          </cell>
          <cell r="AB168">
            <v>5.48</v>
          </cell>
          <cell r="AC168">
            <v>5.48</v>
          </cell>
          <cell r="AD168">
            <v>17.22</v>
          </cell>
          <cell r="AE168">
            <v>1.1000000000000001</v>
          </cell>
          <cell r="AF168">
            <v>4.3</v>
          </cell>
          <cell r="AH168">
            <v>6.25</v>
          </cell>
          <cell r="AI168">
            <v>4.49</v>
          </cell>
          <cell r="AJ168">
            <v>18.559999999999999</v>
          </cell>
          <cell r="AK168">
            <v>1.36</v>
          </cell>
          <cell r="AL168">
            <v>4.8499999999999996</v>
          </cell>
          <cell r="AN168">
            <v>6.51</v>
          </cell>
          <cell r="AO168">
            <v>6.52</v>
          </cell>
          <cell r="AP168">
            <v>20.28</v>
          </cell>
          <cell r="AQ168">
            <v>1.27</v>
          </cell>
          <cell r="AR168">
            <v>5.15</v>
          </cell>
          <cell r="AT168">
            <v>6.51</v>
          </cell>
          <cell r="AU168">
            <v>6.49</v>
          </cell>
          <cell r="AV168">
            <v>19.309999999999999</v>
          </cell>
          <cell r="AW168">
            <v>1.34</v>
          </cell>
          <cell r="AX168">
            <v>5.0199999999999996</v>
          </cell>
          <cell r="AZ168">
            <v>521.14729011840006</v>
          </cell>
          <cell r="BA168">
            <v>543.13837799760006</v>
          </cell>
          <cell r="BB168">
            <v>702.47003357520009</v>
          </cell>
          <cell r="BD168">
            <v>92.113613380800018</v>
          </cell>
          <cell r="BE168">
            <v>113.68977507360002</v>
          </cell>
          <cell r="BF168">
            <v>129.66443325</v>
          </cell>
          <cell r="BG168">
            <v>135.05847367320001</v>
          </cell>
          <cell r="BH168">
            <v>135.05847367320001</v>
          </cell>
          <cell r="BJ168">
            <v>6.1171962070548096</v>
          </cell>
          <cell r="BK168">
            <v>6.3753263017792561</v>
          </cell>
          <cell r="BL168">
            <v>8.2455518937450591</v>
          </cell>
          <cell r="BN168">
            <v>1.0812241703552292</v>
          </cell>
          <cell r="BO168">
            <v>1.3344838859339314</v>
          </cell>
          <cell r="BP168">
            <v>1.5219934830450859</v>
          </cell>
          <cell r="BQ168">
            <v>1.5853084119397616</v>
          </cell>
          <cell r="BR168">
            <v>1.5853084119397616</v>
          </cell>
        </row>
        <row r="169">
          <cell r="B169" t="str">
            <v>Palau</v>
          </cell>
          <cell r="C169"/>
          <cell r="D169">
            <v>232.13</v>
          </cell>
          <cell r="E169">
            <v>241.03</v>
          </cell>
          <cell r="F169">
            <v>503.57</v>
          </cell>
          <cell r="G169">
            <v>86.69</v>
          </cell>
          <cell r="H169">
            <v>108.81</v>
          </cell>
          <cell r="J169">
            <v>241.97</v>
          </cell>
          <cell r="K169">
            <v>254.28</v>
          </cell>
          <cell r="L169">
            <v>550.64</v>
          </cell>
          <cell r="M169">
            <v>95.63</v>
          </cell>
          <cell r="N169">
            <v>120.86</v>
          </cell>
          <cell r="P169">
            <v>312.94</v>
          </cell>
          <cell r="Q169">
            <v>329.15</v>
          </cell>
          <cell r="R169">
            <v>720.1</v>
          </cell>
          <cell r="S169">
            <v>128.16999999999999</v>
          </cell>
          <cell r="T169">
            <v>147.94999999999999</v>
          </cell>
          <cell r="V169">
            <v>22.32</v>
          </cell>
          <cell r="W169">
            <v>22.01</v>
          </cell>
          <cell r="X169">
            <v>61.95</v>
          </cell>
          <cell r="Y169">
            <v>4.62</v>
          </cell>
          <cell r="Z169">
            <v>15.49</v>
          </cell>
          <cell r="AB169">
            <v>27.55</v>
          </cell>
          <cell r="AC169">
            <v>27.34</v>
          </cell>
          <cell r="AD169">
            <v>81.13</v>
          </cell>
          <cell r="AE169">
            <v>5.42</v>
          </cell>
          <cell r="AF169">
            <v>20.61</v>
          </cell>
          <cell r="AH169">
            <v>31.4</v>
          </cell>
          <cell r="AI169">
            <v>22.01</v>
          </cell>
          <cell r="AJ169">
            <v>100.07</v>
          </cell>
          <cell r="AK169">
            <v>6.48</v>
          </cell>
          <cell r="AL169">
            <v>25.02</v>
          </cell>
          <cell r="AN169">
            <v>32.72</v>
          </cell>
          <cell r="AO169">
            <v>33.229999999999997</v>
          </cell>
          <cell r="AP169">
            <v>103.35</v>
          </cell>
          <cell r="AQ169">
            <v>6.38</v>
          </cell>
          <cell r="AR169">
            <v>25.93</v>
          </cell>
          <cell r="AT169">
            <v>32.72</v>
          </cell>
          <cell r="AU169">
            <v>32.4</v>
          </cell>
          <cell r="AV169">
            <v>97.64</v>
          </cell>
          <cell r="AW169">
            <v>6.71</v>
          </cell>
          <cell r="AX169">
            <v>24.42</v>
          </cell>
          <cell r="AZ169">
            <v>169.75652275810003</v>
          </cell>
          <cell r="BA169">
            <v>176.95250855890004</v>
          </cell>
          <cell r="BB169">
            <v>228.85282484780004</v>
          </cell>
          <cell r="BD169">
            <v>16.322601938400002</v>
          </cell>
          <cell r="BE169">
            <v>20.147297643500004</v>
          </cell>
          <cell r="BF169">
            <v>22.962800218000002</v>
          </cell>
          <cell r="BG169">
            <v>23.928115386400002</v>
          </cell>
          <cell r="BH169">
            <v>23.928115386400002</v>
          </cell>
          <cell r="BJ169">
            <v>169.75652275810003</v>
          </cell>
          <cell r="BK169">
            <v>176.95250855890004</v>
          </cell>
          <cell r="BL169">
            <v>228.85282484780004</v>
          </cell>
          <cell r="BN169">
            <v>16.322601938400002</v>
          </cell>
          <cell r="BO169">
            <v>20.147297643500004</v>
          </cell>
          <cell r="BP169">
            <v>22.962800218000002</v>
          </cell>
          <cell r="BQ169">
            <v>23.928115386400002</v>
          </cell>
          <cell r="BR169">
            <v>23.928115386400002</v>
          </cell>
        </row>
        <row r="170">
          <cell r="B170" t="str">
            <v>Panama</v>
          </cell>
          <cell r="C170"/>
          <cell r="D170">
            <v>176.26</v>
          </cell>
          <cell r="E170">
            <v>182.34</v>
          </cell>
          <cell r="F170">
            <v>378.95</v>
          </cell>
          <cell r="G170">
            <v>73.19</v>
          </cell>
          <cell r="H170">
            <v>80.45</v>
          </cell>
          <cell r="J170">
            <v>183.74</v>
          </cell>
          <cell r="K170">
            <v>194.82</v>
          </cell>
          <cell r="L170">
            <v>419.1</v>
          </cell>
          <cell r="M170">
            <v>74.69</v>
          </cell>
          <cell r="N170">
            <v>90.99</v>
          </cell>
          <cell r="P170">
            <v>237.63</v>
          </cell>
          <cell r="Q170">
            <v>245.79</v>
          </cell>
          <cell r="R170">
            <v>542.15</v>
          </cell>
          <cell r="S170">
            <v>103.91</v>
          </cell>
          <cell r="T170">
            <v>112.17</v>
          </cell>
          <cell r="V170">
            <v>18.28</v>
          </cell>
          <cell r="W170">
            <v>18.57</v>
          </cell>
          <cell r="X170">
            <v>57.05</v>
          </cell>
          <cell r="Y170">
            <v>3.7</v>
          </cell>
          <cell r="Z170">
            <v>14.46</v>
          </cell>
          <cell r="AB170">
            <v>22.55</v>
          </cell>
          <cell r="AC170">
            <v>22.2</v>
          </cell>
          <cell r="AD170">
            <v>67.349999999999994</v>
          </cell>
          <cell r="AE170">
            <v>4.76</v>
          </cell>
          <cell r="AF170">
            <v>16.89</v>
          </cell>
          <cell r="AH170">
            <v>25.71</v>
          </cell>
          <cell r="AI170">
            <v>18.57</v>
          </cell>
          <cell r="AJ170">
            <v>83.46</v>
          </cell>
          <cell r="AK170">
            <v>5.48</v>
          </cell>
          <cell r="AL170">
            <v>20.54</v>
          </cell>
          <cell r="AN170">
            <v>26.79</v>
          </cell>
          <cell r="AO170">
            <v>26.84</v>
          </cell>
          <cell r="AP170">
            <v>82.38</v>
          </cell>
          <cell r="AQ170">
            <v>5.5</v>
          </cell>
          <cell r="AR170">
            <v>20.88</v>
          </cell>
          <cell r="AT170">
            <v>26.79</v>
          </cell>
          <cell r="AU170">
            <v>26.24</v>
          </cell>
          <cell r="AV170">
            <v>77.180000000000007</v>
          </cell>
          <cell r="AW170">
            <v>5.69</v>
          </cell>
          <cell r="AX170">
            <v>19.739999999999998</v>
          </cell>
          <cell r="AZ170">
            <v>94.356569573000002</v>
          </cell>
          <cell r="BA170">
            <v>98.360808427000009</v>
          </cell>
          <cell r="BB170">
            <v>127.20952926149999</v>
          </cell>
          <cell r="BD170">
            <v>9.7857601939999999</v>
          </cell>
          <cell r="BE170">
            <v>12.0716024275</v>
          </cell>
          <cell r="BF170">
            <v>13.7632327455</v>
          </cell>
          <cell r="BG170">
            <v>14.3413848795</v>
          </cell>
          <cell r="BH170">
            <v>14.3413848795</v>
          </cell>
          <cell r="BJ170"/>
          <cell r="BK170"/>
          <cell r="BL170"/>
          <cell r="BN170"/>
          <cell r="BO170"/>
          <cell r="BP170"/>
          <cell r="BQ170"/>
          <cell r="BR170"/>
        </row>
        <row r="171">
          <cell r="B171" t="str">
            <v>Papua New Guinea</v>
          </cell>
          <cell r="C171"/>
          <cell r="D171">
            <v>22.89</v>
          </cell>
          <cell r="E171">
            <v>24.71</v>
          </cell>
          <cell r="F171">
            <v>53.35</v>
          </cell>
          <cell r="G171">
            <v>9.64</v>
          </cell>
          <cell r="H171">
            <v>11.65</v>
          </cell>
          <cell r="J171">
            <v>23.86</v>
          </cell>
          <cell r="K171">
            <v>24.63</v>
          </cell>
          <cell r="L171">
            <v>55.26</v>
          </cell>
          <cell r="M171">
            <v>9.5399999999999991</v>
          </cell>
          <cell r="N171">
            <v>11.61</v>
          </cell>
          <cell r="P171">
            <v>30.85</v>
          </cell>
          <cell r="Q171">
            <v>32.729999999999997</v>
          </cell>
          <cell r="R171">
            <v>71.48</v>
          </cell>
          <cell r="S171">
            <v>12.38</v>
          </cell>
          <cell r="T171">
            <v>15.45</v>
          </cell>
          <cell r="V171">
            <v>4.1500000000000004</v>
          </cell>
          <cell r="W171">
            <v>4.09</v>
          </cell>
          <cell r="X171">
            <v>12.47</v>
          </cell>
          <cell r="Y171">
            <v>0.84</v>
          </cell>
          <cell r="Z171">
            <v>3.17</v>
          </cell>
          <cell r="AB171">
            <v>5.12</v>
          </cell>
          <cell r="AC171">
            <v>5.22</v>
          </cell>
          <cell r="AD171">
            <v>16.190000000000001</v>
          </cell>
          <cell r="AE171">
            <v>1.04</v>
          </cell>
          <cell r="AF171">
            <v>4.51</v>
          </cell>
          <cell r="AH171">
            <v>5.84</v>
          </cell>
          <cell r="AI171">
            <v>4.09</v>
          </cell>
          <cell r="AJ171">
            <v>18.239999999999998</v>
          </cell>
          <cell r="AK171">
            <v>1.19</v>
          </cell>
          <cell r="AL171">
            <v>4.49</v>
          </cell>
          <cell r="AN171">
            <v>6.08</v>
          </cell>
          <cell r="AO171">
            <v>6.12</v>
          </cell>
          <cell r="AP171">
            <v>19.059999999999999</v>
          </cell>
          <cell r="AQ171">
            <v>1.22</v>
          </cell>
          <cell r="AR171">
            <v>4.7</v>
          </cell>
          <cell r="AT171">
            <v>6.08</v>
          </cell>
          <cell r="AU171">
            <v>6.37</v>
          </cell>
          <cell r="AV171">
            <v>20.53</v>
          </cell>
          <cell r="AW171">
            <v>1.25</v>
          </cell>
          <cell r="AX171">
            <v>5.14</v>
          </cell>
          <cell r="AZ171">
            <v>41.485960979400012</v>
          </cell>
          <cell r="BA171">
            <v>43.243994275600009</v>
          </cell>
          <cell r="BB171">
            <v>55.912708441000014</v>
          </cell>
          <cell r="BD171">
            <v>7.5214826590000019</v>
          </cell>
          <cell r="BE171">
            <v>9.2795159552000026</v>
          </cell>
          <cell r="BF171">
            <v>10.584447886400001</v>
          </cell>
          <cell r="BG171">
            <v>11.019425196800002</v>
          </cell>
          <cell r="BH171">
            <v>11.019425196800002</v>
          </cell>
          <cell r="BJ171">
            <v>15.256150451497497</v>
          </cell>
          <cell r="BK171">
            <v>15.902653987449989</v>
          </cell>
          <cell r="BL171">
            <v>20.561478437251978</v>
          </cell>
          <cell r="BN171">
            <v>2.7659687362915952</v>
          </cell>
          <cell r="BO171">
            <v>3.4124722722440883</v>
          </cell>
          <cell r="BP171">
            <v>3.8923511855284127</v>
          </cell>
          <cell r="BQ171">
            <v>4.0523108232898544</v>
          </cell>
          <cell r="BR171">
            <v>4.0523108232898544</v>
          </cell>
        </row>
        <row r="172">
          <cell r="B172" t="str">
            <v>Paraguay</v>
          </cell>
          <cell r="C172"/>
          <cell r="D172">
            <v>64.849999999999994</v>
          </cell>
          <cell r="E172">
            <v>66.41</v>
          </cell>
          <cell r="F172">
            <v>147.1</v>
          </cell>
          <cell r="G172">
            <v>25.33</v>
          </cell>
          <cell r="H172">
            <v>31.47</v>
          </cell>
          <cell r="J172">
            <v>67.599999999999994</v>
          </cell>
          <cell r="K172">
            <v>70.94</v>
          </cell>
          <cell r="L172">
            <v>149.74</v>
          </cell>
          <cell r="M172">
            <v>27.83</v>
          </cell>
          <cell r="N172">
            <v>32.53</v>
          </cell>
          <cell r="P172">
            <v>87.42</v>
          </cell>
          <cell r="Q172">
            <v>94.24</v>
          </cell>
          <cell r="R172">
            <v>207.66</v>
          </cell>
          <cell r="S172">
            <v>35.090000000000003</v>
          </cell>
          <cell r="T172">
            <v>44.74</v>
          </cell>
          <cell r="V172">
            <v>8.84</v>
          </cell>
          <cell r="W172">
            <v>8.7200000000000006</v>
          </cell>
          <cell r="X172">
            <v>25.51</v>
          </cell>
          <cell r="Y172">
            <v>1.94</v>
          </cell>
          <cell r="Z172">
            <v>6.52</v>
          </cell>
          <cell r="AB172">
            <v>10.91</v>
          </cell>
          <cell r="AC172">
            <v>10.88</v>
          </cell>
          <cell r="AD172">
            <v>32.549999999999997</v>
          </cell>
          <cell r="AE172">
            <v>2.17</v>
          </cell>
          <cell r="AF172">
            <v>8.41</v>
          </cell>
          <cell r="AH172">
            <v>12.44</v>
          </cell>
          <cell r="AI172">
            <v>8.7200000000000006</v>
          </cell>
          <cell r="AJ172">
            <v>39.159999999999997</v>
          </cell>
          <cell r="AK172">
            <v>2.54</v>
          </cell>
          <cell r="AL172">
            <v>9.52</v>
          </cell>
          <cell r="AN172">
            <v>12.96</v>
          </cell>
          <cell r="AO172">
            <v>12.86</v>
          </cell>
          <cell r="AP172">
            <v>38.979999999999997</v>
          </cell>
          <cell r="AQ172">
            <v>2.72</v>
          </cell>
          <cell r="AR172">
            <v>9.9499999999999993</v>
          </cell>
          <cell r="AT172">
            <v>12.96</v>
          </cell>
          <cell r="AU172">
            <v>12.93</v>
          </cell>
          <cell r="AV172">
            <v>38.65</v>
          </cell>
          <cell r="AW172">
            <v>2.76</v>
          </cell>
          <cell r="AX172">
            <v>9.93</v>
          </cell>
          <cell r="AZ172">
            <v>138674.906812373</v>
          </cell>
          <cell r="BA172">
            <v>144555.49268336798</v>
          </cell>
          <cell r="BB172">
            <v>186938.47885177561</v>
          </cell>
          <cell r="BD172">
            <v>18903.4105816712</v>
          </cell>
          <cell r="BE172">
            <v>23329.887946383802</v>
          </cell>
          <cell r="BF172">
            <v>26601.632085519199</v>
          </cell>
          <cell r="BG172">
            <v>27713.597413852804</v>
          </cell>
          <cell r="BH172">
            <v>27713.597413852804</v>
          </cell>
          <cell r="BJ172">
            <v>29.284347878564894</v>
          </cell>
          <cell r="BK172">
            <v>30.526166794001334</v>
          </cell>
          <cell r="BL172">
            <v>39.476294395437826</v>
          </cell>
          <cell r="BN172">
            <v>3.9918833499847906</v>
          </cell>
          <cell r="BO172">
            <v>4.9266343154224055</v>
          </cell>
          <cell r="BP172">
            <v>5.617537202919773</v>
          </cell>
          <cell r="BQ172">
            <v>5.8523538705659375</v>
          </cell>
          <cell r="BR172">
            <v>5.8523538705659375</v>
          </cell>
        </row>
        <row r="173">
          <cell r="B173" t="str">
            <v>Peru</v>
          </cell>
          <cell r="C173"/>
          <cell r="D173">
            <v>113.61</v>
          </cell>
          <cell r="E173">
            <v>118.6</v>
          </cell>
          <cell r="F173">
            <v>252.42</v>
          </cell>
          <cell r="G173">
            <v>46.27</v>
          </cell>
          <cell r="H173">
            <v>53.01</v>
          </cell>
          <cell r="J173">
            <v>118.43</v>
          </cell>
          <cell r="K173">
            <v>121.29</v>
          </cell>
          <cell r="L173">
            <v>258.60000000000002</v>
          </cell>
          <cell r="M173">
            <v>46.09</v>
          </cell>
          <cell r="N173">
            <v>58.06</v>
          </cell>
          <cell r="P173">
            <v>153.16999999999999</v>
          </cell>
          <cell r="Q173">
            <v>163.22999999999999</v>
          </cell>
          <cell r="R173">
            <v>366.23</v>
          </cell>
          <cell r="S173">
            <v>59.75</v>
          </cell>
          <cell r="T173">
            <v>77.47</v>
          </cell>
          <cell r="V173">
            <v>13.29</v>
          </cell>
          <cell r="W173">
            <v>13.37</v>
          </cell>
          <cell r="X173">
            <v>40.35</v>
          </cell>
          <cell r="Y173">
            <v>2.84</v>
          </cell>
          <cell r="Z173">
            <v>10</v>
          </cell>
          <cell r="AB173">
            <v>16.399999999999999</v>
          </cell>
          <cell r="AC173">
            <v>16.18</v>
          </cell>
          <cell r="AD173">
            <v>51.59</v>
          </cell>
          <cell r="AE173">
            <v>3.33</v>
          </cell>
          <cell r="AF173">
            <v>13.06</v>
          </cell>
          <cell r="AH173">
            <v>18.690000000000001</v>
          </cell>
          <cell r="AI173">
            <v>13.37</v>
          </cell>
          <cell r="AJ173">
            <v>54.76</v>
          </cell>
          <cell r="AK173">
            <v>3.98</v>
          </cell>
          <cell r="AL173">
            <v>15.18</v>
          </cell>
          <cell r="AN173">
            <v>19.48</v>
          </cell>
          <cell r="AO173">
            <v>19.18</v>
          </cell>
          <cell r="AP173">
            <v>59.02</v>
          </cell>
          <cell r="AQ173">
            <v>3.97</v>
          </cell>
          <cell r="AR173">
            <v>15.19</v>
          </cell>
          <cell r="AT173">
            <v>19.48</v>
          </cell>
          <cell r="AU173">
            <v>18.72</v>
          </cell>
          <cell r="AV173">
            <v>53.09</v>
          </cell>
          <cell r="AW173">
            <v>4.0999999999999996</v>
          </cell>
          <cell r="AX173">
            <v>13.21</v>
          </cell>
          <cell r="AZ173">
            <v>167.5498750905</v>
          </cell>
          <cell r="BA173">
            <v>174.65831975150002</v>
          </cell>
          <cell r="BB173">
            <v>225.89221342849999</v>
          </cell>
          <cell r="BD173">
            <v>19.599840154500001</v>
          </cell>
          <cell r="BE173">
            <v>24.186409219999998</v>
          </cell>
          <cell r="BF173">
            <v>27.563657824500002</v>
          </cell>
          <cell r="BG173">
            <v>28.728734854000002</v>
          </cell>
          <cell r="BH173">
            <v>28.728734854000002</v>
          </cell>
          <cell r="BJ173">
            <v>59.307066091057919</v>
          </cell>
          <cell r="BK173">
            <v>61.823218353701172</v>
          </cell>
          <cell r="BL173">
            <v>79.958307483208699</v>
          </cell>
          <cell r="BN173">
            <v>6.9376895374540952</v>
          </cell>
          <cell r="BO173">
            <v>8.5611819724790941</v>
          </cell>
          <cell r="BP173">
            <v>9.7566153088801393</v>
          </cell>
          <cell r="BQ173">
            <v>10.169013708773949</v>
          </cell>
          <cell r="BR173">
            <v>10.169013708773949</v>
          </cell>
        </row>
        <row r="174">
          <cell r="B174" t="str">
            <v>Philippines</v>
          </cell>
          <cell r="C174"/>
          <cell r="D174">
            <v>40.15</v>
          </cell>
          <cell r="E174">
            <v>41.83</v>
          </cell>
          <cell r="F174">
            <v>83.57</v>
          </cell>
          <cell r="G174">
            <v>17.21</v>
          </cell>
          <cell r="H174">
            <v>18.2</v>
          </cell>
          <cell r="J174">
            <v>41.86</v>
          </cell>
          <cell r="K174">
            <v>44.07</v>
          </cell>
          <cell r="L174">
            <v>93.13</v>
          </cell>
          <cell r="M174">
            <v>16.75</v>
          </cell>
          <cell r="N174">
            <v>20.73</v>
          </cell>
          <cell r="P174">
            <v>54.13</v>
          </cell>
          <cell r="Q174">
            <v>56.41</v>
          </cell>
          <cell r="R174">
            <v>116.24</v>
          </cell>
          <cell r="S174">
            <v>21.75</v>
          </cell>
          <cell r="T174">
            <v>24.89</v>
          </cell>
          <cell r="V174">
            <v>6.24</v>
          </cell>
          <cell r="W174">
            <v>6.11</v>
          </cell>
          <cell r="X174">
            <v>17.93</v>
          </cell>
          <cell r="Y174">
            <v>1.37</v>
          </cell>
          <cell r="Z174">
            <v>4.5599999999999996</v>
          </cell>
          <cell r="AB174">
            <v>7.7</v>
          </cell>
          <cell r="AC174">
            <v>7.48</v>
          </cell>
          <cell r="AD174">
            <v>23.16</v>
          </cell>
          <cell r="AE174">
            <v>1.58</v>
          </cell>
          <cell r="AF174">
            <v>6.16</v>
          </cell>
          <cell r="AH174">
            <v>8.7799999999999994</v>
          </cell>
          <cell r="AI174">
            <v>6.11</v>
          </cell>
          <cell r="AJ174">
            <v>27.38</v>
          </cell>
          <cell r="AK174">
            <v>1.87</v>
          </cell>
          <cell r="AL174">
            <v>6.74</v>
          </cell>
          <cell r="AN174">
            <v>9.15</v>
          </cell>
          <cell r="AO174">
            <v>9.14</v>
          </cell>
          <cell r="AP174">
            <v>27.78</v>
          </cell>
          <cell r="AQ174">
            <v>1.83</v>
          </cell>
          <cell r="AR174">
            <v>7.03</v>
          </cell>
          <cell r="AT174">
            <v>9.15</v>
          </cell>
          <cell r="AU174">
            <v>9.02</v>
          </cell>
          <cell r="AV174">
            <v>25.94</v>
          </cell>
          <cell r="AW174">
            <v>1.94</v>
          </cell>
          <cell r="AX174">
            <v>6.83</v>
          </cell>
          <cell r="AZ174">
            <v>702.65294881649993</v>
          </cell>
          <cell r="BA174">
            <v>732.57913916459995</v>
          </cell>
          <cell r="BB174">
            <v>947.31268043429998</v>
          </cell>
          <cell r="BD174">
            <v>109.2043437264</v>
          </cell>
          <cell r="BE174">
            <v>134.75536004700001</v>
          </cell>
          <cell r="BF174">
            <v>153.65611184579998</v>
          </cell>
          <cell r="BG174">
            <v>160.1313694065</v>
          </cell>
          <cell r="BH174">
            <v>160.1313694065</v>
          </cell>
          <cell r="BJ174">
            <v>15.576550204690529</v>
          </cell>
          <cell r="BK174">
            <v>16.239959939435753</v>
          </cell>
          <cell r="BL174">
            <v>21.000215755414654</v>
          </cell>
          <cell r="BN174">
            <v>2.4208635934562617</v>
          </cell>
          <cell r="BO174">
            <v>2.9872836008995538</v>
          </cell>
          <cell r="BP174">
            <v>3.4062792228439065</v>
          </cell>
          <cell r="BQ174">
            <v>3.5498240192507682</v>
          </cell>
          <cell r="BR174">
            <v>3.5498240192507682</v>
          </cell>
        </row>
        <row r="175">
          <cell r="B175" t="str">
            <v>Poland</v>
          </cell>
          <cell r="C175"/>
          <cell r="D175">
            <v>278.72000000000003</v>
          </cell>
          <cell r="E175">
            <v>293.56</v>
          </cell>
          <cell r="F175">
            <v>615.71</v>
          </cell>
          <cell r="G175">
            <v>112.99</v>
          </cell>
          <cell r="H175">
            <v>130.38</v>
          </cell>
          <cell r="J175">
            <v>290.54000000000002</v>
          </cell>
          <cell r="K175">
            <v>302.82</v>
          </cell>
          <cell r="L175">
            <v>645.02</v>
          </cell>
          <cell r="M175">
            <v>120.26</v>
          </cell>
          <cell r="N175">
            <v>133.56</v>
          </cell>
          <cell r="P175">
            <v>375.75</v>
          </cell>
          <cell r="Q175">
            <v>389.28</v>
          </cell>
          <cell r="R175">
            <v>847.25</v>
          </cell>
          <cell r="S175">
            <v>154.9</v>
          </cell>
          <cell r="T175">
            <v>175.09</v>
          </cell>
          <cell r="V175">
            <v>25.49</v>
          </cell>
          <cell r="W175">
            <v>25.31</v>
          </cell>
          <cell r="X175">
            <v>75.989999999999995</v>
          </cell>
          <cell r="Y175">
            <v>5.68</v>
          </cell>
          <cell r="Z175">
            <v>18.52</v>
          </cell>
          <cell r="AB175">
            <v>31.46</v>
          </cell>
          <cell r="AC175">
            <v>32.119999999999997</v>
          </cell>
          <cell r="AD175">
            <v>101.5</v>
          </cell>
          <cell r="AE175">
            <v>6.91</v>
          </cell>
          <cell r="AF175">
            <v>24.9</v>
          </cell>
          <cell r="AH175">
            <v>35.86</v>
          </cell>
          <cell r="AI175">
            <v>25.31</v>
          </cell>
          <cell r="AJ175">
            <v>102.63</v>
          </cell>
          <cell r="AK175">
            <v>6.98</v>
          </cell>
          <cell r="AL175">
            <v>27.19</v>
          </cell>
          <cell r="AN175">
            <v>37.369999999999997</v>
          </cell>
          <cell r="AO175">
            <v>36.85</v>
          </cell>
          <cell r="AP175">
            <v>107.73</v>
          </cell>
          <cell r="AQ175">
            <v>7.53</v>
          </cell>
          <cell r="AR175">
            <v>27.97</v>
          </cell>
          <cell r="AT175">
            <v>37.369999999999997</v>
          </cell>
          <cell r="AU175">
            <v>36.67</v>
          </cell>
          <cell r="AV175">
            <v>116.24</v>
          </cell>
          <cell r="AW175">
            <v>7.79</v>
          </cell>
          <cell r="AX175">
            <v>27.36</v>
          </cell>
          <cell r="AZ175">
            <v>507.26922101439999</v>
          </cell>
          <cell r="BA175">
            <v>528.78157101579995</v>
          </cell>
          <cell r="BB175">
            <v>683.86341057749996</v>
          </cell>
          <cell r="BD175">
            <v>46.391692177299994</v>
          </cell>
          <cell r="BE175">
            <v>57.257066924199997</v>
          </cell>
          <cell r="BF175">
            <v>65.265048312199994</v>
          </cell>
          <cell r="BG175">
            <v>68.013241924899987</v>
          </cell>
          <cell r="BH175">
            <v>68.013241924899987</v>
          </cell>
          <cell r="BJ175">
            <v>168.23175613873568</v>
          </cell>
          <cell r="BK175">
            <v>175.36615394858015</v>
          </cell>
          <cell r="BL175">
            <v>226.7977983967061</v>
          </cell>
          <cell r="BN175">
            <v>15.385431486712012</v>
          </cell>
          <cell r="BO175">
            <v>18.988845608943112</v>
          </cell>
          <cell r="BP175">
            <v>21.644628211592497</v>
          </cell>
          <cell r="BQ175">
            <v>22.556044513865352</v>
          </cell>
          <cell r="BR175">
            <v>22.556044513865352</v>
          </cell>
        </row>
        <row r="176">
          <cell r="B176" t="str">
            <v>Portugal</v>
          </cell>
          <cell r="C176"/>
          <cell r="D176">
            <v>372.14</v>
          </cell>
          <cell r="E176">
            <v>389.43</v>
          </cell>
          <cell r="F176">
            <v>828.66</v>
          </cell>
          <cell r="G176">
            <v>154.65</v>
          </cell>
          <cell r="H176">
            <v>177.62</v>
          </cell>
          <cell r="J176">
            <v>387.92</v>
          </cell>
          <cell r="K176">
            <v>408.17</v>
          </cell>
          <cell r="L176">
            <v>919.68</v>
          </cell>
          <cell r="M176">
            <v>152.34</v>
          </cell>
          <cell r="N176">
            <v>195.39</v>
          </cell>
          <cell r="P176">
            <v>501.7</v>
          </cell>
          <cell r="Q176">
            <v>521.42999999999995</v>
          </cell>
          <cell r="R176">
            <v>1159.46</v>
          </cell>
          <cell r="S176">
            <v>196.57</v>
          </cell>
          <cell r="T176">
            <v>249.67</v>
          </cell>
          <cell r="V176">
            <v>31.44</v>
          </cell>
          <cell r="W176">
            <v>32</v>
          </cell>
          <cell r="X176">
            <v>98.24</v>
          </cell>
          <cell r="Y176">
            <v>6.73</v>
          </cell>
          <cell r="Z176">
            <v>24.01</v>
          </cell>
          <cell r="AB176">
            <v>38.81</v>
          </cell>
          <cell r="AC176">
            <v>39.200000000000003</v>
          </cell>
          <cell r="AD176">
            <v>114.74</v>
          </cell>
          <cell r="AE176">
            <v>7.62</v>
          </cell>
          <cell r="AF176">
            <v>30.81</v>
          </cell>
          <cell r="AH176">
            <v>44.24</v>
          </cell>
          <cell r="AI176">
            <v>32</v>
          </cell>
          <cell r="AJ176">
            <v>135.61000000000001</v>
          </cell>
          <cell r="AK176">
            <v>9.07</v>
          </cell>
          <cell r="AL176">
            <v>33.68</v>
          </cell>
          <cell r="AN176">
            <v>46.09</v>
          </cell>
          <cell r="AO176">
            <v>44.78</v>
          </cell>
          <cell r="AP176">
            <v>122.47</v>
          </cell>
          <cell r="AQ176">
            <v>9.85</v>
          </cell>
          <cell r="AR176">
            <v>35.42</v>
          </cell>
          <cell r="AT176">
            <v>46.09</v>
          </cell>
          <cell r="AU176">
            <v>46.58</v>
          </cell>
          <cell r="AV176">
            <v>139.41</v>
          </cell>
          <cell r="AW176">
            <v>9.77</v>
          </cell>
          <cell r="AX176">
            <v>34.96</v>
          </cell>
          <cell r="AZ176">
            <v>235.18640295380004</v>
          </cell>
          <cell r="BA176">
            <v>245.15910526640005</v>
          </cell>
          <cell r="BB176">
            <v>317.06620723900005</v>
          </cell>
          <cell r="BD176">
            <v>19.869566584800005</v>
          </cell>
          <cell r="BE176">
            <v>24.527286232700007</v>
          </cell>
          <cell r="BF176">
            <v>27.958957560800005</v>
          </cell>
          <cell r="BG176">
            <v>29.128127350300009</v>
          </cell>
          <cell r="BH176">
            <v>29.128127350300009</v>
          </cell>
          <cell r="BJ176">
            <v>311.48660404850051</v>
          </cell>
          <cell r="BK176">
            <v>324.69469404658008</v>
          </cell>
          <cell r="BL176">
            <v>419.93021242310067</v>
          </cell>
          <cell r="BN176">
            <v>26.315738247124351</v>
          </cell>
          <cell r="BO176">
            <v>32.484535667013233</v>
          </cell>
          <cell r="BP176">
            <v>37.029524810839099</v>
          </cell>
          <cell r="BQ176">
            <v>38.578001775125998</v>
          </cell>
          <cell r="BR176">
            <v>38.578001775125998</v>
          </cell>
        </row>
        <row r="177">
          <cell r="B177" t="str">
            <v>Qatar</v>
          </cell>
          <cell r="C177"/>
          <cell r="D177">
            <v>1404.55</v>
          </cell>
          <cell r="E177">
            <v>1446.74</v>
          </cell>
          <cell r="F177">
            <v>3113.76</v>
          </cell>
          <cell r="G177">
            <v>537.28</v>
          </cell>
          <cell r="H177">
            <v>660.78</v>
          </cell>
          <cell r="J177">
            <v>1464.13</v>
          </cell>
          <cell r="K177">
            <v>1528.54</v>
          </cell>
          <cell r="L177">
            <v>3381.27</v>
          </cell>
          <cell r="M177">
            <v>545.95000000000005</v>
          </cell>
          <cell r="N177">
            <v>720.1</v>
          </cell>
          <cell r="P177">
            <v>1893.55</v>
          </cell>
          <cell r="Q177">
            <v>1974.75</v>
          </cell>
          <cell r="R177">
            <v>4398.3900000000003</v>
          </cell>
          <cell r="S177">
            <v>732.64</v>
          </cell>
          <cell r="T177">
            <v>914.32</v>
          </cell>
          <cell r="V177">
            <v>82.49</v>
          </cell>
          <cell r="W177">
            <v>80.150000000000006</v>
          </cell>
          <cell r="X177">
            <v>251.99</v>
          </cell>
          <cell r="Y177">
            <v>15.77</v>
          </cell>
          <cell r="Z177">
            <v>60.99</v>
          </cell>
          <cell r="AB177">
            <v>101.81</v>
          </cell>
          <cell r="AC177">
            <v>106.35</v>
          </cell>
          <cell r="AD177">
            <v>332.7</v>
          </cell>
          <cell r="AE177">
            <v>20.37</v>
          </cell>
          <cell r="AF177">
            <v>91.6</v>
          </cell>
          <cell r="AH177">
            <v>116.06</v>
          </cell>
          <cell r="AI177">
            <v>80.150000000000006</v>
          </cell>
          <cell r="AJ177">
            <v>352.66</v>
          </cell>
          <cell r="AK177">
            <v>23.72</v>
          </cell>
          <cell r="AL177">
            <v>88.95</v>
          </cell>
          <cell r="AN177">
            <v>120.92</v>
          </cell>
          <cell r="AO177">
            <v>118.54</v>
          </cell>
          <cell r="AP177">
            <v>348.61</v>
          </cell>
          <cell r="AQ177">
            <v>23.82</v>
          </cell>
          <cell r="AR177">
            <v>86.85</v>
          </cell>
          <cell r="AT177">
            <v>120.92</v>
          </cell>
          <cell r="AU177">
            <v>122.09</v>
          </cell>
          <cell r="AV177">
            <v>377.62</v>
          </cell>
          <cell r="AW177">
            <v>24.65</v>
          </cell>
          <cell r="AX177">
            <v>97.64</v>
          </cell>
          <cell r="AZ177">
            <v>2935.5094999999997</v>
          </cell>
          <cell r="BA177">
            <v>3060.0317</v>
          </cell>
          <cell r="BB177">
            <v>3957.5194999999994</v>
          </cell>
          <cell r="BD177">
            <v>172.40409999999997</v>
          </cell>
          <cell r="BE177">
            <v>212.78289999999998</v>
          </cell>
          <cell r="BF177">
            <v>242.56539999999998</v>
          </cell>
          <cell r="BG177">
            <v>252.72279999999998</v>
          </cell>
          <cell r="BH177">
            <v>252.72279999999998</v>
          </cell>
          <cell r="BJ177">
            <v>806.45865384615388</v>
          </cell>
          <cell r="BK177">
            <v>840.66804945054957</v>
          </cell>
          <cell r="BL177">
            <v>1087.2306318681317</v>
          </cell>
          <cell r="BN177">
            <v>47.363763736263735</v>
          </cell>
          <cell r="BO177">
            <v>58.456840659340664</v>
          </cell>
          <cell r="BP177">
            <v>66.63884615384616</v>
          </cell>
          <cell r="BQ177">
            <v>69.429340659340653</v>
          </cell>
          <cell r="BR177">
            <v>69.429340659340653</v>
          </cell>
        </row>
        <row r="178">
          <cell r="B178" t="str">
            <v>Republic of Korea</v>
          </cell>
          <cell r="C178"/>
          <cell r="D178">
            <v>425.96</v>
          </cell>
          <cell r="E178">
            <v>447.02</v>
          </cell>
          <cell r="F178">
            <v>948.4</v>
          </cell>
          <cell r="G178">
            <v>174.96</v>
          </cell>
          <cell r="H178">
            <v>210.18</v>
          </cell>
          <cell r="J178">
            <v>444.03</v>
          </cell>
          <cell r="K178">
            <v>452.97</v>
          </cell>
          <cell r="L178">
            <v>943.99</v>
          </cell>
          <cell r="M178">
            <v>177.16</v>
          </cell>
          <cell r="N178">
            <v>202.12</v>
          </cell>
          <cell r="P178">
            <v>574.27</v>
          </cell>
          <cell r="Q178">
            <v>611.41999999999996</v>
          </cell>
          <cell r="R178">
            <v>1394.49</v>
          </cell>
          <cell r="S178">
            <v>231.19</v>
          </cell>
          <cell r="T178">
            <v>303.8</v>
          </cell>
          <cell r="V178">
            <v>34.69</v>
          </cell>
          <cell r="W178">
            <v>34.700000000000003</v>
          </cell>
          <cell r="X178">
            <v>103.24</v>
          </cell>
          <cell r="Y178">
            <v>6.99</v>
          </cell>
          <cell r="Z178">
            <v>26.05</v>
          </cell>
          <cell r="AB178">
            <v>42.81</v>
          </cell>
          <cell r="AC178">
            <v>43.83</v>
          </cell>
          <cell r="AD178">
            <v>130.81</v>
          </cell>
          <cell r="AE178">
            <v>9.34</v>
          </cell>
          <cell r="AF178">
            <v>33.950000000000003</v>
          </cell>
          <cell r="AH178">
            <v>48.8</v>
          </cell>
          <cell r="AI178">
            <v>34.700000000000003</v>
          </cell>
          <cell r="AJ178">
            <v>142.97999999999999</v>
          </cell>
          <cell r="AK178">
            <v>10.199999999999999</v>
          </cell>
          <cell r="AL178">
            <v>37.229999999999997</v>
          </cell>
          <cell r="AN178">
            <v>50.84</v>
          </cell>
          <cell r="AO178">
            <v>52.12</v>
          </cell>
          <cell r="AP178">
            <v>156.25</v>
          </cell>
          <cell r="AQ178">
            <v>10.9</v>
          </cell>
          <cell r="AR178">
            <v>43.45</v>
          </cell>
          <cell r="AT178">
            <v>50.84</v>
          </cell>
          <cell r="AU178">
            <v>51.52</v>
          </cell>
          <cell r="AV178">
            <v>156.28</v>
          </cell>
          <cell r="AW178">
            <v>10.41</v>
          </cell>
          <cell r="AX178">
            <v>39.69</v>
          </cell>
          <cell r="AZ178">
            <v>358546.63678087201</v>
          </cell>
          <cell r="BA178">
            <v>373756.83897504606</v>
          </cell>
          <cell r="BB178">
            <v>483384.77111501404</v>
          </cell>
          <cell r="BD178">
            <v>29199.884566458004</v>
          </cell>
          <cell r="BE178">
            <v>36034.795569042006</v>
          </cell>
          <cell r="BF178">
            <v>41076.805040160005</v>
          </cell>
          <cell r="BG178">
            <v>42793.950168888012</v>
          </cell>
          <cell r="BH178">
            <v>42793.950168888012</v>
          </cell>
          <cell r="BJ178">
            <v>310.14533727441199</v>
          </cell>
          <cell r="BK178">
            <v>323.3022680767142</v>
          </cell>
          <cell r="BL178">
            <v>418.13119268611274</v>
          </cell>
          <cell r="BN178">
            <v>25.258103460534681</v>
          </cell>
          <cell r="BO178">
            <v>31.170349067324583</v>
          </cell>
          <cell r="BP178">
            <v>35.531722365929447</v>
          </cell>
          <cell r="BQ178">
            <v>37.017064858275681</v>
          </cell>
          <cell r="BR178">
            <v>37.017064858275681</v>
          </cell>
        </row>
        <row r="179">
          <cell r="B179" t="str">
            <v>Republic of Moldova</v>
          </cell>
          <cell r="C179"/>
          <cell r="D179">
            <v>30.9</v>
          </cell>
          <cell r="E179">
            <v>32.22</v>
          </cell>
          <cell r="F179">
            <v>70.5</v>
          </cell>
          <cell r="G179">
            <v>12.74</v>
          </cell>
          <cell r="H179">
            <v>15.22</v>
          </cell>
          <cell r="J179">
            <v>32.21</v>
          </cell>
          <cell r="K179">
            <v>33.67</v>
          </cell>
          <cell r="L179">
            <v>70.8</v>
          </cell>
          <cell r="M179">
            <v>13.11</v>
          </cell>
          <cell r="N179">
            <v>14.84</v>
          </cell>
          <cell r="P179">
            <v>41.66</v>
          </cell>
          <cell r="Q179">
            <v>42.95</v>
          </cell>
          <cell r="R179">
            <v>94.33</v>
          </cell>
          <cell r="S179">
            <v>16.579999999999998</v>
          </cell>
          <cell r="T179">
            <v>19.21</v>
          </cell>
          <cell r="V179">
            <v>5.16</v>
          </cell>
          <cell r="W179">
            <v>5.2</v>
          </cell>
          <cell r="X179">
            <v>16.88</v>
          </cell>
          <cell r="Y179">
            <v>1.0900000000000001</v>
          </cell>
          <cell r="Z179">
            <v>4.12</v>
          </cell>
          <cell r="AB179">
            <v>6.37</v>
          </cell>
          <cell r="AC179">
            <v>6.27</v>
          </cell>
          <cell r="AD179">
            <v>19.82</v>
          </cell>
          <cell r="AE179">
            <v>1.33</v>
          </cell>
          <cell r="AF179">
            <v>5.16</v>
          </cell>
          <cell r="AH179">
            <v>7.26</v>
          </cell>
          <cell r="AI179">
            <v>5.2</v>
          </cell>
          <cell r="AJ179">
            <v>22.78</v>
          </cell>
          <cell r="AK179">
            <v>1.56</v>
          </cell>
          <cell r="AL179">
            <v>5.45</v>
          </cell>
          <cell r="AN179">
            <v>7.57</v>
          </cell>
          <cell r="AO179">
            <v>7.65</v>
          </cell>
          <cell r="AP179">
            <v>23.23</v>
          </cell>
          <cell r="AQ179">
            <v>1.62</v>
          </cell>
          <cell r="AR179">
            <v>6.11</v>
          </cell>
          <cell r="AT179">
            <v>7.57</v>
          </cell>
          <cell r="AU179">
            <v>7.59</v>
          </cell>
          <cell r="AV179">
            <v>23.13</v>
          </cell>
          <cell r="AW179">
            <v>1.54</v>
          </cell>
          <cell r="AX179">
            <v>6.09</v>
          </cell>
          <cell r="AZ179">
            <v>162.58272991800001</v>
          </cell>
          <cell r="BA179">
            <v>169.47539581420003</v>
          </cell>
          <cell r="BB179">
            <v>219.19729865320002</v>
          </cell>
          <cell r="BD179">
            <v>27.149737423200005</v>
          </cell>
          <cell r="BE179">
            <v>33.516245617400003</v>
          </cell>
          <cell r="BF179">
            <v>38.199049165200002</v>
          </cell>
          <cell r="BG179">
            <v>39.830138041400005</v>
          </cell>
          <cell r="BH179">
            <v>39.830138041400005</v>
          </cell>
          <cell r="BJ179"/>
          <cell r="BK179"/>
          <cell r="BL179"/>
          <cell r="BN179"/>
          <cell r="BO179"/>
          <cell r="BP179"/>
          <cell r="BQ179"/>
          <cell r="BR179"/>
        </row>
        <row r="180">
          <cell r="B180" t="str">
            <v>Romania</v>
          </cell>
          <cell r="C180"/>
          <cell r="D180">
            <v>194.4</v>
          </cell>
          <cell r="E180">
            <v>202.22</v>
          </cell>
          <cell r="F180">
            <v>439.38</v>
          </cell>
          <cell r="G180">
            <v>79.569999999999993</v>
          </cell>
          <cell r="H180">
            <v>93.24</v>
          </cell>
          <cell r="J180">
            <v>202.65</v>
          </cell>
          <cell r="K180">
            <v>210.68</v>
          </cell>
          <cell r="L180">
            <v>466.93</v>
          </cell>
          <cell r="M180">
            <v>88.23</v>
          </cell>
          <cell r="N180">
            <v>96.38</v>
          </cell>
          <cell r="P180">
            <v>262.08999999999997</v>
          </cell>
          <cell r="Q180">
            <v>272.2</v>
          </cell>
          <cell r="R180">
            <v>577.30999999999995</v>
          </cell>
          <cell r="S180">
            <v>104.03</v>
          </cell>
          <cell r="T180">
            <v>123.74</v>
          </cell>
          <cell r="V180">
            <v>19.62</v>
          </cell>
          <cell r="W180">
            <v>18.98</v>
          </cell>
          <cell r="X180">
            <v>57.29</v>
          </cell>
          <cell r="Y180">
            <v>3.83</v>
          </cell>
          <cell r="Z180">
            <v>14.63</v>
          </cell>
          <cell r="AB180">
            <v>24.22</v>
          </cell>
          <cell r="AC180">
            <v>23.65</v>
          </cell>
          <cell r="AD180">
            <v>68.75</v>
          </cell>
          <cell r="AE180">
            <v>5.04</v>
          </cell>
          <cell r="AF180">
            <v>17.57</v>
          </cell>
          <cell r="AH180">
            <v>27.61</v>
          </cell>
          <cell r="AI180">
            <v>18.98</v>
          </cell>
          <cell r="AJ180">
            <v>82.42</v>
          </cell>
          <cell r="AK180">
            <v>5.74</v>
          </cell>
          <cell r="AL180">
            <v>20.86</v>
          </cell>
          <cell r="AN180">
            <v>28.77</v>
          </cell>
          <cell r="AO180">
            <v>28.83</v>
          </cell>
          <cell r="AP180">
            <v>91.07</v>
          </cell>
          <cell r="AQ180">
            <v>5.84</v>
          </cell>
          <cell r="AR180">
            <v>23.83</v>
          </cell>
          <cell r="AT180">
            <v>28.77</v>
          </cell>
          <cell r="AU180">
            <v>29.24</v>
          </cell>
          <cell r="AV180">
            <v>98.66</v>
          </cell>
          <cell r="AW180">
            <v>5.89</v>
          </cell>
          <cell r="AX180">
            <v>23.47</v>
          </cell>
          <cell r="AZ180">
            <v>309.352882104</v>
          </cell>
          <cell r="BA180">
            <v>322.48128373650002</v>
          </cell>
          <cell r="BB180">
            <v>417.06942834689994</v>
          </cell>
          <cell r="BD180">
            <v>31.221726064200002</v>
          </cell>
          <cell r="BE180">
            <v>38.541804550199998</v>
          </cell>
          <cell r="BF180">
            <v>43.936384130099995</v>
          </cell>
          <cell r="BG180">
            <v>45.782316965699998</v>
          </cell>
          <cell r="BH180">
            <v>45.782316965699998</v>
          </cell>
          <cell r="BJ180">
            <v>97.363447614011889</v>
          </cell>
          <cell r="BK180">
            <v>101.49538404824851</v>
          </cell>
          <cell r="BL180">
            <v>131.26536000594842</v>
          </cell>
          <cell r="BN180">
            <v>9.8264961017845334</v>
          </cell>
          <cell r="BO180">
            <v>12.130363689358889</v>
          </cell>
          <cell r="BP180">
            <v>13.828213933245205</v>
          </cell>
          <cell r="BQ180">
            <v>14.40918923793787</v>
          </cell>
          <cell r="BR180">
            <v>14.40918923793787</v>
          </cell>
        </row>
        <row r="181">
          <cell r="B181" t="str">
            <v>Russian Federation</v>
          </cell>
          <cell r="C181"/>
          <cell r="D181">
            <v>287.83</v>
          </cell>
          <cell r="E181">
            <v>296.04000000000002</v>
          </cell>
          <cell r="F181">
            <v>648.53</v>
          </cell>
          <cell r="G181">
            <v>106.32</v>
          </cell>
          <cell r="H181">
            <v>138.93</v>
          </cell>
          <cell r="J181">
            <v>300.04000000000002</v>
          </cell>
          <cell r="K181">
            <v>313.35000000000002</v>
          </cell>
          <cell r="L181">
            <v>678.27</v>
          </cell>
          <cell r="M181">
            <v>114.96</v>
          </cell>
          <cell r="N181">
            <v>154.36000000000001</v>
          </cell>
          <cell r="P181">
            <v>388.04</v>
          </cell>
          <cell r="Q181">
            <v>407.34</v>
          </cell>
          <cell r="R181">
            <v>925.76</v>
          </cell>
          <cell r="S181">
            <v>153.69</v>
          </cell>
          <cell r="T181">
            <v>197.33</v>
          </cell>
          <cell r="V181">
            <v>26.09</v>
          </cell>
          <cell r="W181">
            <v>25.6</v>
          </cell>
          <cell r="X181">
            <v>80.3</v>
          </cell>
          <cell r="Y181">
            <v>5.49</v>
          </cell>
          <cell r="Z181">
            <v>19.72</v>
          </cell>
          <cell r="AB181">
            <v>32.200000000000003</v>
          </cell>
          <cell r="AC181">
            <v>32.590000000000003</v>
          </cell>
          <cell r="AD181">
            <v>100.85</v>
          </cell>
          <cell r="AE181">
            <v>6.47</v>
          </cell>
          <cell r="AF181">
            <v>27.42</v>
          </cell>
          <cell r="AH181">
            <v>36.71</v>
          </cell>
          <cell r="AI181">
            <v>25.6</v>
          </cell>
          <cell r="AJ181">
            <v>107.88</v>
          </cell>
          <cell r="AK181">
            <v>7.28</v>
          </cell>
          <cell r="AL181">
            <v>26.66</v>
          </cell>
          <cell r="AN181">
            <v>38.25</v>
          </cell>
          <cell r="AO181">
            <v>38.979999999999997</v>
          </cell>
          <cell r="AP181">
            <v>120.8</v>
          </cell>
          <cell r="AQ181">
            <v>8.14</v>
          </cell>
          <cell r="AR181">
            <v>31.15</v>
          </cell>
          <cell r="AT181">
            <v>38.25</v>
          </cell>
          <cell r="AU181">
            <v>38.03</v>
          </cell>
          <cell r="AV181">
            <v>120.74</v>
          </cell>
          <cell r="AW181">
            <v>7.58</v>
          </cell>
          <cell r="AX181">
            <v>30.97</v>
          </cell>
          <cell r="AZ181">
            <v>4506.8750073076999</v>
          </cell>
          <cell r="BA181">
            <v>4698.0605815676008</v>
          </cell>
          <cell r="BB181">
            <v>6075.974630287601</v>
          </cell>
          <cell r="BD181">
            <v>408.52019921710001</v>
          </cell>
          <cell r="BE181">
            <v>504.19127691800009</v>
          </cell>
          <cell r="BF181">
            <v>574.8093719149</v>
          </cell>
          <cell r="BG181">
            <v>598.92286776750007</v>
          </cell>
          <cell r="BH181">
            <v>598.92286776750007</v>
          </cell>
          <cell r="BJ181">
            <v>148.35739115847394</v>
          </cell>
          <cell r="BK181">
            <v>154.65084127154407</v>
          </cell>
          <cell r="BL181">
            <v>200.00904028466192</v>
          </cell>
          <cell r="BN181">
            <v>13.44767513923005</v>
          </cell>
          <cell r="BO181">
            <v>16.596977366163575</v>
          </cell>
          <cell r="BP181">
            <v>18.921585065585862</v>
          </cell>
          <cell r="BQ181">
            <v>19.715353548315427</v>
          </cell>
          <cell r="BR181">
            <v>19.715353548315427</v>
          </cell>
        </row>
        <row r="182">
          <cell r="B182" t="str">
            <v>Rwanda</v>
          </cell>
          <cell r="C182"/>
          <cell r="D182">
            <v>9.4499999999999993</v>
          </cell>
          <cell r="E182">
            <v>10.01</v>
          </cell>
          <cell r="F182">
            <v>21.95</v>
          </cell>
          <cell r="G182">
            <v>3.78</v>
          </cell>
          <cell r="H182">
            <v>4.5199999999999996</v>
          </cell>
          <cell r="J182">
            <v>9.85</v>
          </cell>
          <cell r="K182">
            <v>10.34</v>
          </cell>
          <cell r="L182">
            <v>23.9</v>
          </cell>
          <cell r="M182">
            <v>4.24</v>
          </cell>
          <cell r="N182">
            <v>4.8499999999999996</v>
          </cell>
          <cell r="P182">
            <v>12.75</v>
          </cell>
          <cell r="Q182">
            <v>13.39</v>
          </cell>
          <cell r="R182">
            <v>28.97</v>
          </cell>
          <cell r="S182">
            <v>4.91</v>
          </cell>
          <cell r="T182">
            <v>6.3</v>
          </cell>
          <cell r="V182">
            <v>2.1800000000000002</v>
          </cell>
          <cell r="W182">
            <v>2.2000000000000002</v>
          </cell>
          <cell r="X182">
            <v>6.65</v>
          </cell>
          <cell r="Y182">
            <v>0.45</v>
          </cell>
          <cell r="Z182">
            <v>1.66</v>
          </cell>
          <cell r="AB182">
            <v>2.7</v>
          </cell>
          <cell r="AC182">
            <v>2.8</v>
          </cell>
          <cell r="AD182">
            <v>8.4499999999999993</v>
          </cell>
          <cell r="AE182">
            <v>0.57999999999999996</v>
          </cell>
          <cell r="AF182">
            <v>2.33</v>
          </cell>
          <cell r="AH182">
            <v>3.07</v>
          </cell>
          <cell r="AI182">
            <v>2.2000000000000002</v>
          </cell>
          <cell r="AJ182">
            <v>9.66</v>
          </cell>
          <cell r="AK182">
            <v>0.66</v>
          </cell>
          <cell r="AL182">
            <v>2.4500000000000002</v>
          </cell>
          <cell r="AN182">
            <v>3.2</v>
          </cell>
          <cell r="AO182">
            <v>3.2</v>
          </cell>
          <cell r="AP182">
            <v>9.17</v>
          </cell>
          <cell r="AQ182">
            <v>0.69</v>
          </cell>
          <cell r="AR182">
            <v>2.34</v>
          </cell>
          <cell r="AT182">
            <v>3.2</v>
          </cell>
          <cell r="AU182">
            <v>3.1</v>
          </cell>
          <cell r="AV182">
            <v>9</v>
          </cell>
          <cell r="AW182">
            <v>0.65</v>
          </cell>
          <cell r="AX182">
            <v>2.33</v>
          </cell>
          <cell r="AZ182">
            <v>2302.5892553369995</v>
          </cell>
          <cell r="BA182">
            <v>2400.0533508009994</v>
          </cell>
          <cell r="BB182">
            <v>3106.6680429149992</v>
          </cell>
          <cell r="BD182">
            <v>531.17932027879988</v>
          </cell>
          <cell r="BE182">
            <v>657.88264438199985</v>
          </cell>
          <cell r="BF182">
            <v>748.03693268619975</v>
          </cell>
          <cell r="BG182">
            <v>779.71276371199986</v>
          </cell>
          <cell r="BH182">
            <v>779.71276371199986</v>
          </cell>
          <cell r="BJ182">
            <v>3.9486661216465975</v>
          </cell>
          <cell r="BK182">
            <v>4.115805428382961</v>
          </cell>
          <cell r="BL182">
            <v>5.327565402221599</v>
          </cell>
          <cell r="BN182">
            <v>0.91090922171318334</v>
          </cell>
          <cell r="BO182">
            <v>1.1281903204704564</v>
          </cell>
          <cell r="BP182">
            <v>1.2827941792015929</v>
          </cell>
          <cell r="BQ182">
            <v>1.3371144538909112</v>
          </cell>
          <cell r="BR182">
            <v>1.3371144538909112</v>
          </cell>
        </row>
        <row r="183">
          <cell r="B183" t="str">
            <v>Saint Kitts and Nevis</v>
          </cell>
          <cell r="C183"/>
          <cell r="D183">
            <v>237.92</v>
          </cell>
          <cell r="E183">
            <v>247.19</v>
          </cell>
          <cell r="F183">
            <v>504.95</v>
          </cell>
          <cell r="G183">
            <v>100.87</v>
          </cell>
          <cell r="H183">
            <v>104.34</v>
          </cell>
          <cell r="J183">
            <v>248.01</v>
          </cell>
          <cell r="K183">
            <v>261.62</v>
          </cell>
          <cell r="L183">
            <v>577.25</v>
          </cell>
          <cell r="M183">
            <v>100.78</v>
          </cell>
          <cell r="N183">
            <v>121.59</v>
          </cell>
          <cell r="P183">
            <v>320.75</v>
          </cell>
          <cell r="Q183">
            <v>327.33</v>
          </cell>
          <cell r="R183">
            <v>718.87</v>
          </cell>
          <cell r="S183">
            <v>126.79</v>
          </cell>
          <cell r="T183">
            <v>152.83000000000001</v>
          </cell>
          <cell r="V183">
            <v>22.72</v>
          </cell>
          <cell r="W183">
            <v>22.96</v>
          </cell>
          <cell r="X183">
            <v>67.989999999999995</v>
          </cell>
          <cell r="Y183">
            <v>4.68</v>
          </cell>
          <cell r="Z183">
            <v>17.829999999999998</v>
          </cell>
          <cell r="AB183">
            <v>28.04</v>
          </cell>
          <cell r="AC183">
            <v>28.14</v>
          </cell>
          <cell r="AD183">
            <v>89.83</v>
          </cell>
          <cell r="AE183">
            <v>5.72</v>
          </cell>
          <cell r="AF183">
            <v>22.21</v>
          </cell>
          <cell r="AH183">
            <v>31.97</v>
          </cell>
          <cell r="AI183">
            <v>22.96</v>
          </cell>
          <cell r="AJ183">
            <v>95.28</v>
          </cell>
          <cell r="AK183">
            <v>6.73</v>
          </cell>
          <cell r="AL183">
            <v>25.76</v>
          </cell>
          <cell r="AN183">
            <v>33.31</v>
          </cell>
          <cell r="AO183">
            <v>33.97</v>
          </cell>
          <cell r="AP183">
            <v>101.46</v>
          </cell>
          <cell r="AQ183">
            <v>6.96</v>
          </cell>
          <cell r="AR183">
            <v>26.08</v>
          </cell>
          <cell r="AT183">
            <v>33.31</v>
          </cell>
          <cell r="AU183">
            <v>32.869999999999997</v>
          </cell>
          <cell r="AV183">
            <v>100.16</v>
          </cell>
          <cell r="AW183">
            <v>7.02</v>
          </cell>
          <cell r="AX183">
            <v>25.63</v>
          </cell>
          <cell r="AZ183">
            <v>423.23795552480004</v>
          </cell>
          <cell r="BA183">
            <v>441.18714420690003</v>
          </cell>
          <cell r="BB183">
            <v>570.58496231750007</v>
          </cell>
          <cell r="BD183">
            <v>40.416805436800004</v>
          </cell>
          <cell r="BE183">
            <v>49.880599667600002</v>
          </cell>
          <cell r="BF183">
            <v>56.871710819300006</v>
          </cell>
          <cell r="BG183">
            <v>59.255448463900009</v>
          </cell>
          <cell r="BH183">
            <v>59.255448463900009</v>
          </cell>
          <cell r="BJ183">
            <v>156.75479834251851</v>
          </cell>
          <cell r="BK183">
            <v>163.40264600255554</v>
          </cell>
          <cell r="BL183">
            <v>211.32776382129632</v>
          </cell>
          <cell r="BN183">
            <v>14.969187198814815</v>
          </cell>
          <cell r="BO183">
            <v>18.474296173185184</v>
          </cell>
          <cell r="BP183">
            <v>21.063596599740741</v>
          </cell>
          <cell r="BQ183">
            <v>21.946462394037038</v>
          </cell>
          <cell r="BR183">
            <v>21.946462394037038</v>
          </cell>
        </row>
        <row r="184">
          <cell r="B184" t="str">
            <v>Saint Lucia</v>
          </cell>
          <cell r="C184"/>
          <cell r="D184">
            <v>137.18</v>
          </cell>
          <cell r="E184">
            <v>142.68</v>
          </cell>
          <cell r="F184">
            <v>314.18</v>
          </cell>
          <cell r="G184">
            <v>51.94</v>
          </cell>
          <cell r="H184">
            <v>65.83</v>
          </cell>
          <cell r="J184">
            <v>143</v>
          </cell>
          <cell r="K184">
            <v>150.53</v>
          </cell>
          <cell r="L184">
            <v>304.94</v>
          </cell>
          <cell r="M184">
            <v>59.8</v>
          </cell>
          <cell r="N184">
            <v>66.73</v>
          </cell>
          <cell r="P184">
            <v>184.95</v>
          </cell>
          <cell r="Q184">
            <v>197.22</v>
          </cell>
          <cell r="R184">
            <v>418.39</v>
          </cell>
          <cell r="S184">
            <v>75.19</v>
          </cell>
          <cell r="T184">
            <v>89.81</v>
          </cell>
          <cell r="V184">
            <v>15.23</v>
          </cell>
          <cell r="W184">
            <v>15.48</v>
          </cell>
          <cell r="X184">
            <v>45.11</v>
          </cell>
          <cell r="Y184">
            <v>3.26</v>
          </cell>
          <cell r="Z184">
            <v>11.39</v>
          </cell>
          <cell r="AB184">
            <v>18.8</v>
          </cell>
          <cell r="AC184">
            <v>18.559999999999999</v>
          </cell>
          <cell r="AD184">
            <v>57.87</v>
          </cell>
          <cell r="AE184">
            <v>3.77</v>
          </cell>
          <cell r="AF184">
            <v>14.9</v>
          </cell>
          <cell r="AH184">
            <v>21.43</v>
          </cell>
          <cell r="AI184">
            <v>15.48</v>
          </cell>
          <cell r="AJ184">
            <v>67.180000000000007</v>
          </cell>
          <cell r="AK184">
            <v>4.34</v>
          </cell>
          <cell r="AL184">
            <v>17.11</v>
          </cell>
          <cell r="AN184">
            <v>22.33</v>
          </cell>
          <cell r="AO184">
            <v>21.78</v>
          </cell>
          <cell r="AP184">
            <v>65.989999999999995</v>
          </cell>
          <cell r="AQ184">
            <v>4.66</v>
          </cell>
          <cell r="AR184">
            <v>16.54</v>
          </cell>
          <cell r="AT184">
            <v>22.33</v>
          </cell>
          <cell r="AU184">
            <v>22.7</v>
          </cell>
          <cell r="AV184">
            <v>66.67</v>
          </cell>
          <cell r="AW184">
            <v>4.59</v>
          </cell>
          <cell r="AX184">
            <v>17.2</v>
          </cell>
          <cell r="AZ184">
            <v>252.66787063900006</v>
          </cell>
          <cell r="BA184">
            <v>263.38756015000007</v>
          </cell>
          <cell r="BB184">
            <v>340.65405069750005</v>
          </cell>
          <cell r="BD184">
            <v>28.051696091500006</v>
          </cell>
          <cell r="BE184">
            <v>34.627175740000006</v>
          </cell>
          <cell r="BF184">
            <v>39.471296601500008</v>
          </cell>
          <cell r="BG184">
            <v>41.128980546500003</v>
          </cell>
          <cell r="BH184">
            <v>41.128980546500003</v>
          </cell>
          <cell r="BJ184">
            <v>93.580692829259277</v>
          </cell>
          <cell r="BK184">
            <v>97.550948203703726</v>
          </cell>
          <cell r="BL184">
            <v>126.16816692500001</v>
          </cell>
          <cell r="BN184">
            <v>10.389517070925928</v>
          </cell>
          <cell r="BO184">
            <v>12.824879903703705</v>
          </cell>
          <cell r="BP184">
            <v>14.618998741296299</v>
          </cell>
          <cell r="BQ184">
            <v>15.232955757962962</v>
          </cell>
          <cell r="BR184">
            <v>15.232955757962962</v>
          </cell>
        </row>
        <row r="185">
          <cell r="B185" t="str">
            <v>Saint Vincent and the Grenadines</v>
          </cell>
          <cell r="C185"/>
          <cell r="D185">
            <v>127.91</v>
          </cell>
          <cell r="E185">
            <v>137.99</v>
          </cell>
          <cell r="F185">
            <v>286.33999999999997</v>
          </cell>
          <cell r="G185">
            <v>51.83</v>
          </cell>
          <cell r="H185">
            <v>61.38</v>
          </cell>
          <cell r="J185">
            <v>133.33000000000001</v>
          </cell>
          <cell r="K185">
            <v>139.81</v>
          </cell>
          <cell r="L185">
            <v>299.27999999999997</v>
          </cell>
          <cell r="M185">
            <v>52.31</v>
          </cell>
          <cell r="N185">
            <v>66.180000000000007</v>
          </cell>
          <cell r="P185">
            <v>172.44</v>
          </cell>
          <cell r="Q185">
            <v>178.91</v>
          </cell>
          <cell r="R185">
            <v>385.73</v>
          </cell>
          <cell r="S185">
            <v>70.2</v>
          </cell>
          <cell r="T185">
            <v>82.74</v>
          </cell>
          <cell r="V185">
            <v>14.48</v>
          </cell>
          <cell r="W185">
            <v>14.4</v>
          </cell>
          <cell r="X185">
            <v>42.46</v>
          </cell>
          <cell r="Y185">
            <v>3.04</v>
          </cell>
          <cell r="Z185">
            <v>10.55</v>
          </cell>
          <cell r="AB185">
            <v>17.87</v>
          </cell>
          <cell r="AC185">
            <v>17.600000000000001</v>
          </cell>
          <cell r="AD185">
            <v>55.48</v>
          </cell>
          <cell r="AE185">
            <v>3.47</v>
          </cell>
          <cell r="AF185">
            <v>13.67</v>
          </cell>
          <cell r="AH185">
            <v>20.37</v>
          </cell>
          <cell r="AI185">
            <v>14.4</v>
          </cell>
          <cell r="AJ185">
            <v>63.51</v>
          </cell>
          <cell r="AK185">
            <v>4.3099999999999996</v>
          </cell>
          <cell r="AL185">
            <v>16.59</v>
          </cell>
          <cell r="AN185">
            <v>21.23</v>
          </cell>
          <cell r="AO185">
            <v>21.63</v>
          </cell>
          <cell r="AP185">
            <v>65.66</v>
          </cell>
          <cell r="AQ185">
            <v>4.46</v>
          </cell>
          <cell r="AR185">
            <v>18.12</v>
          </cell>
          <cell r="AT185">
            <v>21.23</v>
          </cell>
          <cell r="AU185">
            <v>20.350000000000001</v>
          </cell>
          <cell r="AV185">
            <v>66.11</v>
          </cell>
          <cell r="AW185">
            <v>4.0599999999999996</v>
          </cell>
          <cell r="AX185">
            <v>15.7</v>
          </cell>
          <cell r="AZ185">
            <v>221.21814494800003</v>
          </cell>
          <cell r="BA185">
            <v>230.59194172400004</v>
          </cell>
          <cell r="BB185">
            <v>298.23201403200005</v>
          </cell>
          <cell r="BD185">
            <v>25.042910944000003</v>
          </cell>
          <cell r="BE185">
            <v>30.905857636000004</v>
          </cell>
          <cell r="BF185">
            <v>35.229564636000006</v>
          </cell>
          <cell r="BG185">
            <v>36.716919844000003</v>
          </cell>
          <cell r="BH185">
            <v>36.716919844000003</v>
          </cell>
          <cell r="BJ185">
            <v>81.932646277037037</v>
          </cell>
          <cell r="BK185">
            <v>85.404422860740752</v>
          </cell>
          <cell r="BL185">
            <v>110.45630149333334</v>
          </cell>
          <cell r="BN185">
            <v>9.2751522014814825</v>
          </cell>
          <cell r="BO185">
            <v>11.44661393925926</v>
          </cell>
          <cell r="BP185">
            <v>13.047986902222224</v>
          </cell>
          <cell r="BQ185">
            <v>13.598859201481481</v>
          </cell>
          <cell r="BR185">
            <v>13.598859201481481</v>
          </cell>
        </row>
        <row r="186">
          <cell r="B186" t="str">
            <v>Samoa</v>
          </cell>
          <cell r="C186"/>
          <cell r="D186">
            <v>43.9</v>
          </cell>
          <cell r="E186">
            <v>45.08</v>
          </cell>
          <cell r="F186">
            <v>96.16</v>
          </cell>
          <cell r="G186">
            <v>17.64</v>
          </cell>
          <cell r="H186">
            <v>20.89</v>
          </cell>
          <cell r="J186">
            <v>45.76</v>
          </cell>
          <cell r="K186">
            <v>48.17</v>
          </cell>
          <cell r="L186">
            <v>100.06</v>
          </cell>
          <cell r="M186">
            <v>17.760000000000002</v>
          </cell>
          <cell r="N186">
            <v>21.87</v>
          </cell>
          <cell r="P186">
            <v>59.18</v>
          </cell>
          <cell r="Q186">
            <v>61.72</v>
          </cell>
          <cell r="R186">
            <v>138.55000000000001</v>
          </cell>
          <cell r="S186">
            <v>23.72</v>
          </cell>
          <cell r="T186">
            <v>29.24</v>
          </cell>
          <cell r="V186">
            <v>6.66</v>
          </cell>
          <cell r="W186">
            <v>6.37</v>
          </cell>
          <cell r="X186">
            <v>19.64</v>
          </cell>
          <cell r="Y186">
            <v>1.33</v>
          </cell>
          <cell r="Z186">
            <v>5.22</v>
          </cell>
          <cell r="AB186">
            <v>8.2200000000000006</v>
          </cell>
          <cell r="AC186">
            <v>8.09</v>
          </cell>
          <cell r="AD186">
            <v>24.23</v>
          </cell>
          <cell r="AE186">
            <v>1.67</v>
          </cell>
          <cell r="AF186">
            <v>6.14</v>
          </cell>
          <cell r="AH186">
            <v>9.3699999999999992</v>
          </cell>
          <cell r="AI186">
            <v>6.37</v>
          </cell>
          <cell r="AJ186">
            <v>26.7</v>
          </cell>
          <cell r="AK186">
            <v>1.93</v>
          </cell>
          <cell r="AL186">
            <v>6.96</v>
          </cell>
          <cell r="AN186">
            <v>9.76</v>
          </cell>
          <cell r="AO186">
            <v>10.02</v>
          </cell>
          <cell r="AP186">
            <v>30.8</v>
          </cell>
          <cell r="AQ186">
            <v>1.86</v>
          </cell>
          <cell r="AR186">
            <v>8.24</v>
          </cell>
          <cell r="AT186">
            <v>9.76</v>
          </cell>
          <cell r="AU186">
            <v>9.6300000000000008</v>
          </cell>
          <cell r="AV186">
            <v>29.73</v>
          </cell>
          <cell r="AW186">
            <v>2.09</v>
          </cell>
          <cell r="AX186">
            <v>7.49</v>
          </cell>
          <cell r="AZ186">
            <v>72.68433048899999</v>
          </cell>
          <cell r="BA186">
            <v>75.763894377599996</v>
          </cell>
          <cell r="BB186">
            <v>97.983113401799997</v>
          </cell>
          <cell r="BD186">
            <v>11.026825536599999</v>
          </cell>
          <cell r="BE186">
            <v>13.6096855722</v>
          </cell>
          <cell r="BF186">
            <v>15.513717008699999</v>
          </cell>
          <cell r="BG186">
            <v>16.1594320176</v>
          </cell>
          <cell r="BH186">
            <v>16.1594320176</v>
          </cell>
          <cell r="BJ186">
            <v>29.253270280514975</v>
          </cell>
          <cell r="BK186">
            <v>30.492702688755479</v>
          </cell>
          <cell r="BL186">
            <v>39.43527415036165</v>
          </cell>
          <cell r="BN186">
            <v>4.4379676553127503</v>
          </cell>
          <cell r="BO186">
            <v>5.4774916106112332</v>
          </cell>
          <cell r="BP186">
            <v>6.2438073468889606</v>
          </cell>
          <cell r="BQ186">
            <v>6.5036883357135817</v>
          </cell>
          <cell r="BR186">
            <v>6.5036883357135817</v>
          </cell>
        </row>
        <row r="187">
          <cell r="B187" t="str">
            <v>San Marino</v>
          </cell>
          <cell r="C187"/>
          <cell r="D187">
            <v>807.2</v>
          </cell>
          <cell r="E187">
            <v>846.5</v>
          </cell>
          <cell r="F187">
            <v>1778.94</v>
          </cell>
          <cell r="G187">
            <v>335.79</v>
          </cell>
          <cell r="H187">
            <v>373.59</v>
          </cell>
          <cell r="J187">
            <v>841.44</v>
          </cell>
          <cell r="K187">
            <v>862.77</v>
          </cell>
          <cell r="L187">
            <v>1918.51</v>
          </cell>
          <cell r="M187">
            <v>331.06</v>
          </cell>
          <cell r="N187">
            <v>401.7</v>
          </cell>
          <cell r="P187">
            <v>1088.23</v>
          </cell>
          <cell r="Q187">
            <v>1119.99</v>
          </cell>
          <cell r="R187">
            <v>2389.0100000000002</v>
          </cell>
          <cell r="S187">
            <v>395.79</v>
          </cell>
          <cell r="T187">
            <v>531.41</v>
          </cell>
          <cell r="V187">
            <v>55.17</v>
          </cell>
          <cell r="W187">
            <v>55.71</v>
          </cell>
          <cell r="X187">
            <v>171.86</v>
          </cell>
          <cell r="Y187">
            <v>12.38</v>
          </cell>
          <cell r="Z187">
            <v>45.58</v>
          </cell>
          <cell r="AB187">
            <v>68.09</v>
          </cell>
          <cell r="AC187">
            <v>70</v>
          </cell>
          <cell r="AD187">
            <v>216.9</v>
          </cell>
          <cell r="AE187">
            <v>14.21</v>
          </cell>
          <cell r="AF187">
            <v>54.39</v>
          </cell>
          <cell r="AH187">
            <v>77.62</v>
          </cell>
          <cell r="AI187">
            <v>55.71</v>
          </cell>
          <cell r="AJ187">
            <v>217.98</v>
          </cell>
          <cell r="AK187">
            <v>16.66</v>
          </cell>
          <cell r="AL187">
            <v>54.71</v>
          </cell>
          <cell r="AN187">
            <v>80.88</v>
          </cell>
          <cell r="AO187">
            <v>78.27</v>
          </cell>
          <cell r="AP187">
            <v>236.72</v>
          </cell>
          <cell r="AQ187">
            <v>16.29</v>
          </cell>
          <cell r="AR187">
            <v>60.26</v>
          </cell>
          <cell r="AT187">
            <v>80.88</v>
          </cell>
          <cell r="AU187">
            <v>78.66</v>
          </cell>
          <cell r="AV187">
            <v>236.19</v>
          </cell>
          <cell r="AW187">
            <v>16.53</v>
          </cell>
          <cell r="AX187">
            <v>58.41</v>
          </cell>
          <cell r="AZ187">
            <v>645.7600000000001</v>
          </cell>
          <cell r="BA187">
            <v>673.15200000000004</v>
          </cell>
          <cell r="BB187">
            <v>870.58400000000006</v>
          </cell>
          <cell r="BD187">
            <v>44.136000000000003</v>
          </cell>
          <cell r="BE187">
            <v>54.472000000000008</v>
          </cell>
          <cell r="BF187">
            <v>62.096000000000004</v>
          </cell>
          <cell r="BG187">
            <v>64.703999999999994</v>
          </cell>
          <cell r="BH187">
            <v>64.703999999999994</v>
          </cell>
          <cell r="BJ187">
            <v>856.10499801140145</v>
          </cell>
          <cell r="BK187">
            <v>892.41946175261842</v>
          </cell>
          <cell r="BL187">
            <v>1154.1614742145036</v>
          </cell>
          <cell r="BN187">
            <v>58.512528171814935</v>
          </cell>
          <cell r="BO187">
            <v>72.215298952671361</v>
          </cell>
          <cell r="BP187">
            <v>82.322683282513594</v>
          </cell>
          <cell r="BQ187">
            <v>85.780193556940205</v>
          </cell>
          <cell r="BR187">
            <v>85.780193556940205</v>
          </cell>
        </row>
        <row r="188">
          <cell r="B188" t="str">
            <v>Sao Tome and Principe</v>
          </cell>
          <cell r="C188"/>
          <cell r="D188">
            <v>16.260000000000002</v>
          </cell>
          <cell r="E188">
            <v>16.79</v>
          </cell>
          <cell r="F188">
            <v>35.25</v>
          </cell>
          <cell r="G188">
            <v>6.16</v>
          </cell>
          <cell r="H188">
            <v>7.76</v>
          </cell>
          <cell r="J188">
            <v>16.95</v>
          </cell>
          <cell r="K188">
            <v>17.89</v>
          </cell>
          <cell r="L188">
            <v>37.83</v>
          </cell>
          <cell r="M188">
            <v>6.39</v>
          </cell>
          <cell r="N188">
            <v>8.15</v>
          </cell>
          <cell r="P188">
            <v>21.92</v>
          </cell>
          <cell r="Q188">
            <v>23.1</v>
          </cell>
          <cell r="R188">
            <v>48.75</v>
          </cell>
          <cell r="S188">
            <v>9.3000000000000007</v>
          </cell>
          <cell r="T188">
            <v>10.07</v>
          </cell>
          <cell r="V188">
            <v>3.24</v>
          </cell>
          <cell r="W188">
            <v>3.24</v>
          </cell>
          <cell r="X188">
            <v>9.98</v>
          </cell>
          <cell r="Y188">
            <v>0.63</v>
          </cell>
          <cell r="Z188">
            <v>2.5299999999999998</v>
          </cell>
          <cell r="AB188">
            <v>4</v>
          </cell>
          <cell r="AC188">
            <v>3.92</v>
          </cell>
          <cell r="AD188">
            <v>11.93</v>
          </cell>
          <cell r="AE188">
            <v>0.79</v>
          </cell>
          <cell r="AF188">
            <v>3.1</v>
          </cell>
          <cell r="AH188">
            <v>4.5599999999999996</v>
          </cell>
          <cell r="AI188">
            <v>3.24</v>
          </cell>
          <cell r="AJ188">
            <v>12.93</v>
          </cell>
          <cell r="AK188">
            <v>0.93</v>
          </cell>
          <cell r="AL188">
            <v>3.56</v>
          </cell>
          <cell r="AN188">
            <v>4.75</v>
          </cell>
          <cell r="AO188">
            <v>4.66</v>
          </cell>
          <cell r="AP188">
            <v>14.09</v>
          </cell>
          <cell r="AQ188">
            <v>0.95</v>
          </cell>
          <cell r="AR188">
            <v>3.66</v>
          </cell>
          <cell r="AT188">
            <v>4.75</v>
          </cell>
          <cell r="AU188">
            <v>4.6900000000000004</v>
          </cell>
          <cell r="AV188">
            <v>14.9</v>
          </cell>
          <cell r="AW188">
            <v>0.95</v>
          </cell>
          <cell r="AX188">
            <v>3.54</v>
          </cell>
          <cell r="AZ188">
            <v>126099.01098085742</v>
          </cell>
          <cell r="BA188">
            <v>131450.0760224805</v>
          </cell>
          <cell r="BB188">
            <v>169993.25465562084</v>
          </cell>
          <cell r="BD188">
            <v>25126.740195447604</v>
          </cell>
          <cell r="BE188">
            <v>31020.666907960003</v>
          </cell>
          <cell r="BF188">
            <v>35363.5602750744</v>
          </cell>
          <cell r="BG188">
            <v>36837.041953202504</v>
          </cell>
          <cell r="BH188">
            <v>36837.041953202504</v>
          </cell>
          <cell r="BJ188">
            <v>6.8166781246840165</v>
          </cell>
          <cell r="BK188">
            <v>7.1059467535912706</v>
          </cell>
          <cell r="BL188">
            <v>9.1895193415174443</v>
          </cell>
          <cell r="BN188">
            <v>1.3583048661731989</v>
          </cell>
          <cell r="BO188">
            <v>1.6769195878681467</v>
          </cell>
          <cell r="BP188">
            <v>1.911688330169687</v>
          </cell>
          <cell r="BQ188">
            <v>1.9913420105934241</v>
          </cell>
          <cell r="BR188">
            <v>1.9913420105934241</v>
          </cell>
        </row>
        <row r="189">
          <cell r="B189" t="str">
            <v>Saudi Arabia</v>
          </cell>
          <cell r="C189"/>
          <cell r="D189">
            <v>336.05</v>
          </cell>
          <cell r="E189">
            <v>355.3</v>
          </cell>
          <cell r="F189">
            <v>739.95</v>
          </cell>
          <cell r="G189">
            <v>138.22</v>
          </cell>
          <cell r="H189">
            <v>156.35</v>
          </cell>
          <cell r="J189">
            <v>350.3</v>
          </cell>
          <cell r="K189">
            <v>367.18</v>
          </cell>
          <cell r="L189">
            <v>797.77</v>
          </cell>
          <cell r="M189">
            <v>149.12</v>
          </cell>
          <cell r="N189">
            <v>167.71</v>
          </cell>
          <cell r="P189">
            <v>453.05</v>
          </cell>
          <cell r="Q189">
            <v>482.74</v>
          </cell>
          <cell r="R189">
            <v>1092.77</v>
          </cell>
          <cell r="S189">
            <v>180.02</v>
          </cell>
          <cell r="T189">
            <v>244.34</v>
          </cell>
          <cell r="V189">
            <v>29.2</v>
          </cell>
          <cell r="W189">
            <v>28.89</v>
          </cell>
          <cell r="X189">
            <v>88.04</v>
          </cell>
          <cell r="Y189">
            <v>5.67</v>
          </cell>
          <cell r="Z189">
            <v>22.12</v>
          </cell>
          <cell r="AB189">
            <v>36.04</v>
          </cell>
          <cell r="AC189">
            <v>36.08</v>
          </cell>
          <cell r="AD189">
            <v>109.31</v>
          </cell>
          <cell r="AE189">
            <v>6.78</v>
          </cell>
          <cell r="AF189">
            <v>28.6</v>
          </cell>
          <cell r="AH189">
            <v>41.08</v>
          </cell>
          <cell r="AI189">
            <v>28.89</v>
          </cell>
          <cell r="AJ189">
            <v>126.1</v>
          </cell>
          <cell r="AK189">
            <v>8.25</v>
          </cell>
          <cell r="AL189">
            <v>30.57</v>
          </cell>
          <cell r="AN189">
            <v>42.8</v>
          </cell>
          <cell r="AO189">
            <v>42.8</v>
          </cell>
          <cell r="AP189">
            <v>127.3</v>
          </cell>
          <cell r="AQ189">
            <v>8.19</v>
          </cell>
          <cell r="AR189">
            <v>33.049999999999997</v>
          </cell>
          <cell r="AT189">
            <v>42.8</v>
          </cell>
          <cell r="AU189">
            <v>42.82</v>
          </cell>
          <cell r="AV189">
            <v>131.44999999999999</v>
          </cell>
          <cell r="AW189">
            <v>8.2799999999999994</v>
          </cell>
          <cell r="AX189">
            <v>34.35</v>
          </cell>
          <cell r="AZ189">
            <v>537.74000172750004</v>
          </cell>
          <cell r="BA189">
            <v>560.54254606500001</v>
          </cell>
          <cell r="BB189">
            <v>724.96089207750003</v>
          </cell>
          <cell r="BD189">
            <v>46.725213660000001</v>
          </cell>
          <cell r="BE189">
            <v>57.670434942</v>
          </cell>
          <cell r="BF189">
            <v>65.735334834</v>
          </cell>
          <cell r="BG189">
            <v>68.487641940000003</v>
          </cell>
          <cell r="BH189">
            <v>68.487641940000003</v>
          </cell>
          <cell r="BJ189">
            <v>143.39733379400002</v>
          </cell>
          <cell r="BK189">
            <v>149.47801228400002</v>
          </cell>
          <cell r="BL189">
            <v>193.32290455400002</v>
          </cell>
          <cell r="BN189">
            <v>12.460056976000001</v>
          </cell>
          <cell r="BO189">
            <v>15.3787826512</v>
          </cell>
          <cell r="BP189">
            <v>17.529422622399998</v>
          </cell>
          <cell r="BQ189">
            <v>18.263371184</v>
          </cell>
          <cell r="BR189">
            <v>18.263371184</v>
          </cell>
        </row>
        <row r="190">
          <cell r="B190" t="str">
            <v>Senegal</v>
          </cell>
          <cell r="C190"/>
          <cell r="D190">
            <v>16.309999999999999</v>
          </cell>
          <cell r="E190">
            <v>17.600000000000001</v>
          </cell>
          <cell r="F190">
            <v>39.54</v>
          </cell>
          <cell r="G190">
            <v>6.8</v>
          </cell>
          <cell r="H190">
            <v>8.4499999999999993</v>
          </cell>
          <cell r="J190">
            <v>17</v>
          </cell>
          <cell r="K190">
            <v>17.420000000000002</v>
          </cell>
          <cell r="L190">
            <v>36.68</v>
          </cell>
          <cell r="M190">
            <v>6.63</v>
          </cell>
          <cell r="N190">
            <v>7.87</v>
          </cell>
          <cell r="P190">
            <v>21.99</v>
          </cell>
          <cell r="Q190">
            <v>23.11</v>
          </cell>
          <cell r="R190">
            <v>49.27</v>
          </cell>
          <cell r="S190">
            <v>9.26</v>
          </cell>
          <cell r="T190">
            <v>10.44</v>
          </cell>
          <cell r="V190">
            <v>3.25</v>
          </cell>
          <cell r="W190">
            <v>3.33</v>
          </cell>
          <cell r="X190">
            <v>10.16</v>
          </cell>
          <cell r="Y190">
            <v>0.66</v>
          </cell>
          <cell r="Z190">
            <v>2.73</v>
          </cell>
          <cell r="AB190">
            <v>4.01</v>
          </cell>
          <cell r="AC190">
            <v>3.95</v>
          </cell>
          <cell r="AD190">
            <v>11.8</v>
          </cell>
          <cell r="AE190">
            <v>0.82</v>
          </cell>
          <cell r="AF190">
            <v>2.95</v>
          </cell>
          <cell r="AH190">
            <v>4.57</v>
          </cell>
          <cell r="AI190">
            <v>3.33</v>
          </cell>
          <cell r="AJ190">
            <v>13.21</v>
          </cell>
          <cell r="AK190">
            <v>0.92</v>
          </cell>
          <cell r="AL190">
            <v>3.4</v>
          </cell>
          <cell r="AN190">
            <v>4.76</v>
          </cell>
          <cell r="AO190">
            <v>4.76</v>
          </cell>
          <cell r="AP190">
            <v>14.06</v>
          </cell>
          <cell r="AQ190">
            <v>0.98</v>
          </cell>
          <cell r="AR190">
            <v>3.85</v>
          </cell>
          <cell r="AT190">
            <v>4.76</v>
          </cell>
          <cell r="AU190">
            <v>4.7699999999999996</v>
          </cell>
          <cell r="AV190">
            <v>14.09</v>
          </cell>
          <cell r="AW190">
            <v>1.01</v>
          </cell>
          <cell r="AX190">
            <v>3.75</v>
          </cell>
          <cell r="AZ190">
            <v>3770.0429158903012</v>
          </cell>
          <cell r="BA190">
            <v>3929.5358412100013</v>
          </cell>
          <cell r="BB190">
            <v>5082.9701851887012</v>
          </cell>
          <cell r="BD190">
            <v>751.2347931725003</v>
          </cell>
          <cell r="BE190">
            <v>926.90816019130023</v>
          </cell>
          <cell r="BF190">
            <v>1056.3516937841005</v>
          </cell>
          <cell r="BG190">
            <v>1100.2700355388004</v>
          </cell>
          <cell r="BH190">
            <v>1100.2700355388004</v>
          </cell>
          <cell r="BJ190">
            <v>7.6119883453092152</v>
          </cell>
          <cell r="BK190">
            <v>7.9340160558097281</v>
          </cell>
          <cell r="BL190">
            <v>10.262883121603288</v>
          </cell>
          <cell r="BN190">
            <v>1.5167971871400951</v>
          </cell>
          <cell r="BO190">
            <v>1.8714943755174709</v>
          </cell>
          <cell r="BP190">
            <v>2.1328501985323802</v>
          </cell>
          <cell r="BQ190">
            <v>2.2215244956267237</v>
          </cell>
          <cell r="BR190">
            <v>2.2215244956267237</v>
          </cell>
        </row>
        <row r="191">
          <cell r="B191" t="str">
            <v>Serbia</v>
          </cell>
          <cell r="C191"/>
          <cell r="D191">
            <v>136.65</v>
          </cell>
          <cell r="E191">
            <v>147.19999999999999</v>
          </cell>
          <cell r="F191">
            <v>317.36</v>
          </cell>
          <cell r="G191">
            <v>57.83</v>
          </cell>
          <cell r="H191">
            <v>66.400000000000006</v>
          </cell>
          <cell r="J191">
            <v>142.44999999999999</v>
          </cell>
          <cell r="K191">
            <v>149.01</v>
          </cell>
          <cell r="L191">
            <v>321.10000000000002</v>
          </cell>
          <cell r="M191">
            <v>59.8</v>
          </cell>
          <cell r="N191">
            <v>67.88</v>
          </cell>
          <cell r="P191">
            <v>184.23</v>
          </cell>
          <cell r="Q191">
            <v>193.14</v>
          </cell>
          <cell r="R191">
            <v>412.22</v>
          </cell>
          <cell r="S191">
            <v>78.84</v>
          </cell>
          <cell r="T191">
            <v>85.65</v>
          </cell>
          <cell r="V191">
            <v>15.19</v>
          </cell>
          <cell r="W191">
            <v>14.87</v>
          </cell>
          <cell r="X191">
            <v>43.2</v>
          </cell>
          <cell r="Y191">
            <v>3.01</v>
          </cell>
          <cell r="Z191">
            <v>11.72</v>
          </cell>
          <cell r="AB191">
            <v>18.75</v>
          </cell>
          <cell r="AC191">
            <v>19.03</v>
          </cell>
          <cell r="AD191">
            <v>57.7</v>
          </cell>
          <cell r="AE191">
            <v>4.01</v>
          </cell>
          <cell r="AF191">
            <v>14.89</v>
          </cell>
          <cell r="AH191">
            <v>21.37</v>
          </cell>
          <cell r="AI191">
            <v>14.87</v>
          </cell>
          <cell r="AJ191">
            <v>62.27</v>
          </cell>
          <cell r="AK191">
            <v>4.2699999999999996</v>
          </cell>
          <cell r="AL191">
            <v>15.19</v>
          </cell>
          <cell r="AN191">
            <v>22.27</v>
          </cell>
          <cell r="AO191">
            <v>22.27</v>
          </cell>
          <cell r="AP191">
            <v>67.930000000000007</v>
          </cell>
          <cell r="AQ191">
            <v>4.76</v>
          </cell>
          <cell r="AR191">
            <v>17.05</v>
          </cell>
          <cell r="AT191">
            <v>22.27</v>
          </cell>
          <cell r="AU191">
            <v>21.76</v>
          </cell>
          <cell r="AV191">
            <v>61.63</v>
          </cell>
          <cell r="AW191">
            <v>4.4400000000000004</v>
          </cell>
          <cell r="AX191">
            <v>16.27</v>
          </cell>
          <cell r="AZ191">
            <v>4868.839500000001</v>
          </cell>
          <cell r="BA191">
            <v>5075.4934999999996</v>
          </cell>
          <cell r="BB191">
            <v>6564.1149000000005</v>
          </cell>
          <cell r="BD191">
            <v>541.21969999999999</v>
          </cell>
          <cell r="BE191">
            <v>668.0625</v>
          </cell>
          <cell r="BF191">
            <v>761.4131000000001</v>
          </cell>
          <cell r="BG191">
            <v>793.48009999999999</v>
          </cell>
          <cell r="BH191">
            <v>793.48009999999999</v>
          </cell>
          <cell r="BJ191">
            <v>61.963758469550349</v>
          </cell>
          <cell r="BK191">
            <v>64.593760658525028</v>
          </cell>
          <cell r="BL191">
            <v>83.538845392208259</v>
          </cell>
          <cell r="BN191">
            <v>6.8878850431940695</v>
          </cell>
          <cell r="BO191">
            <v>8.5021622488406052</v>
          </cell>
          <cell r="BP191">
            <v>9.6901977204119341</v>
          </cell>
          <cell r="BQ191">
            <v>10.098301508356283</v>
          </cell>
          <cell r="BR191">
            <v>10.098301508356283</v>
          </cell>
        </row>
        <row r="192">
          <cell r="B192" t="str">
            <v>Seychelles</v>
          </cell>
          <cell r="C192"/>
          <cell r="D192">
            <v>328.59</v>
          </cell>
          <cell r="E192">
            <v>343.7</v>
          </cell>
          <cell r="F192">
            <v>741.63</v>
          </cell>
          <cell r="G192">
            <v>133.91999999999999</v>
          </cell>
          <cell r="H192">
            <v>158.97999999999999</v>
          </cell>
          <cell r="J192">
            <v>342.53</v>
          </cell>
          <cell r="K192">
            <v>360.53</v>
          </cell>
          <cell r="L192">
            <v>765.92</v>
          </cell>
          <cell r="M192">
            <v>143.12</v>
          </cell>
          <cell r="N192">
            <v>161.52000000000001</v>
          </cell>
          <cell r="P192">
            <v>442.99</v>
          </cell>
          <cell r="Q192">
            <v>464.93</v>
          </cell>
          <cell r="R192">
            <v>1064.83</v>
          </cell>
          <cell r="S192">
            <v>193.56</v>
          </cell>
          <cell r="T192">
            <v>219.77</v>
          </cell>
          <cell r="V192">
            <v>28.73</v>
          </cell>
          <cell r="W192">
            <v>28.77</v>
          </cell>
          <cell r="X192">
            <v>95.63</v>
          </cell>
          <cell r="Y192">
            <v>5.91</v>
          </cell>
          <cell r="Z192">
            <v>22.52</v>
          </cell>
          <cell r="AB192">
            <v>35.450000000000003</v>
          </cell>
          <cell r="AC192">
            <v>34.47</v>
          </cell>
          <cell r="AD192">
            <v>106.02</v>
          </cell>
          <cell r="AE192">
            <v>7.33</v>
          </cell>
          <cell r="AF192">
            <v>27.26</v>
          </cell>
          <cell r="AH192">
            <v>40.42</v>
          </cell>
          <cell r="AI192">
            <v>28.77</v>
          </cell>
          <cell r="AJ192">
            <v>126.6</v>
          </cell>
          <cell r="AK192">
            <v>8.7799999999999994</v>
          </cell>
          <cell r="AL192">
            <v>30.62</v>
          </cell>
          <cell r="AN192">
            <v>42.11</v>
          </cell>
          <cell r="AO192">
            <v>42.06</v>
          </cell>
          <cell r="AP192">
            <v>132.11000000000001</v>
          </cell>
          <cell r="AQ192">
            <v>8.08</v>
          </cell>
          <cell r="AR192">
            <v>33.07</v>
          </cell>
          <cell r="AT192">
            <v>42.11</v>
          </cell>
          <cell r="AU192">
            <v>43.13</v>
          </cell>
          <cell r="AV192">
            <v>140.94999999999999</v>
          </cell>
          <cell r="AW192">
            <v>8.25</v>
          </cell>
          <cell r="AX192">
            <v>39.56</v>
          </cell>
          <cell r="AZ192">
            <v>2107.5169363614</v>
          </cell>
          <cell r="BA192">
            <v>2196.9255796338002</v>
          </cell>
          <cell r="BB192">
            <v>2841.2578825854002</v>
          </cell>
          <cell r="BD192">
            <v>184.26903308580003</v>
          </cell>
          <cell r="BE192">
            <v>227.36989985700006</v>
          </cell>
          <cell r="BF192">
            <v>259.24658257320004</v>
          </cell>
          <cell r="BG192">
            <v>270.08593746060001</v>
          </cell>
          <cell r="BH192">
            <v>270.08593746060001</v>
          </cell>
          <cell r="BJ192">
            <v>174.64032456337299</v>
          </cell>
          <cell r="BK192">
            <v>182.04921139624506</v>
          </cell>
          <cell r="BL192">
            <v>235.44209312008462</v>
          </cell>
          <cell r="BN192">
            <v>15.269535057992352</v>
          </cell>
          <cell r="BO192">
            <v>18.841107476708281</v>
          </cell>
          <cell r="BP192">
            <v>21.482582911383602</v>
          </cell>
          <cell r="BQ192">
            <v>22.380790855971384</v>
          </cell>
          <cell r="BR192">
            <v>22.380790855971384</v>
          </cell>
        </row>
        <row r="193">
          <cell r="B193" t="str">
            <v>Sierra Leone</v>
          </cell>
          <cell r="C193"/>
          <cell r="D193">
            <v>8.82</v>
          </cell>
          <cell r="E193">
            <v>9.2100000000000009</v>
          </cell>
          <cell r="F193">
            <v>19.47</v>
          </cell>
          <cell r="G193">
            <v>3.53</v>
          </cell>
          <cell r="H193">
            <v>4.1100000000000003</v>
          </cell>
          <cell r="J193">
            <v>9.1999999999999993</v>
          </cell>
          <cell r="K193">
            <v>9.36</v>
          </cell>
          <cell r="L193">
            <v>19.72</v>
          </cell>
          <cell r="M193">
            <v>3.62</v>
          </cell>
          <cell r="N193">
            <v>4.2</v>
          </cell>
          <cell r="P193">
            <v>11.9</v>
          </cell>
          <cell r="Q193">
            <v>12.6</v>
          </cell>
          <cell r="R193">
            <v>26.91</v>
          </cell>
          <cell r="S193">
            <v>5.01</v>
          </cell>
          <cell r="T193">
            <v>5.69</v>
          </cell>
          <cell r="V193">
            <v>2.08</v>
          </cell>
          <cell r="W193">
            <v>2.1</v>
          </cell>
          <cell r="X193">
            <v>6.39</v>
          </cell>
          <cell r="Y193">
            <v>0.4</v>
          </cell>
          <cell r="Z193">
            <v>1.62</v>
          </cell>
          <cell r="AB193">
            <v>2.56</v>
          </cell>
          <cell r="AC193">
            <v>2.5499999999999998</v>
          </cell>
          <cell r="AD193">
            <v>7.55</v>
          </cell>
          <cell r="AE193">
            <v>0.49</v>
          </cell>
          <cell r="AF193">
            <v>1.95</v>
          </cell>
          <cell r="AH193">
            <v>2.92</v>
          </cell>
          <cell r="AI193">
            <v>2.1</v>
          </cell>
          <cell r="AJ193">
            <v>9.02</v>
          </cell>
          <cell r="AK193">
            <v>0.53</v>
          </cell>
          <cell r="AL193">
            <v>2.25</v>
          </cell>
          <cell r="AN193">
            <v>3.05</v>
          </cell>
          <cell r="AO193">
            <v>3.13</v>
          </cell>
          <cell r="AP193">
            <v>9.1999999999999993</v>
          </cell>
          <cell r="AQ193">
            <v>0.61</v>
          </cell>
          <cell r="AR193">
            <v>2.29</v>
          </cell>
          <cell r="AT193">
            <v>3.05</v>
          </cell>
          <cell r="AU193">
            <v>3.12</v>
          </cell>
          <cell r="AV193">
            <v>9.6199999999999992</v>
          </cell>
          <cell r="AW193">
            <v>0.65</v>
          </cell>
          <cell r="AX193">
            <v>2.36</v>
          </cell>
          <cell r="AZ193">
            <v>11910.415926994201</v>
          </cell>
          <cell r="BA193">
            <v>12423.563098451999</v>
          </cell>
          <cell r="BB193">
            <v>16069.608790389002</v>
          </cell>
          <cell r="BD193">
            <v>2808.8055700848004</v>
          </cell>
          <cell r="BE193">
            <v>3456.9914708736005</v>
          </cell>
          <cell r="BF193">
            <v>3943.1308964652003</v>
          </cell>
          <cell r="BG193">
            <v>4118.6812445955002</v>
          </cell>
          <cell r="BH193">
            <v>4118.6812445955002</v>
          </cell>
          <cell r="BJ193">
            <v>2.9940054982609698</v>
          </cell>
          <cell r="BK193">
            <v>3.122998932426408</v>
          </cell>
          <cell r="BL193">
            <v>4.0395312278124198</v>
          </cell>
          <cell r="BN193">
            <v>0.7060693238529272</v>
          </cell>
          <cell r="BO193">
            <v>0.8690083985882181</v>
          </cell>
          <cell r="BP193">
            <v>0.99121270463968614</v>
          </cell>
          <cell r="BQ193">
            <v>1.035342037380494</v>
          </cell>
          <cell r="BR193">
            <v>1.035342037380494</v>
          </cell>
        </row>
        <row r="194">
          <cell r="B194" t="str">
            <v>Singapore</v>
          </cell>
          <cell r="C194"/>
          <cell r="D194">
            <v>989.47</v>
          </cell>
          <cell r="E194">
            <v>1054.5</v>
          </cell>
          <cell r="F194">
            <v>2195.35</v>
          </cell>
          <cell r="G194">
            <v>405.35</v>
          </cell>
          <cell r="H194">
            <v>465.13</v>
          </cell>
          <cell r="J194">
            <v>1031.44</v>
          </cell>
          <cell r="K194">
            <v>1104.01</v>
          </cell>
          <cell r="L194">
            <v>2366.29</v>
          </cell>
          <cell r="M194">
            <v>435.69</v>
          </cell>
          <cell r="N194">
            <v>500.88</v>
          </cell>
          <cell r="P194">
            <v>1333.96</v>
          </cell>
          <cell r="Q194">
            <v>1422.47</v>
          </cell>
          <cell r="R194">
            <v>2882.34</v>
          </cell>
          <cell r="S194">
            <v>505.92</v>
          </cell>
          <cell r="T194">
            <v>644.25</v>
          </cell>
          <cell r="V194">
            <v>63.96</v>
          </cell>
          <cell r="W194">
            <v>62.94</v>
          </cell>
          <cell r="X194">
            <v>180.04</v>
          </cell>
          <cell r="Y194">
            <v>13.59</v>
          </cell>
          <cell r="Z194">
            <v>46.64</v>
          </cell>
          <cell r="AB194">
            <v>78.94</v>
          </cell>
          <cell r="AC194">
            <v>78.23</v>
          </cell>
          <cell r="AD194">
            <v>237.08</v>
          </cell>
          <cell r="AE194">
            <v>16.579999999999998</v>
          </cell>
          <cell r="AF194">
            <v>66.069999999999993</v>
          </cell>
          <cell r="AH194">
            <v>89.99</v>
          </cell>
          <cell r="AI194">
            <v>62.94</v>
          </cell>
          <cell r="AJ194">
            <v>259.62</v>
          </cell>
          <cell r="AK194">
            <v>18.43</v>
          </cell>
          <cell r="AL194">
            <v>70.22</v>
          </cell>
          <cell r="AN194">
            <v>93.76</v>
          </cell>
          <cell r="AO194">
            <v>93.96</v>
          </cell>
          <cell r="AP194">
            <v>276.79000000000002</v>
          </cell>
          <cell r="AQ194">
            <v>19.78</v>
          </cell>
          <cell r="AR194">
            <v>71.44</v>
          </cell>
          <cell r="AT194">
            <v>93.76</v>
          </cell>
          <cell r="AU194">
            <v>95.74</v>
          </cell>
          <cell r="AV194">
            <v>296.73</v>
          </cell>
          <cell r="AW194">
            <v>19.55</v>
          </cell>
          <cell r="AX194">
            <v>75.89</v>
          </cell>
          <cell r="AZ194">
            <v>892.04584380349991</v>
          </cell>
          <cell r="BA194">
            <v>929.88343773199995</v>
          </cell>
          <cell r="BB194">
            <v>1202.6170311379999</v>
          </cell>
          <cell r="BD194">
            <v>57.662437637999993</v>
          </cell>
          <cell r="BE194">
            <v>71.167492606999986</v>
          </cell>
          <cell r="BF194">
            <v>81.129499109499989</v>
          </cell>
          <cell r="BG194">
            <v>84.528301327999998</v>
          </cell>
          <cell r="BH194">
            <v>84.528301327999998</v>
          </cell>
          <cell r="BJ194">
            <v>654.22837849732809</v>
          </cell>
          <cell r="BK194">
            <v>681.97855287910113</v>
          </cell>
          <cell r="BL194">
            <v>882.00196850869236</v>
          </cell>
          <cell r="BN194">
            <v>42.289758242987766</v>
          </cell>
          <cell r="BO194">
            <v>52.194395179822614</v>
          </cell>
          <cell r="BP194">
            <v>59.500552599850991</v>
          </cell>
          <cell r="BQ194">
            <v>61.993241601978326</v>
          </cell>
          <cell r="BR194">
            <v>61.993241601978326</v>
          </cell>
        </row>
        <row r="195">
          <cell r="B195" t="str">
            <v>Slovakia</v>
          </cell>
          <cell r="C195"/>
          <cell r="D195">
            <v>332.03</v>
          </cell>
          <cell r="E195">
            <v>344.52</v>
          </cell>
          <cell r="F195">
            <v>738.62</v>
          </cell>
          <cell r="G195">
            <v>137.38999999999999</v>
          </cell>
          <cell r="H195">
            <v>154.69999999999999</v>
          </cell>
          <cell r="J195">
            <v>346.11</v>
          </cell>
          <cell r="K195">
            <v>367.41</v>
          </cell>
          <cell r="L195">
            <v>786.64</v>
          </cell>
          <cell r="M195">
            <v>138.25</v>
          </cell>
          <cell r="N195">
            <v>179.51</v>
          </cell>
          <cell r="P195">
            <v>447.63</v>
          </cell>
          <cell r="Q195">
            <v>469.07</v>
          </cell>
          <cell r="R195">
            <v>943.03</v>
          </cell>
          <cell r="S195">
            <v>197.1</v>
          </cell>
          <cell r="T195">
            <v>202.02</v>
          </cell>
          <cell r="V195">
            <v>28.95</v>
          </cell>
          <cell r="W195">
            <v>29.08</v>
          </cell>
          <cell r="X195">
            <v>89.2</v>
          </cell>
          <cell r="Y195">
            <v>5.66</v>
          </cell>
          <cell r="Z195">
            <v>21.72</v>
          </cell>
          <cell r="AB195">
            <v>35.72</v>
          </cell>
          <cell r="AC195">
            <v>34.200000000000003</v>
          </cell>
          <cell r="AD195">
            <v>105.29</v>
          </cell>
          <cell r="AE195">
            <v>6.89</v>
          </cell>
          <cell r="AF195">
            <v>26.75</v>
          </cell>
          <cell r="AH195">
            <v>40.72</v>
          </cell>
          <cell r="AI195">
            <v>29.08</v>
          </cell>
          <cell r="AJ195">
            <v>131.28</v>
          </cell>
          <cell r="AK195">
            <v>8.5399999999999991</v>
          </cell>
          <cell r="AL195">
            <v>34.65</v>
          </cell>
          <cell r="AN195">
            <v>42.43</v>
          </cell>
          <cell r="AO195">
            <v>42.6</v>
          </cell>
          <cell r="AP195">
            <v>134.38999999999999</v>
          </cell>
          <cell r="AQ195">
            <v>8.48</v>
          </cell>
          <cell r="AR195">
            <v>32.69</v>
          </cell>
          <cell r="AT195">
            <v>42.43</v>
          </cell>
          <cell r="AU195">
            <v>41.5</v>
          </cell>
          <cell r="AV195">
            <v>122.22</v>
          </cell>
          <cell r="AW195">
            <v>9.64</v>
          </cell>
          <cell r="AX195">
            <v>30.38</v>
          </cell>
          <cell r="AZ195">
            <v>169.37814183089998</v>
          </cell>
          <cell r="BA195">
            <v>176.56075857330001</v>
          </cell>
          <cell r="BB195">
            <v>228.3490576989</v>
          </cell>
          <cell r="BD195">
            <v>14.7682354185</v>
          </cell>
          <cell r="BE195">
            <v>18.2218089516</v>
          </cell>
          <cell r="BF195">
            <v>20.772454101599998</v>
          </cell>
          <cell r="BG195">
            <v>21.644774742899997</v>
          </cell>
          <cell r="BH195">
            <v>21.644774742899997</v>
          </cell>
          <cell r="BJ195">
            <v>224.32853913462108</v>
          </cell>
          <cell r="BK195">
            <v>233.84137180340247</v>
          </cell>
          <cell r="BL195">
            <v>302.43105735274059</v>
          </cell>
          <cell r="BN195">
            <v>19.559410920541161</v>
          </cell>
          <cell r="BO195">
            <v>24.13340787847082</v>
          </cell>
          <cell r="BP195">
            <v>27.511544479600552</v>
          </cell>
          <cell r="BQ195">
            <v>28.666867197186921</v>
          </cell>
          <cell r="BR195">
            <v>28.666867197186921</v>
          </cell>
        </row>
        <row r="196">
          <cell r="B196" t="str">
            <v>Slovenia</v>
          </cell>
          <cell r="C196"/>
          <cell r="D196">
            <v>391.78</v>
          </cell>
          <cell r="E196">
            <v>411.12</v>
          </cell>
          <cell r="F196">
            <v>851.38</v>
          </cell>
          <cell r="G196">
            <v>164.97</v>
          </cell>
          <cell r="H196">
            <v>185.49</v>
          </cell>
          <cell r="J196">
            <v>408.4</v>
          </cell>
          <cell r="K196">
            <v>429.02</v>
          </cell>
          <cell r="L196">
            <v>868.91</v>
          </cell>
          <cell r="M196">
            <v>159.69</v>
          </cell>
          <cell r="N196">
            <v>190.92</v>
          </cell>
          <cell r="P196">
            <v>528.17999999999995</v>
          </cell>
          <cell r="Q196">
            <v>558.54</v>
          </cell>
          <cell r="R196">
            <v>1258.8499999999999</v>
          </cell>
          <cell r="S196">
            <v>218.1</v>
          </cell>
          <cell r="T196">
            <v>269.47000000000003</v>
          </cell>
          <cell r="V196">
            <v>32.64</v>
          </cell>
          <cell r="W196">
            <v>33.99</v>
          </cell>
          <cell r="X196">
            <v>103.54</v>
          </cell>
          <cell r="Y196">
            <v>7.04</v>
          </cell>
          <cell r="Z196">
            <v>28.38</v>
          </cell>
          <cell r="AB196">
            <v>40.28</v>
          </cell>
          <cell r="AC196">
            <v>40.18</v>
          </cell>
          <cell r="AD196">
            <v>123.79</v>
          </cell>
          <cell r="AE196">
            <v>8.68</v>
          </cell>
          <cell r="AF196">
            <v>30.62</v>
          </cell>
          <cell r="AH196">
            <v>45.92</v>
          </cell>
          <cell r="AI196">
            <v>33.99</v>
          </cell>
          <cell r="AJ196">
            <v>136.02000000000001</v>
          </cell>
          <cell r="AK196">
            <v>8.99</v>
          </cell>
          <cell r="AL196">
            <v>34.340000000000003</v>
          </cell>
          <cell r="AN196">
            <v>47.85</v>
          </cell>
          <cell r="AO196">
            <v>46.99</v>
          </cell>
          <cell r="AP196">
            <v>142.82</v>
          </cell>
          <cell r="AQ196">
            <v>10.59</v>
          </cell>
          <cell r="AR196">
            <v>36.72</v>
          </cell>
          <cell r="AT196">
            <v>47.85</v>
          </cell>
          <cell r="AU196">
            <v>49.17</v>
          </cell>
          <cell r="AV196">
            <v>150.56</v>
          </cell>
          <cell r="AW196">
            <v>10.92</v>
          </cell>
          <cell r="AX196">
            <v>39.06</v>
          </cell>
          <cell r="AZ196">
            <v>251.27312170179997</v>
          </cell>
          <cell r="BA196">
            <v>261.93257160399997</v>
          </cell>
          <cell r="BB196">
            <v>338.75500898579992</v>
          </cell>
          <cell r="BD196">
            <v>20.934082118399999</v>
          </cell>
          <cell r="BE196">
            <v>25.834093986799999</v>
          </cell>
          <cell r="BF196">
            <v>29.451380235199998</v>
          </cell>
          <cell r="BG196">
            <v>30.6892104585</v>
          </cell>
          <cell r="BH196">
            <v>30.6892104585</v>
          </cell>
          <cell r="BJ196">
            <v>332.7922464247826</v>
          </cell>
          <cell r="BK196">
            <v>346.90988166798002</v>
          </cell>
          <cell r="BL196">
            <v>448.65539005728124</v>
          </cell>
          <cell r="BN196">
            <v>27.725608564257758</v>
          </cell>
          <cell r="BO196">
            <v>34.215303706136723</v>
          </cell>
          <cell r="BP196">
            <v>39.006125774225374</v>
          </cell>
          <cell r="BQ196">
            <v>40.645538290433024</v>
          </cell>
          <cell r="BR196">
            <v>40.645538290433024</v>
          </cell>
        </row>
        <row r="197">
          <cell r="B197" t="str">
            <v>Solomon Islands</v>
          </cell>
          <cell r="C197"/>
          <cell r="D197">
            <v>26.21</v>
          </cell>
          <cell r="E197">
            <v>26.93</v>
          </cell>
          <cell r="F197">
            <v>58.6</v>
          </cell>
          <cell r="G197">
            <v>10.36</v>
          </cell>
          <cell r="H197">
            <v>12.41</v>
          </cell>
          <cell r="J197">
            <v>27.32</v>
          </cell>
          <cell r="K197">
            <v>28.68</v>
          </cell>
          <cell r="L197">
            <v>63.28</v>
          </cell>
          <cell r="M197">
            <v>11.5</v>
          </cell>
          <cell r="N197">
            <v>13.55</v>
          </cell>
          <cell r="P197">
            <v>35.33</v>
          </cell>
          <cell r="Q197">
            <v>36.590000000000003</v>
          </cell>
          <cell r="R197">
            <v>76.010000000000005</v>
          </cell>
          <cell r="S197">
            <v>15.15</v>
          </cell>
          <cell r="T197">
            <v>16.079999999999998</v>
          </cell>
          <cell r="V197">
            <v>4.58</v>
          </cell>
          <cell r="W197">
            <v>4.6399999999999997</v>
          </cell>
          <cell r="X197">
            <v>13.65</v>
          </cell>
          <cell r="Y197">
            <v>1.03</v>
          </cell>
          <cell r="Z197">
            <v>3.41</v>
          </cell>
          <cell r="AB197">
            <v>5.65</v>
          </cell>
          <cell r="AC197">
            <v>5.62</v>
          </cell>
          <cell r="AD197">
            <v>16.920000000000002</v>
          </cell>
          <cell r="AE197">
            <v>1.1200000000000001</v>
          </cell>
          <cell r="AF197">
            <v>4.2699999999999996</v>
          </cell>
          <cell r="AH197">
            <v>6.44</v>
          </cell>
          <cell r="AI197">
            <v>4.6399999999999997</v>
          </cell>
          <cell r="AJ197">
            <v>21</v>
          </cell>
          <cell r="AK197">
            <v>1.28</v>
          </cell>
          <cell r="AL197">
            <v>5.0999999999999996</v>
          </cell>
          <cell r="AN197">
            <v>6.71</v>
          </cell>
          <cell r="AO197">
            <v>6.56</v>
          </cell>
          <cell r="AP197">
            <v>20.84</v>
          </cell>
          <cell r="AQ197">
            <v>1.35</v>
          </cell>
          <cell r="AR197">
            <v>5.16</v>
          </cell>
          <cell r="AT197">
            <v>6.71</v>
          </cell>
          <cell r="AU197">
            <v>6.93</v>
          </cell>
          <cell r="AV197">
            <v>22.34</v>
          </cell>
          <cell r="AW197">
            <v>1.35</v>
          </cell>
          <cell r="AX197">
            <v>5.7</v>
          </cell>
          <cell r="AZ197">
            <v>156.20706855310002</v>
          </cell>
          <cell r="BA197">
            <v>162.8224766452</v>
          </cell>
          <cell r="BB197">
            <v>210.56069179629998</v>
          </cell>
          <cell r="BD197">
            <v>27.2960081638</v>
          </cell>
          <cell r="BE197">
            <v>33.673023171499999</v>
          </cell>
          <cell r="BF197">
            <v>38.381286588400002</v>
          </cell>
          <cell r="BG197">
            <v>39.990439908100001</v>
          </cell>
          <cell r="BH197">
            <v>39.990439908100001</v>
          </cell>
          <cell r="BJ197">
            <v>19.369712021537094</v>
          </cell>
          <cell r="BK197">
            <v>20.190024129278644</v>
          </cell>
          <cell r="BL197">
            <v>26.109573663521761</v>
          </cell>
          <cell r="BN197">
            <v>3.3847112193300219</v>
          </cell>
          <cell r="BO197">
            <v>4.1754625303962056</v>
          </cell>
          <cell r="BP197">
            <v>4.7592882647347912</v>
          </cell>
          <cell r="BQ197">
            <v>4.958823642293547</v>
          </cell>
          <cell r="BR197">
            <v>4.958823642293547</v>
          </cell>
        </row>
        <row r="198">
          <cell r="B198" t="str">
            <v>Somalia</v>
          </cell>
          <cell r="C198"/>
          <cell r="D198"/>
          <cell r="E198"/>
          <cell r="F198"/>
          <cell r="G198"/>
          <cell r="H198"/>
          <cell r="J198"/>
          <cell r="K198"/>
          <cell r="L198"/>
          <cell r="M198"/>
          <cell r="N198"/>
          <cell r="P198"/>
          <cell r="Q198"/>
          <cell r="R198"/>
          <cell r="S198"/>
          <cell r="T198"/>
          <cell r="V198"/>
          <cell r="W198"/>
          <cell r="X198">
            <v>0</v>
          </cell>
          <cell r="Y198">
            <v>0</v>
          </cell>
          <cell r="Z198">
            <v>0</v>
          </cell>
          <cell r="AB198">
            <v>0</v>
          </cell>
          <cell r="AC198"/>
          <cell r="AD198">
            <v>0</v>
          </cell>
          <cell r="AE198">
            <v>0</v>
          </cell>
          <cell r="AF198">
            <v>0</v>
          </cell>
          <cell r="AH198">
            <v>0</v>
          </cell>
          <cell r="AI198"/>
          <cell r="AJ198">
            <v>0</v>
          </cell>
          <cell r="AK198">
            <v>0</v>
          </cell>
          <cell r="AL198">
            <v>0</v>
          </cell>
          <cell r="AN198">
            <v>0</v>
          </cell>
          <cell r="AO198"/>
          <cell r="AP198">
            <v>0</v>
          </cell>
          <cell r="AQ198">
            <v>0</v>
          </cell>
          <cell r="AR198">
            <v>0</v>
          </cell>
          <cell r="AT198">
            <v>0</v>
          </cell>
          <cell r="AU198"/>
          <cell r="AV198">
            <v>0</v>
          </cell>
          <cell r="AW198">
            <v>0</v>
          </cell>
          <cell r="AX198">
            <v>0</v>
          </cell>
          <cell r="AZ198" t="e">
            <v>#VALUE!</v>
          </cell>
          <cell r="BA198" t="e">
            <v>#VALUE!</v>
          </cell>
          <cell r="BB198" t="e">
            <v>#VALUE!</v>
          </cell>
          <cell r="BD198" t="e">
            <v>#VALUE!</v>
          </cell>
          <cell r="BE198" t="e">
            <v>#VALUE!</v>
          </cell>
          <cell r="BF198" t="e">
            <v>#VALUE!</v>
          </cell>
          <cell r="BG198" t="e">
            <v>#VALUE!</v>
          </cell>
          <cell r="BH198" t="e">
            <v>#VALUE!</v>
          </cell>
          <cell r="BJ198" t="e">
            <v>#VALUE!</v>
          </cell>
          <cell r="BK198" t="e">
            <v>#VALUE!</v>
          </cell>
          <cell r="BL198" t="e">
            <v>#VALUE!</v>
          </cell>
          <cell r="BN198" t="e">
            <v>#VALUE!</v>
          </cell>
          <cell r="BO198" t="e">
            <v>#VALUE!</v>
          </cell>
          <cell r="BP198" t="e">
            <v>#VALUE!</v>
          </cell>
          <cell r="BQ198" t="e">
            <v>#VALUE!</v>
          </cell>
          <cell r="BR198" t="e">
            <v>#VALUE!</v>
          </cell>
        </row>
        <row r="199">
          <cell r="B199" t="str">
            <v>South Africa</v>
          </cell>
          <cell r="C199"/>
          <cell r="D199">
            <v>125.5</v>
          </cell>
          <cell r="E199">
            <v>129.99</v>
          </cell>
          <cell r="F199">
            <v>283.55</v>
          </cell>
          <cell r="G199">
            <v>51.71</v>
          </cell>
          <cell r="H199">
            <v>61.48</v>
          </cell>
          <cell r="J199">
            <v>130.83000000000001</v>
          </cell>
          <cell r="K199">
            <v>137.44999999999999</v>
          </cell>
          <cell r="L199">
            <v>295.29000000000002</v>
          </cell>
          <cell r="M199">
            <v>49.57</v>
          </cell>
          <cell r="N199">
            <v>63.41</v>
          </cell>
          <cell r="P199">
            <v>169.2</v>
          </cell>
          <cell r="Q199">
            <v>175.67</v>
          </cell>
          <cell r="R199">
            <v>360.99</v>
          </cell>
          <cell r="S199">
            <v>71.47</v>
          </cell>
          <cell r="T199">
            <v>77.22</v>
          </cell>
          <cell r="V199">
            <v>14.28</v>
          </cell>
          <cell r="W199">
            <v>14.65</v>
          </cell>
          <cell r="X199">
            <v>47.23</v>
          </cell>
          <cell r="Y199">
            <v>3.13</v>
          </cell>
          <cell r="Z199">
            <v>11.68</v>
          </cell>
          <cell r="AB199">
            <v>17.63</v>
          </cell>
          <cell r="AC199">
            <v>17.440000000000001</v>
          </cell>
          <cell r="AD199">
            <v>52.75</v>
          </cell>
          <cell r="AE199">
            <v>3.61</v>
          </cell>
          <cell r="AF199">
            <v>13.33</v>
          </cell>
          <cell r="AH199">
            <v>20.09</v>
          </cell>
          <cell r="AI199">
            <v>14.65</v>
          </cell>
          <cell r="AJ199">
            <v>60.85</v>
          </cell>
          <cell r="AK199">
            <v>3.88</v>
          </cell>
          <cell r="AL199">
            <v>16.73</v>
          </cell>
          <cell r="AN199">
            <v>20.94</v>
          </cell>
          <cell r="AO199">
            <v>20.58</v>
          </cell>
          <cell r="AP199">
            <v>60.54</v>
          </cell>
          <cell r="AQ199">
            <v>4.2699999999999996</v>
          </cell>
          <cell r="AR199">
            <v>16.07</v>
          </cell>
          <cell r="AT199">
            <v>20.94</v>
          </cell>
          <cell r="AU199">
            <v>21.07</v>
          </cell>
          <cell r="AV199">
            <v>67.03</v>
          </cell>
          <cell r="AW199">
            <v>4.41</v>
          </cell>
          <cell r="AX199">
            <v>15.8</v>
          </cell>
          <cell r="AZ199">
            <v>577.00033737499996</v>
          </cell>
          <cell r="BA199">
            <v>601.50561066750004</v>
          </cell>
          <cell r="BB199">
            <v>777.91599269999995</v>
          </cell>
          <cell r="BD199">
            <v>65.653902930000001</v>
          </cell>
          <cell r="BE199">
            <v>81.055903967500001</v>
          </cell>
          <cell r="BF199">
            <v>92.366030102500005</v>
          </cell>
          <cell r="BG199">
            <v>96.274000515000012</v>
          </cell>
          <cell r="BH199">
            <v>96.274000515000012</v>
          </cell>
          <cell r="BJ199">
            <v>78.812026261118859</v>
          </cell>
          <cell r="BK199">
            <v>82.15918243619268</v>
          </cell>
          <cell r="BL199">
            <v>106.25493899108615</v>
          </cell>
          <cell r="BN199">
            <v>8.9676154183966332</v>
          </cell>
          <cell r="BO199">
            <v>11.071362732936459</v>
          </cell>
          <cell r="BP199">
            <v>12.61620404450899</v>
          </cell>
          <cell r="BQ199">
            <v>13.149990676556408</v>
          </cell>
          <cell r="BR199">
            <v>13.149990676556408</v>
          </cell>
        </row>
        <row r="200">
          <cell r="B200" t="str">
            <v>South Sudan</v>
          </cell>
          <cell r="C200"/>
          <cell r="D200"/>
          <cell r="E200"/>
          <cell r="F200"/>
          <cell r="G200"/>
          <cell r="H200"/>
          <cell r="J200"/>
          <cell r="K200"/>
          <cell r="L200"/>
          <cell r="M200"/>
          <cell r="N200"/>
          <cell r="P200"/>
          <cell r="Q200"/>
          <cell r="R200"/>
          <cell r="S200"/>
          <cell r="T200"/>
          <cell r="V200"/>
          <cell r="W200"/>
          <cell r="X200">
            <v>0</v>
          </cell>
          <cell r="Y200">
            <v>0</v>
          </cell>
          <cell r="Z200">
            <v>0</v>
          </cell>
          <cell r="AB200">
            <v>0</v>
          </cell>
          <cell r="AC200"/>
          <cell r="AD200">
            <v>0</v>
          </cell>
          <cell r="AE200">
            <v>0</v>
          </cell>
          <cell r="AF200">
            <v>0</v>
          </cell>
          <cell r="AH200">
            <v>0</v>
          </cell>
          <cell r="AI200"/>
          <cell r="AJ200">
            <v>0</v>
          </cell>
          <cell r="AK200">
            <v>0</v>
          </cell>
          <cell r="AL200">
            <v>0</v>
          </cell>
          <cell r="AN200">
            <v>0</v>
          </cell>
          <cell r="AO200"/>
          <cell r="AP200">
            <v>0</v>
          </cell>
          <cell r="AQ200">
            <v>0</v>
          </cell>
          <cell r="AR200">
            <v>0</v>
          </cell>
          <cell r="AT200">
            <v>0</v>
          </cell>
          <cell r="AU200"/>
          <cell r="AV200">
            <v>0</v>
          </cell>
          <cell r="AW200">
            <v>0</v>
          </cell>
          <cell r="AX200">
            <v>0</v>
          </cell>
          <cell r="AZ200">
            <v>0</v>
          </cell>
          <cell r="BA200">
            <v>0</v>
          </cell>
          <cell r="BB200">
            <v>0</v>
          </cell>
          <cell r="BD200">
            <v>0</v>
          </cell>
          <cell r="BE200">
            <v>0</v>
          </cell>
          <cell r="BF200">
            <v>0</v>
          </cell>
          <cell r="BG200">
            <v>0</v>
          </cell>
          <cell r="BH200">
            <v>0</v>
          </cell>
          <cell r="BJ200">
            <v>0</v>
          </cell>
          <cell r="BK200">
            <v>0</v>
          </cell>
          <cell r="BL200">
            <v>0</v>
          </cell>
          <cell r="BN200">
            <v>0</v>
          </cell>
          <cell r="BO200">
            <v>0</v>
          </cell>
          <cell r="BP200">
            <v>0</v>
          </cell>
          <cell r="BQ200">
            <v>0</v>
          </cell>
          <cell r="BR200">
            <v>0</v>
          </cell>
        </row>
        <row r="201">
          <cell r="B201" t="str">
            <v>Spain</v>
          </cell>
          <cell r="C201"/>
          <cell r="D201">
            <v>480.04</v>
          </cell>
          <cell r="E201">
            <v>490.99</v>
          </cell>
          <cell r="F201">
            <v>1052.74</v>
          </cell>
          <cell r="G201">
            <v>183.95</v>
          </cell>
          <cell r="H201">
            <v>226.45</v>
          </cell>
          <cell r="J201">
            <v>500.4</v>
          </cell>
          <cell r="K201">
            <v>536.66</v>
          </cell>
          <cell r="L201">
            <v>1172.07</v>
          </cell>
          <cell r="M201">
            <v>209.5</v>
          </cell>
          <cell r="N201">
            <v>248.19</v>
          </cell>
          <cell r="P201">
            <v>647.16999999999996</v>
          </cell>
          <cell r="Q201">
            <v>657.22</v>
          </cell>
          <cell r="R201">
            <v>1345.17</v>
          </cell>
          <cell r="S201">
            <v>262.79000000000002</v>
          </cell>
          <cell r="T201">
            <v>289.51</v>
          </cell>
          <cell r="V201">
            <v>37.83</v>
          </cell>
          <cell r="W201">
            <v>37.909999999999997</v>
          </cell>
          <cell r="X201">
            <v>115.5</v>
          </cell>
          <cell r="Y201">
            <v>7.29</v>
          </cell>
          <cell r="Z201">
            <v>30.18</v>
          </cell>
          <cell r="AB201">
            <v>46.69</v>
          </cell>
          <cell r="AC201">
            <v>46.46</v>
          </cell>
          <cell r="AD201">
            <v>133.72999999999999</v>
          </cell>
          <cell r="AE201">
            <v>10.050000000000001</v>
          </cell>
          <cell r="AF201">
            <v>34.72</v>
          </cell>
          <cell r="AH201">
            <v>53.22</v>
          </cell>
          <cell r="AI201">
            <v>37.909999999999997</v>
          </cell>
          <cell r="AJ201">
            <v>160.84</v>
          </cell>
          <cell r="AK201">
            <v>10.72</v>
          </cell>
          <cell r="AL201">
            <v>42.34</v>
          </cell>
          <cell r="AN201">
            <v>55.45</v>
          </cell>
          <cell r="AO201">
            <v>55.73</v>
          </cell>
          <cell r="AP201">
            <v>171.11</v>
          </cell>
          <cell r="AQ201">
            <v>11.88</v>
          </cell>
          <cell r="AR201">
            <v>43.43</v>
          </cell>
          <cell r="AT201">
            <v>55.45</v>
          </cell>
          <cell r="AU201">
            <v>53.99</v>
          </cell>
          <cell r="AV201">
            <v>162.69</v>
          </cell>
          <cell r="AW201">
            <v>11.43</v>
          </cell>
          <cell r="AX201">
            <v>39.68</v>
          </cell>
          <cell r="AZ201">
            <v>344.32450731800003</v>
          </cell>
          <cell r="BA201">
            <v>358.92838818000001</v>
          </cell>
          <cell r="BB201">
            <v>464.2040067515</v>
          </cell>
          <cell r="BD201">
            <v>27.1348139985</v>
          </cell>
          <cell r="BE201">
            <v>33.489940935500002</v>
          </cell>
          <cell r="BF201">
            <v>38.173798599000001</v>
          </cell>
          <cell r="BG201">
            <v>39.773339577500003</v>
          </cell>
          <cell r="BH201">
            <v>39.773339577500003</v>
          </cell>
          <cell r="BJ201">
            <v>456.03176938857956</v>
          </cell>
          <cell r="BK201">
            <v>475.37350512883341</v>
          </cell>
          <cell r="BL201">
            <v>614.8031001483356</v>
          </cell>
          <cell r="BN201">
            <v>35.938008990854854</v>
          </cell>
          <cell r="BO201">
            <v>44.35489399373548</v>
          </cell>
          <cell r="BP201">
            <v>50.558309238522213</v>
          </cell>
          <cell r="BQ201">
            <v>52.676780294551989</v>
          </cell>
          <cell r="BR201">
            <v>52.676780294551989</v>
          </cell>
        </row>
        <row r="202">
          <cell r="B202" t="str">
            <v>Sri Lanka</v>
          </cell>
          <cell r="C202"/>
          <cell r="D202">
            <v>54.3</v>
          </cell>
          <cell r="E202">
            <v>55.71</v>
          </cell>
          <cell r="F202">
            <v>117.83</v>
          </cell>
          <cell r="G202">
            <v>21.31</v>
          </cell>
          <cell r="H202">
            <v>24.63</v>
          </cell>
          <cell r="J202">
            <v>56.6</v>
          </cell>
          <cell r="K202">
            <v>58.97</v>
          </cell>
          <cell r="L202">
            <v>126.67</v>
          </cell>
          <cell r="M202">
            <v>23.33</v>
          </cell>
          <cell r="N202">
            <v>27.39</v>
          </cell>
          <cell r="P202">
            <v>73.2</v>
          </cell>
          <cell r="Q202">
            <v>77.08</v>
          </cell>
          <cell r="R202">
            <v>172.73</v>
          </cell>
          <cell r="S202">
            <v>29.22</v>
          </cell>
          <cell r="T202">
            <v>36.64</v>
          </cell>
          <cell r="V202">
            <v>7.77</v>
          </cell>
          <cell r="W202">
            <v>7.73</v>
          </cell>
          <cell r="X202">
            <v>22.8</v>
          </cell>
          <cell r="Y202">
            <v>1.58</v>
          </cell>
          <cell r="Z202">
            <v>5.75</v>
          </cell>
          <cell r="AB202">
            <v>9.59</v>
          </cell>
          <cell r="AC202">
            <v>9.5500000000000007</v>
          </cell>
          <cell r="AD202">
            <v>28.92</v>
          </cell>
          <cell r="AE202">
            <v>1.88</v>
          </cell>
          <cell r="AF202">
            <v>6.94</v>
          </cell>
          <cell r="AH202">
            <v>10.93</v>
          </cell>
          <cell r="AI202">
            <v>7.73</v>
          </cell>
          <cell r="AJ202">
            <v>30.6</v>
          </cell>
          <cell r="AK202">
            <v>2.2999999999999998</v>
          </cell>
          <cell r="AL202">
            <v>7.9</v>
          </cell>
          <cell r="AN202">
            <v>11.39</v>
          </cell>
          <cell r="AO202">
            <v>11.06</v>
          </cell>
          <cell r="AP202">
            <v>33.880000000000003</v>
          </cell>
          <cell r="AQ202">
            <v>2.2000000000000002</v>
          </cell>
          <cell r="AR202">
            <v>8.26</v>
          </cell>
          <cell r="AT202">
            <v>11.39</v>
          </cell>
          <cell r="AU202">
            <v>10.81</v>
          </cell>
          <cell r="AV202">
            <v>31.71</v>
          </cell>
          <cell r="AW202">
            <v>2.31</v>
          </cell>
          <cell r="AX202">
            <v>7.84</v>
          </cell>
          <cell r="AZ202">
            <v>1984.0760844629999</v>
          </cell>
          <cell r="BA202">
            <v>2068.1161396060002</v>
          </cell>
          <cell r="BB202">
            <v>2674.6661028120002</v>
          </cell>
          <cell r="BD202">
            <v>283.90922976569999</v>
          </cell>
          <cell r="BE202">
            <v>350.41049079190003</v>
          </cell>
          <cell r="BF202">
            <v>399.37295770130004</v>
          </cell>
          <cell r="BG202">
            <v>416.18096872990003</v>
          </cell>
          <cell r="BH202">
            <v>416.18096872990003</v>
          </cell>
          <cell r="BJ202">
            <v>17.548182033529166</v>
          </cell>
          <cell r="BK202">
            <v>18.291475195170367</v>
          </cell>
          <cell r="BL202">
            <v>23.656112796580757</v>
          </cell>
          <cell r="BN202">
            <v>2.511038202587875</v>
          </cell>
          <cell r="BO202">
            <v>3.0992093131039544</v>
          </cell>
          <cell r="BP202">
            <v>3.5322583724949137</v>
          </cell>
          <cell r="BQ202">
            <v>3.680917004823153</v>
          </cell>
          <cell r="BR202">
            <v>3.680917004823153</v>
          </cell>
        </row>
        <row r="203">
          <cell r="B203" t="str">
            <v>Sudan</v>
          </cell>
          <cell r="C203"/>
          <cell r="D203">
            <v>23.54</v>
          </cell>
          <cell r="E203">
            <v>25.23</v>
          </cell>
          <cell r="F203">
            <v>56.31</v>
          </cell>
          <cell r="G203">
            <v>9.3699999999999992</v>
          </cell>
          <cell r="H203">
            <v>11.9</v>
          </cell>
          <cell r="J203">
            <v>24.54</v>
          </cell>
          <cell r="K203">
            <v>25.6</v>
          </cell>
          <cell r="L203">
            <v>56.58</v>
          </cell>
          <cell r="M203">
            <v>9.77</v>
          </cell>
          <cell r="N203">
            <v>12.65</v>
          </cell>
          <cell r="P203">
            <v>31.74</v>
          </cell>
          <cell r="Q203">
            <v>32.39</v>
          </cell>
          <cell r="R203">
            <v>68.66</v>
          </cell>
          <cell r="S203">
            <v>13.12</v>
          </cell>
          <cell r="T203">
            <v>14.04</v>
          </cell>
          <cell r="V203">
            <v>4.24</v>
          </cell>
          <cell r="W203">
            <v>4.2300000000000004</v>
          </cell>
          <cell r="X203">
            <v>12.56</v>
          </cell>
          <cell r="Y203">
            <v>0.81</v>
          </cell>
          <cell r="Z203">
            <v>3.35</v>
          </cell>
          <cell r="AB203">
            <v>5.23</v>
          </cell>
          <cell r="AC203">
            <v>5.25</v>
          </cell>
          <cell r="AD203">
            <v>17.37</v>
          </cell>
          <cell r="AE203">
            <v>1.01</v>
          </cell>
          <cell r="AF203">
            <v>4.26</v>
          </cell>
          <cell r="AH203">
            <v>5.96</v>
          </cell>
          <cell r="AI203">
            <v>4.2300000000000004</v>
          </cell>
          <cell r="AJ203">
            <v>17.489999999999998</v>
          </cell>
          <cell r="AK203">
            <v>1.1499999999999999</v>
          </cell>
          <cell r="AL203">
            <v>4.43</v>
          </cell>
          <cell r="AN203">
            <v>6.21</v>
          </cell>
          <cell r="AO203">
            <v>6.22</v>
          </cell>
          <cell r="AP203">
            <v>19.059999999999999</v>
          </cell>
          <cell r="AQ203">
            <v>1.27</v>
          </cell>
          <cell r="AR203">
            <v>4.76</v>
          </cell>
          <cell r="AT203">
            <v>6.21</v>
          </cell>
          <cell r="AU203">
            <v>6.21</v>
          </cell>
          <cell r="AV203">
            <v>19.420000000000002</v>
          </cell>
          <cell r="AW203">
            <v>1.38</v>
          </cell>
          <cell r="AX203">
            <v>4.96</v>
          </cell>
          <cell r="AZ203">
            <v>23.950909296600003</v>
          </cell>
          <cell r="BA203">
            <v>24.968365086600002</v>
          </cell>
          <cell r="BB203">
            <v>32.294046774599998</v>
          </cell>
          <cell r="BD203">
            <v>4.3140125496000001</v>
          </cell>
          <cell r="BE203">
            <v>5.3212937817000006</v>
          </cell>
          <cell r="BF203">
            <v>6.0640365084000001</v>
          </cell>
          <cell r="BG203">
            <v>6.3184004559000009</v>
          </cell>
          <cell r="BH203">
            <v>6.3184004559000009</v>
          </cell>
          <cell r="BJ203">
            <v>10.386339870410808</v>
          </cell>
          <cell r="BK203">
            <v>10.827560765500477</v>
          </cell>
          <cell r="BL203">
            <v>14.004351210146092</v>
          </cell>
          <cell r="BN203">
            <v>1.8707765951801965</v>
          </cell>
          <cell r="BO203">
            <v>2.307585281318969</v>
          </cell>
          <cell r="BP203">
            <v>2.6296765347344269</v>
          </cell>
          <cell r="BQ203">
            <v>2.7399817585068447</v>
          </cell>
          <cell r="BR203">
            <v>2.7399817585068447</v>
          </cell>
        </row>
        <row r="204">
          <cell r="B204" t="str">
            <v>Suriname</v>
          </cell>
          <cell r="C204"/>
          <cell r="D204">
            <v>91.74</v>
          </cell>
          <cell r="E204">
            <v>96.43</v>
          </cell>
          <cell r="F204">
            <v>197.03</v>
          </cell>
          <cell r="G204">
            <v>38.61</v>
          </cell>
          <cell r="H204">
            <v>44.03</v>
          </cell>
          <cell r="J204">
            <v>95.63</v>
          </cell>
          <cell r="K204">
            <v>98.61</v>
          </cell>
          <cell r="L204">
            <v>199.38</v>
          </cell>
          <cell r="M204">
            <v>37.71</v>
          </cell>
          <cell r="N204">
            <v>43.96</v>
          </cell>
          <cell r="P204">
            <v>123.68</v>
          </cell>
          <cell r="Q204">
            <v>130.49</v>
          </cell>
          <cell r="R204">
            <v>270.75</v>
          </cell>
          <cell r="S204">
            <v>51.23</v>
          </cell>
          <cell r="T204">
            <v>60.4</v>
          </cell>
          <cell r="V204">
            <v>11.37</v>
          </cell>
          <cell r="W204">
            <v>11.24</v>
          </cell>
          <cell r="X204">
            <v>32.5</v>
          </cell>
          <cell r="Y204">
            <v>2.4300000000000002</v>
          </cell>
          <cell r="Z204">
            <v>8.39</v>
          </cell>
          <cell r="AB204">
            <v>14.04</v>
          </cell>
          <cell r="AC204">
            <v>13.74</v>
          </cell>
          <cell r="AD204">
            <v>42.95</v>
          </cell>
          <cell r="AE204">
            <v>2.87</v>
          </cell>
          <cell r="AF204">
            <v>10.220000000000001</v>
          </cell>
          <cell r="AH204">
            <v>16</v>
          </cell>
          <cell r="AI204">
            <v>11.24</v>
          </cell>
          <cell r="AJ204">
            <v>44.04</v>
          </cell>
          <cell r="AK204">
            <v>3.48</v>
          </cell>
          <cell r="AL204">
            <v>11.38</v>
          </cell>
          <cell r="AN204">
            <v>16.670000000000002</v>
          </cell>
          <cell r="AO204">
            <v>16.86</v>
          </cell>
          <cell r="AP204">
            <v>51.55</v>
          </cell>
          <cell r="AQ204">
            <v>3.42</v>
          </cell>
          <cell r="AR204">
            <v>12.96</v>
          </cell>
          <cell r="AT204">
            <v>16.670000000000002</v>
          </cell>
          <cell r="AU204">
            <v>16.97</v>
          </cell>
          <cell r="AV204">
            <v>52.44</v>
          </cell>
          <cell r="AW204">
            <v>3.74</v>
          </cell>
          <cell r="AX204">
            <v>13.27</v>
          </cell>
          <cell r="AZ204">
            <v>151.25930563259999</v>
          </cell>
          <cell r="BA204">
            <v>157.67306951869998</v>
          </cell>
          <cell r="BB204">
            <v>203.92141836319999</v>
          </cell>
          <cell r="BD204">
            <v>18.746656911299997</v>
          </cell>
          <cell r="BE204">
            <v>23.148906159599996</v>
          </cell>
          <cell r="BF204">
            <v>26.380519839999998</v>
          </cell>
          <cell r="BG204">
            <v>27.4852041083</v>
          </cell>
          <cell r="BH204">
            <v>27.4852041083</v>
          </cell>
          <cell r="BJ204">
            <v>55.095209148198258</v>
          </cell>
          <cell r="BK204">
            <v>57.431380541118365</v>
          </cell>
          <cell r="BL204">
            <v>74.27703801448834</v>
          </cell>
          <cell r="BN204">
            <v>6.8283467191521048</v>
          </cell>
          <cell r="BO204">
            <v>8.4318371096653966</v>
          </cell>
          <cell r="BP204">
            <v>9.6089311791058645</v>
          </cell>
          <cell r="BQ204">
            <v>10.011305172230925</v>
          </cell>
          <cell r="BR204">
            <v>10.011305172230925</v>
          </cell>
        </row>
        <row r="205">
          <cell r="B205" t="str">
            <v>Swaziland</v>
          </cell>
          <cell r="C205"/>
          <cell r="D205">
            <v>56.34</v>
          </cell>
          <cell r="E205">
            <v>59.32</v>
          </cell>
          <cell r="F205">
            <v>126.12</v>
          </cell>
          <cell r="G205">
            <v>22.23</v>
          </cell>
          <cell r="H205">
            <v>27</v>
          </cell>
          <cell r="J205">
            <v>58.73</v>
          </cell>
          <cell r="K205">
            <v>62.3</v>
          </cell>
          <cell r="L205">
            <v>131.96</v>
          </cell>
          <cell r="M205">
            <v>24.04</v>
          </cell>
          <cell r="N205">
            <v>28.44</v>
          </cell>
          <cell r="P205">
            <v>75.959999999999994</v>
          </cell>
          <cell r="Q205">
            <v>79.040000000000006</v>
          </cell>
          <cell r="R205">
            <v>170.81</v>
          </cell>
          <cell r="S205">
            <v>31.4</v>
          </cell>
          <cell r="T205">
            <v>37.92</v>
          </cell>
          <cell r="V205">
            <v>7.98</v>
          </cell>
          <cell r="W205">
            <v>8.0299999999999994</v>
          </cell>
          <cell r="X205">
            <v>24.9</v>
          </cell>
          <cell r="Y205">
            <v>1.72</v>
          </cell>
          <cell r="Z205">
            <v>6.17</v>
          </cell>
          <cell r="AB205">
            <v>9.85</v>
          </cell>
          <cell r="AC205">
            <v>9.5500000000000007</v>
          </cell>
          <cell r="AD205">
            <v>30.22</v>
          </cell>
          <cell r="AE205">
            <v>2.12</v>
          </cell>
          <cell r="AF205">
            <v>7.1</v>
          </cell>
          <cell r="AH205">
            <v>11.23</v>
          </cell>
          <cell r="AI205">
            <v>8.0299999999999994</v>
          </cell>
          <cell r="AJ205">
            <v>32.19</v>
          </cell>
          <cell r="AK205">
            <v>2.2799999999999998</v>
          </cell>
          <cell r="AL205">
            <v>8.6199999999999992</v>
          </cell>
          <cell r="AN205">
            <v>11.7</v>
          </cell>
          <cell r="AO205">
            <v>11.8</v>
          </cell>
          <cell r="AP205">
            <v>36.39</v>
          </cell>
          <cell r="AQ205">
            <v>2.17</v>
          </cell>
          <cell r="AR205">
            <v>9.07</v>
          </cell>
          <cell r="AT205">
            <v>11.7</v>
          </cell>
          <cell r="AU205">
            <v>11.91</v>
          </cell>
          <cell r="AV205">
            <v>37.93</v>
          </cell>
          <cell r="AW205">
            <v>2.29</v>
          </cell>
          <cell r="AX205">
            <v>10.5</v>
          </cell>
          <cell r="AZ205">
            <v>210.66584403240003</v>
          </cell>
          <cell r="BA205">
            <v>219.60250301780002</v>
          </cell>
          <cell r="BB205">
            <v>284.02870984560002</v>
          </cell>
          <cell r="BD205">
            <v>29.838719122800004</v>
          </cell>
          <cell r="BE205">
            <v>36.831000420999999</v>
          </cell>
          <cell r="BF205">
            <v>41.991079667800008</v>
          </cell>
          <cell r="BG205">
            <v>43.748497962000002</v>
          </cell>
          <cell r="BH205">
            <v>43.748497962000002</v>
          </cell>
          <cell r="BJ205">
            <v>28.774683404408091</v>
          </cell>
          <cell r="BK205">
            <v>29.995334688336655</v>
          </cell>
          <cell r="BL205">
            <v>38.795260053227523</v>
          </cell>
          <cell r="BN205">
            <v>4.0756473831589739</v>
          </cell>
          <cell r="BO205">
            <v>5.0307176346009879</v>
          </cell>
          <cell r="BP205">
            <v>5.7355288361999097</v>
          </cell>
          <cell r="BQ205">
            <v>5.9755732309473668</v>
          </cell>
          <cell r="BR205">
            <v>5.9755732309473668</v>
          </cell>
        </row>
        <row r="206">
          <cell r="B206" t="str">
            <v>Sweden</v>
          </cell>
          <cell r="C206"/>
          <cell r="D206">
            <v>623.82000000000005</v>
          </cell>
          <cell r="E206">
            <v>656.12</v>
          </cell>
          <cell r="F206">
            <v>1453.55</v>
          </cell>
          <cell r="G206">
            <v>258.86</v>
          </cell>
          <cell r="H206">
            <v>296.01</v>
          </cell>
          <cell r="J206">
            <v>650.28</v>
          </cell>
          <cell r="K206">
            <v>667.54</v>
          </cell>
          <cell r="L206">
            <v>1382.35</v>
          </cell>
          <cell r="M206">
            <v>261.19</v>
          </cell>
          <cell r="N206">
            <v>297.02999999999997</v>
          </cell>
          <cell r="P206">
            <v>841</v>
          </cell>
          <cell r="Q206">
            <v>888.8</v>
          </cell>
          <cell r="R206">
            <v>1957.45</v>
          </cell>
          <cell r="S206">
            <v>334.79</v>
          </cell>
          <cell r="T206">
            <v>424.87</v>
          </cell>
          <cell r="V206">
            <v>45.76</v>
          </cell>
          <cell r="W206">
            <v>44.35</v>
          </cell>
          <cell r="X206">
            <v>131.19999999999999</v>
          </cell>
          <cell r="Y206">
            <v>9.42</v>
          </cell>
          <cell r="Z206">
            <v>33.68</v>
          </cell>
          <cell r="AB206">
            <v>56.47</v>
          </cell>
          <cell r="AC206">
            <v>59.08</v>
          </cell>
          <cell r="AD206">
            <v>177.22</v>
          </cell>
          <cell r="AE206">
            <v>10.89</v>
          </cell>
          <cell r="AF206">
            <v>46.76</v>
          </cell>
          <cell r="AH206">
            <v>64.37</v>
          </cell>
          <cell r="AI206">
            <v>44.35</v>
          </cell>
          <cell r="AJ206">
            <v>195.16</v>
          </cell>
          <cell r="AK206">
            <v>13.26</v>
          </cell>
          <cell r="AL206">
            <v>51.3</v>
          </cell>
          <cell r="AN206">
            <v>67.069999999999993</v>
          </cell>
          <cell r="AO206">
            <v>67.03</v>
          </cell>
          <cell r="AP206">
            <v>210.3</v>
          </cell>
          <cell r="AQ206">
            <v>13.01</v>
          </cell>
          <cell r="AR206">
            <v>51.21</v>
          </cell>
          <cell r="AT206">
            <v>67.069999999999993</v>
          </cell>
          <cell r="AU206">
            <v>67.42</v>
          </cell>
          <cell r="AV206">
            <v>211.93</v>
          </cell>
          <cell r="AW206">
            <v>13.24</v>
          </cell>
          <cell r="AX206">
            <v>53.38</v>
          </cell>
          <cell r="AZ206">
            <v>5610.707415705001</v>
          </cell>
          <cell r="BA206">
            <v>5848.6916390700007</v>
          </cell>
          <cell r="BB206">
            <v>7564.0488227500009</v>
          </cell>
          <cell r="BD206">
            <v>411.57059944000002</v>
          </cell>
          <cell r="BE206">
            <v>507.89754699250005</v>
          </cell>
          <cell r="BF206">
            <v>578.95103771750007</v>
          </cell>
          <cell r="BG206">
            <v>603.23514214249997</v>
          </cell>
          <cell r="BH206">
            <v>603.23514214249997</v>
          </cell>
          <cell r="BJ206">
            <v>778.4518680378942</v>
          </cell>
          <cell r="BK206">
            <v>811.47074596467223</v>
          </cell>
          <cell r="BL206">
            <v>1049.4662258662258</v>
          </cell>
          <cell r="BN206">
            <v>57.102942325372759</v>
          </cell>
          <cell r="BO206">
            <v>70.46772624811625</v>
          </cell>
          <cell r="BP206">
            <v>80.325970224743116</v>
          </cell>
          <cell r="BQ206">
            <v>83.695243482577595</v>
          </cell>
          <cell r="BR206">
            <v>83.695243482577595</v>
          </cell>
        </row>
        <row r="207">
          <cell r="B207" t="str">
            <v>Switzerland</v>
          </cell>
          <cell r="C207"/>
          <cell r="D207">
            <v>808.04</v>
          </cell>
          <cell r="E207">
            <v>846.91</v>
          </cell>
          <cell r="F207">
            <v>1900.34</v>
          </cell>
          <cell r="G207">
            <v>311.94</v>
          </cell>
          <cell r="H207">
            <v>392.49</v>
          </cell>
          <cell r="J207">
            <v>842.31</v>
          </cell>
          <cell r="K207">
            <v>885</v>
          </cell>
          <cell r="L207">
            <v>1982.62</v>
          </cell>
          <cell r="M207">
            <v>330.2</v>
          </cell>
          <cell r="N207">
            <v>422.26</v>
          </cell>
          <cell r="P207">
            <v>1089.3699999999999</v>
          </cell>
          <cell r="Q207">
            <v>1144.8800000000001</v>
          </cell>
          <cell r="R207">
            <v>2510.71</v>
          </cell>
          <cell r="S207">
            <v>432.57</v>
          </cell>
          <cell r="T207">
            <v>532.85</v>
          </cell>
          <cell r="V207">
            <v>55.22</v>
          </cell>
          <cell r="W207">
            <v>54.76</v>
          </cell>
          <cell r="X207">
            <v>164.19</v>
          </cell>
          <cell r="Y207">
            <v>11.47</v>
          </cell>
          <cell r="Z207">
            <v>40.479999999999997</v>
          </cell>
          <cell r="AB207">
            <v>68.14</v>
          </cell>
          <cell r="AC207">
            <v>68.83</v>
          </cell>
          <cell r="AD207">
            <v>211.84</v>
          </cell>
          <cell r="AE207">
            <v>14.38</v>
          </cell>
          <cell r="AF207">
            <v>55.37</v>
          </cell>
          <cell r="AH207">
            <v>77.680000000000007</v>
          </cell>
          <cell r="AI207">
            <v>54.76</v>
          </cell>
          <cell r="AJ207">
            <v>245.21</v>
          </cell>
          <cell r="AK207">
            <v>14.75</v>
          </cell>
          <cell r="AL207">
            <v>59.69</v>
          </cell>
          <cell r="AN207">
            <v>80.94</v>
          </cell>
          <cell r="AO207">
            <v>79.39</v>
          </cell>
          <cell r="AP207">
            <v>242.29</v>
          </cell>
          <cell r="AQ207">
            <v>17.170000000000002</v>
          </cell>
          <cell r="AR207">
            <v>61.99</v>
          </cell>
          <cell r="AT207">
            <v>80.94</v>
          </cell>
          <cell r="AU207">
            <v>81.069999999999993</v>
          </cell>
          <cell r="AV207">
            <v>251.46</v>
          </cell>
          <cell r="AW207">
            <v>16.47</v>
          </cell>
          <cell r="AX207">
            <v>64.150000000000006</v>
          </cell>
          <cell r="AZ207">
            <v>1219.5020888020001</v>
          </cell>
          <cell r="BA207">
            <v>1271.2227172155001</v>
          </cell>
          <cell r="BB207">
            <v>1644.0881521684998</v>
          </cell>
          <cell r="BD207">
            <v>83.338578960999996</v>
          </cell>
          <cell r="BE207">
            <v>102.837572807</v>
          </cell>
          <cell r="BF207">
            <v>117.23543668400002</v>
          </cell>
          <cell r="BG207">
            <v>122.15546144700001</v>
          </cell>
          <cell r="BH207">
            <v>122.15546144700001</v>
          </cell>
          <cell r="BJ207">
            <v>1169.3263198056654</v>
          </cell>
          <cell r="BK207">
            <v>1218.9189302949237</v>
          </cell>
          <cell r="BL207">
            <v>1576.4430139679937</v>
          </cell>
          <cell r="BN207">
            <v>79.909657170027273</v>
          </cell>
          <cell r="BO207">
            <v>98.606375218501611</v>
          </cell>
          <cell r="BP207">
            <v>112.41184659485187</v>
          </cell>
          <cell r="BQ207">
            <v>117.12943953897154</v>
          </cell>
          <cell r="BR207">
            <v>117.12943953897154</v>
          </cell>
        </row>
        <row r="208">
          <cell r="B208" t="str">
            <v>Syrian Arab Republic</v>
          </cell>
          <cell r="C208"/>
          <cell r="D208">
            <v>62.76</v>
          </cell>
          <cell r="E208">
            <v>65.39</v>
          </cell>
          <cell r="F208">
            <v>144.44</v>
          </cell>
          <cell r="G208">
            <v>23.82</v>
          </cell>
          <cell r="H208">
            <v>30.91</v>
          </cell>
          <cell r="J208">
            <v>65.42</v>
          </cell>
          <cell r="K208">
            <v>67.819999999999993</v>
          </cell>
          <cell r="L208">
            <v>143.07</v>
          </cell>
          <cell r="M208">
            <v>25.8</v>
          </cell>
          <cell r="N208">
            <v>31.31</v>
          </cell>
          <cell r="P208">
            <v>84.61</v>
          </cell>
          <cell r="Q208">
            <v>89.34</v>
          </cell>
          <cell r="R208">
            <v>189.11</v>
          </cell>
          <cell r="S208">
            <v>35.99</v>
          </cell>
          <cell r="T208">
            <v>44</v>
          </cell>
          <cell r="V208">
            <v>8.6300000000000008</v>
          </cell>
          <cell r="W208">
            <v>8.56</v>
          </cell>
          <cell r="X208">
            <v>25.79</v>
          </cell>
          <cell r="Y208">
            <v>1.76</v>
          </cell>
          <cell r="Z208">
            <v>6.41</v>
          </cell>
          <cell r="AB208">
            <v>10.66</v>
          </cell>
          <cell r="AC208">
            <v>10.52</v>
          </cell>
          <cell r="AD208">
            <v>32.15</v>
          </cell>
          <cell r="AE208">
            <v>2.13</v>
          </cell>
          <cell r="AF208">
            <v>8.48</v>
          </cell>
          <cell r="AH208">
            <v>12.15</v>
          </cell>
          <cell r="AI208">
            <v>8.56</v>
          </cell>
          <cell r="AJ208">
            <v>39.68</v>
          </cell>
          <cell r="AK208">
            <v>2.48</v>
          </cell>
          <cell r="AL208">
            <v>9.74</v>
          </cell>
          <cell r="AN208">
            <v>12.66</v>
          </cell>
          <cell r="AO208">
            <v>12.48</v>
          </cell>
          <cell r="AP208">
            <v>37.4</v>
          </cell>
          <cell r="AQ208">
            <v>2.84</v>
          </cell>
          <cell r="AR208">
            <v>9.6199999999999992</v>
          </cell>
          <cell r="AT208">
            <v>12.66</v>
          </cell>
          <cell r="AU208">
            <v>12.99</v>
          </cell>
          <cell r="AV208">
            <v>41.7</v>
          </cell>
          <cell r="AW208">
            <v>2.79</v>
          </cell>
          <cell r="AX208">
            <v>10.57</v>
          </cell>
          <cell r="AZ208">
            <v>1611.6768</v>
          </cell>
          <cell r="BA208">
            <v>1679.9856</v>
          </cell>
          <cell r="BB208">
            <v>2172.7847999999999</v>
          </cell>
          <cell r="BD208">
            <v>221.61840000000001</v>
          </cell>
          <cell r="BE208">
            <v>273.74880000000002</v>
          </cell>
          <cell r="BF208">
            <v>312.012</v>
          </cell>
          <cell r="BG208">
            <v>325.10879999999997</v>
          </cell>
          <cell r="BH208">
            <v>325.10879999999997</v>
          </cell>
          <cell r="BJ208">
            <v>34.73441379310345</v>
          </cell>
          <cell r="BK208">
            <v>36.206586206896553</v>
          </cell>
          <cell r="BL208">
            <v>46.827258620689655</v>
          </cell>
          <cell r="BN208">
            <v>4.7762586206896556</v>
          </cell>
          <cell r="BO208">
            <v>5.8997586206896555</v>
          </cell>
          <cell r="BP208">
            <v>6.724396551724138</v>
          </cell>
          <cell r="BQ208">
            <v>7.0066551724137929</v>
          </cell>
          <cell r="BR208">
            <v>7.0066551724137929</v>
          </cell>
        </row>
        <row r="209">
          <cell r="B209" t="str">
            <v>Tajikistan</v>
          </cell>
          <cell r="C209"/>
          <cell r="D209">
            <v>17.3</v>
          </cell>
          <cell r="E209">
            <v>18.010000000000002</v>
          </cell>
          <cell r="F209">
            <v>38.69</v>
          </cell>
          <cell r="G209">
            <v>6.59</v>
          </cell>
          <cell r="H209">
            <v>8.34</v>
          </cell>
          <cell r="J209">
            <v>18.03</v>
          </cell>
          <cell r="K209">
            <v>19.079999999999998</v>
          </cell>
          <cell r="L209">
            <v>40.51</v>
          </cell>
          <cell r="M209">
            <v>7.41</v>
          </cell>
          <cell r="N209">
            <v>8.52</v>
          </cell>
          <cell r="P209">
            <v>23.32</v>
          </cell>
          <cell r="Q209">
            <v>24.23</v>
          </cell>
          <cell r="R209">
            <v>52.51</v>
          </cell>
          <cell r="S209">
            <v>9.4499999999999993</v>
          </cell>
          <cell r="T209">
            <v>11.19</v>
          </cell>
          <cell r="V209">
            <v>3.39</v>
          </cell>
          <cell r="W209">
            <v>3.49</v>
          </cell>
          <cell r="X209">
            <v>10.75</v>
          </cell>
          <cell r="Y209">
            <v>0.7</v>
          </cell>
          <cell r="Z209">
            <v>2.76</v>
          </cell>
          <cell r="AB209">
            <v>4.18</v>
          </cell>
          <cell r="AC209">
            <v>4.21</v>
          </cell>
          <cell r="AD209">
            <v>12.88</v>
          </cell>
          <cell r="AE209">
            <v>0.88</v>
          </cell>
          <cell r="AF209">
            <v>3.16</v>
          </cell>
          <cell r="AH209">
            <v>4.7699999999999996</v>
          </cell>
          <cell r="AI209">
            <v>3.49</v>
          </cell>
          <cell r="AJ209">
            <v>15.2</v>
          </cell>
          <cell r="AK209">
            <v>1.02</v>
          </cell>
          <cell r="AL209">
            <v>3.91</v>
          </cell>
          <cell r="AN209">
            <v>4.97</v>
          </cell>
          <cell r="AO209">
            <v>5.0199999999999996</v>
          </cell>
          <cell r="AP209">
            <v>16.09</v>
          </cell>
          <cell r="AQ209">
            <v>1.02</v>
          </cell>
          <cell r="AR209">
            <v>4.18</v>
          </cell>
          <cell r="AT209">
            <v>4.97</v>
          </cell>
          <cell r="AU209">
            <v>5.0199999999999996</v>
          </cell>
          <cell r="AV209">
            <v>14.54</v>
          </cell>
          <cell r="AW209">
            <v>1.0900000000000001</v>
          </cell>
          <cell r="AX209">
            <v>3.67</v>
          </cell>
          <cell r="AZ209">
            <v>27.076977014000004</v>
          </cell>
          <cell r="BA209">
            <v>28.219531535400005</v>
          </cell>
          <cell r="BB209">
            <v>36.499138957600003</v>
          </cell>
          <cell r="BD209">
            <v>5.3058353802000005</v>
          </cell>
          <cell r="BE209">
            <v>6.5422984924000005</v>
          </cell>
          <cell r="BF209">
            <v>7.4657329686000002</v>
          </cell>
          <cell r="BG209">
            <v>7.7787616046000005</v>
          </cell>
          <cell r="BH209">
            <v>7.7787616046000005</v>
          </cell>
          <cell r="BJ209">
            <v>6.1819582223744307</v>
          </cell>
          <cell r="BK209">
            <v>6.4428154190410973</v>
          </cell>
          <cell r="BL209">
            <v>8.333136748310503</v>
          </cell>
          <cell r="BN209">
            <v>1.2113779406849317</v>
          </cell>
          <cell r="BO209">
            <v>1.4936754548858449</v>
          </cell>
          <cell r="BP209">
            <v>1.7045052439726029</v>
          </cell>
          <cell r="BQ209">
            <v>1.7759729690867581</v>
          </cell>
          <cell r="BR209">
            <v>1.7759729690867581</v>
          </cell>
        </row>
        <row r="210">
          <cell r="B210" t="str">
            <v>Thailand</v>
          </cell>
          <cell r="C210"/>
          <cell r="D210">
            <v>105.41</v>
          </cell>
          <cell r="E210">
            <v>109.46</v>
          </cell>
          <cell r="F210">
            <v>238.26</v>
          </cell>
          <cell r="G210">
            <v>41.54</v>
          </cell>
          <cell r="H210">
            <v>49.11</v>
          </cell>
          <cell r="J210">
            <v>109.89</v>
          </cell>
          <cell r="K210">
            <v>114.33</v>
          </cell>
          <cell r="L210">
            <v>248.03</v>
          </cell>
          <cell r="M210">
            <v>42.15</v>
          </cell>
          <cell r="N210">
            <v>52.13</v>
          </cell>
          <cell r="P210">
            <v>142.12</v>
          </cell>
          <cell r="Q210">
            <v>150.31</v>
          </cell>
          <cell r="R210">
            <v>321.14999999999998</v>
          </cell>
          <cell r="S210">
            <v>59.61</v>
          </cell>
          <cell r="T210">
            <v>68.8</v>
          </cell>
          <cell r="V210">
            <v>12.58</v>
          </cell>
          <cell r="W210">
            <v>12.57</v>
          </cell>
          <cell r="X210">
            <v>38.58</v>
          </cell>
          <cell r="Y210">
            <v>2.4900000000000002</v>
          </cell>
          <cell r="Z210">
            <v>9.5399999999999991</v>
          </cell>
          <cell r="AB210">
            <v>15.53</v>
          </cell>
          <cell r="AC210">
            <v>15.33</v>
          </cell>
          <cell r="AD210">
            <v>44.7</v>
          </cell>
          <cell r="AE210">
            <v>3</v>
          </cell>
          <cell r="AF210">
            <v>11.94</v>
          </cell>
          <cell r="AH210">
            <v>17.7</v>
          </cell>
          <cell r="AI210">
            <v>12.57</v>
          </cell>
          <cell r="AJ210">
            <v>53.6</v>
          </cell>
          <cell r="AK210">
            <v>3.34</v>
          </cell>
          <cell r="AL210">
            <v>13.64</v>
          </cell>
          <cell r="AN210">
            <v>18.440000000000001</v>
          </cell>
          <cell r="AO210">
            <v>18.46</v>
          </cell>
          <cell r="AP210">
            <v>58.61</v>
          </cell>
          <cell r="AQ210">
            <v>3.58</v>
          </cell>
          <cell r="AR210">
            <v>14.44</v>
          </cell>
          <cell r="AT210">
            <v>18.440000000000001</v>
          </cell>
          <cell r="AU210">
            <v>17.82</v>
          </cell>
          <cell r="AV210">
            <v>53.07</v>
          </cell>
          <cell r="AW210">
            <v>3.58</v>
          </cell>
          <cell r="AX210">
            <v>14.19</v>
          </cell>
          <cell r="AZ210">
            <v>1275.6416263596</v>
          </cell>
          <cell r="BA210">
            <v>1329.8573031083999</v>
          </cell>
          <cell r="BB210">
            <v>1719.8955311472</v>
          </cell>
          <cell r="BD210">
            <v>152.2395565848</v>
          </cell>
          <cell r="BE210">
            <v>187.9396115868</v>
          </cell>
          <cell r="BF210">
            <v>214.20033001199999</v>
          </cell>
          <cell r="BG210">
            <v>223.15559804640003</v>
          </cell>
          <cell r="BH210">
            <v>223.15559804640003</v>
          </cell>
          <cell r="BJ210">
            <v>40.259215515627638</v>
          </cell>
          <cell r="BK210">
            <v>41.970260819773465</v>
          </cell>
          <cell r="BL210">
            <v>54.279856835983303</v>
          </cell>
          <cell r="BN210">
            <v>4.8046763228023499</v>
          </cell>
          <cell r="BO210">
            <v>5.9313691012019465</v>
          </cell>
          <cell r="BP210">
            <v>6.7601566703975822</v>
          </cell>
          <cell r="BQ210">
            <v>7.0427846893859574</v>
          </cell>
          <cell r="BR210">
            <v>7.0427846893859574</v>
          </cell>
        </row>
        <row r="211">
          <cell r="B211" t="str">
            <v>The former Yugoslav Republic of Macedonia</v>
          </cell>
          <cell r="C211"/>
          <cell r="D211">
            <v>137.85</v>
          </cell>
          <cell r="E211">
            <v>147.55000000000001</v>
          </cell>
          <cell r="F211">
            <v>328.23</v>
          </cell>
          <cell r="G211">
            <v>57.38</v>
          </cell>
          <cell r="H211">
            <v>72.3</v>
          </cell>
          <cell r="J211">
            <v>143.69999999999999</v>
          </cell>
          <cell r="K211">
            <v>147.78</v>
          </cell>
          <cell r="L211">
            <v>308.57</v>
          </cell>
          <cell r="M211">
            <v>54.91</v>
          </cell>
          <cell r="N211">
            <v>67.459999999999994</v>
          </cell>
          <cell r="P211">
            <v>185.85</v>
          </cell>
          <cell r="Q211">
            <v>194.95</v>
          </cell>
          <cell r="R211">
            <v>416.53</v>
          </cell>
          <cell r="S211">
            <v>72.11</v>
          </cell>
          <cell r="T211">
            <v>89.79</v>
          </cell>
          <cell r="V211">
            <v>15.29</v>
          </cell>
          <cell r="W211">
            <v>15.64</v>
          </cell>
          <cell r="X211">
            <v>48.62</v>
          </cell>
          <cell r="Y211">
            <v>3.19</v>
          </cell>
          <cell r="Z211">
            <v>12.1</v>
          </cell>
          <cell r="AB211">
            <v>18.87</v>
          </cell>
          <cell r="AC211">
            <v>19.32</v>
          </cell>
          <cell r="AD211">
            <v>58.01</v>
          </cell>
          <cell r="AE211">
            <v>4.0199999999999996</v>
          </cell>
          <cell r="AF211">
            <v>15.3</v>
          </cell>
          <cell r="AH211">
            <v>21.51</v>
          </cell>
          <cell r="AI211">
            <v>15.64</v>
          </cell>
          <cell r="AJ211">
            <v>63.73</v>
          </cell>
          <cell r="AK211">
            <v>4.5199999999999996</v>
          </cell>
          <cell r="AL211">
            <v>16.39</v>
          </cell>
          <cell r="AN211">
            <v>22.41</v>
          </cell>
          <cell r="AO211">
            <v>22.58</v>
          </cell>
          <cell r="AP211">
            <v>66.400000000000006</v>
          </cell>
          <cell r="AQ211">
            <v>4.57</v>
          </cell>
          <cell r="AR211">
            <v>17.27</v>
          </cell>
          <cell r="AT211">
            <v>22.41</v>
          </cell>
          <cell r="AU211">
            <v>22.36</v>
          </cell>
          <cell r="AV211">
            <v>72.95</v>
          </cell>
          <cell r="AW211">
            <v>4.6100000000000003</v>
          </cell>
          <cell r="AX211">
            <v>17.559999999999999</v>
          </cell>
          <cell r="AZ211">
            <v>2504.2058810909994</v>
          </cell>
          <cell r="BA211">
            <v>2610.4779478619994</v>
          </cell>
          <cell r="BB211">
            <v>3376.1818135709991</v>
          </cell>
          <cell r="BD211">
            <v>277.76066682539994</v>
          </cell>
          <cell r="BE211">
            <v>342.79553845619995</v>
          </cell>
          <cell r="BF211">
            <v>390.75421474259997</v>
          </cell>
          <cell r="BG211">
            <v>407.10376347659991</v>
          </cell>
          <cell r="BH211">
            <v>407.10376347659991</v>
          </cell>
          <cell r="BJ211">
            <v>53.964022943404906</v>
          </cell>
          <cell r="BK211">
            <v>56.25411749704233</v>
          </cell>
          <cell r="BL211">
            <v>72.754542357865816</v>
          </cell>
          <cell r="BN211">
            <v>5.9855633718147336</v>
          </cell>
          <cell r="BO211">
            <v>7.387022944809944</v>
          </cell>
          <cell r="BP211">
            <v>8.4205015126052949</v>
          </cell>
          <cell r="BQ211">
            <v>8.7728237516264347</v>
          </cell>
          <cell r="BR211">
            <v>8.7728237516264347</v>
          </cell>
        </row>
        <row r="212">
          <cell r="B212" t="str">
            <v>Timor-Leste</v>
          </cell>
          <cell r="C212"/>
          <cell r="D212">
            <v>12.92</v>
          </cell>
          <cell r="E212">
            <v>13.74</v>
          </cell>
          <cell r="F212">
            <v>28.79</v>
          </cell>
          <cell r="G212">
            <v>5.0199999999999996</v>
          </cell>
          <cell r="H212">
            <v>6.21</v>
          </cell>
          <cell r="J212">
            <v>13.47</v>
          </cell>
          <cell r="K212">
            <v>13.79</v>
          </cell>
          <cell r="L212">
            <v>30.4</v>
          </cell>
          <cell r="M212">
            <v>5.21</v>
          </cell>
          <cell r="N212">
            <v>6.44</v>
          </cell>
          <cell r="P212">
            <v>17.420000000000002</v>
          </cell>
          <cell r="Q212">
            <v>18.239999999999998</v>
          </cell>
          <cell r="R212">
            <v>39.21</v>
          </cell>
          <cell r="S212">
            <v>6.81</v>
          </cell>
          <cell r="T212">
            <v>8.49</v>
          </cell>
          <cell r="V212">
            <v>2.74</v>
          </cell>
          <cell r="W212">
            <v>2.68</v>
          </cell>
          <cell r="X212">
            <v>8.0399999999999991</v>
          </cell>
          <cell r="Y212">
            <v>0.56000000000000005</v>
          </cell>
          <cell r="Z212">
            <v>1.95</v>
          </cell>
          <cell r="AB212">
            <v>3.38</v>
          </cell>
          <cell r="AC212">
            <v>3.46</v>
          </cell>
          <cell r="AD212">
            <v>10.9</v>
          </cell>
          <cell r="AE212">
            <v>0.69</v>
          </cell>
          <cell r="AF212">
            <v>2.83</v>
          </cell>
          <cell r="AH212">
            <v>3.85</v>
          </cell>
          <cell r="AI212">
            <v>2.68</v>
          </cell>
          <cell r="AJ212">
            <v>11.88</v>
          </cell>
          <cell r="AK212">
            <v>0.79</v>
          </cell>
          <cell r="AL212">
            <v>3.04</v>
          </cell>
          <cell r="AN212">
            <v>4.0199999999999996</v>
          </cell>
          <cell r="AO212">
            <v>4.13</v>
          </cell>
          <cell r="AP212">
            <v>12.41</v>
          </cell>
          <cell r="AQ212">
            <v>0.81</v>
          </cell>
          <cell r="AR212">
            <v>3.25</v>
          </cell>
          <cell r="AT212">
            <v>4.0199999999999996</v>
          </cell>
          <cell r="AU212">
            <v>3.98</v>
          </cell>
          <cell r="AV212">
            <v>12.32</v>
          </cell>
          <cell r="AW212">
            <v>0.77</v>
          </cell>
          <cell r="AX212">
            <v>3.21</v>
          </cell>
          <cell r="AZ212"/>
          <cell r="BA212"/>
          <cell r="BB212"/>
          <cell r="BD212" t="e">
            <v>#VALUE!</v>
          </cell>
          <cell r="BE212" t="e">
            <v>#VALUE!</v>
          </cell>
          <cell r="BF212" t="e">
            <v>#VALUE!</v>
          </cell>
          <cell r="BG212" t="e">
            <v>#VALUE!</v>
          </cell>
          <cell r="BH212" t="e">
            <v>#VALUE!</v>
          </cell>
          <cell r="BJ212">
            <v>0</v>
          </cell>
          <cell r="BK212">
            <v>0</v>
          </cell>
          <cell r="BL212">
            <v>0</v>
          </cell>
          <cell r="BN212" t="e">
            <v>#VALUE!</v>
          </cell>
          <cell r="BO212" t="e">
            <v>#VALUE!</v>
          </cell>
          <cell r="BP212" t="e">
            <v>#VALUE!</v>
          </cell>
          <cell r="BQ212" t="e">
            <v>#VALUE!</v>
          </cell>
          <cell r="BR212" t="e">
            <v>#VALUE!</v>
          </cell>
        </row>
        <row r="213">
          <cell r="B213" t="str">
            <v>Togo</v>
          </cell>
          <cell r="C213"/>
          <cell r="D213">
            <v>7.39</v>
          </cell>
          <cell r="E213">
            <v>7.48</v>
          </cell>
          <cell r="F213">
            <v>15.43</v>
          </cell>
          <cell r="G213">
            <v>2.98</v>
          </cell>
          <cell r="H213">
            <v>3.2</v>
          </cell>
          <cell r="J213">
            <v>7.71</v>
          </cell>
          <cell r="K213">
            <v>8.1199999999999992</v>
          </cell>
          <cell r="L213">
            <v>16.45</v>
          </cell>
          <cell r="M213">
            <v>3.28</v>
          </cell>
          <cell r="N213">
            <v>3.42</v>
          </cell>
          <cell r="P213">
            <v>9.9700000000000006</v>
          </cell>
          <cell r="Q213">
            <v>10.17</v>
          </cell>
          <cell r="R213">
            <v>21.95</v>
          </cell>
          <cell r="S213">
            <v>3.79</v>
          </cell>
          <cell r="T213">
            <v>4.71</v>
          </cell>
          <cell r="V213">
            <v>1.83</v>
          </cell>
          <cell r="W213">
            <v>1.82</v>
          </cell>
          <cell r="X213">
            <v>5.15</v>
          </cell>
          <cell r="Y213">
            <v>0.39</v>
          </cell>
          <cell r="Z213">
            <v>1.44</v>
          </cell>
          <cell r="AB213">
            <v>2.2599999999999998</v>
          </cell>
          <cell r="AC213">
            <v>2.21</v>
          </cell>
          <cell r="AD213">
            <v>6.61</v>
          </cell>
          <cell r="AE213">
            <v>0.45</v>
          </cell>
          <cell r="AF213">
            <v>1.69</v>
          </cell>
          <cell r="AH213">
            <v>2.57</v>
          </cell>
          <cell r="AI213">
            <v>1.82</v>
          </cell>
          <cell r="AJ213">
            <v>7.4</v>
          </cell>
          <cell r="AK213">
            <v>0.56000000000000005</v>
          </cell>
          <cell r="AL213">
            <v>1.91</v>
          </cell>
          <cell r="AN213">
            <v>2.68</v>
          </cell>
          <cell r="AO213">
            <v>2.73</v>
          </cell>
          <cell r="AP213">
            <v>8.4600000000000009</v>
          </cell>
          <cell r="AQ213">
            <v>0.57999999999999996</v>
          </cell>
          <cell r="AR213">
            <v>2.04</v>
          </cell>
          <cell r="AT213">
            <v>2.68</v>
          </cell>
          <cell r="AU213">
            <v>2.73</v>
          </cell>
          <cell r="AV213">
            <v>8.35</v>
          </cell>
          <cell r="AW213">
            <v>0.59</v>
          </cell>
          <cell r="AX213">
            <v>2.09</v>
          </cell>
          <cell r="AZ213">
            <v>1507.0344625887001</v>
          </cell>
          <cell r="BA213">
            <v>1572.2917058943001</v>
          </cell>
          <cell r="BB213">
            <v>2033.1709867401003</v>
          </cell>
          <cell r="BD213">
            <v>373.18986015390004</v>
          </cell>
          <cell r="BE213">
            <v>460.8792808458</v>
          </cell>
          <cell r="BF213">
            <v>524.09723529810003</v>
          </cell>
          <cell r="BG213">
            <v>546.52941268440009</v>
          </cell>
          <cell r="BH213">
            <v>546.52941268440009</v>
          </cell>
          <cell r="BJ213">
            <v>3.0428111883961151</v>
          </cell>
          <cell r="BK213">
            <v>3.1745702655661767</v>
          </cell>
          <cell r="BL213">
            <v>4.1051187480797386</v>
          </cell>
          <cell r="BN213">
            <v>0.75349722256629104</v>
          </cell>
          <cell r="BO213">
            <v>0.93054848251356148</v>
          </cell>
          <cell r="BP213">
            <v>1.058190088522059</v>
          </cell>
          <cell r="BQ213">
            <v>1.1034822712992678</v>
          </cell>
          <cell r="BR213">
            <v>1.1034822712992678</v>
          </cell>
        </row>
        <row r="214">
          <cell r="B214" t="str">
            <v>Tonga</v>
          </cell>
          <cell r="C214"/>
          <cell r="D214">
            <v>48</v>
          </cell>
          <cell r="E214">
            <v>50.34</v>
          </cell>
          <cell r="F214">
            <v>110.47</v>
          </cell>
          <cell r="G214">
            <v>19.45</v>
          </cell>
          <cell r="H214">
            <v>23.49</v>
          </cell>
          <cell r="J214">
            <v>50.04</v>
          </cell>
          <cell r="K214">
            <v>51.27</v>
          </cell>
          <cell r="L214">
            <v>114.46</v>
          </cell>
          <cell r="M214">
            <v>19.71</v>
          </cell>
          <cell r="N214">
            <v>23.74</v>
          </cell>
          <cell r="P214">
            <v>64.72</v>
          </cell>
          <cell r="Q214">
            <v>67.31</v>
          </cell>
          <cell r="R214">
            <v>139.91</v>
          </cell>
          <cell r="S214">
            <v>26.18</v>
          </cell>
          <cell r="T214">
            <v>30.32</v>
          </cell>
          <cell r="V214">
            <v>7.11</v>
          </cell>
          <cell r="W214">
            <v>7.16</v>
          </cell>
          <cell r="X214">
            <v>21.12</v>
          </cell>
          <cell r="Y214">
            <v>1.48</v>
          </cell>
          <cell r="Z214">
            <v>5.63</v>
          </cell>
          <cell r="AB214">
            <v>8.77</v>
          </cell>
          <cell r="AC214">
            <v>8.4700000000000006</v>
          </cell>
          <cell r="AD214">
            <v>25.23</v>
          </cell>
          <cell r="AE214">
            <v>1.69</v>
          </cell>
          <cell r="AF214">
            <v>6.38</v>
          </cell>
          <cell r="AH214">
            <v>10</v>
          </cell>
          <cell r="AI214">
            <v>7.16</v>
          </cell>
          <cell r="AJ214">
            <v>30.1</v>
          </cell>
          <cell r="AK214">
            <v>2.04</v>
          </cell>
          <cell r="AL214">
            <v>7.79</v>
          </cell>
          <cell r="AN214">
            <v>10.42</v>
          </cell>
          <cell r="AO214">
            <v>10.62</v>
          </cell>
          <cell r="AP214">
            <v>32.94</v>
          </cell>
          <cell r="AQ214">
            <v>1.96</v>
          </cell>
          <cell r="AR214">
            <v>8.16</v>
          </cell>
          <cell r="AT214">
            <v>10.42</v>
          </cell>
          <cell r="AU214">
            <v>10.59</v>
          </cell>
          <cell r="AV214">
            <v>33.22</v>
          </cell>
          <cell r="AW214">
            <v>2.12</v>
          </cell>
          <cell r="AX214">
            <v>8.25</v>
          </cell>
          <cell r="AZ214">
            <v>67.215560640000007</v>
          </cell>
          <cell r="BA214">
            <v>70.072221967200008</v>
          </cell>
          <cell r="BB214">
            <v>90.628980929600004</v>
          </cell>
          <cell r="BD214">
            <v>9.9563049198000009</v>
          </cell>
          <cell r="BE214">
            <v>12.2808430586</v>
          </cell>
          <cell r="BF214">
            <v>14.003241800000001</v>
          </cell>
          <cell r="BG214">
            <v>14.591377955600001</v>
          </cell>
          <cell r="BH214">
            <v>14.591377955600001</v>
          </cell>
          <cell r="BJ214">
            <v>35.265471914028595</v>
          </cell>
          <cell r="BK214">
            <v>36.764254470374809</v>
          </cell>
          <cell r="BL214">
            <v>47.549611297415218</v>
          </cell>
          <cell r="BN214">
            <v>5.2236980272654856</v>
          </cell>
          <cell r="BO214">
            <v>6.4432955976256405</v>
          </cell>
          <cell r="BP214">
            <v>7.3469733154226242</v>
          </cell>
          <cell r="BQ214">
            <v>7.6555461946703733</v>
          </cell>
          <cell r="BR214">
            <v>7.6555461946703733</v>
          </cell>
        </row>
        <row r="215">
          <cell r="B215" t="str">
            <v>Trinidad and Tobago</v>
          </cell>
          <cell r="C215"/>
          <cell r="D215">
            <v>380.45</v>
          </cell>
          <cell r="E215">
            <v>392.75</v>
          </cell>
          <cell r="F215">
            <v>837.77</v>
          </cell>
          <cell r="G215">
            <v>154</v>
          </cell>
          <cell r="H215">
            <v>178.05</v>
          </cell>
          <cell r="J215">
            <v>396.59</v>
          </cell>
          <cell r="K215">
            <v>410.29</v>
          </cell>
          <cell r="L215">
            <v>916.22</v>
          </cell>
          <cell r="M215">
            <v>161.32</v>
          </cell>
          <cell r="N215">
            <v>197.09</v>
          </cell>
          <cell r="P215">
            <v>512.91</v>
          </cell>
          <cell r="Q215">
            <v>530.20000000000005</v>
          </cell>
          <cell r="R215">
            <v>1093.57</v>
          </cell>
          <cell r="S215">
            <v>206.62</v>
          </cell>
          <cell r="T215">
            <v>239.19</v>
          </cell>
          <cell r="V215">
            <v>31.95</v>
          </cell>
          <cell r="W215">
            <v>30.88</v>
          </cell>
          <cell r="X215">
            <v>90.04</v>
          </cell>
          <cell r="Y215">
            <v>6.67</v>
          </cell>
          <cell r="Z215">
            <v>22.24</v>
          </cell>
          <cell r="AB215">
            <v>39.43</v>
          </cell>
          <cell r="AC215">
            <v>38.93</v>
          </cell>
          <cell r="AD215">
            <v>114.28</v>
          </cell>
          <cell r="AE215">
            <v>8.36</v>
          </cell>
          <cell r="AF215">
            <v>28.71</v>
          </cell>
          <cell r="AH215">
            <v>44.95</v>
          </cell>
          <cell r="AI215">
            <v>30.88</v>
          </cell>
          <cell r="AJ215">
            <v>143.49</v>
          </cell>
          <cell r="AK215">
            <v>9.89</v>
          </cell>
          <cell r="AL215">
            <v>37.46</v>
          </cell>
          <cell r="AN215">
            <v>46.84</v>
          </cell>
          <cell r="AO215">
            <v>46.15</v>
          </cell>
          <cell r="AP215">
            <v>138.16</v>
          </cell>
          <cell r="AQ215">
            <v>9.8699999999999992</v>
          </cell>
          <cell r="AR215">
            <v>34.5</v>
          </cell>
          <cell r="AT215">
            <v>46.84</v>
          </cell>
          <cell r="AU215">
            <v>47.12</v>
          </cell>
          <cell r="AV215">
            <v>140.99</v>
          </cell>
          <cell r="AW215">
            <v>10.17</v>
          </cell>
          <cell r="AX215">
            <v>35.520000000000003</v>
          </cell>
          <cell r="AZ215">
            <v>1306.9624530374999</v>
          </cell>
          <cell r="BA215">
            <v>1362.4083039824998</v>
          </cell>
          <cell r="BB215">
            <v>1762.0031851424997</v>
          </cell>
          <cell r="BD215">
            <v>109.75805066249998</v>
          </cell>
          <cell r="BE215">
            <v>135.45414515249999</v>
          </cell>
          <cell r="BF215">
            <v>154.41703841250001</v>
          </cell>
          <cell r="BG215">
            <v>160.90976817000001</v>
          </cell>
          <cell r="BH215">
            <v>160.90976817000001</v>
          </cell>
          <cell r="BJ215">
            <v>204.99737203503895</v>
          </cell>
          <cell r="BK215">
            <v>213.69406696116727</v>
          </cell>
          <cell r="BL215">
            <v>276.37061924166596</v>
          </cell>
          <cell r="BN215">
            <v>17.215576387224321</v>
          </cell>
          <cell r="BO215">
            <v>21.246014927957905</v>
          </cell>
          <cell r="BP215">
            <v>24.22034925213563</v>
          </cell>
          <cell r="BQ215">
            <v>25.238735460957354</v>
          </cell>
          <cell r="BR215">
            <v>25.238735460957354</v>
          </cell>
        </row>
        <row r="216">
          <cell r="B216" t="str">
            <v>Tunisia</v>
          </cell>
          <cell r="C216"/>
          <cell r="D216">
            <v>114.15</v>
          </cell>
          <cell r="E216">
            <v>119.78</v>
          </cell>
          <cell r="F216">
            <v>260</v>
          </cell>
          <cell r="G216">
            <v>47.7</v>
          </cell>
          <cell r="H216">
            <v>53.91</v>
          </cell>
          <cell r="J216">
            <v>118.99</v>
          </cell>
          <cell r="K216">
            <v>126.17</v>
          </cell>
          <cell r="L216">
            <v>288.89</v>
          </cell>
          <cell r="M216">
            <v>47.1</v>
          </cell>
          <cell r="N216">
            <v>61.01</v>
          </cell>
          <cell r="P216">
            <v>153.88999999999999</v>
          </cell>
          <cell r="Q216">
            <v>158.74</v>
          </cell>
          <cell r="R216">
            <v>347.28</v>
          </cell>
          <cell r="S216">
            <v>59.81</v>
          </cell>
          <cell r="T216">
            <v>74.53</v>
          </cell>
          <cell r="V216">
            <v>13.33</v>
          </cell>
          <cell r="W216">
            <v>13.45</v>
          </cell>
          <cell r="X216">
            <v>41.3</v>
          </cell>
          <cell r="Y216">
            <v>2.87</v>
          </cell>
          <cell r="Z216">
            <v>10.46</v>
          </cell>
          <cell r="AB216">
            <v>16.45</v>
          </cell>
          <cell r="AC216">
            <v>16.73</v>
          </cell>
          <cell r="AD216">
            <v>51.76</v>
          </cell>
          <cell r="AE216">
            <v>3.53</v>
          </cell>
          <cell r="AF216">
            <v>13.38</v>
          </cell>
          <cell r="AH216">
            <v>18.760000000000002</v>
          </cell>
          <cell r="AI216">
            <v>13.45</v>
          </cell>
          <cell r="AJ216">
            <v>54.62</v>
          </cell>
          <cell r="AK216">
            <v>3.73</v>
          </cell>
          <cell r="AL216">
            <v>14.75</v>
          </cell>
          <cell r="AN216">
            <v>19.54</v>
          </cell>
          <cell r="AO216">
            <v>18.93</v>
          </cell>
          <cell r="AP216">
            <v>56.48</v>
          </cell>
          <cell r="AQ216">
            <v>3.76</v>
          </cell>
          <cell r="AR216">
            <v>14.84</v>
          </cell>
          <cell r="AT216">
            <v>19.54</v>
          </cell>
          <cell r="AU216">
            <v>19.43</v>
          </cell>
          <cell r="AV216">
            <v>55.19</v>
          </cell>
          <cell r="AW216">
            <v>3.9</v>
          </cell>
          <cell r="AX216">
            <v>15.88</v>
          </cell>
          <cell r="AZ216">
            <v>67.025447509499983</v>
          </cell>
          <cell r="BA216">
            <v>69.867349970699976</v>
          </cell>
          <cell r="BB216">
            <v>90.359580527699961</v>
          </cell>
          <cell r="BD216">
            <v>7.8269751668999978</v>
          </cell>
          <cell r="BE216">
            <v>9.6589453484999961</v>
          </cell>
          <cell r="BF216">
            <v>11.015307886799999</v>
          </cell>
          <cell r="BG216">
            <v>11.473300432199997</v>
          </cell>
          <cell r="BH216">
            <v>11.473300432199997</v>
          </cell>
          <cell r="BJ216">
            <v>46.82509955952213</v>
          </cell>
          <cell r="BK216">
            <v>48.81050018911553</v>
          </cell>
          <cell r="BL216">
            <v>63.126715472753908</v>
          </cell>
          <cell r="BN216">
            <v>5.4680558662148924</v>
          </cell>
          <cell r="BO216">
            <v>6.7479009001676644</v>
          </cell>
          <cell r="BP216">
            <v>7.6954784733826997</v>
          </cell>
          <cell r="BQ216">
            <v>8.0154397318708916</v>
          </cell>
          <cell r="BR216">
            <v>8.0154397318708916</v>
          </cell>
        </row>
        <row r="217">
          <cell r="B217" t="str">
            <v>Turkey</v>
          </cell>
          <cell r="C217"/>
          <cell r="D217">
            <v>211.04</v>
          </cell>
          <cell r="E217">
            <v>219.4</v>
          </cell>
          <cell r="F217">
            <v>483.51</v>
          </cell>
          <cell r="G217">
            <v>85.18</v>
          </cell>
          <cell r="H217">
            <v>103.95</v>
          </cell>
          <cell r="J217">
            <v>219.99</v>
          </cell>
          <cell r="K217">
            <v>232.23</v>
          </cell>
          <cell r="L217">
            <v>505.62</v>
          </cell>
          <cell r="M217">
            <v>86.19</v>
          </cell>
          <cell r="N217">
            <v>107.32</v>
          </cell>
          <cell r="P217">
            <v>284.51</v>
          </cell>
          <cell r="Q217">
            <v>291.54000000000002</v>
          </cell>
          <cell r="R217">
            <v>596.94000000000005</v>
          </cell>
          <cell r="S217">
            <v>115.18</v>
          </cell>
          <cell r="T217">
            <v>127.4</v>
          </cell>
          <cell r="V217">
            <v>20.83</v>
          </cell>
          <cell r="W217">
            <v>20.53</v>
          </cell>
          <cell r="X217">
            <v>61.34</v>
          </cell>
          <cell r="Y217">
            <v>4.2300000000000004</v>
          </cell>
          <cell r="Z217">
            <v>15.68</v>
          </cell>
          <cell r="AB217">
            <v>25.71</v>
          </cell>
          <cell r="AC217">
            <v>25.75</v>
          </cell>
          <cell r="AD217">
            <v>77.61</v>
          </cell>
          <cell r="AE217">
            <v>5.39</v>
          </cell>
          <cell r="AF217">
            <v>21.2</v>
          </cell>
          <cell r="AH217">
            <v>29.3</v>
          </cell>
          <cell r="AI217">
            <v>20.53</v>
          </cell>
          <cell r="AJ217">
            <v>83.89</v>
          </cell>
          <cell r="AK217">
            <v>6.45</v>
          </cell>
          <cell r="AL217">
            <v>21.15</v>
          </cell>
          <cell r="AN217">
            <v>30.53</v>
          </cell>
          <cell r="AO217">
            <v>30.94</v>
          </cell>
          <cell r="AP217">
            <v>97.22</v>
          </cell>
          <cell r="AQ217">
            <v>5.74</v>
          </cell>
          <cell r="AR217">
            <v>24.96</v>
          </cell>
          <cell r="AT217">
            <v>30.53</v>
          </cell>
          <cell r="AU217">
            <v>30.44</v>
          </cell>
          <cell r="AV217">
            <v>93.06</v>
          </cell>
          <cell r="AW217">
            <v>5.63</v>
          </cell>
          <cell r="AX217">
            <v>23.35</v>
          </cell>
          <cell r="AZ217">
            <v>198.48874843679997</v>
          </cell>
          <cell r="BA217">
            <v>206.90646213329998</v>
          </cell>
          <cell r="BB217">
            <v>267.58924288169999</v>
          </cell>
          <cell r="BD217">
            <v>19.591170536099995</v>
          </cell>
          <cell r="BE217">
            <v>24.180940685699998</v>
          </cell>
          <cell r="BF217">
            <v>27.557431430999998</v>
          </cell>
          <cell r="BG217">
            <v>28.714279235099998</v>
          </cell>
          <cell r="BH217">
            <v>28.714279235099998</v>
          </cell>
          <cell r="BJ217">
            <v>132.07488472722287</v>
          </cell>
          <cell r="BK217">
            <v>137.67605141746475</v>
          </cell>
          <cell r="BL217">
            <v>178.05451788164413</v>
          </cell>
          <cell r="BN217">
            <v>13.036011414272421</v>
          </cell>
          <cell r="BO217">
            <v>16.090055374985312</v>
          </cell>
          <cell r="BP217">
            <v>18.3367803378868</v>
          </cell>
          <cell r="BQ217">
            <v>19.10654961486976</v>
          </cell>
          <cell r="BR217">
            <v>19.10654961486976</v>
          </cell>
        </row>
        <row r="218">
          <cell r="B218" t="str">
            <v>Turkmenistan</v>
          </cell>
          <cell r="C218"/>
          <cell r="D218">
            <v>95.37</v>
          </cell>
          <cell r="E218">
            <v>102.01</v>
          </cell>
          <cell r="F218">
            <v>213.35</v>
          </cell>
          <cell r="G218">
            <v>39.54</v>
          </cell>
          <cell r="H218">
            <v>47.78</v>
          </cell>
          <cell r="J218">
            <v>99.42</v>
          </cell>
          <cell r="K218">
            <v>103.8</v>
          </cell>
          <cell r="L218">
            <v>229.96</v>
          </cell>
          <cell r="M218">
            <v>38.479999999999997</v>
          </cell>
          <cell r="N218">
            <v>49.65</v>
          </cell>
          <cell r="P218">
            <v>128.58000000000001</v>
          </cell>
          <cell r="Q218">
            <v>131.15</v>
          </cell>
          <cell r="R218">
            <v>282.20999999999998</v>
          </cell>
          <cell r="S218">
            <v>44.01</v>
          </cell>
          <cell r="T218">
            <v>60.03</v>
          </cell>
          <cell r="V218">
            <v>11.7</v>
          </cell>
          <cell r="W218">
            <v>11.72</v>
          </cell>
          <cell r="X218">
            <v>35.51</v>
          </cell>
          <cell r="Y218">
            <v>2.31</v>
          </cell>
          <cell r="Z218">
            <v>9.2899999999999991</v>
          </cell>
          <cell r="AB218">
            <v>14.44</v>
          </cell>
          <cell r="AC218">
            <v>14.29</v>
          </cell>
          <cell r="AD218">
            <v>40.96</v>
          </cell>
          <cell r="AE218">
            <v>2.84</v>
          </cell>
          <cell r="AF218">
            <v>10.47</v>
          </cell>
          <cell r="AH218">
            <v>16.46</v>
          </cell>
          <cell r="AI218">
            <v>11.72</v>
          </cell>
          <cell r="AJ218">
            <v>47.07</v>
          </cell>
          <cell r="AK218">
            <v>3.48</v>
          </cell>
          <cell r="AL218">
            <v>11.76</v>
          </cell>
          <cell r="AN218">
            <v>17.149999999999999</v>
          </cell>
          <cell r="AO218">
            <v>16.62</v>
          </cell>
          <cell r="AP218">
            <v>53.2</v>
          </cell>
          <cell r="AQ218">
            <v>3.41</v>
          </cell>
          <cell r="AR218">
            <v>13.08</v>
          </cell>
          <cell r="AT218">
            <v>17.149999999999999</v>
          </cell>
          <cell r="AU218">
            <v>17.100000000000001</v>
          </cell>
          <cell r="AV218">
            <v>51.56</v>
          </cell>
          <cell r="AW218">
            <v>3.47</v>
          </cell>
          <cell r="AX218">
            <v>13.22</v>
          </cell>
          <cell r="AZ218">
            <v>121.35690970919998</v>
          </cell>
          <cell r="BA218">
            <v>126.51047460719998</v>
          </cell>
          <cell r="BB218">
            <v>163.6161418728</v>
          </cell>
          <cell r="BD218">
            <v>14.888076371999997</v>
          </cell>
          <cell r="BE218">
            <v>18.374685710399998</v>
          </cell>
          <cell r="BF218">
            <v>20.945105733599998</v>
          </cell>
          <cell r="BG218">
            <v>21.823120493999994</v>
          </cell>
          <cell r="BH218">
            <v>21.823120493999994</v>
          </cell>
          <cell r="BJ218">
            <v>42.581371827789468</v>
          </cell>
          <cell r="BK218">
            <v>44.389640213052623</v>
          </cell>
          <cell r="BL218">
            <v>57.409172586947363</v>
          </cell>
          <cell r="BN218">
            <v>5.2238864463157881</v>
          </cell>
          <cell r="BO218">
            <v>6.4472581439999992</v>
          </cell>
          <cell r="BP218">
            <v>7.3491599065263147</v>
          </cell>
          <cell r="BQ218">
            <v>7.6572352610526293</v>
          </cell>
          <cell r="BR218">
            <v>7.6572352610526293</v>
          </cell>
        </row>
        <row r="219">
          <cell r="B219" t="str">
            <v>Tuvalu</v>
          </cell>
          <cell r="C219"/>
          <cell r="D219">
            <v>25.49</v>
          </cell>
          <cell r="E219">
            <v>26.76</v>
          </cell>
          <cell r="F219">
            <v>59.64</v>
          </cell>
          <cell r="G219">
            <v>10.8</v>
          </cell>
          <cell r="H219">
            <v>12.64</v>
          </cell>
          <cell r="J219">
            <v>26.57</v>
          </cell>
          <cell r="K219">
            <v>27.93</v>
          </cell>
          <cell r="L219">
            <v>62.94</v>
          </cell>
          <cell r="M219">
            <v>10.4</v>
          </cell>
          <cell r="N219">
            <v>13.16</v>
          </cell>
          <cell r="P219">
            <v>34.36</v>
          </cell>
          <cell r="Q219">
            <v>35.25</v>
          </cell>
          <cell r="R219">
            <v>74.260000000000005</v>
          </cell>
          <cell r="S219">
            <v>13.81</v>
          </cell>
          <cell r="T219">
            <v>15.53</v>
          </cell>
          <cell r="V219">
            <v>4.49</v>
          </cell>
          <cell r="W219">
            <v>4.43</v>
          </cell>
          <cell r="X219">
            <v>14.04</v>
          </cell>
          <cell r="Y219">
            <v>0.9</v>
          </cell>
          <cell r="Z219">
            <v>3.49</v>
          </cell>
          <cell r="AB219">
            <v>5.54</v>
          </cell>
          <cell r="AC219">
            <v>5.49</v>
          </cell>
          <cell r="AD219">
            <v>16.21</v>
          </cell>
          <cell r="AE219">
            <v>1.18</v>
          </cell>
          <cell r="AF219">
            <v>4.3899999999999997</v>
          </cell>
          <cell r="AH219">
            <v>6.31</v>
          </cell>
          <cell r="AI219">
            <v>4.43</v>
          </cell>
          <cell r="AJ219">
            <v>18.77</v>
          </cell>
          <cell r="AK219">
            <v>1.28</v>
          </cell>
          <cell r="AL219">
            <v>4.68</v>
          </cell>
          <cell r="AN219">
            <v>6.58</v>
          </cell>
          <cell r="AO219">
            <v>6.63</v>
          </cell>
          <cell r="AP219">
            <v>20.71</v>
          </cell>
          <cell r="AQ219">
            <v>1.28</v>
          </cell>
          <cell r="AR219">
            <v>5.3</v>
          </cell>
          <cell r="AT219">
            <v>6.58</v>
          </cell>
          <cell r="AU219">
            <v>6.39</v>
          </cell>
          <cell r="AV219">
            <v>19.63</v>
          </cell>
          <cell r="AW219">
            <v>1.41</v>
          </cell>
          <cell r="AX219">
            <v>4.7300000000000004</v>
          </cell>
          <cell r="AZ219">
            <v>28.479646649599996</v>
          </cell>
          <cell r="BA219">
            <v>29.686316652799999</v>
          </cell>
          <cell r="BB219">
            <v>38.389982694399997</v>
          </cell>
          <cell r="BD219">
            <v>5.0166188095999997</v>
          </cell>
          <cell r="BE219">
            <v>6.1897702015999991</v>
          </cell>
          <cell r="BF219">
            <v>7.0500812223999993</v>
          </cell>
          <cell r="BG219">
            <v>7.3517487231999992</v>
          </cell>
          <cell r="BH219">
            <v>7.3517487231999992</v>
          </cell>
          <cell r="BJ219">
            <v>26.124293656885008</v>
          </cell>
          <cell r="BK219">
            <v>27.231168397937807</v>
          </cell>
          <cell r="BL219">
            <v>35.21501490979086</v>
          </cell>
          <cell r="BN219">
            <v>4.6017292475250571</v>
          </cell>
          <cell r="BO219">
            <v>5.6778574679930536</v>
          </cell>
          <cell r="BP219">
            <v>6.4670181630029191</v>
          </cell>
          <cell r="BQ219">
            <v>6.7437368482661189</v>
          </cell>
          <cell r="BR219">
            <v>6.7437368482661189</v>
          </cell>
        </row>
        <row r="220">
          <cell r="B220" t="str">
            <v>Uganda</v>
          </cell>
          <cell r="C220"/>
          <cell r="D220">
            <v>10.25</v>
          </cell>
          <cell r="E220">
            <v>10.71</v>
          </cell>
          <cell r="F220">
            <v>23.83</v>
          </cell>
          <cell r="G220">
            <v>4.08</v>
          </cell>
          <cell r="H220">
            <v>4.9800000000000004</v>
          </cell>
          <cell r="J220">
            <v>10.68</v>
          </cell>
          <cell r="K220">
            <v>11.46</v>
          </cell>
          <cell r="L220">
            <v>25.35</v>
          </cell>
          <cell r="M220">
            <v>4.2699999999999996</v>
          </cell>
          <cell r="N220">
            <v>5.34</v>
          </cell>
          <cell r="P220">
            <v>13.82</v>
          </cell>
          <cell r="Q220">
            <v>14.13</v>
          </cell>
          <cell r="R220">
            <v>29.11</v>
          </cell>
          <cell r="S220">
            <v>5.43</v>
          </cell>
          <cell r="T220">
            <v>6.52</v>
          </cell>
          <cell r="V220">
            <v>2.3199999999999998</v>
          </cell>
          <cell r="W220">
            <v>2.36</v>
          </cell>
          <cell r="X220">
            <v>6.86</v>
          </cell>
          <cell r="Y220">
            <v>0.46</v>
          </cell>
          <cell r="Z220">
            <v>1.77</v>
          </cell>
          <cell r="AB220">
            <v>2.86</v>
          </cell>
          <cell r="AC220">
            <v>2.86</v>
          </cell>
          <cell r="AD220">
            <v>8.4600000000000009</v>
          </cell>
          <cell r="AE220">
            <v>0.56000000000000005</v>
          </cell>
          <cell r="AF220">
            <v>2.1800000000000002</v>
          </cell>
          <cell r="AH220">
            <v>3.26</v>
          </cell>
          <cell r="AI220">
            <v>2.36</v>
          </cell>
          <cell r="AJ220">
            <v>10.16</v>
          </cell>
          <cell r="AK220">
            <v>0.64</v>
          </cell>
          <cell r="AL220">
            <v>2.73</v>
          </cell>
          <cell r="AN220">
            <v>3.39</v>
          </cell>
          <cell r="AO220">
            <v>3.46</v>
          </cell>
          <cell r="AP220">
            <v>10.92</v>
          </cell>
          <cell r="AQ220">
            <v>0.67</v>
          </cell>
          <cell r="AR220">
            <v>2.87</v>
          </cell>
          <cell r="AT220">
            <v>3.39</v>
          </cell>
          <cell r="AU220">
            <v>3.45</v>
          </cell>
          <cell r="AV220">
            <v>10.53</v>
          </cell>
          <cell r="AW220">
            <v>0.75</v>
          </cell>
          <cell r="AX220">
            <v>2.75</v>
          </cell>
          <cell r="AZ220">
            <v>8295.6304034650002</v>
          </cell>
          <cell r="BA220">
            <v>8643.6422155128002</v>
          </cell>
          <cell r="BB220">
            <v>11184.937773257201</v>
          </cell>
          <cell r="BD220">
            <v>1877.6451254671999</v>
          </cell>
          <cell r="BE220">
            <v>2314.6832150156001</v>
          </cell>
          <cell r="BF220">
            <v>2638.4151331995999</v>
          </cell>
          <cell r="BG220">
            <v>2743.6280066094</v>
          </cell>
          <cell r="BH220">
            <v>2743.6280066094</v>
          </cell>
          <cell r="BJ220">
            <v>3.8096033640652012</v>
          </cell>
          <cell r="BK220">
            <v>3.9694208710454975</v>
          </cell>
          <cell r="BL220">
            <v>5.1364603406225449</v>
          </cell>
          <cell r="BN220">
            <v>0.86227120045183081</v>
          </cell>
          <cell r="BO220">
            <v>1.0629722557294123</v>
          </cell>
          <cell r="BP220">
            <v>1.2116397040831761</v>
          </cell>
          <cell r="BQ220">
            <v>1.2599566247981495</v>
          </cell>
          <cell r="BR220">
            <v>1.2599566247981495</v>
          </cell>
        </row>
        <row r="221">
          <cell r="B221" t="str">
            <v>Ukraine</v>
          </cell>
          <cell r="C221"/>
          <cell r="D221">
            <v>75.05</v>
          </cell>
          <cell r="E221">
            <v>76.56</v>
          </cell>
          <cell r="F221">
            <v>168.67</v>
          </cell>
          <cell r="G221">
            <v>30.81</v>
          </cell>
          <cell r="H221">
            <v>34.020000000000003</v>
          </cell>
          <cell r="J221">
            <v>78.23</v>
          </cell>
          <cell r="K221">
            <v>80.33</v>
          </cell>
          <cell r="L221">
            <v>172.97</v>
          </cell>
          <cell r="M221">
            <v>29.96</v>
          </cell>
          <cell r="N221">
            <v>36.26</v>
          </cell>
          <cell r="P221">
            <v>101.18</v>
          </cell>
          <cell r="Q221">
            <v>105.99</v>
          </cell>
          <cell r="R221">
            <v>214.45</v>
          </cell>
          <cell r="S221">
            <v>43.49</v>
          </cell>
          <cell r="T221">
            <v>47.36</v>
          </cell>
          <cell r="V221">
            <v>9.83</v>
          </cell>
          <cell r="W221">
            <v>9.7799999999999994</v>
          </cell>
          <cell r="X221">
            <v>31.17</v>
          </cell>
          <cell r="Y221">
            <v>2.0099999999999998</v>
          </cell>
          <cell r="Z221">
            <v>7.94</v>
          </cell>
          <cell r="AB221">
            <v>12.13</v>
          </cell>
          <cell r="AC221">
            <v>11.8</v>
          </cell>
          <cell r="AD221">
            <v>36.42</v>
          </cell>
          <cell r="AE221">
            <v>2.2799999999999998</v>
          </cell>
          <cell r="AF221">
            <v>8.9</v>
          </cell>
          <cell r="AH221">
            <v>13.83</v>
          </cell>
          <cell r="AI221">
            <v>9.7799999999999994</v>
          </cell>
          <cell r="AJ221">
            <v>38.369999999999997</v>
          </cell>
          <cell r="AK221">
            <v>2.72</v>
          </cell>
          <cell r="AL221">
            <v>9.7899999999999991</v>
          </cell>
          <cell r="AN221">
            <v>14.41</v>
          </cell>
          <cell r="AO221">
            <v>14.27</v>
          </cell>
          <cell r="AP221">
            <v>41.16</v>
          </cell>
          <cell r="AQ221">
            <v>3.05</v>
          </cell>
          <cell r="AR221">
            <v>10.49</v>
          </cell>
          <cell r="AT221">
            <v>14.41</v>
          </cell>
          <cell r="AU221">
            <v>14.02</v>
          </cell>
          <cell r="AV221">
            <v>40.31</v>
          </cell>
          <cell r="AW221">
            <v>2.92</v>
          </cell>
          <cell r="AX221">
            <v>9.93</v>
          </cell>
          <cell r="AZ221">
            <v>229.86303342899998</v>
          </cell>
          <cell r="BA221">
            <v>239.60273291340002</v>
          </cell>
          <cell r="BB221">
            <v>309.89396032440004</v>
          </cell>
          <cell r="BD221">
            <v>30.107310041399998</v>
          </cell>
          <cell r="BE221">
            <v>37.151746775399999</v>
          </cell>
          <cell r="BF221">
            <v>42.358504361400001</v>
          </cell>
          <cell r="BG221">
            <v>44.134927537800003</v>
          </cell>
          <cell r="BH221">
            <v>44.134927537800003</v>
          </cell>
          <cell r="BJ221">
            <v>28.981029241505389</v>
          </cell>
          <cell r="BK221">
            <v>30.209006230019547</v>
          </cell>
          <cell r="BL221">
            <v>39.071292986749043</v>
          </cell>
          <cell r="BN221">
            <v>3.7959162883943769</v>
          </cell>
          <cell r="BO221">
            <v>4.6840757454958082</v>
          </cell>
          <cell r="BP221">
            <v>5.3405414311794743</v>
          </cell>
          <cell r="BQ221">
            <v>5.5645120768833136</v>
          </cell>
          <cell r="BR221">
            <v>5.5645120768833136</v>
          </cell>
        </row>
        <row r="222">
          <cell r="B222" t="str">
            <v>United Arab Emirates</v>
          </cell>
          <cell r="C222"/>
          <cell r="D222">
            <v>676.46</v>
          </cell>
          <cell r="E222">
            <v>719.15</v>
          </cell>
          <cell r="F222">
            <v>1625.1</v>
          </cell>
          <cell r="G222">
            <v>272.51</v>
          </cell>
          <cell r="H222">
            <v>357.52</v>
          </cell>
          <cell r="J222">
            <v>705.15</v>
          </cell>
          <cell r="K222">
            <v>740.8</v>
          </cell>
          <cell r="L222">
            <v>1629.96</v>
          </cell>
          <cell r="M222">
            <v>294.82</v>
          </cell>
          <cell r="N222">
            <v>338.45</v>
          </cell>
          <cell r="P222">
            <v>911.98</v>
          </cell>
          <cell r="Q222">
            <v>952.57</v>
          </cell>
          <cell r="R222">
            <v>2097.89</v>
          </cell>
          <cell r="S222">
            <v>381.38</v>
          </cell>
          <cell r="T222">
            <v>426.29</v>
          </cell>
          <cell r="V222">
            <v>48.53</v>
          </cell>
          <cell r="W222">
            <v>48.28</v>
          </cell>
          <cell r="X222">
            <v>150.15</v>
          </cell>
          <cell r="Y222">
            <v>9.9499999999999993</v>
          </cell>
          <cell r="Z222">
            <v>38.590000000000003</v>
          </cell>
          <cell r="AB222">
            <v>59.89</v>
          </cell>
          <cell r="AC222">
            <v>59.87</v>
          </cell>
          <cell r="AD222">
            <v>188.68</v>
          </cell>
          <cell r="AE222">
            <v>11.86</v>
          </cell>
          <cell r="AF222">
            <v>44.75</v>
          </cell>
          <cell r="AH222">
            <v>68.28</v>
          </cell>
          <cell r="AI222">
            <v>48.28</v>
          </cell>
          <cell r="AJ222">
            <v>200.71</v>
          </cell>
          <cell r="AK222">
            <v>13.83</v>
          </cell>
          <cell r="AL222">
            <v>53.05</v>
          </cell>
          <cell r="AN222">
            <v>71.14</v>
          </cell>
          <cell r="AO222">
            <v>69.89</v>
          </cell>
          <cell r="AP222">
            <v>217.23</v>
          </cell>
          <cell r="AQ222">
            <v>14.48</v>
          </cell>
          <cell r="AR222">
            <v>54.82</v>
          </cell>
          <cell r="AT222">
            <v>71.14</v>
          </cell>
          <cell r="AU222">
            <v>72.45</v>
          </cell>
          <cell r="AV222">
            <v>225.62</v>
          </cell>
          <cell r="AW222">
            <v>14.02</v>
          </cell>
          <cell r="AX222">
            <v>59.94</v>
          </cell>
          <cell r="AZ222">
            <v>1501.7411999999999</v>
          </cell>
          <cell r="BA222">
            <v>1565.4329999999998</v>
          </cell>
          <cell r="BB222">
            <v>2024.5955999999999</v>
          </cell>
          <cell r="BD222">
            <v>107.7366</v>
          </cell>
          <cell r="BE222">
            <v>132.95579999999998</v>
          </cell>
          <cell r="BF222">
            <v>151.58159999999998</v>
          </cell>
          <cell r="BG222">
            <v>157.93079999999998</v>
          </cell>
          <cell r="BH222">
            <v>157.93079999999998</v>
          </cell>
          <cell r="BJ222">
            <v>408.91523485364189</v>
          </cell>
          <cell r="BK222">
            <v>426.2581347855683</v>
          </cell>
          <cell r="BL222">
            <v>551.28539142273644</v>
          </cell>
          <cell r="BN222">
            <v>29.336038121170862</v>
          </cell>
          <cell r="BO222">
            <v>36.203076923076914</v>
          </cell>
          <cell r="BP222">
            <v>41.274771953710001</v>
          </cell>
          <cell r="BQ222">
            <v>43.003621511232119</v>
          </cell>
          <cell r="BR222">
            <v>43.003621511232119</v>
          </cell>
        </row>
        <row r="223">
          <cell r="B223" t="str">
            <v>United Kingdom</v>
          </cell>
          <cell r="C223"/>
          <cell r="D223">
            <v>549.57000000000005</v>
          </cell>
          <cell r="E223">
            <v>570.07000000000005</v>
          </cell>
          <cell r="F223">
            <v>1265.3900000000001</v>
          </cell>
          <cell r="G223">
            <v>217.32</v>
          </cell>
          <cell r="H223">
            <v>267.32</v>
          </cell>
          <cell r="J223">
            <v>572.88</v>
          </cell>
          <cell r="K223">
            <v>612.29</v>
          </cell>
          <cell r="L223">
            <v>1397.2</v>
          </cell>
          <cell r="M223">
            <v>218.78</v>
          </cell>
          <cell r="N223">
            <v>299.66000000000003</v>
          </cell>
          <cell r="P223">
            <v>740.9</v>
          </cell>
          <cell r="Q223">
            <v>767.92</v>
          </cell>
          <cell r="R223">
            <v>1664.19</v>
          </cell>
          <cell r="S223">
            <v>289.87</v>
          </cell>
          <cell r="T223">
            <v>367.7</v>
          </cell>
          <cell r="V223">
            <v>41.73</v>
          </cell>
          <cell r="W223">
            <v>43.05</v>
          </cell>
          <cell r="X223">
            <v>143.27000000000001</v>
          </cell>
          <cell r="Y223">
            <v>8.6999999999999993</v>
          </cell>
          <cell r="Z223">
            <v>35.89</v>
          </cell>
          <cell r="AB223">
            <v>51.51</v>
          </cell>
          <cell r="AC223">
            <v>52.22</v>
          </cell>
          <cell r="AD223">
            <v>162.83000000000001</v>
          </cell>
          <cell r="AE223">
            <v>10.89</v>
          </cell>
          <cell r="AF223">
            <v>40.229999999999997</v>
          </cell>
          <cell r="AH223">
            <v>58.71</v>
          </cell>
          <cell r="AI223">
            <v>43.05</v>
          </cell>
          <cell r="AJ223">
            <v>175.06</v>
          </cell>
          <cell r="AK223">
            <v>11.43</v>
          </cell>
          <cell r="AL223">
            <v>47.01</v>
          </cell>
          <cell r="AN223">
            <v>61.18</v>
          </cell>
          <cell r="AO223">
            <v>61.62</v>
          </cell>
          <cell r="AP223">
            <v>189.49</v>
          </cell>
          <cell r="AQ223">
            <v>12.08</v>
          </cell>
          <cell r="AR223">
            <v>48.72</v>
          </cell>
          <cell r="AT223">
            <v>61.18</v>
          </cell>
          <cell r="AU223">
            <v>61.17</v>
          </cell>
          <cell r="AV223">
            <v>180.15</v>
          </cell>
          <cell r="AW223">
            <v>12.91</v>
          </cell>
          <cell r="AX223">
            <v>45.47</v>
          </cell>
          <cell r="AZ223">
            <v>379.82222573399997</v>
          </cell>
          <cell r="BA223">
            <v>395.93237745599993</v>
          </cell>
          <cell r="BB223">
            <v>512.05540157999997</v>
          </cell>
          <cell r="BD223">
            <v>28.840696325999993</v>
          </cell>
          <cell r="BE223">
            <v>35.599910561999991</v>
          </cell>
          <cell r="BF223">
            <v>40.576019201999998</v>
          </cell>
          <cell r="BG223">
            <v>42.283100915999995</v>
          </cell>
          <cell r="BH223">
            <v>42.283100915999995</v>
          </cell>
          <cell r="BJ223">
            <v>586.88897486647454</v>
          </cell>
          <cell r="BK223">
            <v>611.7818584011244</v>
          </cell>
          <cell r="BL223">
            <v>791.21138613565336</v>
          </cell>
          <cell r="BN223">
            <v>44.563707846458101</v>
          </cell>
          <cell r="BO223">
            <v>55.00782629214131</v>
          </cell>
          <cell r="BP223">
            <v>62.696747847245526</v>
          </cell>
          <cell r="BQ223">
            <v>65.334475102954883</v>
          </cell>
          <cell r="BR223">
            <v>65.334475102954883</v>
          </cell>
        </row>
        <row r="224">
          <cell r="B224" t="str">
            <v>United Republic of Tanzania</v>
          </cell>
          <cell r="C224"/>
          <cell r="D224">
            <v>11.57</v>
          </cell>
          <cell r="E224">
            <v>12.47</v>
          </cell>
          <cell r="F224">
            <v>25.27</v>
          </cell>
          <cell r="G224">
            <v>4.6500000000000004</v>
          </cell>
          <cell r="H224">
            <v>5.5</v>
          </cell>
          <cell r="J224">
            <v>12.06</v>
          </cell>
          <cell r="K224">
            <v>12.6</v>
          </cell>
          <cell r="L224">
            <v>28.03</v>
          </cell>
          <cell r="M224">
            <v>4.84</v>
          </cell>
          <cell r="N224">
            <v>6.02</v>
          </cell>
          <cell r="P224">
            <v>15.6</v>
          </cell>
          <cell r="Q224">
            <v>15.98</v>
          </cell>
          <cell r="R224">
            <v>33.29</v>
          </cell>
          <cell r="S224">
            <v>6.2</v>
          </cell>
          <cell r="T224">
            <v>7.14</v>
          </cell>
          <cell r="V224">
            <v>2.5299999999999998</v>
          </cell>
          <cell r="W224">
            <v>2.61</v>
          </cell>
          <cell r="X224">
            <v>7.93</v>
          </cell>
          <cell r="Y224">
            <v>0.54</v>
          </cell>
          <cell r="Z224">
            <v>2.0499999999999998</v>
          </cell>
          <cell r="AB224">
            <v>3.12</v>
          </cell>
          <cell r="AC224">
            <v>3.12</v>
          </cell>
          <cell r="AD224">
            <v>9.52</v>
          </cell>
          <cell r="AE224">
            <v>0.67</v>
          </cell>
          <cell r="AF224">
            <v>2.75</v>
          </cell>
          <cell r="AH224">
            <v>3.56</v>
          </cell>
          <cell r="AI224">
            <v>2.61</v>
          </cell>
          <cell r="AJ224">
            <v>10.77</v>
          </cell>
          <cell r="AK224">
            <v>0.74</v>
          </cell>
          <cell r="AL224">
            <v>2.65</v>
          </cell>
          <cell r="AN224">
            <v>3.71</v>
          </cell>
          <cell r="AO224">
            <v>3.71</v>
          </cell>
          <cell r="AP224">
            <v>11.11</v>
          </cell>
          <cell r="AQ224">
            <v>0.8</v>
          </cell>
          <cell r="AR224">
            <v>2.85</v>
          </cell>
          <cell r="AT224">
            <v>3.71</v>
          </cell>
          <cell r="AU224">
            <v>3.78</v>
          </cell>
          <cell r="AV224">
            <v>11.33</v>
          </cell>
          <cell r="AW224">
            <v>0.74</v>
          </cell>
          <cell r="AX224">
            <v>2.9</v>
          </cell>
          <cell r="AZ224">
            <v>5645.4035359292993</v>
          </cell>
          <cell r="BA224">
            <v>5884.4914989893996</v>
          </cell>
          <cell r="BB224">
            <v>7611.7800484439986</v>
          </cell>
          <cell r="BD224">
            <v>1234.4745847796996</v>
          </cell>
          <cell r="BE224">
            <v>1522.3560096887998</v>
          </cell>
          <cell r="BF224">
            <v>1737.0472418243999</v>
          </cell>
          <cell r="BG224">
            <v>1810.2374345978997</v>
          </cell>
          <cell r="BH224">
            <v>1810.2374345978997</v>
          </cell>
          <cell r="BJ224">
            <v>4.0058999912344788</v>
          </cell>
          <cell r="BK224">
            <v>4.1755534912954033</v>
          </cell>
          <cell r="BL224">
            <v>5.4012134713273872</v>
          </cell>
          <cell r="BN224">
            <v>0.87596603092681335</v>
          </cell>
          <cell r="BO224">
            <v>1.0802426942654775</v>
          </cell>
          <cell r="BP224">
            <v>1.2325846126875322</v>
          </cell>
          <cell r="BQ224">
            <v>1.2845193576041414</v>
          </cell>
          <cell r="BR224">
            <v>1.2845193576041414</v>
          </cell>
        </row>
        <row r="225">
          <cell r="B225" t="str">
            <v>United States of America</v>
          </cell>
          <cell r="C225"/>
          <cell r="D225">
            <v>764.62</v>
          </cell>
          <cell r="E225">
            <v>788.5</v>
          </cell>
          <cell r="F225">
            <v>1700.93</v>
          </cell>
          <cell r="G225">
            <v>293.85000000000002</v>
          </cell>
          <cell r="H225">
            <v>381.24</v>
          </cell>
          <cell r="J225">
            <v>797.05</v>
          </cell>
          <cell r="K225">
            <v>834.13</v>
          </cell>
          <cell r="L225">
            <v>1789.65</v>
          </cell>
          <cell r="M225">
            <v>318.51</v>
          </cell>
          <cell r="N225">
            <v>375.56</v>
          </cell>
          <cell r="P225">
            <v>1030.83</v>
          </cell>
          <cell r="Q225">
            <v>1093.51</v>
          </cell>
          <cell r="R225">
            <v>2426.98</v>
          </cell>
          <cell r="S225">
            <v>415.16</v>
          </cell>
          <cell r="T225">
            <v>535.63</v>
          </cell>
          <cell r="V225">
            <v>53.04</v>
          </cell>
          <cell r="W225">
            <v>52.5</v>
          </cell>
          <cell r="X225">
            <v>153.66999999999999</v>
          </cell>
          <cell r="Y225">
            <v>10.33</v>
          </cell>
          <cell r="Z225">
            <v>40.369999999999997</v>
          </cell>
          <cell r="AB225">
            <v>65.459999999999994</v>
          </cell>
          <cell r="AC225">
            <v>64.069999999999993</v>
          </cell>
          <cell r="AD225">
            <v>195.88</v>
          </cell>
          <cell r="AE225">
            <v>12.88</v>
          </cell>
          <cell r="AF225">
            <v>49.98</v>
          </cell>
          <cell r="AH225">
            <v>74.63</v>
          </cell>
          <cell r="AI225">
            <v>52.5</v>
          </cell>
          <cell r="AJ225">
            <v>221.4</v>
          </cell>
          <cell r="AK225">
            <v>16.73</v>
          </cell>
          <cell r="AL225">
            <v>54.06</v>
          </cell>
          <cell r="AN225">
            <v>77.760000000000005</v>
          </cell>
          <cell r="AO225">
            <v>76.47</v>
          </cell>
          <cell r="AP225">
            <v>230.22</v>
          </cell>
          <cell r="AQ225">
            <v>15.95</v>
          </cell>
          <cell r="AR225">
            <v>61.12</v>
          </cell>
          <cell r="AT225">
            <v>77.760000000000005</v>
          </cell>
          <cell r="AU225">
            <v>79.239999999999995</v>
          </cell>
          <cell r="AV225">
            <v>241.09</v>
          </cell>
          <cell r="AW225">
            <v>16.7</v>
          </cell>
          <cell r="AX225">
            <v>61.74</v>
          </cell>
          <cell r="AZ225">
            <v>764.62</v>
          </cell>
          <cell r="BA225">
            <v>797.05</v>
          </cell>
          <cell r="BB225">
            <v>1030.83</v>
          </cell>
          <cell r="BD225">
            <v>53.04</v>
          </cell>
          <cell r="BE225">
            <v>65.459999999999994</v>
          </cell>
          <cell r="BF225">
            <v>74.63</v>
          </cell>
          <cell r="BG225">
            <v>77.760000000000005</v>
          </cell>
          <cell r="BH225">
            <v>77.760000000000005</v>
          </cell>
          <cell r="BJ225">
            <v>764.62</v>
          </cell>
          <cell r="BK225">
            <v>797.05</v>
          </cell>
          <cell r="BL225">
            <v>1030.83</v>
          </cell>
          <cell r="BN225">
            <v>53.04</v>
          </cell>
          <cell r="BO225">
            <v>65.459999999999994</v>
          </cell>
          <cell r="BP225">
            <v>74.63</v>
          </cell>
          <cell r="BQ225">
            <v>77.760000000000005</v>
          </cell>
          <cell r="BR225">
            <v>77.760000000000005</v>
          </cell>
        </row>
        <row r="226">
          <cell r="B226" t="str">
            <v>Uruguay</v>
          </cell>
          <cell r="C226"/>
          <cell r="D226">
            <v>180.95</v>
          </cell>
          <cell r="E226">
            <v>193.04</v>
          </cell>
          <cell r="F226">
            <v>400.45</v>
          </cell>
          <cell r="G226">
            <v>78.81</v>
          </cell>
          <cell r="H226">
            <v>88.93</v>
          </cell>
          <cell r="J226">
            <v>188.63</v>
          </cell>
          <cell r="K226">
            <v>198.28</v>
          </cell>
          <cell r="L226">
            <v>421.16</v>
          </cell>
          <cell r="M226">
            <v>79.22</v>
          </cell>
          <cell r="N226">
            <v>90.64</v>
          </cell>
          <cell r="P226">
            <v>243.95</v>
          </cell>
          <cell r="Q226">
            <v>249.37</v>
          </cell>
          <cell r="R226">
            <v>506.27</v>
          </cell>
          <cell r="S226">
            <v>102.58</v>
          </cell>
          <cell r="T226">
            <v>106.04</v>
          </cell>
          <cell r="V226">
            <v>18.63</v>
          </cell>
          <cell r="W226">
            <v>18.350000000000001</v>
          </cell>
          <cell r="X226">
            <v>58.04</v>
          </cell>
          <cell r="Y226">
            <v>3.8</v>
          </cell>
          <cell r="Z226">
            <v>14.07</v>
          </cell>
          <cell r="AB226">
            <v>22.99</v>
          </cell>
          <cell r="AC226">
            <v>23.07</v>
          </cell>
          <cell r="AD226">
            <v>66.400000000000006</v>
          </cell>
          <cell r="AE226">
            <v>4.72</v>
          </cell>
          <cell r="AF226">
            <v>18.29</v>
          </cell>
          <cell r="AH226">
            <v>26.21</v>
          </cell>
          <cell r="AI226">
            <v>18.350000000000001</v>
          </cell>
          <cell r="AJ226">
            <v>84.9</v>
          </cell>
          <cell r="AK226">
            <v>5.05</v>
          </cell>
          <cell r="AL226">
            <v>20.58</v>
          </cell>
          <cell r="AN226">
            <v>27.31</v>
          </cell>
          <cell r="AO226">
            <v>27.31</v>
          </cell>
          <cell r="AP226">
            <v>86.39</v>
          </cell>
          <cell r="AQ226">
            <v>5.3</v>
          </cell>
          <cell r="AR226">
            <v>21.45</v>
          </cell>
          <cell r="AT226">
            <v>27.31</v>
          </cell>
          <cell r="AU226">
            <v>27.22</v>
          </cell>
          <cell r="AV226">
            <v>83.63</v>
          </cell>
          <cell r="AW226">
            <v>5.37</v>
          </cell>
          <cell r="AX226">
            <v>20.48</v>
          </cell>
          <cell r="AZ226">
            <v>2587.2537438824997</v>
          </cell>
          <cell r="BA226">
            <v>2697.0636844904998</v>
          </cell>
          <cell r="BB226">
            <v>3488.0384129324998</v>
          </cell>
          <cell r="BD226">
            <v>266.37489499049997</v>
          </cell>
          <cell r="BE226">
            <v>328.71491335650001</v>
          </cell>
          <cell r="BF226">
            <v>374.75501866350004</v>
          </cell>
          <cell r="BG226">
            <v>390.48300494849997</v>
          </cell>
          <cell r="BH226">
            <v>390.48300494849997</v>
          </cell>
          <cell r="BJ226">
            <v>128.98042146999327</v>
          </cell>
          <cell r="BK226">
            <v>134.45469412481256</v>
          </cell>
          <cell r="BL226">
            <v>173.88656434155766</v>
          </cell>
          <cell r="BN226">
            <v>13.279387963448327</v>
          </cell>
          <cell r="BO226">
            <v>16.387178168528024</v>
          </cell>
          <cell r="BP226">
            <v>18.682381026407981</v>
          </cell>
          <cell r="BQ226">
            <v>19.466456536863866</v>
          </cell>
          <cell r="BR226">
            <v>19.466456536863866</v>
          </cell>
        </row>
        <row r="227">
          <cell r="B227" t="str">
            <v>Uzbekistan</v>
          </cell>
          <cell r="C227"/>
          <cell r="D227">
            <v>30.64</v>
          </cell>
          <cell r="E227">
            <v>32.15</v>
          </cell>
          <cell r="F227">
            <v>69.099999999999994</v>
          </cell>
          <cell r="G227">
            <v>12.52</v>
          </cell>
          <cell r="H227">
            <v>14.31</v>
          </cell>
          <cell r="J227">
            <v>31.94</v>
          </cell>
          <cell r="K227">
            <v>33.35</v>
          </cell>
          <cell r="L227">
            <v>71.19</v>
          </cell>
          <cell r="M227">
            <v>13.36</v>
          </cell>
          <cell r="N227">
            <v>15.64</v>
          </cell>
          <cell r="P227">
            <v>41.31</v>
          </cell>
          <cell r="Q227">
            <v>42.26</v>
          </cell>
          <cell r="R227">
            <v>90.79</v>
          </cell>
          <cell r="S227">
            <v>16.23</v>
          </cell>
          <cell r="T227">
            <v>19.21</v>
          </cell>
          <cell r="V227">
            <v>5.13</v>
          </cell>
          <cell r="W227">
            <v>5.12</v>
          </cell>
          <cell r="X227">
            <v>15.52</v>
          </cell>
          <cell r="Y227">
            <v>1.1399999999999999</v>
          </cell>
          <cell r="Z227">
            <v>3.91</v>
          </cell>
          <cell r="AB227">
            <v>6.33</v>
          </cell>
          <cell r="AC227">
            <v>6.23</v>
          </cell>
          <cell r="AD227">
            <v>18.600000000000001</v>
          </cell>
          <cell r="AE227">
            <v>1.3</v>
          </cell>
          <cell r="AF227">
            <v>4.7300000000000004</v>
          </cell>
          <cell r="AH227">
            <v>7.22</v>
          </cell>
          <cell r="AI227">
            <v>5.12</v>
          </cell>
          <cell r="AJ227">
            <v>21.94</v>
          </cell>
          <cell r="AK227">
            <v>1.7</v>
          </cell>
          <cell r="AL227">
            <v>5.28</v>
          </cell>
          <cell r="AN227">
            <v>7.52</v>
          </cell>
          <cell r="AO227">
            <v>7.49</v>
          </cell>
          <cell r="AP227">
            <v>23.48</v>
          </cell>
          <cell r="AQ227">
            <v>1.54</v>
          </cell>
          <cell r="AR227">
            <v>5.69</v>
          </cell>
          <cell r="AT227">
            <v>7.52</v>
          </cell>
          <cell r="AU227">
            <v>7.52</v>
          </cell>
          <cell r="AV227">
            <v>24.13</v>
          </cell>
          <cell r="AW227">
            <v>1.59</v>
          </cell>
          <cell r="AX227">
            <v>5.87</v>
          </cell>
          <cell r="AZ227">
            <v>16305.4761587064</v>
          </cell>
          <cell r="BA227">
            <v>16997.288136719399</v>
          </cell>
          <cell r="BB227">
            <v>21983.656009013099</v>
          </cell>
          <cell r="BD227">
            <v>2729.9964978512999</v>
          </cell>
          <cell r="BE227">
            <v>3368.5921698633001</v>
          </cell>
          <cell r="BF227">
            <v>3842.2172932721996</v>
          </cell>
          <cell r="BG227">
            <v>4001.8662112751995</v>
          </cell>
          <cell r="BH227">
            <v>4001.8662112751995</v>
          </cell>
          <cell r="BJ227">
            <v>10.275965850320889</v>
          </cell>
          <cell r="BK227">
            <v>10.711956568513354</v>
          </cell>
          <cell r="BL227">
            <v>13.854443514254436</v>
          </cell>
          <cell r="BN227">
            <v>1.7204864494825769</v>
          </cell>
          <cell r="BO227">
            <v>2.1229394201217766</v>
          </cell>
          <cell r="BP227">
            <v>2.4214253733458491</v>
          </cell>
          <cell r="BQ227">
            <v>2.5220386160056485</v>
          </cell>
          <cell r="BR227">
            <v>2.5220386160056485</v>
          </cell>
        </row>
        <row r="228">
          <cell r="B228" t="str">
            <v>Vanuatu</v>
          </cell>
          <cell r="C228"/>
          <cell r="D228">
            <v>46.3</v>
          </cell>
          <cell r="E228">
            <v>48.68</v>
          </cell>
          <cell r="F228">
            <v>105.37</v>
          </cell>
          <cell r="G228">
            <v>17.97</v>
          </cell>
          <cell r="H228">
            <v>22.59</v>
          </cell>
          <cell r="J228">
            <v>48.27</v>
          </cell>
          <cell r="K228">
            <v>50.09</v>
          </cell>
          <cell r="L228">
            <v>104.31</v>
          </cell>
          <cell r="M228">
            <v>19.52</v>
          </cell>
          <cell r="N228">
            <v>22.43</v>
          </cell>
          <cell r="P228">
            <v>62.42</v>
          </cell>
          <cell r="Q228">
            <v>66.31</v>
          </cell>
          <cell r="R228">
            <v>145.65</v>
          </cell>
          <cell r="S228">
            <v>24.98</v>
          </cell>
          <cell r="T228">
            <v>30.54</v>
          </cell>
          <cell r="V228">
            <v>6.92</v>
          </cell>
          <cell r="W228">
            <v>6.98</v>
          </cell>
          <cell r="X228">
            <v>21.6</v>
          </cell>
          <cell r="Y228">
            <v>1.33</v>
          </cell>
          <cell r="Z228">
            <v>5.64</v>
          </cell>
          <cell r="AB228">
            <v>8.5399999999999991</v>
          </cell>
          <cell r="AC228">
            <v>8.5</v>
          </cell>
          <cell r="AD228">
            <v>27.1</v>
          </cell>
          <cell r="AE228">
            <v>1.76</v>
          </cell>
          <cell r="AF228">
            <v>6.75</v>
          </cell>
          <cell r="AH228">
            <v>9.74</v>
          </cell>
          <cell r="AI228">
            <v>6.98</v>
          </cell>
          <cell r="AJ228">
            <v>29.62</v>
          </cell>
          <cell r="AK228">
            <v>1.85</v>
          </cell>
          <cell r="AL228">
            <v>7.58</v>
          </cell>
          <cell r="AN228">
            <v>10.15</v>
          </cell>
          <cell r="AO228">
            <v>10.4</v>
          </cell>
          <cell r="AP228">
            <v>34.07</v>
          </cell>
          <cell r="AQ228">
            <v>1.92</v>
          </cell>
          <cell r="AR228">
            <v>8.36</v>
          </cell>
          <cell r="AT228">
            <v>10.15</v>
          </cell>
          <cell r="AU228">
            <v>9.94</v>
          </cell>
          <cell r="AV228">
            <v>29.13</v>
          </cell>
          <cell r="AW228">
            <v>2.0099999999999998</v>
          </cell>
          <cell r="AX228">
            <v>7.42</v>
          </cell>
          <cell r="AZ228">
            <v>4638.9003716950001</v>
          </cell>
          <cell r="BA228">
            <v>4836.279070015501</v>
          </cell>
          <cell r="BB228">
            <v>6253.9991620130004</v>
          </cell>
          <cell r="BD228">
            <v>693.33024993800007</v>
          </cell>
          <cell r="BE228">
            <v>855.64166683099995</v>
          </cell>
          <cell r="BF228">
            <v>975.8723460110001</v>
          </cell>
          <cell r="BG228">
            <v>1016.9511613975001</v>
          </cell>
          <cell r="BH228">
            <v>1016.9511613975001</v>
          </cell>
          <cell r="BJ228">
            <v>47.870187090779538</v>
          </cell>
          <cell r="BK228">
            <v>49.90699634712589</v>
          </cell>
          <cell r="BL228">
            <v>64.536869939664342</v>
          </cell>
          <cell r="BN228">
            <v>7.1546802304145665</v>
          </cell>
          <cell r="BO228">
            <v>8.8296198219278015</v>
          </cell>
          <cell r="BP228">
            <v>10.070315815641312</v>
          </cell>
          <cell r="BQ228">
            <v>10.494220280160095</v>
          </cell>
          <cell r="BR228">
            <v>10.494220280160095</v>
          </cell>
        </row>
        <row r="229">
          <cell r="B229" t="str">
            <v>Venezuela (Bolivarian Republic of)</v>
          </cell>
          <cell r="C229"/>
          <cell r="D229">
            <v>152.59</v>
          </cell>
          <cell r="E229">
            <v>155.86000000000001</v>
          </cell>
          <cell r="F229">
            <v>329.75</v>
          </cell>
          <cell r="G229">
            <v>61.46</v>
          </cell>
          <cell r="H229">
            <v>70.150000000000006</v>
          </cell>
          <cell r="J229">
            <v>159.07</v>
          </cell>
          <cell r="K229">
            <v>165.25</v>
          </cell>
          <cell r="L229">
            <v>362.28</v>
          </cell>
          <cell r="M229">
            <v>64.98</v>
          </cell>
          <cell r="N229">
            <v>76.45</v>
          </cell>
          <cell r="P229">
            <v>205.72</v>
          </cell>
          <cell r="Q229">
            <v>214.35</v>
          </cell>
          <cell r="R229">
            <v>489.09</v>
          </cell>
          <cell r="S229">
            <v>81.319999999999993</v>
          </cell>
          <cell r="T229">
            <v>103.06</v>
          </cell>
          <cell r="V229">
            <v>16.46</v>
          </cell>
          <cell r="W229">
            <v>16.600000000000001</v>
          </cell>
          <cell r="X229">
            <v>51.55</v>
          </cell>
          <cell r="Y229">
            <v>3.52</v>
          </cell>
          <cell r="Z229">
            <v>13.14</v>
          </cell>
          <cell r="AB229">
            <v>20.309999999999999</v>
          </cell>
          <cell r="AC229">
            <v>20.18</v>
          </cell>
          <cell r="AD229">
            <v>61.14</v>
          </cell>
          <cell r="AE229">
            <v>4.13</v>
          </cell>
          <cell r="AF229">
            <v>15.65</v>
          </cell>
          <cell r="AH229">
            <v>23.16</v>
          </cell>
          <cell r="AI229">
            <v>16.600000000000001</v>
          </cell>
          <cell r="AJ229">
            <v>67.959999999999994</v>
          </cell>
          <cell r="AK229">
            <v>4.8</v>
          </cell>
          <cell r="AL229">
            <v>17.38</v>
          </cell>
          <cell r="AN229">
            <v>24.13</v>
          </cell>
          <cell r="AO229">
            <v>24.07</v>
          </cell>
          <cell r="AP229">
            <v>67.790000000000006</v>
          </cell>
          <cell r="AQ229">
            <v>5.2</v>
          </cell>
          <cell r="AR229">
            <v>18.25</v>
          </cell>
          <cell r="AT229">
            <v>24.13</v>
          </cell>
          <cell r="AU229">
            <v>24.42</v>
          </cell>
          <cell r="AV229">
            <v>74.040000000000006</v>
          </cell>
          <cell r="AW229">
            <v>4.91</v>
          </cell>
          <cell r="AX229">
            <v>17.600000000000001</v>
          </cell>
          <cell r="AZ229">
            <v>329.40761458099996</v>
          </cell>
          <cell r="BA229">
            <v>343.39648241299994</v>
          </cell>
          <cell r="BB229">
            <v>444.10337814799993</v>
          </cell>
          <cell r="BD229">
            <v>35.533451313999997</v>
          </cell>
          <cell r="BE229">
            <v>43.84473852899999</v>
          </cell>
          <cell r="BF229">
            <v>49.997249843999995</v>
          </cell>
          <cell r="BG229">
            <v>52.091262466999993</v>
          </cell>
          <cell r="BH229">
            <v>52.091262466999993</v>
          </cell>
          <cell r="BJ229">
            <v>127.57549156752468</v>
          </cell>
          <cell r="BK229">
            <v>132.99320691818696</v>
          </cell>
          <cell r="BL229">
            <v>171.99574103985304</v>
          </cell>
          <cell r="BN229">
            <v>13.761665844429229</v>
          </cell>
          <cell r="BO229">
            <v>16.980524501844329</v>
          </cell>
          <cell r="BP229">
            <v>19.363315975515246</v>
          </cell>
          <cell r="BQ229">
            <v>20.174301143747101</v>
          </cell>
          <cell r="BR229">
            <v>20.174301143747101</v>
          </cell>
        </row>
        <row r="230">
          <cell r="B230" t="str">
            <v>Viet Nam</v>
          </cell>
          <cell r="C230"/>
          <cell r="D230">
            <v>30.31</v>
          </cell>
          <cell r="E230">
            <v>32.659999999999997</v>
          </cell>
          <cell r="F230">
            <v>66.67</v>
          </cell>
          <cell r="G230">
            <v>12.34</v>
          </cell>
          <cell r="H230">
            <v>15.07</v>
          </cell>
          <cell r="J230">
            <v>31.6</v>
          </cell>
          <cell r="K230">
            <v>33.450000000000003</v>
          </cell>
          <cell r="L230">
            <v>70.17</v>
          </cell>
          <cell r="M230">
            <v>13.18</v>
          </cell>
          <cell r="N230">
            <v>14.85</v>
          </cell>
          <cell r="P230">
            <v>40.86</v>
          </cell>
          <cell r="Q230">
            <v>41.77</v>
          </cell>
          <cell r="R230">
            <v>88.93</v>
          </cell>
          <cell r="S230">
            <v>16.440000000000001</v>
          </cell>
          <cell r="T230">
            <v>18.86</v>
          </cell>
          <cell r="V230">
            <v>5.09</v>
          </cell>
          <cell r="W230">
            <v>5.08</v>
          </cell>
          <cell r="X230">
            <v>15.44</v>
          </cell>
          <cell r="Y230">
            <v>0.98</v>
          </cell>
          <cell r="Z230">
            <v>3.93</v>
          </cell>
          <cell r="AB230">
            <v>6.28</v>
          </cell>
          <cell r="AC230">
            <v>6.19</v>
          </cell>
          <cell r="AD230">
            <v>18.86</v>
          </cell>
          <cell r="AE230">
            <v>1.29</v>
          </cell>
          <cell r="AF230">
            <v>4.6399999999999997</v>
          </cell>
          <cell r="AH230">
            <v>7.16</v>
          </cell>
          <cell r="AI230">
            <v>5.08</v>
          </cell>
          <cell r="AJ230">
            <v>20.88</v>
          </cell>
          <cell r="AK230">
            <v>1.4</v>
          </cell>
          <cell r="AL230">
            <v>5.41</v>
          </cell>
          <cell r="AN230">
            <v>7.46</v>
          </cell>
          <cell r="AO230">
            <v>7.38</v>
          </cell>
          <cell r="AP230">
            <v>22.17</v>
          </cell>
          <cell r="AQ230">
            <v>1.57</v>
          </cell>
          <cell r="AR230">
            <v>5.3</v>
          </cell>
          <cell r="AT230">
            <v>7.46</v>
          </cell>
          <cell r="AU230">
            <v>7.62</v>
          </cell>
          <cell r="AV230">
            <v>24.37</v>
          </cell>
          <cell r="AW230">
            <v>1.67</v>
          </cell>
          <cell r="AX230">
            <v>5.94</v>
          </cell>
          <cell r="AZ230">
            <v>170994.66903397616</v>
          </cell>
          <cell r="BA230">
            <v>178272.23825383198</v>
          </cell>
          <cell r="BB230">
            <v>230512.77389403715</v>
          </cell>
          <cell r="BD230">
            <v>28715.370022531792</v>
          </cell>
          <cell r="BE230">
            <v>35428.786589685595</v>
          </cell>
          <cell r="BF230">
            <v>40393.329933463196</v>
          </cell>
          <cell r="BG230">
            <v>42085.787891569191</v>
          </cell>
          <cell r="BH230">
            <v>42085.787891569191</v>
          </cell>
          <cell r="BJ230">
            <v>9.186881996854094</v>
          </cell>
          <cell r="BK230">
            <v>9.5778776344635244</v>
          </cell>
          <cell r="BL230">
            <v>12.384559498233532</v>
          </cell>
          <cell r="BN230">
            <v>1.5427657328930169</v>
          </cell>
          <cell r="BO230">
            <v>1.9034516311528777</v>
          </cell>
          <cell r="BP230">
            <v>2.1701773374290774</v>
          </cell>
          <cell r="BQ230">
            <v>2.2611065554777814</v>
          </cell>
          <cell r="BR230">
            <v>2.2611065554777814</v>
          </cell>
        </row>
        <row r="231">
          <cell r="B231" t="str">
            <v>Yemen</v>
          </cell>
          <cell r="C231"/>
          <cell r="D231">
            <v>23.38</v>
          </cell>
          <cell r="E231">
            <v>24.04</v>
          </cell>
          <cell r="F231">
            <v>51.24</v>
          </cell>
          <cell r="G231">
            <v>9.41</v>
          </cell>
          <cell r="H231">
            <v>11.22</v>
          </cell>
          <cell r="J231">
            <v>24.37</v>
          </cell>
          <cell r="K231">
            <v>25.56</v>
          </cell>
          <cell r="L231">
            <v>55.7</v>
          </cell>
          <cell r="M231">
            <v>10.35</v>
          </cell>
          <cell r="N231">
            <v>11.49</v>
          </cell>
          <cell r="P231">
            <v>31.52</v>
          </cell>
          <cell r="Q231">
            <v>32.700000000000003</v>
          </cell>
          <cell r="R231">
            <v>66.42</v>
          </cell>
          <cell r="S231">
            <v>12.36</v>
          </cell>
          <cell r="T231">
            <v>14.78</v>
          </cell>
          <cell r="V231">
            <v>4.22</v>
          </cell>
          <cell r="W231">
            <v>4.18</v>
          </cell>
          <cell r="X231">
            <v>12.46</v>
          </cell>
          <cell r="Y231">
            <v>0.91</v>
          </cell>
          <cell r="Z231">
            <v>3.18</v>
          </cell>
          <cell r="AB231">
            <v>5.2</v>
          </cell>
          <cell r="AC231">
            <v>5.07</v>
          </cell>
          <cell r="AD231">
            <v>14.69</v>
          </cell>
          <cell r="AE231">
            <v>1.04</v>
          </cell>
          <cell r="AF231">
            <v>3.72</v>
          </cell>
          <cell r="AH231">
            <v>5.93</v>
          </cell>
          <cell r="AI231">
            <v>4.18</v>
          </cell>
          <cell r="AJ231">
            <v>18.77</v>
          </cell>
          <cell r="AK231">
            <v>1.21</v>
          </cell>
          <cell r="AL231">
            <v>4.68</v>
          </cell>
          <cell r="AN231">
            <v>6.18</v>
          </cell>
          <cell r="AO231">
            <v>6.22</v>
          </cell>
          <cell r="AP231">
            <v>19.23</v>
          </cell>
          <cell r="AQ231">
            <v>1.35</v>
          </cell>
          <cell r="AR231">
            <v>4.6900000000000004</v>
          </cell>
          <cell r="AT231">
            <v>6.18</v>
          </cell>
          <cell r="AU231">
            <v>6.08</v>
          </cell>
          <cell r="AV231">
            <v>18.05</v>
          </cell>
          <cell r="AW231">
            <v>1.21</v>
          </cell>
          <cell r="AX231">
            <v>4.5199999999999996</v>
          </cell>
          <cell r="AZ231">
            <v>2655.2665999999999</v>
          </cell>
          <cell r="BA231">
            <v>2767.7009000000003</v>
          </cell>
          <cell r="BB231">
            <v>3579.7264</v>
          </cell>
          <cell r="BD231">
            <v>479.2654</v>
          </cell>
          <cell r="BE231">
            <v>590.56400000000008</v>
          </cell>
          <cell r="BF231">
            <v>673.4701</v>
          </cell>
          <cell r="BG231">
            <v>701.86260000000004</v>
          </cell>
          <cell r="BH231">
            <v>701.86260000000004</v>
          </cell>
          <cell r="BJ231">
            <v>12.091928594198277</v>
          </cell>
          <cell r="BK231">
            <v>12.603947811831141</v>
          </cell>
          <cell r="BL231">
            <v>16.301864383624025</v>
          </cell>
          <cell r="BN231">
            <v>2.1825465640511861</v>
          </cell>
          <cell r="BO231">
            <v>2.6893938703948272</v>
          </cell>
          <cell r="BP231">
            <v>3.0669433945079465</v>
          </cell>
          <cell r="BQ231">
            <v>3.1962411767384671</v>
          </cell>
          <cell r="BR231">
            <v>3.1962411767384671</v>
          </cell>
        </row>
        <row r="232">
          <cell r="B232" t="str">
            <v>Zambia</v>
          </cell>
          <cell r="C232"/>
          <cell r="D232">
            <v>12.9</v>
          </cell>
          <cell r="E232">
            <v>13.62</v>
          </cell>
          <cell r="F232">
            <v>29.67</v>
          </cell>
          <cell r="G232">
            <v>5.12</v>
          </cell>
          <cell r="H232">
            <v>6.31</v>
          </cell>
          <cell r="J232">
            <v>13.45</v>
          </cell>
          <cell r="K232">
            <v>13.61</v>
          </cell>
          <cell r="L232">
            <v>28.98</v>
          </cell>
          <cell r="M232">
            <v>5.2</v>
          </cell>
          <cell r="N232">
            <v>6.4</v>
          </cell>
          <cell r="P232">
            <v>17.39</v>
          </cell>
          <cell r="Q232">
            <v>18.02</v>
          </cell>
          <cell r="R232">
            <v>39.090000000000003</v>
          </cell>
          <cell r="S232">
            <v>6.93</v>
          </cell>
          <cell r="T232">
            <v>8.7100000000000009</v>
          </cell>
          <cell r="V232">
            <v>2.74</v>
          </cell>
          <cell r="W232">
            <v>2.72</v>
          </cell>
          <cell r="X232">
            <v>8.84</v>
          </cell>
          <cell r="Y232">
            <v>0.56000000000000005</v>
          </cell>
          <cell r="Z232">
            <v>2.2599999999999998</v>
          </cell>
          <cell r="AB232">
            <v>3.38</v>
          </cell>
          <cell r="AC232">
            <v>3.31</v>
          </cell>
          <cell r="AD232">
            <v>9.92</v>
          </cell>
          <cell r="AE232">
            <v>0.72</v>
          </cell>
          <cell r="AF232">
            <v>2.41</v>
          </cell>
          <cell r="AH232">
            <v>3.85</v>
          </cell>
          <cell r="AI232">
            <v>2.72</v>
          </cell>
          <cell r="AJ232">
            <v>11.95</v>
          </cell>
          <cell r="AK232">
            <v>0.8</v>
          </cell>
          <cell r="AL232">
            <v>2.93</v>
          </cell>
          <cell r="AN232">
            <v>4.01</v>
          </cell>
          <cell r="AO232">
            <v>3.93</v>
          </cell>
          <cell r="AP232">
            <v>12.17</v>
          </cell>
          <cell r="AQ232">
            <v>0.8</v>
          </cell>
          <cell r="AR232">
            <v>3.06</v>
          </cell>
          <cell r="AT232">
            <v>4.01</v>
          </cell>
          <cell r="AU232">
            <v>3.79</v>
          </cell>
          <cell r="AV232">
            <v>11.62</v>
          </cell>
          <cell r="AW232">
            <v>0.81</v>
          </cell>
          <cell r="AX232">
            <v>2.78</v>
          </cell>
          <cell r="AZ232">
            <v>27.812789451</v>
          </cell>
          <cell r="BA232">
            <v>28.998606055499998</v>
          </cell>
          <cell r="BB232">
            <v>37.493365004099999</v>
          </cell>
          <cell r="BD232">
            <v>5.9075227206000003</v>
          </cell>
          <cell r="BE232">
            <v>7.2873820422</v>
          </cell>
          <cell r="BF232">
            <v>8.3007162315000009</v>
          </cell>
          <cell r="BG232">
            <v>8.6456810618999995</v>
          </cell>
          <cell r="BH232">
            <v>8.6456810618999995</v>
          </cell>
          <cell r="BJ232">
            <v>5.7977894324703714</v>
          </cell>
          <cell r="BK232">
            <v>6.0449820051725967</v>
          </cell>
          <cell r="BL232">
            <v>7.815779707803082</v>
          </cell>
          <cell r="BN232">
            <v>1.231468453098358</v>
          </cell>
          <cell r="BO232">
            <v>1.5191107195154927</v>
          </cell>
          <cell r="BP232">
            <v>1.7303480089155763</v>
          </cell>
          <cell r="BQ232">
            <v>1.8022585755198595</v>
          </cell>
          <cell r="BR232">
            <v>1.8022585755198595</v>
          </cell>
        </row>
        <row r="233">
          <cell r="B233" t="str">
            <v>Zimbabwe</v>
          </cell>
          <cell r="C233"/>
          <cell r="D233"/>
          <cell r="E233"/>
          <cell r="F233"/>
          <cell r="G233"/>
          <cell r="H233"/>
          <cell r="J233"/>
          <cell r="K233"/>
          <cell r="L233"/>
          <cell r="M233"/>
          <cell r="N233"/>
          <cell r="P233"/>
          <cell r="Q233"/>
          <cell r="R233"/>
          <cell r="S233"/>
          <cell r="T233"/>
          <cell r="U233"/>
          <cell r="V233"/>
          <cell r="W233"/>
          <cell r="X233"/>
          <cell r="Y233"/>
          <cell r="Z233"/>
          <cell r="AB233"/>
          <cell r="AC233"/>
          <cell r="AD233"/>
          <cell r="AE233"/>
          <cell r="AF233"/>
          <cell r="AH233">
            <v>0</v>
          </cell>
          <cell r="AI233"/>
          <cell r="AJ233"/>
          <cell r="AK233"/>
          <cell r="AL233"/>
          <cell r="AN233">
            <v>0</v>
          </cell>
          <cell r="AO233"/>
          <cell r="AP233"/>
          <cell r="AQ233"/>
          <cell r="AR233"/>
          <cell r="AT233">
            <v>0</v>
          </cell>
          <cell r="AU233"/>
          <cell r="AV233"/>
          <cell r="AW233"/>
          <cell r="AX233"/>
          <cell r="AZ233" t="e">
            <v>#VALUE!</v>
          </cell>
          <cell r="BA233" t="e">
            <v>#VALUE!</v>
          </cell>
          <cell r="BB233" t="e">
            <v>#VALUE!</v>
          </cell>
          <cell r="BD233" t="e">
            <v>#VALUE!</v>
          </cell>
          <cell r="BE233" t="e">
            <v>#VALUE!</v>
          </cell>
          <cell r="BF233" t="e">
            <v>#VALUE!</v>
          </cell>
          <cell r="BG233" t="e">
            <v>#VALUE!</v>
          </cell>
          <cell r="BH233" t="e">
            <v>#VALUE!</v>
          </cell>
          <cell r="BJ233" t="e">
            <v>#VALUE!</v>
          </cell>
          <cell r="BK233" t="e">
            <v>#VALUE!</v>
          </cell>
          <cell r="BL233" t="e">
            <v>#VALUE!</v>
          </cell>
          <cell r="BN233" t="e">
            <v>#VALUE!</v>
          </cell>
          <cell r="BO233" t="e">
            <v>#VALUE!</v>
          </cell>
          <cell r="BP233" t="e">
            <v>#VALUE!</v>
          </cell>
          <cell r="BQ233" t="e">
            <v>#VALUE!</v>
          </cell>
          <cell r="BR233" t="e">
            <v>#VALUE!</v>
          </cell>
        </row>
      </sheetData>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1. Contents"/>
      <sheetName val="2. Data sources"/>
      <sheetName val="Input prices"/>
      <sheetName val="Countries"/>
      <sheetName val="3.1 Metadata"/>
      <sheetName val="3.2 Prices and Deflators"/>
      <sheetName val="3.3 Administrative Divisions"/>
      <sheetName val="3.4 Healthcare Facilities"/>
      <sheetName val="3.5 Unit cost IP-OP"/>
      <sheetName val="IP-OP new"/>
      <sheetName val="4. International salaries"/>
      <sheetName val="International Salaries Hidden"/>
      <sheetName val="5. Travel Allowance &amp; Per Diem"/>
      <sheetName val="6.1 Vehicles &amp; Transport Costs"/>
      <sheetName val="6.2 Fuel Prices"/>
      <sheetName val="7. Cold-Chain Storage and Dist."/>
      <sheetName val="8.1 Generators &amp; Solar"/>
      <sheetName val="8.2 Electricity Prices"/>
      <sheetName val="8.3 Water Prices"/>
      <sheetName val="9. Construction Costs"/>
      <sheetName val="10.Office Supp. &amp; Furniture"/>
      <sheetName val="11. ITU"/>
      <sheetName val="12. Mass Media"/>
      <sheetName val="13. Distance between regions"/>
      <sheetName val="Suggestion1"/>
    </sheetNames>
    <sheetDataSet>
      <sheetData sheetId="0"/>
      <sheetData sheetId="1"/>
      <sheetData sheetId="2"/>
      <sheetData sheetId="3"/>
      <sheetData sheetId="4"/>
      <sheetData sheetId="5">
        <row r="4">
          <cell r="B4" t="str">
            <v>AFG</v>
          </cell>
          <cell r="C4" t="str">
            <v>EMR</v>
          </cell>
          <cell r="D4"/>
          <cell r="E4" t="str">
            <v>L</v>
          </cell>
          <cell r="F4">
            <v>38041757</v>
          </cell>
          <cell r="G4">
            <v>18053228.578887757</v>
          </cell>
          <cell r="H4">
            <v>2152.3664894209001</v>
          </cell>
          <cell r="I4">
            <v>494.17934988602889</v>
          </cell>
          <cell r="J4">
            <v>1</v>
          </cell>
        </row>
        <row r="5">
          <cell r="B5" t="str">
            <v>ALB</v>
          </cell>
          <cell r="C5" t="str">
            <v>EUR</v>
          </cell>
          <cell r="D5"/>
          <cell r="E5" t="str">
            <v>UM</v>
          </cell>
          <cell r="F5">
            <v>2880913</v>
          </cell>
          <cell r="G5">
            <v>15156432.309897657</v>
          </cell>
          <cell r="H5">
            <v>14012.976435430464</v>
          </cell>
          <cell r="I5">
            <v>5395.6595318537547</v>
          </cell>
          <cell r="J5">
            <v>0</v>
          </cell>
        </row>
        <row r="6">
          <cell r="B6" t="str">
            <v>DZA</v>
          </cell>
          <cell r="C6" t="str">
            <v>AFR</v>
          </cell>
          <cell r="D6"/>
          <cell r="E6" t="str">
            <v>LM</v>
          </cell>
          <cell r="F6">
            <v>43053054</v>
          </cell>
          <cell r="G6">
            <v>174910878.62304854</v>
          </cell>
          <cell r="H6">
            <v>12009.248207942042</v>
          </cell>
          <cell r="I6">
            <v>3989.6682764523566</v>
          </cell>
          <cell r="J6">
            <v>1</v>
          </cell>
        </row>
        <row r="7">
          <cell r="B7" t="str">
            <v>AND</v>
          </cell>
          <cell r="C7" t="str">
            <v>EUR</v>
          </cell>
          <cell r="D7"/>
          <cell r="E7" t="str">
            <v>H</v>
          </cell>
          <cell r="F7">
            <v>77146</v>
          </cell>
          <cell r="G7">
            <v>3218316.0132262637</v>
          </cell>
          <cell r="H7">
            <v>0</v>
          </cell>
          <cell r="I7">
            <v>40897.330872866914</v>
          </cell>
          <cell r="J7">
            <v>0</v>
          </cell>
        </row>
        <row r="8">
          <cell r="B8" t="str">
            <v>AGO</v>
          </cell>
          <cell r="C8" t="str">
            <v>AFR</v>
          </cell>
          <cell r="D8"/>
          <cell r="E8" t="str">
            <v>LM</v>
          </cell>
          <cell r="F8">
            <v>31825299</v>
          </cell>
          <cell r="G8">
            <v>101353230.78459373</v>
          </cell>
          <cell r="H8">
            <v>6952.4193623685087</v>
          </cell>
          <cell r="I8">
            <v>2809.6260883912914</v>
          </cell>
          <cell r="J8">
            <v>1</v>
          </cell>
        </row>
        <row r="9">
          <cell r="B9" t="str">
            <v>ATG</v>
          </cell>
          <cell r="C9" t="str">
            <v>AMR</v>
          </cell>
          <cell r="D9"/>
          <cell r="E9" t="str">
            <v>H</v>
          </cell>
          <cell r="F9">
            <v>97115</v>
          </cell>
          <cell r="G9">
            <v>1605944.4444444445</v>
          </cell>
          <cell r="H9">
            <v>22774.174200137066</v>
          </cell>
          <cell r="I9">
            <v>17376.649676500369</v>
          </cell>
          <cell r="J9">
            <v>0</v>
          </cell>
        </row>
        <row r="10">
          <cell r="B10" t="str">
            <v>ARG</v>
          </cell>
          <cell r="C10" t="str">
            <v>AMR</v>
          </cell>
          <cell r="D10"/>
          <cell r="E10" t="str">
            <v>UM</v>
          </cell>
          <cell r="F10">
            <v>44780675</v>
          </cell>
          <cell r="G10">
            <v>524819742.91866881</v>
          </cell>
          <cell r="H10">
            <v>22999.275052557696</v>
          </cell>
          <cell r="I10">
            <v>10056.637940264993</v>
          </cell>
          <cell r="J10">
            <v>1</v>
          </cell>
        </row>
        <row r="11">
          <cell r="B11" t="str">
            <v>ARM</v>
          </cell>
          <cell r="C11" t="str">
            <v>EUR</v>
          </cell>
          <cell r="D11"/>
          <cell r="E11" t="str">
            <v>UM</v>
          </cell>
          <cell r="F11">
            <v>2957728</v>
          </cell>
          <cell r="G11">
            <v>12457941.907033281</v>
          </cell>
          <cell r="H11">
            <v>14231.180188532926</v>
          </cell>
          <cell r="I11">
            <v>4604.6463235569481</v>
          </cell>
          <cell r="J11">
            <v>0</v>
          </cell>
        </row>
        <row r="12">
          <cell r="B12" t="str">
            <v>AUS</v>
          </cell>
          <cell r="C12" t="str">
            <v>WPR</v>
          </cell>
          <cell r="D12"/>
          <cell r="E12" t="str">
            <v>H</v>
          </cell>
          <cell r="F12">
            <v>25203200</v>
          </cell>
          <cell r="G12">
            <v>1428529571.351058</v>
          </cell>
          <cell r="H12">
            <v>51748.397721532201</v>
          </cell>
          <cell r="I12">
            <v>54875.285956335065</v>
          </cell>
          <cell r="J12">
            <v>0</v>
          </cell>
        </row>
        <row r="13">
          <cell r="B13" t="str">
            <v>AUT</v>
          </cell>
          <cell r="C13" t="str">
            <v>EUR</v>
          </cell>
          <cell r="D13"/>
          <cell r="E13" t="str">
            <v>H</v>
          </cell>
          <cell r="F13">
            <v>8955108</v>
          </cell>
          <cell r="G13">
            <v>454945881.02737772</v>
          </cell>
          <cell r="H13">
            <v>58076.348801447988</v>
          </cell>
          <cell r="I13">
            <v>50114.401109972823</v>
          </cell>
          <cell r="J13">
            <v>0</v>
          </cell>
        </row>
        <row r="14">
          <cell r="B14" t="str">
            <v>AZE</v>
          </cell>
          <cell r="C14" t="str">
            <v>EUR</v>
          </cell>
          <cell r="D14"/>
          <cell r="E14" t="str">
            <v>UM</v>
          </cell>
          <cell r="F14">
            <v>10047719</v>
          </cell>
          <cell r="G14">
            <v>47112941.176470585</v>
          </cell>
          <cell r="H14">
            <v>15052.793870156418</v>
          </cell>
          <cell r="I14">
            <v>4805.7537176591732</v>
          </cell>
          <cell r="J14">
            <v>0</v>
          </cell>
        </row>
        <row r="15">
          <cell r="B15" t="str">
            <v>BHS</v>
          </cell>
          <cell r="C15" t="str">
            <v>AMR</v>
          </cell>
          <cell r="D15"/>
          <cell r="E15" t="str">
            <v>H</v>
          </cell>
          <cell r="F15">
            <v>389486</v>
          </cell>
          <cell r="G15">
            <v>12837800</v>
          </cell>
          <cell r="H15">
            <v>37973.247248162887</v>
          </cell>
          <cell r="I15">
            <v>33799.417694089134</v>
          </cell>
          <cell r="J15">
            <v>0</v>
          </cell>
        </row>
        <row r="16">
          <cell r="B16" t="str">
            <v>BHR</v>
          </cell>
          <cell r="C16" t="str">
            <v>EMR</v>
          </cell>
          <cell r="D16"/>
          <cell r="E16" t="str">
            <v>H</v>
          </cell>
          <cell r="F16">
            <v>1641164</v>
          </cell>
          <cell r="G16">
            <v>37801462.765957445</v>
          </cell>
          <cell r="H16">
            <v>47228.100042995582</v>
          </cell>
          <cell r="I16">
            <v>23551.93008574039</v>
          </cell>
          <cell r="J16">
            <v>0</v>
          </cell>
        </row>
        <row r="17">
          <cell r="B17" t="str">
            <v>BGD</v>
          </cell>
          <cell r="C17" t="str">
            <v>SEAR</v>
          </cell>
          <cell r="D17"/>
          <cell r="E17" t="str">
            <v>LM</v>
          </cell>
          <cell r="F17">
            <v>163046173</v>
          </cell>
          <cell r="G17">
            <v>274038973.43727547</v>
          </cell>
          <cell r="H17">
            <v>4954.7618481258214</v>
          </cell>
          <cell r="I17">
            <v>1855.7400942231857</v>
          </cell>
          <cell r="J17">
            <v>1</v>
          </cell>
        </row>
        <row r="18">
          <cell r="B18" t="str">
            <v>BRB</v>
          </cell>
          <cell r="C18" t="str">
            <v>AMR</v>
          </cell>
          <cell r="D18"/>
          <cell r="E18" t="str">
            <v>H</v>
          </cell>
          <cell r="F18">
            <v>287021</v>
          </cell>
          <cell r="G18">
            <v>5086500</v>
          </cell>
          <cell r="H18">
            <v>16300.422208390992</v>
          </cell>
          <cell r="I18">
            <v>18148.497845105412</v>
          </cell>
          <cell r="J18">
            <v>0</v>
          </cell>
        </row>
        <row r="19">
          <cell r="B19" t="str">
            <v>BLR</v>
          </cell>
          <cell r="C19" t="str">
            <v>EUR</v>
          </cell>
          <cell r="D19"/>
          <cell r="E19" t="str">
            <v>UM</v>
          </cell>
          <cell r="F19">
            <v>9452409</v>
          </cell>
          <cell r="G19">
            <v>60031262.269336477</v>
          </cell>
          <cell r="H19">
            <v>20094.525812207416</v>
          </cell>
          <cell r="I19">
            <v>6837.7178260635119</v>
          </cell>
          <cell r="J19">
            <v>0</v>
          </cell>
        </row>
        <row r="20">
          <cell r="B20" t="str">
            <v>BEL</v>
          </cell>
          <cell r="C20" t="str">
            <v>EUR</v>
          </cell>
          <cell r="D20"/>
          <cell r="E20" t="str">
            <v>H</v>
          </cell>
          <cell r="F20">
            <v>11539326</v>
          </cell>
          <cell r="G20">
            <v>543008499.29407859</v>
          </cell>
          <cell r="H20">
            <v>54269.514032744184</v>
          </cell>
          <cell r="I20">
            <v>46591.491606739604</v>
          </cell>
          <cell r="J20">
            <v>0</v>
          </cell>
        </row>
        <row r="21">
          <cell r="B21" t="str">
            <v>BLZ</v>
          </cell>
          <cell r="C21" t="str">
            <v>AMR</v>
          </cell>
          <cell r="D21"/>
          <cell r="E21" t="str">
            <v>UM</v>
          </cell>
          <cell r="F21">
            <v>390351</v>
          </cell>
          <cell r="G21">
            <v>1915899.7869640701</v>
          </cell>
          <cell r="H21">
            <v>7558.5679173353328</v>
          </cell>
          <cell r="I21">
            <v>5078.809944417716</v>
          </cell>
          <cell r="J21">
            <v>0</v>
          </cell>
        </row>
        <row r="22">
          <cell r="B22" t="str">
            <v>BEN</v>
          </cell>
          <cell r="C22" t="str">
            <v>AFR</v>
          </cell>
          <cell r="D22"/>
          <cell r="E22" t="str">
            <v>LM</v>
          </cell>
          <cell r="F22">
            <v>11801151</v>
          </cell>
          <cell r="G22">
            <v>14262407.011525411</v>
          </cell>
          <cell r="H22">
            <v>3426.3296544539071</v>
          </cell>
          <cell r="I22">
            <v>1219.515505969046</v>
          </cell>
          <cell r="J22">
            <v>0</v>
          </cell>
        </row>
        <row r="23">
          <cell r="B23" t="str">
            <v>BTN</v>
          </cell>
          <cell r="C23" t="str">
            <v>SEAR</v>
          </cell>
          <cell r="D23"/>
          <cell r="E23" t="str">
            <v>LM</v>
          </cell>
          <cell r="F23">
            <v>763094</v>
          </cell>
          <cell r="G23">
            <v>2446866.4049305813</v>
          </cell>
          <cell r="H23">
            <v>12366.526476147978</v>
          </cell>
          <cell r="I23">
            <v>3322.8633287193356</v>
          </cell>
          <cell r="J23">
            <v>0</v>
          </cell>
        </row>
        <row r="24">
          <cell r="B24" t="str">
            <v>BOL</v>
          </cell>
          <cell r="C24" t="str">
            <v>AMR</v>
          </cell>
          <cell r="D24"/>
          <cell r="E24" t="str">
            <v>LM</v>
          </cell>
          <cell r="F24">
            <v>11513102</v>
          </cell>
          <cell r="G24">
            <v>40287647.930476114</v>
          </cell>
          <cell r="H24">
            <v>9093.4316587224585</v>
          </cell>
          <cell r="I24">
            <v>3552.0681432150168</v>
          </cell>
          <cell r="J24">
            <v>0</v>
          </cell>
        </row>
        <row r="25">
          <cell r="B25" t="str">
            <v>BIH</v>
          </cell>
          <cell r="C25" t="str">
            <v>EUR</v>
          </cell>
          <cell r="D25"/>
          <cell r="E25" t="str">
            <v>UM</v>
          </cell>
          <cell r="F25">
            <v>3300998</v>
          </cell>
          <cell r="G25">
            <v>20177409.351432882</v>
          </cell>
          <cell r="H25">
            <v>15728.175505166335</v>
          </cell>
          <cell r="I25">
            <v>6119.7623446222196</v>
          </cell>
          <cell r="J25">
            <v>0</v>
          </cell>
        </row>
        <row r="26">
          <cell r="B26" t="str">
            <v>BWA</v>
          </cell>
          <cell r="C26" t="str">
            <v>AFR</v>
          </cell>
          <cell r="D26"/>
          <cell r="E26" t="str">
            <v>UM</v>
          </cell>
          <cell r="F26">
            <v>2303703</v>
          </cell>
          <cell r="G26">
            <v>16914245.098039217</v>
          </cell>
          <cell r="H26">
            <v>17039.262187876244</v>
          </cell>
          <cell r="I26">
            <v>7203.0642212299763</v>
          </cell>
          <cell r="J26">
            <v>0</v>
          </cell>
        </row>
        <row r="27">
          <cell r="B27" t="str">
            <v>BRA</v>
          </cell>
          <cell r="C27" t="str">
            <v>AMR</v>
          </cell>
          <cell r="D27"/>
          <cell r="E27" t="str">
            <v>UM</v>
          </cell>
          <cell r="F27">
            <v>211049519</v>
          </cell>
          <cell r="G27">
            <v>1916933708.3818913</v>
          </cell>
          <cell r="H27">
            <v>15388.234915991039</v>
          </cell>
          <cell r="I27">
            <v>8897.5529658552896</v>
          </cell>
          <cell r="J27">
            <v>1</v>
          </cell>
        </row>
        <row r="28">
          <cell r="B28" t="str">
            <v>BRN</v>
          </cell>
          <cell r="C28" t="str">
            <v>WPR</v>
          </cell>
          <cell r="D28"/>
          <cell r="E28" t="str">
            <v>H</v>
          </cell>
          <cell r="F28">
            <v>433296</v>
          </cell>
          <cell r="G28">
            <v>13567351.175031507</v>
          </cell>
          <cell r="H28">
            <v>64724.132432432816</v>
          </cell>
          <cell r="I28">
            <v>31085.961925590083</v>
          </cell>
          <cell r="J28">
            <v>0</v>
          </cell>
        </row>
        <row r="29">
          <cell r="B29" t="str">
            <v>BGR</v>
          </cell>
          <cell r="C29" t="str">
            <v>EUR</v>
          </cell>
          <cell r="D29"/>
          <cell r="E29" t="str">
            <v>UM</v>
          </cell>
          <cell r="F29">
            <v>7000117</v>
          </cell>
          <cell r="G29">
            <v>66363422.450211227</v>
          </cell>
          <cell r="H29">
            <v>24523.792288687444</v>
          </cell>
          <cell r="I29">
            <v>9879.2685331331795</v>
          </cell>
          <cell r="J29">
            <v>0</v>
          </cell>
        </row>
        <row r="30">
          <cell r="B30" t="str">
            <v>BFA</v>
          </cell>
          <cell r="C30" t="str">
            <v>AFR</v>
          </cell>
          <cell r="D30"/>
          <cell r="E30" t="str">
            <v>L</v>
          </cell>
          <cell r="F30">
            <v>20321383</v>
          </cell>
          <cell r="G30">
            <v>15890065.01976338</v>
          </cell>
          <cell r="H30">
            <v>2267.5066376358191</v>
          </cell>
          <cell r="I30">
            <v>796.11520682767571</v>
          </cell>
          <cell r="J30">
            <v>1</v>
          </cell>
        </row>
        <row r="31">
          <cell r="B31" t="str">
            <v>BDI</v>
          </cell>
          <cell r="C31" t="str">
            <v>AFR</v>
          </cell>
          <cell r="D31"/>
          <cell r="E31" t="str">
            <v>L</v>
          </cell>
          <cell r="F31">
            <v>11530577</v>
          </cell>
          <cell r="G31">
            <v>2668495.7428844324</v>
          </cell>
          <cell r="H31">
            <v>783.4519831986695</v>
          </cell>
          <cell r="I31">
            <v>228.21358924422691</v>
          </cell>
          <cell r="J31">
            <v>1</v>
          </cell>
        </row>
        <row r="32">
          <cell r="B32" t="str">
            <v>CPV</v>
          </cell>
          <cell r="C32" t="str">
            <v>AFR</v>
          </cell>
          <cell r="D32"/>
          <cell r="E32" t="str">
            <v>LM</v>
          </cell>
          <cell r="F32">
            <v>549936</v>
          </cell>
          <cell r="G32">
            <v>1966503.2227675873</v>
          </cell>
          <cell r="H32">
            <v>7475.1225198089578</v>
          </cell>
          <cell r="I32">
            <v>3603.775240584625</v>
          </cell>
          <cell r="J32">
            <v>0</v>
          </cell>
        </row>
        <row r="33">
          <cell r="B33" t="str">
            <v>KHM</v>
          </cell>
          <cell r="C33" t="str">
            <v>WPR</v>
          </cell>
          <cell r="D33"/>
          <cell r="E33" t="str">
            <v>LM</v>
          </cell>
          <cell r="F33">
            <v>16486542.000000002</v>
          </cell>
          <cell r="G33">
            <v>24571753.583492205</v>
          </cell>
          <cell r="H33">
            <v>4574.4030270768744</v>
          </cell>
          <cell r="I33">
            <v>1643.1213887653946</v>
          </cell>
          <cell r="J33">
            <v>0</v>
          </cell>
        </row>
        <row r="34">
          <cell r="B34" t="str">
            <v>CMR</v>
          </cell>
          <cell r="C34" t="str">
            <v>AFR</v>
          </cell>
          <cell r="D34"/>
          <cell r="E34" t="str">
            <v>LM</v>
          </cell>
          <cell r="F34">
            <v>25876387</v>
          </cell>
          <cell r="G34">
            <v>39973839.06460838</v>
          </cell>
          <cell r="H34">
            <v>3901.1419598082389</v>
          </cell>
          <cell r="I34">
            <v>1533.0956880778929</v>
          </cell>
          <cell r="J34">
            <v>1</v>
          </cell>
        </row>
        <row r="35">
          <cell r="B35" t="str">
            <v>CAN</v>
          </cell>
          <cell r="C35" t="str">
            <v>AMR</v>
          </cell>
          <cell r="D35"/>
          <cell r="E35" t="str">
            <v>H</v>
          </cell>
          <cell r="F35">
            <v>37411038</v>
          </cell>
          <cell r="G35">
            <v>1725329192.7830238</v>
          </cell>
          <cell r="H35">
            <v>49309.500858661093</v>
          </cell>
          <cell r="I35">
            <v>46338.340956012711</v>
          </cell>
          <cell r="J35">
            <v>0</v>
          </cell>
        </row>
        <row r="36">
          <cell r="B36" t="str">
            <v>CAF</v>
          </cell>
          <cell r="C36" t="str">
            <v>AFR</v>
          </cell>
          <cell r="D36"/>
          <cell r="E36" t="str">
            <v>L</v>
          </cell>
          <cell r="F36">
            <v>4745179</v>
          </cell>
          <cell r="G36">
            <v>2220978.9781734152</v>
          </cell>
          <cell r="H36">
            <v>985.11204135221487</v>
          </cell>
          <cell r="I36">
            <v>467.90803227779787</v>
          </cell>
          <cell r="J36">
            <v>1</v>
          </cell>
        </row>
        <row r="37">
          <cell r="B37" t="str">
            <v>TCD</v>
          </cell>
          <cell r="C37" t="str">
            <v>AFR</v>
          </cell>
          <cell r="D37"/>
          <cell r="E37" t="str">
            <v>L</v>
          </cell>
          <cell r="F37">
            <v>15946882</v>
          </cell>
          <cell r="G37">
            <v>11239167.04849162</v>
          </cell>
          <cell r="H37">
            <v>1646.4283905402278</v>
          </cell>
          <cell r="I37">
            <v>709.54004317463011</v>
          </cell>
          <cell r="J37">
            <v>1</v>
          </cell>
        </row>
        <row r="38">
          <cell r="B38" t="str">
            <v>CHL</v>
          </cell>
          <cell r="C38" t="str">
            <v>AMR</v>
          </cell>
          <cell r="D38"/>
          <cell r="E38" t="str">
            <v>H</v>
          </cell>
          <cell r="F38">
            <v>18952035</v>
          </cell>
          <cell r="G38">
            <v>297571693.06419319</v>
          </cell>
          <cell r="H38">
            <v>25395.497772920175</v>
          </cell>
          <cell r="I38">
            <v>14741.714403993639</v>
          </cell>
          <cell r="J38">
            <v>0</v>
          </cell>
        </row>
        <row r="39">
          <cell r="B39" t="str">
            <v>CHN</v>
          </cell>
          <cell r="C39" t="str">
            <v>WPR</v>
          </cell>
          <cell r="D39"/>
          <cell r="E39" t="str">
            <v>UM</v>
          </cell>
          <cell r="F39">
            <v>1433783692</v>
          </cell>
          <cell r="G39">
            <v>13894817549.380291</v>
          </cell>
          <cell r="H39">
            <v>16653.338843517984</v>
          </cell>
          <cell r="I39">
            <v>10143.838171992053</v>
          </cell>
          <cell r="J39">
            <v>1</v>
          </cell>
        </row>
        <row r="40">
          <cell r="B40" t="str">
            <v>COL</v>
          </cell>
          <cell r="C40" t="str">
            <v>AMR</v>
          </cell>
          <cell r="D40"/>
          <cell r="E40" t="str">
            <v>UM</v>
          </cell>
          <cell r="F40">
            <v>50339443</v>
          </cell>
          <cell r="G40">
            <v>334198214.70620906</v>
          </cell>
          <cell r="H40">
            <v>15688.633377931734</v>
          </cell>
          <cell r="I40">
            <v>6424.9794924083044</v>
          </cell>
          <cell r="J40">
            <v>1</v>
          </cell>
        </row>
        <row r="41">
          <cell r="B41" t="str">
            <v>COM</v>
          </cell>
          <cell r="C41" t="str">
            <v>AFR</v>
          </cell>
          <cell r="D41"/>
          <cell r="E41" t="str">
            <v>LM</v>
          </cell>
          <cell r="F41">
            <v>850891</v>
          </cell>
          <cell r="G41">
            <v>1188797.5749475257</v>
          </cell>
          <cell r="H41">
            <v>3188.1754621660962</v>
          </cell>
          <cell r="I41">
            <v>1401.5423119681425</v>
          </cell>
          <cell r="J41">
            <v>0</v>
          </cell>
        </row>
        <row r="42">
          <cell r="B42" t="str">
            <v>COG</v>
          </cell>
          <cell r="C42" t="str">
            <v>AFR</v>
          </cell>
          <cell r="D42"/>
          <cell r="E42" t="str">
            <v>L</v>
          </cell>
          <cell r="F42">
            <v>86790568</v>
          </cell>
          <cell r="G42">
            <v>47146004.586682409</v>
          </cell>
          <cell r="H42">
            <v>1144.3810285220591</v>
          </cell>
          <cell r="I42">
            <v>580.71687064539094</v>
          </cell>
          <cell r="J42">
            <v>0</v>
          </cell>
        </row>
        <row r="43">
          <cell r="B43" t="str">
            <v>COK</v>
          </cell>
          <cell r="C43" t="str">
            <v>WPR</v>
          </cell>
          <cell r="D43"/>
          <cell r="E43"/>
          <cell r="F43"/>
          <cell r="G43"/>
          <cell r="H43"/>
          <cell r="I43"/>
          <cell r="J43">
            <v>0</v>
          </cell>
        </row>
        <row r="44">
          <cell r="B44" t="str">
            <v>CRI</v>
          </cell>
          <cell r="C44" t="str">
            <v>AMR</v>
          </cell>
          <cell r="D44"/>
          <cell r="E44" t="str">
            <v>UM</v>
          </cell>
          <cell r="F44">
            <v>5047561</v>
          </cell>
          <cell r="G44">
            <v>62420165.09973006</v>
          </cell>
          <cell r="H44">
            <v>22511.300668619024</v>
          </cell>
          <cell r="I44">
            <v>12693.827956037179</v>
          </cell>
          <cell r="J44">
            <v>0</v>
          </cell>
        </row>
        <row r="45">
          <cell r="B45" t="str">
            <v>CIV</v>
          </cell>
          <cell r="C45" t="str">
            <v>AFR</v>
          </cell>
          <cell r="D45"/>
          <cell r="E45" t="str">
            <v>LM</v>
          </cell>
          <cell r="F45">
            <v>25716554</v>
          </cell>
          <cell r="G45">
            <v>58011466.4508643</v>
          </cell>
          <cell r="H45">
            <v>5432.9926079949446</v>
          </cell>
          <cell r="I45">
            <v>2276.3323939017969</v>
          </cell>
          <cell r="J45">
            <v>1</v>
          </cell>
        </row>
        <row r="46">
          <cell r="B46" t="str">
            <v>HRV</v>
          </cell>
          <cell r="C46" t="str">
            <v>EUR</v>
          </cell>
          <cell r="D46"/>
          <cell r="E46" t="str">
            <v>H</v>
          </cell>
          <cell r="F46">
            <v>4130299</v>
          </cell>
          <cell r="G46">
            <v>62247874.948822506</v>
          </cell>
          <cell r="H46">
            <v>30576.619271551601</v>
          </cell>
          <cell r="I46">
            <v>15311.766903695032</v>
          </cell>
          <cell r="J46">
            <v>0</v>
          </cell>
        </row>
        <row r="47">
          <cell r="B47" t="str">
            <v>CUB</v>
          </cell>
          <cell r="C47" t="str">
            <v>AMR</v>
          </cell>
          <cell r="D47"/>
          <cell r="E47" t="str">
            <v>UM</v>
          </cell>
          <cell r="F47">
            <v>11333484</v>
          </cell>
          <cell r="G47">
            <v>100050000</v>
          </cell>
          <cell r="H47">
            <v>0</v>
          </cell>
          <cell r="I47">
            <v>9125.8786794952011</v>
          </cell>
          <cell r="J47">
            <v>0</v>
          </cell>
        </row>
        <row r="48">
          <cell r="B48" t="str">
            <v>CYP</v>
          </cell>
          <cell r="C48" t="str">
            <v>EUR</v>
          </cell>
          <cell r="D48"/>
          <cell r="E48" t="str">
            <v>H</v>
          </cell>
          <cell r="F48">
            <v>1198574</v>
          </cell>
          <cell r="G48">
            <v>25522671.232876714</v>
          </cell>
          <cell r="H48">
            <v>42384.240812541102</v>
          </cell>
          <cell r="I48">
            <v>29206.0767190775</v>
          </cell>
          <cell r="J48">
            <v>0</v>
          </cell>
        </row>
        <row r="49">
          <cell r="B49" t="str">
            <v>CZE</v>
          </cell>
          <cell r="C49" t="str">
            <v>EUR</v>
          </cell>
          <cell r="D49"/>
          <cell r="E49" t="str">
            <v>H</v>
          </cell>
          <cell r="F49">
            <v>10689213</v>
          </cell>
          <cell r="G49">
            <v>248950103.35213703</v>
          </cell>
          <cell r="H49">
            <v>42847.004737620693</v>
          </cell>
          <cell r="I49">
            <v>23660.148806831683</v>
          </cell>
          <cell r="J49">
            <v>0</v>
          </cell>
        </row>
        <row r="50">
          <cell r="B50" t="str">
            <v>PRK</v>
          </cell>
          <cell r="C50" t="str">
            <v>SEAR</v>
          </cell>
          <cell r="D50"/>
          <cell r="E50" t="str">
            <v>L</v>
          </cell>
          <cell r="F50">
            <v>25666158</v>
          </cell>
          <cell r="G50"/>
          <cell r="H50"/>
          <cell r="I50"/>
          <cell r="J50">
            <v>0</v>
          </cell>
        </row>
        <row r="51">
          <cell r="B51" t="str">
            <v>COD</v>
          </cell>
          <cell r="C51" t="str">
            <v>AFR</v>
          </cell>
          <cell r="D51"/>
          <cell r="E51" t="str">
            <v>LM</v>
          </cell>
          <cell r="F51">
            <v>5380504</v>
          </cell>
          <cell r="G51">
            <v>13670036.995995851</v>
          </cell>
          <cell r="H51">
            <v>3987.4901580768765</v>
          </cell>
          <cell r="I51">
            <v>2369.7294942910894</v>
          </cell>
          <cell r="J51">
            <v>1</v>
          </cell>
        </row>
        <row r="52">
          <cell r="B52" t="str">
            <v>DNK</v>
          </cell>
          <cell r="C52" t="str">
            <v>EUR</v>
          </cell>
          <cell r="D52"/>
          <cell r="E52" t="str">
            <v>H</v>
          </cell>
          <cell r="F52">
            <v>5771877</v>
          </cell>
          <cell r="G52">
            <v>356841216.41006768</v>
          </cell>
          <cell r="H52">
            <v>58700.974665631191</v>
          </cell>
          <cell r="I52">
            <v>59775.735096451463</v>
          </cell>
          <cell r="J52">
            <v>0</v>
          </cell>
        </row>
        <row r="53">
          <cell r="B53" t="str">
            <v>DJI</v>
          </cell>
          <cell r="C53" t="str">
            <v>EMR</v>
          </cell>
          <cell r="D53"/>
          <cell r="E53" t="str">
            <v>LM</v>
          </cell>
          <cell r="F53">
            <v>973557</v>
          </cell>
          <cell r="G53">
            <v>3012803.4571041125</v>
          </cell>
          <cell r="H53">
            <v>5768.8310899221497</v>
          </cell>
          <cell r="I53">
            <v>3414.9161775745961</v>
          </cell>
          <cell r="J53">
            <v>0</v>
          </cell>
        </row>
        <row r="54">
          <cell r="B54" t="str">
            <v>DMA</v>
          </cell>
          <cell r="C54" t="str">
            <v>AMR</v>
          </cell>
          <cell r="D54"/>
          <cell r="E54" t="str">
            <v>UM</v>
          </cell>
          <cell r="F54">
            <v>71808</v>
          </cell>
          <cell r="G54">
            <v>550622.22222222225</v>
          </cell>
          <cell r="H54">
            <v>12892.02109962386</v>
          </cell>
          <cell r="I54">
            <v>8516.2800389516069</v>
          </cell>
          <cell r="J54">
            <v>0</v>
          </cell>
        </row>
        <row r="55">
          <cell r="B55" t="str">
            <v>DOM</v>
          </cell>
          <cell r="C55" t="str">
            <v>AMR</v>
          </cell>
          <cell r="D55"/>
          <cell r="E55" t="str">
            <v>UM</v>
          </cell>
          <cell r="F55">
            <v>10738957</v>
          </cell>
          <cell r="G55">
            <v>85555378.042819634</v>
          </cell>
          <cell r="H55">
            <v>19191.580386945734</v>
          </cell>
          <cell r="I55">
            <v>8282.1171305092084</v>
          </cell>
          <cell r="J55">
            <v>1</v>
          </cell>
        </row>
        <row r="56">
          <cell r="B56" t="str">
            <v>ECU</v>
          </cell>
          <cell r="C56" t="str">
            <v>AMR</v>
          </cell>
          <cell r="D56"/>
          <cell r="E56" t="str">
            <v>UM</v>
          </cell>
          <cell r="F56">
            <v>17373657</v>
          </cell>
          <cell r="G56">
            <v>107562008</v>
          </cell>
          <cell r="H56">
            <v>11851.465407933496</v>
          </cell>
          <cell r="I56">
            <v>6222.5246532724805</v>
          </cell>
          <cell r="J56">
            <v>1</v>
          </cell>
        </row>
        <row r="57">
          <cell r="B57" t="str">
            <v>EGY</v>
          </cell>
          <cell r="C57" t="str">
            <v>EMR</v>
          </cell>
          <cell r="D57"/>
          <cell r="E57" t="str">
            <v>LM</v>
          </cell>
          <cell r="F57">
            <v>100388076</v>
          </cell>
          <cell r="G57">
            <v>249712999.4372538</v>
          </cell>
          <cell r="H57">
            <v>12260.720537386327</v>
          </cell>
          <cell r="I57">
            <v>3019.0922834664611</v>
          </cell>
          <cell r="J57">
            <v>1</v>
          </cell>
        </row>
        <row r="58">
          <cell r="B58" t="str">
            <v>SLV</v>
          </cell>
          <cell r="C58" t="str">
            <v>AMR</v>
          </cell>
          <cell r="D58"/>
          <cell r="E58" t="str">
            <v>LM</v>
          </cell>
          <cell r="F58">
            <v>6453550</v>
          </cell>
          <cell r="G58">
            <v>26020850</v>
          </cell>
          <cell r="H58">
            <v>9147.2610662920524</v>
          </cell>
          <cell r="I58">
            <v>4167.7309387856294</v>
          </cell>
          <cell r="J58">
            <v>0</v>
          </cell>
        </row>
        <row r="59">
          <cell r="B59" t="str">
            <v>GNQ</v>
          </cell>
          <cell r="C59" t="str">
            <v>AFR</v>
          </cell>
          <cell r="D59"/>
          <cell r="E59" t="str">
            <v>UM</v>
          </cell>
          <cell r="F59">
            <v>1355982</v>
          </cell>
          <cell r="G59">
            <v>13097012.189399486</v>
          </cell>
          <cell r="H59">
            <v>19285.036247441785</v>
          </cell>
          <cell r="I59">
            <v>8419.9333361253011</v>
          </cell>
          <cell r="J59">
            <v>0</v>
          </cell>
        </row>
        <row r="60">
          <cell r="B60" t="str">
            <v>ERI</v>
          </cell>
          <cell r="C60" t="str">
            <v>AFR</v>
          </cell>
          <cell r="D60"/>
          <cell r="E60" t="str">
            <v>L</v>
          </cell>
          <cell r="F60">
            <v>3497117</v>
          </cell>
          <cell r="G60">
            <v>1982000</v>
          </cell>
          <cell r="H60">
            <v>1835.36</v>
          </cell>
          <cell r="I60">
            <v>566.73</v>
          </cell>
          <cell r="J60">
            <v>1</v>
          </cell>
        </row>
        <row r="61">
          <cell r="B61" t="str">
            <v>EST</v>
          </cell>
          <cell r="C61" t="str">
            <v>EUR</v>
          </cell>
          <cell r="D61"/>
          <cell r="E61" t="str">
            <v>H</v>
          </cell>
          <cell r="F61">
            <v>1325649</v>
          </cell>
          <cell r="G61">
            <v>30474612.057448391</v>
          </cell>
          <cell r="H61">
            <v>37850.074147859174</v>
          </cell>
          <cell r="I61">
            <v>23397.120014869379</v>
          </cell>
          <cell r="J61">
            <v>0</v>
          </cell>
        </row>
        <row r="62">
          <cell r="B62" t="str">
            <v>ETH</v>
          </cell>
          <cell r="C62" t="str">
            <v>AFR</v>
          </cell>
          <cell r="D62"/>
          <cell r="E62" t="str">
            <v>L</v>
          </cell>
          <cell r="F62">
            <v>112078727</v>
          </cell>
          <cell r="G62">
            <v>84269348.327345431</v>
          </cell>
          <cell r="H62">
            <v>2315.347730128176</v>
          </cell>
          <cell r="I62">
            <v>855.7608851869029</v>
          </cell>
          <cell r="J62">
            <v>1</v>
          </cell>
        </row>
        <row r="63">
          <cell r="B63" t="str">
            <v>FJI</v>
          </cell>
          <cell r="C63" t="str">
            <v>WPR</v>
          </cell>
          <cell r="D63"/>
          <cell r="E63" t="str">
            <v>UM</v>
          </cell>
          <cell r="F63">
            <v>889955</v>
          </cell>
          <cell r="G63">
            <v>5581371.8476164117</v>
          </cell>
          <cell r="H63">
            <v>14262.999544037462</v>
          </cell>
          <cell r="I63">
            <v>6175.8906533171312</v>
          </cell>
          <cell r="J63">
            <v>0</v>
          </cell>
        </row>
        <row r="64">
          <cell r="B64" t="str">
            <v>FIN</v>
          </cell>
          <cell r="C64" t="str">
            <v>EUR</v>
          </cell>
          <cell r="D64"/>
          <cell r="E64" t="str">
            <v>H</v>
          </cell>
          <cell r="F64">
            <v>5532159</v>
          </cell>
          <cell r="G64">
            <v>275580448.36523479</v>
          </cell>
          <cell r="H64">
            <v>50321.53969072293</v>
          </cell>
          <cell r="I64">
            <v>48628.641762105042</v>
          </cell>
          <cell r="J64">
            <v>0</v>
          </cell>
        </row>
        <row r="65">
          <cell r="B65" t="str">
            <v>FRA</v>
          </cell>
          <cell r="C65" t="str">
            <v>EUR</v>
          </cell>
          <cell r="D65"/>
          <cell r="E65" t="str">
            <v>H</v>
          </cell>
          <cell r="F65">
            <v>65129731</v>
          </cell>
          <cell r="G65">
            <v>2789593979.0645804</v>
          </cell>
          <cell r="H65">
            <v>49072.363830084229</v>
          </cell>
          <cell r="I65">
            <v>40578.644285053386</v>
          </cell>
          <cell r="J65">
            <v>0</v>
          </cell>
        </row>
        <row r="66">
          <cell r="B66" t="str">
            <v>GAB</v>
          </cell>
          <cell r="C66" t="str">
            <v>AFR</v>
          </cell>
          <cell r="D66"/>
          <cell r="E66" t="str">
            <v>UM</v>
          </cell>
          <cell r="F66">
            <v>2172578</v>
          </cell>
          <cell r="G66">
            <v>16867325.126542341</v>
          </cell>
          <cell r="H66">
            <v>15577.918756863766</v>
          </cell>
          <cell r="I66">
            <v>7766.9965542294831</v>
          </cell>
          <cell r="J66">
            <v>0</v>
          </cell>
        </row>
        <row r="67">
          <cell r="B67" t="str">
            <v>GMB</v>
          </cell>
          <cell r="C67" t="str">
            <v>AFR</v>
          </cell>
          <cell r="D67"/>
          <cell r="E67" t="str">
            <v>L</v>
          </cell>
          <cell r="F67">
            <v>2347696</v>
          </cell>
          <cell r="G67">
            <v>1670670.6685939049</v>
          </cell>
          <cell r="H67">
            <v>2319.0011409860213</v>
          </cell>
          <cell r="I67">
            <v>772.04591421513942</v>
          </cell>
          <cell r="J67">
            <v>1</v>
          </cell>
        </row>
        <row r="68">
          <cell r="B68" t="str">
            <v>GEO</v>
          </cell>
          <cell r="C68" t="str">
            <v>EUR</v>
          </cell>
          <cell r="D68"/>
          <cell r="E68" t="str">
            <v>UM</v>
          </cell>
          <cell r="F68">
            <v>3996762</v>
          </cell>
          <cell r="G68">
            <v>17599700.090762004</v>
          </cell>
          <cell r="H68">
            <v>15623.152958888111</v>
          </cell>
          <cell r="I68">
            <v>4697.9836523898448</v>
          </cell>
          <cell r="J68">
            <v>0</v>
          </cell>
        </row>
        <row r="69">
          <cell r="B69" t="str">
            <v>DEU</v>
          </cell>
          <cell r="C69" t="str">
            <v>EUR</v>
          </cell>
          <cell r="D69"/>
          <cell r="E69" t="str">
            <v>H</v>
          </cell>
          <cell r="F69">
            <v>83517046</v>
          </cell>
          <cell r="G69">
            <v>3975347237.4429884</v>
          </cell>
          <cell r="H69">
            <v>55652.887491393187</v>
          </cell>
          <cell r="I69">
            <v>46794.899291560272</v>
          </cell>
          <cell r="J69">
            <v>0</v>
          </cell>
        </row>
        <row r="70">
          <cell r="B70" t="str">
            <v>GHA</v>
          </cell>
          <cell r="C70" t="str">
            <v>AFR</v>
          </cell>
          <cell r="D70"/>
          <cell r="E70" t="str">
            <v>LM</v>
          </cell>
          <cell r="F70">
            <v>30417858</v>
          </cell>
          <cell r="G70">
            <v>67299280.679562956</v>
          </cell>
          <cell r="H70">
            <v>5774.3338132171966</v>
          </cell>
          <cell r="I70">
            <v>2246.625578164324</v>
          </cell>
          <cell r="J70">
            <v>1</v>
          </cell>
        </row>
        <row r="71">
          <cell r="B71" t="str">
            <v>GRC</v>
          </cell>
          <cell r="C71" t="str">
            <v>EUR</v>
          </cell>
          <cell r="D71"/>
          <cell r="E71" t="str">
            <v>H</v>
          </cell>
          <cell r="F71">
            <v>10473452</v>
          </cell>
          <cell r="G71">
            <v>211945897.7654306</v>
          </cell>
          <cell r="H71">
            <v>30356.266395386276</v>
          </cell>
          <cell r="I71">
            <v>19133.757763625435</v>
          </cell>
          <cell r="J71">
            <v>0</v>
          </cell>
        </row>
        <row r="72">
          <cell r="B72" t="str">
            <v>GRD</v>
          </cell>
          <cell r="C72" t="str">
            <v>AMR</v>
          </cell>
          <cell r="D72"/>
          <cell r="E72" t="str">
            <v>UM</v>
          </cell>
          <cell r="F72">
            <v>112002</v>
          </cell>
          <cell r="G72">
            <v>1166523.5555555555</v>
          </cell>
          <cell r="H72">
            <v>17580.90071231245</v>
          </cell>
          <cell r="I72">
            <v>10827.435290507377</v>
          </cell>
          <cell r="J72">
            <v>0</v>
          </cell>
        </row>
        <row r="73">
          <cell r="B73" t="str">
            <v>GTM</v>
          </cell>
          <cell r="C73" t="str">
            <v>AMR</v>
          </cell>
          <cell r="D73"/>
          <cell r="E73" t="str">
            <v>UM</v>
          </cell>
          <cell r="F73">
            <v>17581476</v>
          </cell>
          <cell r="G73">
            <v>73208583.758910522</v>
          </cell>
          <cell r="H73">
            <v>9019.2560623913469</v>
          </cell>
          <cell r="I73">
            <v>4638.6349431951057</v>
          </cell>
          <cell r="J73">
            <v>1</v>
          </cell>
        </row>
        <row r="74">
          <cell r="B74" t="str">
            <v>GIN</v>
          </cell>
          <cell r="C74" t="str">
            <v>AFR</v>
          </cell>
          <cell r="D74"/>
          <cell r="E74" t="str">
            <v>L</v>
          </cell>
          <cell r="F74">
            <v>12771246</v>
          </cell>
          <cell r="G74">
            <v>11857030.336525228</v>
          </cell>
          <cell r="H74">
            <v>2675.5936951888671</v>
          </cell>
          <cell r="I74">
            <v>1058.1433681735582</v>
          </cell>
          <cell r="J74">
            <v>1</v>
          </cell>
        </row>
        <row r="75">
          <cell r="B75" t="str">
            <v>GNB</v>
          </cell>
          <cell r="C75" t="str">
            <v>AFR</v>
          </cell>
          <cell r="D75"/>
          <cell r="E75" t="str">
            <v>L</v>
          </cell>
          <cell r="F75">
            <v>1920917</v>
          </cell>
          <cell r="G75">
            <v>1504630.1209927509</v>
          </cell>
          <cell r="H75">
            <v>2021.3019428160785</v>
          </cell>
          <cell r="I75">
            <v>749.45374702880599</v>
          </cell>
          <cell r="J75">
            <v>1</v>
          </cell>
        </row>
        <row r="76">
          <cell r="B76" t="str">
            <v>GUY</v>
          </cell>
          <cell r="C76" t="str">
            <v>AMR</v>
          </cell>
          <cell r="D76"/>
          <cell r="E76" t="str">
            <v>UM</v>
          </cell>
          <cell r="F76">
            <v>782775</v>
          </cell>
          <cell r="G76">
            <v>4787636.2372404337</v>
          </cell>
          <cell r="H76">
            <v>13635.426127936831</v>
          </cell>
          <cell r="I76">
            <v>6609.5112795458754</v>
          </cell>
          <cell r="J76">
            <v>0</v>
          </cell>
        </row>
        <row r="77">
          <cell r="B77" t="str">
            <v>HTI</v>
          </cell>
          <cell r="C77" t="str">
            <v>AMR</v>
          </cell>
          <cell r="D77"/>
          <cell r="E77" t="str">
            <v>L</v>
          </cell>
          <cell r="F77">
            <v>11263079</v>
          </cell>
          <cell r="G77">
            <v>16455034.352767084</v>
          </cell>
          <cell r="H77">
            <v>3203.3000389446825</v>
          </cell>
          <cell r="I77">
            <v>1312.7706360667632</v>
          </cell>
          <cell r="J77">
            <v>1</v>
          </cell>
        </row>
        <row r="78">
          <cell r="B78" t="str">
            <v>HND</v>
          </cell>
          <cell r="C78" t="str">
            <v>AMR</v>
          </cell>
          <cell r="D78"/>
          <cell r="E78" t="str">
            <v>LM</v>
          </cell>
          <cell r="F78">
            <v>9746115</v>
          </cell>
          <cell r="G78">
            <v>23900438.563727144</v>
          </cell>
          <cell r="H78">
            <v>5978.7643990973756</v>
          </cell>
          <cell r="I78">
            <v>2556.4568906845857</v>
          </cell>
          <cell r="J78">
            <v>0</v>
          </cell>
        </row>
        <row r="79">
          <cell r="B79" t="str">
            <v>HUN</v>
          </cell>
          <cell r="C79" t="str">
            <v>EUR</v>
          </cell>
          <cell r="D79"/>
          <cell r="E79" t="str">
            <v>H</v>
          </cell>
          <cell r="F79">
            <v>9684680</v>
          </cell>
          <cell r="G79">
            <v>160586833.77845743</v>
          </cell>
          <cell r="H79">
            <v>33514.941793589081</v>
          </cell>
          <cell r="I79">
            <v>16735.659779476086</v>
          </cell>
          <cell r="J79">
            <v>0</v>
          </cell>
        </row>
        <row r="80">
          <cell r="B80" t="str">
            <v>ISL</v>
          </cell>
          <cell r="C80" t="str">
            <v>EUR</v>
          </cell>
          <cell r="D80"/>
          <cell r="E80" t="str">
            <v>H</v>
          </cell>
          <cell r="F80">
            <v>339037</v>
          </cell>
          <cell r="G80">
            <v>26267063.757549532</v>
          </cell>
          <cell r="H80">
            <v>58290.096831512237</v>
          </cell>
          <cell r="I80">
            <v>68941.46222723939</v>
          </cell>
          <cell r="J80">
            <v>0</v>
          </cell>
        </row>
        <row r="81">
          <cell r="B81" t="str">
            <v>IND</v>
          </cell>
          <cell r="C81" t="str">
            <v>SEAR</v>
          </cell>
          <cell r="D81"/>
          <cell r="E81" t="str">
            <v>LM</v>
          </cell>
          <cell r="F81">
            <v>1366417756</v>
          </cell>
          <cell r="G81">
            <v>2701111782.7750278</v>
          </cell>
          <cell r="H81">
            <v>6997.8639882408152</v>
          </cell>
          <cell r="I81">
            <v>2100.7514606080495</v>
          </cell>
          <cell r="J81">
            <v>1</v>
          </cell>
        </row>
        <row r="82">
          <cell r="B82" t="str">
            <v>IDN</v>
          </cell>
          <cell r="C82" t="str">
            <v>SEAR</v>
          </cell>
          <cell r="D82"/>
          <cell r="E82" t="str">
            <v>UM</v>
          </cell>
          <cell r="F82">
            <v>270625567</v>
          </cell>
          <cell r="G82">
            <v>1042271531.0119897</v>
          </cell>
          <cell r="H82">
            <v>12311.503273292319</v>
          </cell>
          <cell r="I82">
            <v>4135.2015313269367</v>
          </cell>
          <cell r="J82">
            <v>1</v>
          </cell>
        </row>
        <row r="83">
          <cell r="B83" t="str">
            <v>IRN</v>
          </cell>
          <cell r="C83" t="str">
            <v>EMR</v>
          </cell>
          <cell r="D83"/>
          <cell r="E83" t="str">
            <v>UM</v>
          </cell>
          <cell r="F83">
            <v>82913893</v>
          </cell>
          <cell r="G83">
            <v>294356680.62465835</v>
          </cell>
          <cell r="H83">
            <v>12913.162838146876</v>
          </cell>
          <cell r="I83">
            <v>3114.6227528406325</v>
          </cell>
          <cell r="J83">
            <v>1</v>
          </cell>
        </row>
        <row r="84">
          <cell r="B84" t="str">
            <v>IRQ</v>
          </cell>
          <cell r="C84" t="str">
            <v>EMR</v>
          </cell>
          <cell r="D84"/>
          <cell r="E84" t="str">
            <v>UM</v>
          </cell>
          <cell r="F84">
            <v>39309789</v>
          </cell>
          <cell r="G84">
            <v>227367469.03403085</v>
          </cell>
          <cell r="H84">
            <v>11398.043737083979</v>
          </cell>
          <cell r="I84">
            <v>5980.6269179797046</v>
          </cell>
          <cell r="J84">
            <v>1</v>
          </cell>
        </row>
        <row r="85">
          <cell r="B85" t="str">
            <v>IRL</v>
          </cell>
          <cell r="C85" t="str">
            <v>EUR</v>
          </cell>
          <cell r="D85"/>
          <cell r="E85" t="str">
            <v>H</v>
          </cell>
          <cell r="F85">
            <v>4882498</v>
          </cell>
          <cell r="G85">
            <v>384853685.23101765</v>
          </cell>
          <cell r="H85">
            <v>87379.692965666778</v>
          </cell>
          <cell r="I85">
            <v>80886.615738710418</v>
          </cell>
          <cell r="J85">
            <v>0</v>
          </cell>
        </row>
        <row r="86">
          <cell r="B86" t="str">
            <v>ISR</v>
          </cell>
          <cell r="C86" t="str">
            <v>EUR</v>
          </cell>
          <cell r="D86"/>
          <cell r="E86" t="str">
            <v>H</v>
          </cell>
          <cell r="F86">
            <v>8519373</v>
          </cell>
          <cell r="G86">
            <v>373641241.4407894</v>
          </cell>
          <cell r="H86">
            <v>40004.030511217345</v>
          </cell>
          <cell r="I86">
            <v>43951.247730567746</v>
          </cell>
          <cell r="J86">
            <v>0</v>
          </cell>
        </row>
        <row r="87">
          <cell r="B87" t="str">
            <v>ITA</v>
          </cell>
          <cell r="C87" t="str">
            <v>EUR</v>
          </cell>
          <cell r="D87"/>
          <cell r="E87" t="str">
            <v>H</v>
          </cell>
          <cell r="F87">
            <v>60550092</v>
          </cell>
          <cell r="G87">
            <v>2090910879.1193278</v>
          </cell>
          <cell r="H87">
            <v>44334.20032758551</v>
          </cell>
          <cell r="I87">
            <v>33641.63375136222</v>
          </cell>
          <cell r="J87">
            <v>0</v>
          </cell>
        </row>
        <row r="88">
          <cell r="B88" t="str">
            <v>JAM</v>
          </cell>
          <cell r="C88" t="str">
            <v>AMR</v>
          </cell>
          <cell r="D88"/>
          <cell r="E88" t="str">
            <v>UM</v>
          </cell>
          <cell r="F88">
            <v>2948277</v>
          </cell>
          <cell r="G88">
            <v>15730793.852791347</v>
          </cell>
          <cell r="H88">
            <v>10190.4746507783</v>
          </cell>
          <cell r="I88">
            <v>5369.4983713849042</v>
          </cell>
          <cell r="J88">
            <v>0</v>
          </cell>
        </row>
        <row r="89">
          <cell r="B89" t="str">
            <v>JPN</v>
          </cell>
          <cell r="C89" t="str">
            <v>WPR</v>
          </cell>
          <cell r="D89"/>
          <cell r="E89" t="str">
            <v>H</v>
          </cell>
          <cell r="F89">
            <v>126860299</v>
          </cell>
          <cell r="G89">
            <v>5036891740.6563492</v>
          </cell>
          <cell r="H89">
            <v>42616.571138873252</v>
          </cell>
          <cell r="I89">
            <v>40777.608697051226</v>
          </cell>
          <cell r="J89">
            <v>0</v>
          </cell>
        </row>
        <row r="90">
          <cell r="B90" t="str">
            <v>JOR</v>
          </cell>
          <cell r="C90" t="str">
            <v>EMR</v>
          </cell>
          <cell r="D90"/>
          <cell r="E90" t="str">
            <v>UM</v>
          </cell>
          <cell r="F90">
            <v>10101697</v>
          </cell>
          <cell r="G90">
            <v>42932112.67605634</v>
          </cell>
          <cell r="H90">
            <v>10497.297919649705</v>
          </cell>
          <cell r="I90">
            <v>4405.4871092939093</v>
          </cell>
          <cell r="J90">
            <v>1</v>
          </cell>
        </row>
        <row r="91">
          <cell r="B91" t="str">
            <v>KAZ</v>
          </cell>
          <cell r="C91" t="str">
            <v>EUR</v>
          </cell>
          <cell r="D91"/>
          <cell r="E91" t="str">
            <v>UM</v>
          </cell>
          <cell r="F91">
            <v>18551428</v>
          </cell>
          <cell r="G91">
            <v>179339994.85938442</v>
          </cell>
          <cell r="H91">
            <v>27466.220618657586</v>
          </cell>
          <cell r="I91">
            <v>9812.5958082731995</v>
          </cell>
          <cell r="J91">
            <v>1</v>
          </cell>
        </row>
        <row r="92">
          <cell r="B92" t="str">
            <v>KEN</v>
          </cell>
          <cell r="C92" t="str">
            <v>AFR</v>
          </cell>
          <cell r="D92"/>
          <cell r="E92" t="str">
            <v>LM</v>
          </cell>
          <cell r="F92">
            <v>52573967</v>
          </cell>
          <cell r="G92">
            <v>92202956.320531964</v>
          </cell>
          <cell r="H92">
            <v>4641.0803769190406</v>
          </cell>
          <cell r="I92">
            <v>1912.6478668034376</v>
          </cell>
          <cell r="J92">
            <v>1</v>
          </cell>
        </row>
        <row r="93">
          <cell r="B93" t="str">
            <v>KIR</v>
          </cell>
          <cell r="C93" t="str">
            <v>WPR</v>
          </cell>
          <cell r="D93"/>
          <cell r="E93" t="str">
            <v>LM</v>
          </cell>
          <cell r="F93">
            <v>117608</v>
          </cell>
          <cell r="G93">
            <v>200157.02064249848</v>
          </cell>
          <cell r="H93">
            <v>2439.3649300791171</v>
          </cell>
          <cell r="I93">
            <v>1601.8618685528538</v>
          </cell>
          <cell r="J93">
            <v>0</v>
          </cell>
        </row>
        <row r="94">
          <cell r="B94" t="str">
            <v>KWT</v>
          </cell>
          <cell r="C94" t="str">
            <v>EMR</v>
          </cell>
          <cell r="D94"/>
          <cell r="E94" t="str">
            <v>H</v>
          </cell>
          <cell r="F94">
            <v>4207077</v>
          </cell>
          <cell r="G94">
            <v>138182400.33112583</v>
          </cell>
          <cell r="H94">
            <v>51962.047763139271</v>
          </cell>
          <cell r="I94">
            <v>32373.2511220507</v>
          </cell>
          <cell r="J94">
            <v>0</v>
          </cell>
        </row>
        <row r="95">
          <cell r="B95" t="str">
            <v>KGZ</v>
          </cell>
          <cell r="C95" t="str">
            <v>EUR</v>
          </cell>
          <cell r="D95"/>
          <cell r="E95" t="str">
            <v>LM</v>
          </cell>
          <cell r="F95">
            <v>6415851</v>
          </cell>
          <cell r="G95">
            <v>8271108.6383993104</v>
          </cell>
          <cell r="H95">
            <v>5480.7426980281953</v>
          </cell>
          <cell r="I95">
            <v>1374.0321046742079</v>
          </cell>
          <cell r="J95">
            <v>0</v>
          </cell>
        </row>
        <row r="96">
          <cell r="B96" t="str">
            <v>LAO</v>
          </cell>
          <cell r="C96" t="str">
            <v>WPR</v>
          </cell>
          <cell r="D96"/>
          <cell r="E96" t="str">
            <v>LM</v>
          </cell>
          <cell r="F96">
            <v>7169456</v>
          </cell>
          <cell r="G96">
            <v>18141651.381388422</v>
          </cell>
          <cell r="H96">
            <v>8220.178872959299</v>
          </cell>
          <cell r="I96">
            <v>2635.8000150335856</v>
          </cell>
          <cell r="J96">
            <v>0</v>
          </cell>
        </row>
        <row r="97">
          <cell r="B97" t="str">
            <v>LVA</v>
          </cell>
          <cell r="C97" t="str">
            <v>EUR</v>
          </cell>
          <cell r="D97"/>
          <cell r="E97" t="str">
            <v>H</v>
          </cell>
          <cell r="F97">
            <v>1906740</v>
          </cell>
          <cell r="G97">
            <v>34412210.812278256</v>
          </cell>
          <cell r="H97">
            <v>31883.25911480323</v>
          </cell>
          <cell r="I97">
            <v>17926.841589918971</v>
          </cell>
          <cell r="J97">
            <v>0</v>
          </cell>
        </row>
        <row r="98">
          <cell r="B98" t="str">
            <v>LBN</v>
          </cell>
          <cell r="C98" t="str">
            <v>EMR</v>
          </cell>
          <cell r="D98"/>
          <cell r="E98" t="str">
            <v>UM</v>
          </cell>
          <cell r="F98">
            <v>6855709</v>
          </cell>
          <cell r="G98">
            <v>55276157.552245975</v>
          </cell>
          <cell r="H98">
            <v>15179.580207755822</v>
          </cell>
          <cell r="I98">
            <v>7578.1723680817076</v>
          </cell>
          <cell r="J98">
            <v>0</v>
          </cell>
        </row>
        <row r="99">
          <cell r="B99" t="str">
            <v>LSO</v>
          </cell>
          <cell r="C99" t="str">
            <v>AFR</v>
          </cell>
          <cell r="D99"/>
          <cell r="E99" t="str">
            <v>LM</v>
          </cell>
          <cell r="F99">
            <v>2125267</v>
          </cell>
          <cell r="G99">
            <v>2514146.8879166385</v>
          </cell>
          <cell r="H99">
            <v>2693.198372671171</v>
          </cell>
          <cell r="I99">
            <v>1113.3721403358106</v>
          </cell>
          <cell r="J99">
            <v>0</v>
          </cell>
        </row>
        <row r="100">
          <cell r="B100" t="str">
            <v>LBR</v>
          </cell>
          <cell r="C100" t="str">
            <v>AFR</v>
          </cell>
          <cell r="D100"/>
          <cell r="E100" t="str">
            <v>L</v>
          </cell>
          <cell r="F100">
            <v>4937374</v>
          </cell>
          <cell r="G100">
            <v>3422754.8</v>
          </cell>
          <cell r="H100">
            <v>1531.920185870516</v>
          </cell>
          <cell r="I100">
            <v>672.34049922084091</v>
          </cell>
          <cell r="J100">
            <v>0</v>
          </cell>
        </row>
        <row r="101">
          <cell r="B101" t="str">
            <v>LBY</v>
          </cell>
          <cell r="C101" t="str">
            <v>EMR</v>
          </cell>
          <cell r="D101"/>
          <cell r="E101" t="str">
            <v>UM</v>
          </cell>
          <cell r="F101">
            <v>6777453</v>
          </cell>
          <cell r="G101">
            <v>52607888.717948712</v>
          </cell>
          <cell r="H101">
            <v>15815.876907796799</v>
          </cell>
          <cell r="I101">
            <v>7685.9481324831786</v>
          </cell>
          <cell r="J101">
            <v>0</v>
          </cell>
        </row>
        <row r="102">
          <cell r="B102" t="str">
            <v>LTU</v>
          </cell>
          <cell r="C102" t="str">
            <v>EUR</v>
          </cell>
          <cell r="D102"/>
          <cell r="E102" t="str">
            <v>H</v>
          </cell>
          <cell r="F102">
            <v>2759631</v>
          </cell>
          <cell r="G102">
            <v>53724663.842562288</v>
          </cell>
          <cell r="H102">
            <v>38540.781454233853</v>
          </cell>
          <cell r="I102">
            <v>19575.768481407049</v>
          </cell>
          <cell r="J102">
            <v>0</v>
          </cell>
        </row>
        <row r="103">
          <cell r="B103" t="str">
            <v>LUX</v>
          </cell>
          <cell r="C103" t="str">
            <v>EUR</v>
          </cell>
          <cell r="D103"/>
          <cell r="E103" t="str">
            <v>H</v>
          </cell>
          <cell r="F103">
            <v>615730</v>
          </cell>
          <cell r="G103">
            <v>71250208.995642498</v>
          </cell>
          <cell r="H103">
            <v>117341.91506435387</v>
          </cell>
          <cell r="I103">
            <v>113218.71334967784</v>
          </cell>
          <cell r="J103">
            <v>0</v>
          </cell>
        </row>
        <row r="104">
          <cell r="B104" t="str">
            <v>MDG</v>
          </cell>
          <cell r="C104" t="str">
            <v>AFR</v>
          </cell>
          <cell r="D104"/>
          <cell r="E104" t="str">
            <v>L</v>
          </cell>
          <cell r="F104">
            <v>26969306</v>
          </cell>
          <cell r="G104">
            <v>13760033.096512176</v>
          </cell>
          <cell r="H104">
            <v>1687.0692272422193</v>
          </cell>
          <cell r="I104">
            <v>522.98952427140796</v>
          </cell>
          <cell r="J104">
            <v>1</v>
          </cell>
        </row>
        <row r="105">
          <cell r="B105" t="str">
            <v>MWI</v>
          </cell>
          <cell r="C105" t="str">
            <v>AFR</v>
          </cell>
          <cell r="D105"/>
          <cell r="E105" t="str">
            <v>L</v>
          </cell>
          <cell r="F105">
            <v>18628749</v>
          </cell>
          <cell r="G105">
            <v>9880675.7859305702</v>
          </cell>
          <cell r="H105">
            <v>1602.14678205936</v>
          </cell>
          <cell r="I105">
            <v>591.84638955664639</v>
          </cell>
          <cell r="J105">
            <v>1</v>
          </cell>
        </row>
        <row r="106">
          <cell r="B106" t="str">
            <v>MYS</v>
          </cell>
          <cell r="C106" t="str">
            <v>WPR</v>
          </cell>
          <cell r="D106"/>
          <cell r="E106" t="str">
            <v>UM</v>
          </cell>
          <cell r="F106">
            <v>31949789</v>
          </cell>
          <cell r="G106">
            <v>358791603.67772794</v>
          </cell>
          <cell r="H106">
            <v>29623.40515874045</v>
          </cell>
          <cell r="I106">
            <v>11432.822997301837</v>
          </cell>
          <cell r="J106">
            <v>1</v>
          </cell>
        </row>
        <row r="107">
          <cell r="B107" t="str">
            <v>MDV</v>
          </cell>
          <cell r="C107" t="str">
            <v>SEAR</v>
          </cell>
          <cell r="D107"/>
          <cell r="E107" t="str">
            <v>UM</v>
          </cell>
          <cell r="F107">
            <v>530957</v>
          </cell>
          <cell r="G107">
            <v>5300962.659510877</v>
          </cell>
          <cell r="H107">
            <v>20335.589332200383</v>
          </cell>
          <cell r="I107">
            <v>10561.613511350777</v>
          </cell>
          <cell r="J107">
            <v>0</v>
          </cell>
        </row>
        <row r="108">
          <cell r="B108" t="str">
            <v>MLI</v>
          </cell>
          <cell r="C108" t="str">
            <v>AFR</v>
          </cell>
          <cell r="D108"/>
          <cell r="E108" t="str">
            <v>L</v>
          </cell>
          <cell r="F108">
            <v>19658023</v>
          </cell>
          <cell r="G108">
            <v>17070866.299094509</v>
          </cell>
          <cell r="H108">
            <v>2419.8868412337783</v>
          </cell>
          <cell r="I108">
            <v>879.04318730081184</v>
          </cell>
          <cell r="J108">
            <v>1</v>
          </cell>
        </row>
        <row r="109">
          <cell r="B109" t="str">
            <v>MLT</v>
          </cell>
          <cell r="C109" t="str">
            <v>EUR</v>
          </cell>
          <cell r="D109"/>
          <cell r="E109" t="str">
            <v>H</v>
          </cell>
          <cell r="F109">
            <v>440377</v>
          </cell>
          <cell r="G109">
            <v>14864712.990163086</v>
          </cell>
          <cell r="H109">
            <v>45937.700168460564</v>
          </cell>
          <cell r="I109">
            <v>30186.195962197886</v>
          </cell>
          <cell r="J109">
            <v>0</v>
          </cell>
        </row>
        <row r="110">
          <cell r="B110" t="str">
            <v>MHL</v>
          </cell>
          <cell r="C110" t="str">
            <v>WPR</v>
          </cell>
          <cell r="D110"/>
          <cell r="E110" t="str">
            <v>UM</v>
          </cell>
          <cell r="F110">
            <v>58791</v>
          </cell>
          <cell r="G110">
            <v>221588.9</v>
          </cell>
          <cell r="H110">
            <v>4219.7934399009055</v>
          </cell>
          <cell r="I110">
            <v>4073.109829735844</v>
          </cell>
          <cell r="J110">
            <v>0</v>
          </cell>
        </row>
        <row r="111">
          <cell r="B111" t="str">
            <v>MRT</v>
          </cell>
          <cell r="C111" t="str">
            <v>AFR</v>
          </cell>
          <cell r="D111"/>
          <cell r="E111" t="str">
            <v>LM</v>
          </cell>
          <cell r="F111">
            <v>4525698</v>
          </cell>
          <cell r="G111">
            <v>7354430.0401196573</v>
          </cell>
          <cell r="H111">
            <v>5569.9952623887011</v>
          </cell>
          <cell r="I111">
            <v>1743.3029009376776</v>
          </cell>
          <cell r="J111">
            <v>0</v>
          </cell>
        </row>
        <row r="112">
          <cell r="B112" t="str">
            <v>MUS</v>
          </cell>
          <cell r="C112" t="str">
            <v>AFR</v>
          </cell>
          <cell r="D112"/>
          <cell r="E112" t="str">
            <v>H</v>
          </cell>
          <cell r="F112">
            <v>1269670</v>
          </cell>
          <cell r="G112">
            <v>14181951.058512898</v>
          </cell>
          <cell r="H112">
            <v>23836.916886390525</v>
          </cell>
          <cell r="I112">
            <v>11097.168977136957</v>
          </cell>
          <cell r="J112">
            <v>0</v>
          </cell>
        </row>
        <row r="113">
          <cell r="B113" t="str">
            <v>MEX</v>
          </cell>
          <cell r="C113" t="str">
            <v>AMR</v>
          </cell>
          <cell r="D113"/>
          <cell r="E113" t="str">
            <v>UM</v>
          </cell>
          <cell r="F113">
            <v>127575529</v>
          </cell>
          <cell r="G113">
            <v>1222408203.104296</v>
          </cell>
          <cell r="H113">
            <v>19863.027230148098</v>
          </cell>
          <cell r="I113">
            <v>9950.4500804845866</v>
          </cell>
          <cell r="J113">
            <v>1</v>
          </cell>
        </row>
        <row r="114">
          <cell r="B114" t="str">
            <v>FSM</v>
          </cell>
          <cell r="C114" t="str">
            <v>WPR</v>
          </cell>
          <cell r="D114"/>
          <cell r="E114" t="str">
            <v>LM</v>
          </cell>
          <cell r="F114">
            <v>113811</v>
          </cell>
          <cell r="G114">
            <v>401932.3</v>
          </cell>
          <cell r="H114">
            <v>3612.0976720125268</v>
          </cell>
          <cell r="I114">
            <v>3585.3924488845541</v>
          </cell>
          <cell r="J114">
            <v>0</v>
          </cell>
        </row>
        <row r="115">
          <cell r="B115" t="str">
            <v>MCO</v>
          </cell>
          <cell r="C115" t="str">
            <v>EUR</v>
          </cell>
          <cell r="D115"/>
          <cell r="E115" t="str">
            <v>H</v>
          </cell>
          <cell r="F115">
            <v>38967</v>
          </cell>
          <cell r="G115">
            <v>7194024.5630609347</v>
          </cell>
          <cell r="H115">
            <v>0</v>
          </cell>
          <cell r="I115">
            <v>189487.14712837973</v>
          </cell>
          <cell r="J115">
            <v>0</v>
          </cell>
        </row>
        <row r="116">
          <cell r="B116" t="str">
            <v>MNG</v>
          </cell>
          <cell r="C116" t="str">
            <v>WPR</v>
          </cell>
          <cell r="D116"/>
          <cell r="E116" t="str">
            <v>LM</v>
          </cell>
          <cell r="F116">
            <v>3225166</v>
          </cell>
          <cell r="G116">
            <v>13178094.459454764</v>
          </cell>
          <cell r="H116">
            <v>13014.112902849711</v>
          </cell>
          <cell r="I116">
            <v>4404.8458302020754</v>
          </cell>
          <cell r="J116">
            <v>0</v>
          </cell>
        </row>
        <row r="117">
          <cell r="B117" t="str">
            <v>MNE</v>
          </cell>
          <cell r="C117" t="str">
            <v>EUR</v>
          </cell>
          <cell r="D117"/>
          <cell r="E117" t="str">
            <v>UM</v>
          </cell>
          <cell r="F117">
            <v>627988</v>
          </cell>
          <cell r="G117">
            <v>5504166.666666667</v>
          </cell>
          <cell r="H117">
            <v>23097.31682330295</v>
          </cell>
          <cell r="I117">
            <v>8910.6508341461285</v>
          </cell>
          <cell r="J117">
            <v>0</v>
          </cell>
        </row>
        <row r="118">
          <cell r="B118" t="str">
            <v>MAR</v>
          </cell>
          <cell r="C118" t="str">
            <v>EMR</v>
          </cell>
          <cell r="D118"/>
          <cell r="E118" t="str">
            <v>LM</v>
          </cell>
          <cell r="F118">
            <v>36471766</v>
          </cell>
          <cell r="G118">
            <v>118096227.40009162</v>
          </cell>
          <cell r="H118">
            <v>7865.9065239828797</v>
          </cell>
          <cell r="I118">
            <v>3235.0006604823802</v>
          </cell>
          <cell r="J118">
            <v>1</v>
          </cell>
        </row>
        <row r="119">
          <cell r="B119" t="str">
            <v>MOZ</v>
          </cell>
          <cell r="C119" t="str">
            <v>AFR</v>
          </cell>
          <cell r="D119"/>
          <cell r="E119" t="str">
            <v>L</v>
          </cell>
          <cell r="F119">
            <v>30366043</v>
          </cell>
          <cell r="G119">
            <v>14845870.050709249</v>
          </cell>
          <cell r="H119">
            <v>1335.9864109440161</v>
          </cell>
          <cell r="I119">
            <v>506.64163908304602</v>
          </cell>
          <cell r="J119">
            <v>1</v>
          </cell>
        </row>
        <row r="120">
          <cell r="B120" t="str">
            <v>MMR</v>
          </cell>
          <cell r="C120" t="str">
            <v>SEAR</v>
          </cell>
          <cell r="D120"/>
          <cell r="E120" t="str">
            <v>LM</v>
          </cell>
          <cell r="F120">
            <v>54045422</v>
          </cell>
          <cell r="G120">
            <v>67144726.167930335</v>
          </cell>
          <cell r="H120">
            <v>4940.1524991431943</v>
          </cell>
          <cell r="I120">
            <v>1271.1115749486009</v>
          </cell>
          <cell r="J120">
            <v>1</v>
          </cell>
        </row>
        <row r="121">
          <cell r="B121" t="str">
            <v>NAM</v>
          </cell>
          <cell r="C121" t="str">
            <v>AFR</v>
          </cell>
          <cell r="D121"/>
          <cell r="E121" t="str">
            <v>UM</v>
          </cell>
          <cell r="F121">
            <v>2494524</v>
          </cell>
          <cell r="G121">
            <v>13682062.249223584</v>
          </cell>
          <cell r="H121">
            <v>10227.582624143774</v>
          </cell>
          <cell r="I121">
            <v>5009.6859039140136</v>
          </cell>
          <cell r="J121">
            <v>0</v>
          </cell>
        </row>
        <row r="122">
          <cell r="B122" t="str">
            <v>NRU</v>
          </cell>
          <cell r="C122" t="str">
            <v>WPR</v>
          </cell>
          <cell r="D122"/>
          <cell r="E122" t="str">
            <v>H</v>
          </cell>
          <cell r="F122">
            <v>10764</v>
          </cell>
          <cell r="G122">
            <v>124021.3936904116</v>
          </cell>
          <cell r="H122">
            <v>14099.485353736236</v>
          </cell>
          <cell r="I122">
            <v>11029.735582421332</v>
          </cell>
          <cell r="J122">
            <v>0</v>
          </cell>
        </row>
        <row r="123">
          <cell r="B123" t="str">
            <v>NPL</v>
          </cell>
          <cell r="C123" t="str">
            <v>SEAR</v>
          </cell>
          <cell r="D123"/>
          <cell r="E123" t="str">
            <v>LM</v>
          </cell>
          <cell r="F123">
            <v>28608715</v>
          </cell>
          <cell r="G123">
            <v>33111525.182713255</v>
          </cell>
          <cell r="H123">
            <v>4119.9223393551447</v>
          </cell>
          <cell r="I123">
            <v>1194.9568757257528</v>
          </cell>
          <cell r="J123">
            <v>1</v>
          </cell>
        </row>
        <row r="124">
          <cell r="B124" t="str">
            <v>NLD</v>
          </cell>
          <cell r="C124" t="str">
            <v>EUR</v>
          </cell>
          <cell r="D124"/>
          <cell r="E124" t="str">
            <v>H</v>
          </cell>
          <cell r="F124">
            <v>17097123</v>
          </cell>
          <cell r="G124">
            <v>913597086.06259954</v>
          </cell>
          <cell r="H124">
            <v>59004.324966401597</v>
          </cell>
          <cell r="I124">
            <v>52476.273253332714</v>
          </cell>
          <cell r="J124">
            <v>0</v>
          </cell>
        </row>
        <row r="125">
          <cell r="B125" t="str">
            <v>NZL</v>
          </cell>
          <cell r="C125" t="str">
            <v>WPR</v>
          </cell>
          <cell r="D125"/>
          <cell r="E125" t="str">
            <v>H</v>
          </cell>
          <cell r="F125">
            <v>4783062</v>
          </cell>
          <cell r="G125">
            <v>212225726.65786445</v>
          </cell>
          <cell r="H125">
            <v>45437.8889864425</v>
          </cell>
          <cell r="I125">
            <v>42755.216263452246</v>
          </cell>
          <cell r="J125">
            <v>0</v>
          </cell>
        </row>
        <row r="126">
          <cell r="B126" t="str">
            <v>NIC</v>
          </cell>
          <cell r="C126" t="str">
            <v>AMR</v>
          </cell>
          <cell r="D126"/>
          <cell r="E126" t="str">
            <v>LM</v>
          </cell>
          <cell r="F126">
            <v>6545503</v>
          </cell>
          <cell r="G126">
            <v>13025239.912275141</v>
          </cell>
          <cell r="H126">
            <v>5682.2159776034096</v>
          </cell>
          <cell r="I126">
            <v>1926.6996939827582</v>
          </cell>
          <cell r="J126">
            <v>0</v>
          </cell>
        </row>
        <row r="127">
          <cell r="B127" t="str">
            <v>NER</v>
          </cell>
          <cell r="C127" t="str">
            <v>AFR</v>
          </cell>
          <cell r="D127"/>
          <cell r="E127" t="str">
            <v>L</v>
          </cell>
          <cell r="F127">
            <v>23310719</v>
          </cell>
          <cell r="G127">
            <v>12808660.528061658</v>
          </cell>
          <cell r="H127">
            <v>1276.1538833502352</v>
          </cell>
          <cell r="I127">
            <v>554.09938925985455</v>
          </cell>
          <cell r="J127">
            <v>1</v>
          </cell>
        </row>
        <row r="128">
          <cell r="B128" t="str">
            <v>NGA</v>
          </cell>
          <cell r="C128" t="str">
            <v>AFR</v>
          </cell>
          <cell r="D128"/>
          <cell r="E128" t="str">
            <v>LM</v>
          </cell>
          <cell r="F128">
            <v>200963603</v>
          </cell>
          <cell r="G128">
            <v>397190484.46430767</v>
          </cell>
          <cell r="H128">
            <v>5352.6794230310807</v>
          </cell>
          <cell r="I128">
            <v>2229.8586518612988</v>
          </cell>
          <cell r="J128">
            <v>1</v>
          </cell>
        </row>
        <row r="129">
          <cell r="B129" t="str">
            <v>NIU</v>
          </cell>
          <cell r="C129" t="str">
            <v>WPR</v>
          </cell>
          <cell r="D129"/>
          <cell r="E129" t="e">
            <v>#N/A</v>
          </cell>
          <cell r="F129" t="e">
            <v>#N/A</v>
          </cell>
          <cell r="G129"/>
          <cell r="H129"/>
          <cell r="I129"/>
          <cell r="J129">
            <v>0</v>
          </cell>
        </row>
        <row r="130">
          <cell r="B130" t="str">
            <v>NOR</v>
          </cell>
          <cell r="C130" t="str">
            <v>EUR</v>
          </cell>
          <cell r="D130"/>
          <cell r="E130" t="str">
            <v>H</v>
          </cell>
          <cell r="F130">
            <v>5378859</v>
          </cell>
          <cell r="G130">
            <v>436999692.59145403</v>
          </cell>
          <cell r="H130">
            <v>66799.164715942112</v>
          </cell>
          <cell r="I130">
            <v>75719.752896534192</v>
          </cell>
          <cell r="J130">
            <v>0</v>
          </cell>
        </row>
        <row r="131">
          <cell r="B131" t="str">
            <v>OMN</v>
          </cell>
          <cell r="C131" t="str">
            <v>EMR</v>
          </cell>
          <cell r="D131"/>
          <cell r="E131" t="str">
            <v>H</v>
          </cell>
          <cell r="F131">
            <v>4974992</v>
          </cell>
          <cell r="G131">
            <v>91505851.755526662</v>
          </cell>
          <cell r="H131">
            <v>32607.015468721598</v>
          </cell>
          <cell r="I131">
            <v>17700.703490071388</v>
          </cell>
          <cell r="J131">
            <v>0</v>
          </cell>
        </row>
        <row r="132">
          <cell r="B132" t="str">
            <v>PAK</v>
          </cell>
          <cell r="C132" t="str">
            <v>EMR</v>
          </cell>
          <cell r="D132"/>
          <cell r="E132" t="str">
            <v>LM</v>
          </cell>
          <cell r="F132">
            <v>216565317</v>
          </cell>
          <cell r="G132">
            <v>314567541.55833888</v>
          </cell>
          <cell r="H132">
            <v>4896.3931450617129</v>
          </cell>
          <cell r="I132">
            <v>1288.556324504344</v>
          </cell>
          <cell r="J132">
            <v>1</v>
          </cell>
        </row>
        <row r="133">
          <cell r="B133" t="str">
            <v>PLW</v>
          </cell>
          <cell r="C133" t="str">
            <v>WPR</v>
          </cell>
          <cell r="D133"/>
          <cell r="E133" t="str">
            <v>H</v>
          </cell>
          <cell r="F133">
            <v>18001</v>
          </cell>
          <cell r="G133">
            <v>284700</v>
          </cell>
          <cell r="H133">
            <v>17957.767738576385</v>
          </cell>
          <cell r="I133">
            <v>15232.487084050887</v>
          </cell>
          <cell r="J133">
            <v>0</v>
          </cell>
        </row>
        <row r="134">
          <cell r="B134" t="str">
            <v>PAN</v>
          </cell>
          <cell r="C134" t="str">
            <v>AMR</v>
          </cell>
          <cell r="D134"/>
          <cell r="E134" t="str">
            <v>H</v>
          </cell>
          <cell r="F134">
            <v>4246440</v>
          </cell>
          <cell r="G134">
            <v>64929409.212456606</v>
          </cell>
          <cell r="H134">
            <v>32769.870319641974</v>
          </cell>
          <cell r="I134">
            <v>15774.254940684668</v>
          </cell>
          <cell r="J134">
            <v>0</v>
          </cell>
        </row>
        <row r="135">
          <cell r="B135" t="str">
            <v>PNG</v>
          </cell>
          <cell r="C135" t="str">
            <v>WPR</v>
          </cell>
          <cell r="D135"/>
          <cell r="E135" t="str">
            <v>LM</v>
          </cell>
          <cell r="F135">
            <v>8776119</v>
          </cell>
          <cell r="G135">
            <v>24109509.852740247</v>
          </cell>
          <cell r="H135">
            <v>4474.6858045002537</v>
          </cell>
          <cell r="I135">
            <v>2820.3063965068918</v>
          </cell>
          <cell r="J135">
            <v>0</v>
          </cell>
        </row>
        <row r="136">
          <cell r="B136" t="str">
            <v>PRY</v>
          </cell>
          <cell r="C136" t="str">
            <v>AMR</v>
          </cell>
          <cell r="D136"/>
          <cell r="E136" t="str">
            <v>UM</v>
          </cell>
          <cell r="F136">
            <v>7044639</v>
          </cell>
          <cell r="G136">
            <v>40225448.340632163</v>
          </cell>
          <cell r="H136">
            <v>13149.038570274826</v>
          </cell>
          <cell r="I136">
            <v>5380.963321841301</v>
          </cell>
          <cell r="J136">
            <v>0</v>
          </cell>
        </row>
        <row r="137">
          <cell r="B137" t="str">
            <v>PER</v>
          </cell>
          <cell r="C137" t="str">
            <v>AMR</v>
          </cell>
          <cell r="D137"/>
          <cell r="E137" t="str">
            <v>UM</v>
          </cell>
          <cell r="F137">
            <v>32510462</v>
          </cell>
          <cell r="G137">
            <v>222574697.25552243</v>
          </cell>
          <cell r="H137">
            <v>13397.273916048285</v>
          </cell>
          <cell r="I137">
            <v>7027.6122069772264</v>
          </cell>
          <cell r="J137">
            <v>1</v>
          </cell>
        </row>
        <row r="138">
          <cell r="B138" t="str">
            <v>PHL</v>
          </cell>
          <cell r="C138" t="str">
            <v>WPR</v>
          </cell>
          <cell r="D138"/>
          <cell r="E138" t="str">
            <v>LM</v>
          </cell>
          <cell r="F138">
            <v>108116622</v>
          </cell>
          <cell r="G138">
            <v>346842094.17451304</v>
          </cell>
          <cell r="H138">
            <v>9291.726915199346</v>
          </cell>
          <cell r="I138">
            <v>3485.3408438976994</v>
          </cell>
          <cell r="J138">
            <v>1</v>
          </cell>
        </row>
        <row r="139">
          <cell r="B139" t="str">
            <v>POL</v>
          </cell>
          <cell r="C139" t="str">
            <v>EUR</v>
          </cell>
          <cell r="D139"/>
          <cell r="E139" t="str">
            <v>H</v>
          </cell>
          <cell r="F139">
            <v>37887771</v>
          </cell>
          <cell r="G139">
            <v>587411745.16155827</v>
          </cell>
          <cell r="H139">
            <v>33797.767360074708</v>
          </cell>
          <cell r="I139">
            <v>15732.203131175449</v>
          </cell>
          <cell r="J139">
            <v>0</v>
          </cell>
        </row>
        <row r="140">
          <cell r="B140" t="str">
            <v>PRT</v>
          </cell>
          <cell r="C140" t="str">
            <v>EUR</v>
          </cell>
          <cell r="D140"/>
          <cell r="E140" t="str">
            <v>H</v>
          </cell>
          <cell r="F140">
            <v>10226178</v>
          </cell>
          <cell r="G140">
            <v>242194788.53353748</v>
          </cell>
          <cell r="H140">
            <v>36172.072539317101</v>
          </cell>
          <cell r="I140">
            <v>23330.817288932005</v>
          </cell>
          <cell r="J140">
            <v>0</v>
          </cell>
        </row>
        <row r="141">
          <cell r="B141" t="str">
            <v>QAT</v>
          </cell>
          <cell r="C141" t="str">
            <v>EMR</v>
          </cell>
          <cell r="D141"/>
          <cell r="E141" t="str">
            <v>H</v>
          </cell>
          <cell r="F141">
            <v>2832071</v>
          </cell>
          <cell r="G141">
            <v>183334953.8186813</v>
          </cell>
          <cell r="H141">
            <v>93771.125305706126</v>
          </cell>
          <cell r="I141">
            <v>62276.428694436538</v>
          </cell>
          <cell r="J141">
            <v>0</v>
          </cell>
        </row>
        <row r="142">
          <cell r="B142" t="str">
            <v>KOR</v>
          </cell>
          <cell r="C142" t="str">
            <v>WPR</v>
          </cell>
          <cell r="D142"/>
          <cell r="E142" t="str">
            <v>H</v>
          </cell>
          <cell r="F142">
            <v>51225321</v>
          </cell>
          <cell r="G142">
            <v>1724845615.6292596</v>
          </cell>
          <cell r="H142">
            <v>43044.725200528548</v>
          </cell>
          <cell r="I142">
            <v>31936.796353472808</v>
          </cell>
          <cell r="J142">
            <v>0</v>
          </cell>
        </row>
        <row r="143">
          <cell r="B143" t="str">
            <v>MDA</v>
          </cell>
          <cell r="C143" t="str">
            <v>EUR</v>
          </cell>
          <cell r="D143"/>
          <cell r="E143" t="str">
            <v>LM</v>
          </cell>
          <cell r="F143">
            <v>4043258</v>
          </cell>
          <cell r="G143">
            <v>11456728.401306901</v>
          </cell>
          <cell r="H143">
            <v>13577.406577199272</v>
          </cell>
          <cell r="I143">
            <v>4491.688826938198</v>
          </cell>
          <cell r="J143">
            <v>0</v>
          </cell>
        </row>
        <row r="144">
          <cell r="B144" t="str">
            <v>ROU</v>
          </cell>
          <cell r="C144" t="str">
            <v>EUR</v>
          </cell>
          <cell r="D144"/>
          <cell r="E144" t="str">
            <v>H</v>
          </cell>
          <cell r="F144">
            <v>19364558</v>
          </cell>
          <cell r="G144">
            <v>241457403.08504158</v>
          </cell>
          <cell r="H144">
            <v>31901.425962232475</v>
          </cell>
          <cell r="I144">
            <v>12899.346111289662</v>
          </cell>
          <cell r="J144">
            <v>0</v>
          </cell>
        </row>
        <row r="145">
          <cell r="B145" t="str">
            <v>RUS</v>
          </cell>
          <cell r="C145" t="str">
            <v>EUR</v>
          </cell>
          <cell r="D145"/>
          <cell r="E145" t="str">
            <v>UM</v>
          </cell>
          <cell r="F145">
            <v>145872260</v>
          </cell>
          <cell r="G145">
            <v>1657328865.7099862</v>
          </cell>
          <cell r="H145">
            <v>29967.128851839399</v>
          </cell>
          <cell r="I145">
            <v>11497.6492498593</v>
          </cell>
          <cell r="J145">
            <v>1</v>
          </cell>
        </row>
        <row r="146">
          <cell r="B146" t="str">
            <v>RWA</v>
          </cell>
          <cell r="C146" t="str">
            <v>AFR</v>
          </cell>
          <cell r="D146"/>
          <cell r="E146" t="str">
            <v>L</v>
          </cell>
          <cell r="F146">
            <v>12626938</v>
          </cell>
          <cell r="G146">
            <v>9640280.0841957219</v>
          </cell>
          <cell r="H146">
            <v>2321.7185897900317</v>
          </cell>
          <cell r="I146">
            <v>820.14928855859421</v>
          </cell>
          <cell r="J146">
            <v>1</v>
          </cell>
        </row>
        <row r="147">
          <cell r="B147" t="str">
            <v>KNA</v>
          </cell>
          <cell r="C147" t="str">
            <v>AMR</v>
          </cell>
          <cell r="D147"/>
          <cell r="E147" t="str">
            <v>H</v>
          </cell>
          <cell r="F147">
            <v>52834</v>
          </cell>
          <cell r="G147">
            <v>1078518.5185185184</v>
          </cell>
          <cell r="H147">
            <v>29812.59500209444</v>
          </cell>
          <cell r="I147">
            <v>22046.689912079622</v>
          </cell>
          <cell r="J147">
            <v>0</v>
          </cell>
        </row>
        <row r="148">
          <cell r="B148" t="str">
            <v>LCA</v>
          </cell>
          <cell r="C148" t="str">
            <v>AMR</v>
          </cell>
          <cell r="D148"/>
          <cell r="E148" t="str">
            <v>UM</v>
          </cell>
          <cell r="F148">
            <v>182795</v>
          </cell>
          <cell r="G148">
            <v>2065127.2592592593</v>
          </cell>
          <cell r="H148">
            <v>15843.71598775514</v>
          </cell>
          <cell r="I148">
            <v>11591.080475699857</v>
          </cell>
          <cell r="J148">
            <v>0</v>
          </cell>
        </row>
        <row r="149">
          <cell r="B149" t="str">
            <v>VCT</v>
          </cell>
          <cell r="C149" t="str">
            <v>AMR</v>
          </cell>
          <cell r="D149"/>
          <cell r="E149" t="str">
            <v>UM</v>
          </cell>
          <cell r="F149">
            <v>110593</v>
          </cell>
          <cell r="G149">
            <v>811300</v>
          </cell>
          <cell r="H149">
            <v>13017.336829991895</v>
          </cell>
          <cell r="I149">
            <v>7460.1533617927053</v>
          </cell>
          <cell r="J149">
            <v>0</v>
          </cell>
        </row>
        <row r="150">
          <cell r="B150" t="str">
            <v>WSM</v>
          </cell>
          <cell r="C150" t="str">
            <v>WPR</v>
          </cell>
          <cell r="D150"/>
          <cell r="E150" t="str">
            <v>UM</v>
          </cell>
          <cell r="F150">
            <v>55312</v>
          </cell>
          <cell r="G150">
            <v>821286.9275357232</v>
          </cell>
          <cell r="H150">
            <v>6912.0364600158991</v>
          </cell>
          <cell r="I150">
            <v>4322.8684566404545</v>
          </cell>
          <cell r="J150">
            <v>0</v>
          </cell>
        </row>
        <row r="151">
          <cell r="B151" t="str">
            <v>SMR</v>
          </cell>
          <cell r="C151" t="str">
            <v>EUR</v>
          </cell>
          <cell r="D151"/>
          <cell r="E151" t="str">
            <v>H</v>
          </cell>
          <cell r="F151">
            <v>33864</v>
          </cell>
          <cell r="G151">
            <v>1655300.8725342704</v>
          </cell>
          <cell r="H151">
            <v>63420.327135217434</v>
          </cell>
          <cell r="I151">
            <v>47731.208539934749</v>
          </cell>
          <cell r="J151">
            <v>0</v>
          </cell>
        </row>
        <row r="152">
          <cell r="B152" t="str">
            <v>STP</v>
          </cell>
          <cell r="C152" t="str">
            <v>AFR</v>
          </cell>
          <cell r="D152"/>
          <cell r="E152" t="str">
            <v>LM</v>
          </cell>
          <cell r="F152">
            <v>215048</v>
          </cell>
          <cell r="G152">
            <v>412253.80972879898</v>
          </cell>
          <cell r="H152">
            <v>4174.7272724355262</v>
          </cell>
          <cell r="I152">
            <v>1987.5797016681831</v>
          </cell>
          <cell r="J152">
            <v>0</v>
          </cell>
        </row>
        <row r="153">
          <cell r="B153" t="str">
            <v>SAU</v>
          </cell>
          <cell r="C153" t="str">
            <v>EMR</v>
          </cell>
          <cell r="D153"/>
          <cell r="E153" t="str">
            <v>H</v>
          </cell>
          <cell r="F153">
            <v>34268529</v>
          </cell>
          <cell r="G153">
            <v>786521831.57333338</v>
          </cell>
          <cell r="H153">
            <v>48948.17400363012</v>
          </cell>
          <cell r="I153">
            <v>23139.797980823747</v>
          </cell>
          <cell r="J153">
            <v>0</v>
          </cell>
        </row>
        <row r="154">
          <cell r="B154" t="str">
            <v>SEN</v>
          </cell>
          <cell r="C154" t="str">
            <v>AFR</v>
          </cell>
          <cell r="D154"/>
          <cell r="E154" t="str">
            <v>LM</v>
          </cell>
          <cell r="F154">
            <v>16296362</v>
          </cell>
          <cell r="G154">
            <v>23116699.808172345</v>
          </cell>
          <cell r="H154">
            <v>3503.6175482752028</v>
          </cell>
          <cell r="I154">
            <v>1430.1482590016221</v>
          </cell>
          <cell r="J154">
            <v>0</v>
          </cell>
        </row>
        <row r="155">
          <cell r="B155" t="str">
            <v>SRB</v>
          </cell>
          <cell r="C155" t="str">
            <v>EUR</v>
          </cell>
          <cell r="D155"/>
          <cell r="E155" t="str">
            <v>UM</v>
          </cell>
          <cell r="F155">
            <v>8772228</v>
          </cell>
          <cell r="G155">
            <v>50640650.22146222</v>
          </cell>
          <cell r="H155">
            <v>18842.526062141085</v>
          </cell>
          <cell r="I155">
            <v>7417.2036485220124</v>
          </cell>
          <cell r="J155">
            <v>0</v>
          </cell>
        </row>
        <row r="156">
          <cell r="B156" t="str">
            <v>SYC</v>
          </cell>
          <cell r="C156" t="str">
            <v>AFR</v>
          </cell>
          <cell r="D156"/>
          <cell r="E156" t="str">
            <v>H</v>
          </cell>
          <cell r="F156">
            <v>97741</v>
          </cell>
          <cell r="G156">
            <v>1547690.7594436256</v>
          </cell>
          <cell r="H156">
            <v>28778.791442318081</v>
          </cell>
          <cell r="I156">
            <v>16213.480756924841</v>
          </cell>
          <cell r="J156">
            <v>0</v>
          </cell>
        </row>
        <row r="157">
          <cell r="B157" t="str">
            <v>SLE</v>
          </cell>
          <cell r="C157" t="str">
            <v>AFR</v>
          </cell>
          <cell r="D157"/>
          <cell r="E157" t="str">
            <v>L</v>
          </cell>
          <cell r="F157">
            <v>7813207</v>
          </cell>
          <cell r="G157">
            <v>4085114.7942232364</v>
          </cell>
          <cell r="H157">
            <v>1777.3038928330368</v>
          </cell>
          <cell r="I157">
            <v>521.75483672224073</v>
          </cell>
          <cell r="J157">
            <v>1</v>
          </cell>
        </row>
        <row r="158">
          <cell r="B158" t="str">
            <v>SGP</v>
          </cell>
          <cell r="C158" t="str">
            <v>WPR</v>
          </cell>
          <cell r="D158"/>
          <cell r="E158" t="str">
            <v>H</v>
          </cell>
          <cell r="F158">
            <v>5804343</v>
          </cell>
          <cell r="G158">
            <v>375981539.14590746</v>
          </cell>
          <cell r="H158">
            <v>102573.40176825183</v>
          </cell>
          <cell r="I158">
            <v>65640.707948498472</v>
          </cell>
          <cell r="J158">
            <v>0</v>
          </cell>
        </row>
        <row r="159">
          <cell r="B159" t="str">
            <v>SVK</v>
          </cell>
          <cell r="C159" t="str">
            <v>EUR</v>
          </cell>
          <cell r="D159"/>
          <cell r="E159" t="str">
            <v>H</v>
          </cell>
          <cell r="F159">
            <v>5457012</v>
          </cell>
          <cell r="G159">
            <v>105561218.93533419</v>
          </cell>
          <cell r="H159">
            <v>31966.554843408387</v>
          </cell>
          <cell r="I159">
            <v>19303.545658138271</v>
          </cell>
          <cell r="J159">
            <v>0</v>
          </cell>
        </row>
        <row r="160">
          <cell r="B160" t="str">
            <v>SVN</v>
          </cell>
          <cell r="C160" t="str">
            <v>EUR</v>
          </cell>
          <cell r="D160"/>
          <cell r="E160" t="str">
            <v>H</v>
          </cell>
          <cell r="F160">
            <v>2078654</v>
          </cell>
          <cell r="G160">
            <v>54137142.149479888</v>
          </cell>
          <cell r="H160">
            <v>40670.877867310344</v>
          </cell>
          <cell r="I160">
            <v>25942.954774143614</v>
          </cell>
          <cell r="J160">
            <v>0</v>
          </cell>
        </row>
        <row r="161">
          <cell r="B161" t="str">
            <v>SLB</v>
          </cell>
          <cell r="C161" t="str">
            <v>WPR</v>
          </cell>
          <cell r="D161"/>
          <cell r="E161" t="str">
            <v>LM</v>
          </cell>
          <cell r="F161">
            <v>669821</v>
          </cell>
          <cell r="G161">
            <v>1574599.1826469665</v>
          </cell>
          <cell r="H161">
            <v>2773.5123629694776</v>
          </cell>
          <cell r="I161">
            <v>2344.0489761531494</v>
          </cell>
          <cell r="J161">
            <v>0</v>
          </cell>
        </row>
        <row r="162">
          <cell r="B162" t="str">
            <v>SOM</v>
          </cell>
          <cell r="C162" t="str">
            <v>EMR</v>
          </cell>
          <cell r="D162"/>
          <cell r="E162" t="str">
            <v>L</v>
          </cell>
          <cell r="F162">
            <v>15442906</v>
          </cell>
          <cell r="G162">
            <v>5850677.2956985757</v>
          </cell>
          <cell r="H162">
            <v>1236.6258050774559</v>
          </cell>
          <cell r="I162">
            <v>419.39480767890984</v>
          </cell>
          <cell r="J162">
            <v>0</v>
          </cell>
        </row>
        <row r="163">
          <cell r="B163" t="str">
            <v>ZAF</v>
          </cell>
          <cell r="C163" t="str">
            <v>AFR</v>
          </cell>
          <cell r="D163"/>
          <cell r="E163" t="str">
            <v>UM</v>
          </cell>
          <cell r="F163">
            <v>58558267</v>
          </cell>
          <cell r="G163">
            <v>404842116.73807418</v>
          </cell>
          <cell r="H163">
            <v>14289.760003066929</v>
          </cell>
          <cell r="I163">
            <v>6624.7618649330934</v>
          </cell>
          <cell r="J163">
            <v>1</v>
          </cell>
        </row>
        <row r="164">
          <cell r="B164" t="str">
            <v>SSD</v>
          </cell>
          <cell r="C164" t="str">
            <v>AFR</v>
          </cell>
          <cell r="D164"/>
          <cell r="E164" t="str">
            <v>L</v>
          </cell>
          <cell r="F164">
            <v>11062114</v>
          </cell>
          <cell r="G164">
            <v>4590000</v>
          </cell>
          <cell r="H164">
            <v>862.01</v>
          </cell>
          <cell r="I164">
            <v>343.01</v>
          </cell>
          <cell r="J164">
            <v>0</v>
          </cell>
        </row>
        <row r="165">
          <cell r="B165" t="str">
            <v>ESP</v>
          </cell>
          <cell r="C165" t="str">
            <v>EUR</v>
          </cell>
          <cell r="D165"/>
          <cell r="E165" t="str">
            <v>H</v>
          </cell>
          <cell r="F165">
            <v>46736782</v>
          </cell>
          <cell r="G165">
            <v>1420300232.6635942</v>
          </cell>
          <cell r="H165">
            <v>41696.311104526103</v>
          </cell>
          <cell r="I165">
            <v>29555.315698507919</v>
          </cell>
          <cell r="J165">
            <v>0</v>
          </cell>
        </row>
        <row r="166">
          <cell r="B166" t="str">
            <v>LKA</v>
          </cell>
          <cell r="C166" t="str">
            <v>SEAR</v>
          </cell>
          <cell r="D166"/>
          <cell r="E166" t="str">
            <v>LM</v>
          </cell>
          <cell r="F166">
            <v>21323734</v>
          </cell>
          <cell r="G166">
            <v>87963042.340837926</v>
          </cell>
          <cell r="H166">
            <v>13622.860448435695</v>
          </cell>
          <cell r="I166">
            <v>3852.2656028741512</v>
          </cell>
          <cell r="J166">
            <v>1</v>
          </cell>
        </row>
        <row r="167">
          <cell r="B167" t="str">
            <v>SDN</v>
          </cell>
          <cell r="C167" t="str">
            <v>EMR</v>
          </cell>
          <cell r="D167"/>
          <cell r="E167" t="str">
            <v>L</v>
          </cell>
          <cell r="F167">
            <v>42813237</v>
          </cell>
          <cell r="G167">
            <v>30964349.684705883</v>
          </cell>
          <cell r="H167">
            <v>4350.0660622758796</v>
          </cell>
          <cell r="I167">
            <v>610.927861513165</v>
          </cell>
          <cell r="J167">
            <v>1</v>
          </cell>
        </row>
        <row r="168">
          <cell r="B168" t="str">
            <v>SUR</v>
          </cell>
          <cell r="C168" t="str">
            <v>AMR</v>
          </cell>
          <cell r="D168"/>
          <cell r="E168" t="str">
            <v>UM</v>
          </cell>
          <cell r="F168">
            <v>581363</v>
          </cell>
          <cell r="G168">
            <v>3996247.9061976545</v>
          </cell>
          <cell r="H168">
            <v>19841.807806220542</v>
          </cell>
          <cell r="I168">
            <v>6853.6934107798834</v>
          </cell>
          <cell r="J168">
            <v>0</v>
          </cell>
        </row>
        <row r="169">
          <cell r="B169" t="str">
            <v>SWZ</v>
          </cell>
          <cell r="C169" t="str">
            <v>AFR</v>
          </cell>
          <cell r="D169"/>
          <cell r="E169" t="str">
            <v>LM</v>
          </cell>
          <cell r="F169">
            <v>1148133</v>
          </cell>
          <cell r="G169">
            <v>4665420.2385178357</v>
          </cell>
          <cell r="H169">
            <v>9018.8542820209077</v>
          </cell>
          <cell r="I169">
            <v>3915.6434672366868</v>
          </cell>
          <cell r="J169">
            <v>0</v>
          </cell>
        </row>
        <row r="170">
          <cell r="B170" t="str">
            <v>SWE</v>
          </cell>
          <cell r="C170" t="str">
            <v>EUR</v>
          </cell>
          <cell r="D170"/>
          <cell r="E170" t="str">
            <v>H</v>
          </cell>
          <cell r="F170">
            <v>10036391</v>
          </cell>
          <cell r="G170">
            <v>555455371.4870894</v>
          </cell>
          <cell r="H170">
            <v>54598.780354148374</v>
          </cell>
          <cell r="I170">
            <v>51939.429744529123</v>
          </cell>
          <cell r="J170">
            <v>0</v>
          </cell>
        </row>
        <row r="171">
          <cell r="B171" t="str">
            <v>CHE</v>
          </cell>
          <cell r="C171" t="str">
            <v>EUR</v>
          </cell>
          <cell r="D171"/>
          <cell r="E171" t="str">
            <v>H</v>
          </cell>
          <cell r="F171">
            <v>8591361</v>
          </cell>
          <cell r="G171">
            <v>735539301.55267358</v>
          </cell>
          <cell r="H171">
            <v>72033.929440458756</v>
          </cell>
          <cell r="I171">
            <v>85334.519462090931</v>
          </cell>
          <cell r="J171">
            <v>0</v>
          </cell>
        </row>
        <row r="172">
          <cell r="B172" t="str">
            <v>SYR</v>
          </cell>
          <cell r="C172" t="str">
            <v>EMR</v>
          </cell>
          <cell r="D172"/>
          <cell r="E172" t="str">
            <v>L</v>
          </cell>
          <cell r="F172">
            <v>17070132</v>
          </cell>
          <cell r="G172">
            <v>21490335.085836571</v>
          </cell>
          <cell r="H172">
            <v>0</v>
          </cell>
          <cell r="I172">
            <v>1334.3705933329343</v>
          </cell>
          <cell r="J172">
            <v>0</v>
          </cell>
        </row>
        <row r="173">
          <cell r="B173" t="str">
            <v>TJK</v>
          </cell>
          <cell r="C173" t="str">
            <v>EUR</v>
          </cell>
          <cell r="D173"/>
          <cell r="E173" t="str">
            <v>L</v>
          </cell>
          <cell r="F173">
            <v>9321023</v>
          </cell>
          <cell r="G173">
            <v>7765014.4243377922</v>
          </cell>
          <cell r="H173">
            <v>3732.8690680932241</v>
          </cell>
          <cell r="I173">
            <v>890.54440235573281</v>
          </cell>
          <cell r="J173">
            <v>1</v>
          </cell>
        </row>
        <row r="174">
          <cell r="B174" t="str">
            <v>THA</v>
          </cell>
          <cell r="C174" t="str">
            <v>SEAR</v>
          </cell>
          <cell r="D174"/>
          <cell r="E174" t="str">
            <v>UM</v>
          </cell>
          <cell r="F174">
            <v>69625581</v>
          </cell>
          <cell r="G174">
            <v>506611070.18836153</v>
          </cell>
          <cell r="H174">
            <v>19233.865916986102</v>
          </cell>
          <cell r="I174">
            <v>7817.0096711891811</v>
          </cell>
          <cell r="J174">
            <v>1</v>
          </cell>
        </row>
        <row r="175">
          <cell r="B175" t="str">
            <v>MKD</v>
          </cell>
          <cell r="C175" t="str">
            <v>EUR</v>
          </cell>
          <cell r="D175"/>
          <cell r="E175" t="str">
            <v>UM</v>
          </cell>
          <cell r="F175">
            <v>2083458</v>
          </cell>
          <cell r="G175">
            <v>12683070.061469549</v>
          </cell>
          <cell r="H175">
            <v>17565.220471215209</v>
          </cell>
          <cell r="I175">
            <v>6070.3880535827466</v>
          </cell>
          <cell r="J175">
            <v>0</v>
          </cell>
        </row>
        <row r="176">
          <cell r="B176" t="str">
            <v>TLS</v>
          </cell>
          <cell r="C176" t="str">
            <v>SEAR</v>
          </cell>
          <cell r="D176"/>
          <cell r="E176" t="str">
            <v>LM</v>
          </cell>
          <cell r="F176">
            <v>1293120</v>
          </cell>
          <cell r="G176">
            <v>1583876.2</v>
          </cell>
          <cell r="H176">
            <v>3780.0449456310912</v>
          </cell>
          <cell r="I176">
            <v>1583.7135764662212</v>
          </cell>
          <cell r="J176">
            <v>0</v>
          </cell>
        </row>
        <row r="177">
          <cell r="B177" t="str">
            <v>TGO</v>
          </cell>
          <cell r="C177" t="str">
            <v>AFR</v>
          </cell>
          <cell r="D177"/>
          <cell r="E177" t="str">
            <v>L</v>
          </cell>
          <cell r="F177">
            <v>8082359</v>
          </cell>
          <cell r="G177">
            <v>7112200.7250023177</v>
          </cell>
          <cell r="H177">
            <v>2211.6349345243398</v>
          </cell>
          <cell r="I177">
            <v>893.35245412167478</v>
          </cell>
          <cell r="J177">
            <v>1</v>
          </cell>
        </row>
        <row r="178">
          <cell r="B178" t="str">
            <v>TON</v>
          </cell>
          <cell r="C178" t="str">
            <v>WPR</v>
          </cell>
          <cell r="D178"/>
          <cell r="E178" t="str">
            <v>UM</v>
          </cell>
          <cell r="F178">
            <v>104497</v>
          </cell>
          <cell r="G178">
            <v>489235.52739538706</v>
          </cell>
          <cell r="H178">
            <v>6647.8589985028857</v>
          </cell>
          <cell r="I178">
            <v>4903.0121383544929</v>
          </cell>
          <cell r="J178">
            <v>0</v>
          </cell>
        </row>
        <row r="179">
          <cell r="B179" t="str">
            <v>TTO</v>
          </cell>
          <cell r="C179" t="str">
            <v>AMR</v>
          </cell>
          <cell r="D179"/>
          <cell r="E179" t="str">
            <v>H</v>
          </cell>
          <cell r="F179">
            <v>1394969</v>
          </cell>
          <cell r="G179">
            <v>23679919.654989071</v>
          </cell>
          <cell r="H179">
            <v>26920.144729383024</v>
          </cell>
          <cell r="I179">
            <v>16637.162938769739</v>
          </cell>
          <cell r="J179">
            <v>0</v>
          </cell>
        </row>
        <row r="180">
          <cell r="B180" t="str">
            <v>TUN</v>
          </cell>
          <cell r="C180" t="str">
            <v>EMR</v>
          </cell>
          <cell r="D180"/>
          <cell r="E180" t="str">
            <v>LM</v>
          </cell>
          <cell r="F180">
            <v>11694721</v>
          </cell>
          <cell r="G180">
            <v>42570270.107114732</v>
          </cell>
          <cell r="H180">
            <v>11899.956386916783</v>
          </cell>
          <cell r="I180">
            <v>3574.6540241845405</v>
          </cell>
          <cell r="J180">
            <v>0</v>
          </cell>
        </row>
        <row r="181">
          <cell r="B181" t="str">
            <v>TUR</v>
          </cell>
          <cell r="C181" t="str">
            <v>EUR</v>
          </cell>
          <cell r="D181"/>
          <cell r="E181" t="str">
            <v>UM</v>
          </cell>
          <cell r="F181">
            <v>83429607</v>
          </cell>
          <cell r="G181">
            <v>778471901.66514778</v>
          </cell>
          <cell r="H181">
            <v>26867.470307977004</v>
          </cell>
          <cell r="I181">
            <v>9121.5151667370828</v>
          </cell>
          <cell r="J181">
            <v>1</v>
          </cell>
        </row>
        <row r="182">
          <cell r="B182" t="str">
            <v>TKM</v>
          </cell>
          <cell r="C182" t="str">
            <v>EUR</v>
          </cell>
          <cell r="D182"/>
          <cell r="E182" t="str">
            <v>UM</v>
          </cell>
          <cell r="F182">
            <v>5942094</v>
          </cell>
          <cell r="G182">
            <v>40765428.571428575</v>
          </cell>
          <cell r="H182">
            <v>16195.538787725249</v>
          </cell>
          <cell r="I182">
            <v>7612.0351800945209</v>
          </cell>
          <cell r="J182">
            <v>0</v>
          </cell>
        </row>
        <row r="183">
          <cell r="B183" t="str">
            <v>TUV</v>
          </cell>
          <cell r="C183" t="str">
            <v>WPR</v>
          </cell>
          <cell r="D183"/>
          <cell r="E183" t="str">
            <v>UM</v>
          </cell>
          <cell r="F183">
            <v>11655</v>
          </cell>
          <cell r="G183">
            <v>42588.164973102212</v>
          </cell>
          <cell r="H183">
            <v>4455.5426348814381</v>
          </cell>
          <cell r="I183">
            <v>4055.8956095973822</v>
          </cell>
          <cell r="J183">
            <v>0</v>
          </cell>
        </row>
        <row r="184">
          <cell r="B184" t="str">
            <v>UGA</v>
          </cell>
          <cell r="C184" t="str">
            <v>AFR</v>
          </cell>
          <cell r="D184"/>
          <cell r="E184" t="str">
            <v>L</v>
          </cell>
          <cell r="F184">
            <v>44269587</v>
          </cell>
          <cell r="G184">
            <v>32927025.57342964</v>
          </cell>
          <cell r="H184">
            <v>2275.2144563594611</v>
          </cell>
          <cell r="I184">
            <v>798.58573413395914</v>
          </cell>
          <cell r="J184">
            <v>1</v>
          </cell>
        </row>
        <row r="185">
          <cell r="B185" t="str">
            <v>UKR</v>
          </cell>
          <cell r="C185" t="str">
            <v>EUR</v>
          </cell>
          <cell r="D185"/>
          <cell r="E185" t="str">
            <v>LM</v>
          </cell>
          <cell r="F185">
            <v>43993643</v>
          </cell>
          <cell r="G185">
            <v>130891049.79687873</v>
          </cell>
          <cell r="H185">
            <v>13346.475877181399</v>
          </cell>
          <cell r="I185">
            <v>3661.4562043022802</v>
          </cell>
          <cell r="J185">
            <v>1</v>
          </cell>
        </row>
        <row r="186">
          <cell r="B186" t="str">
            <v>ARE</v>
          </cell>
          <cell r="C186" t="str">
            <v>EMR</v>
          </cell>
          <cell r="D186"/>
          <cell r="E186" t="str">
            <v>H</v>
          </cell>
          <cell r="F186">
            <v>9770526</v>
          </cell>
          <cell r="G186">
            <v>422215043.59428185</v>
          </cell>
          <cell r="H186">
            <v>71150.542141427402</v>
          </cell>
          <cell r="I186">
            <v>42701.443045478234</v>
          </cell>
          <cell r="J186">
            <v>0</v>
          </cell>
        </row>
        <row r="187">
          <cell r="B187" t="str">
            <v>GBR</v>
          </cell>
          <cell r="C187" t="str">
            <v>EUR</v>
          </cell>
          <cell r="D187"/>
          <cell r="E187" t="str">
            <v>H</v>
          </cell>
          <cell r="F187">
            <v>67530161</v>
          </cell>
          <cell r="G187">
            <v>2900791442.5540638</v>
          </cell>
          <cell r="H187">
            <v>49041.463547545092</v>
          </cell>
          <cell r="I187">
            <v>43070.498359588775</v>
          </cell>
          <cell r="J187">
            <v>0</v>
          </cell>
        </row>
        <row r="188">
          <cell r="B188" t="str">
            <v>TZA</v>
          </cell>
          <cell r="C188" t="str">
            <v>AFR</v>
          </cell>
          <cell r="D188"/>
          <cell r="E188" t="str">
            <v>LM</v>
          </cell>
          <cell r="F188">
            <v>58005461</v>
          </cell>
          <cell r="G188">
            <v>57003713.610762462</v>
          </cell>
          <cell r="H188">
            <v>2773.15561377736</v>
          </cell>
          <cell r="I188">
            <v>1085.88486002476</v>
          </cell>
          <cell r="J188">
            <v>1</v>
          </cell>
        </row>
        <row r="189">
          <cell r="B189" t="str">
            <v>USA</v>
          </cell>
          <cell r="C189" t="str">
            <v>AMR</v>
          </cell>
          <cell r="D189"/>
          <cell r="E189" t="str">
            <v>H</v>
          </cell>
          <cell r="F189">
            <v>329064917</v>
          </cell>
          <cell r="G189">
            <v>20611860934</v>
          </cell>
          <cell r="H189">
            <v>65279.529026094977</v>
          </cell>
          <cell r="I189">
            <v>65279.529026095282</v>
          </cell>
          <cell r="J189">
            <v>0</v>
          </cell>
        </row>
        <row r="190">
          <cell r="B190" t="str">
            <v>URY</v>
          </cell>
          <cell r="C190" t="str">
            <v>AMR</v>
          </cell>
          <cell r="D190"/>
          <cell r="E190" t="str">
            <v>H</v>
          </cell>
          <cell r="F190">
            <v>3461731</v>
          </cell>
          <cell r="G190">
            <v>64515038.268137328</v>
          </cell>
          <cell r="H190">
            <v>24006.78693888268</v>
          </cell>
          <cell r="I190">
            <v>17688.015007689984</v>
          </cell>
          <cell r="J190">
            <v>0</v>
          </cell>
        </row>
        <row r="191">
          <cell r="B191" t="str">
            <v>UZB</v>
          </cell>
          <cell r="C191" t="str">
            <v>EUR</v>
          </cell>
          <cell r="D191"/>
          <cell r="E191" t="str">
            <v>LM</v>
          </cell>
          <cell r="F191">
            <v>32981714.999999996</v>
          </cell>
          <cell r="G191">
            <v>52633143.808182359</v>
          </cell>
          <cell r="H191">
            <v>7658.8995589469559</v>
          </cell>
          <cell r="I191">
            <v>1784.0098160819514</v>
          </cell>
          <cell r="J191">
            <v>1</v>
          </cell>
        </row>
        <row r="192">
          <cell r="B192" t="str">
            <v>VUT</v>
          </cell>
          <cell r="C192" t="str">
            <v>WPR</v>
          </cell>
          <cell r="D192"/>
          <cell r="E192" t="str">
            <v>LM</v>
          </cell>
          <cell r="F192">
            <v>299882</v>
          </cell>
          <cell r="G192">
            <v>914727.9081377933</v>
          </cell>
          <cell r="H192">
            <v>3269.9147799953403</v>
          </cell>
          <cell r="I192">
            <v>3116.2977591252861</v>
          </cell>
          <cell r="J192">
            <v>0</v>
          </cell>
        </row>
        <row r="193">
          <cell r="B193" t="str">
            <v>VEN</v>
          </cell>
          <cell r="C193" t="str">
            <v>AMR</v>
          </cell>
          <cell r="D193"/>
          <cell r="E193" t="str">
            <v>UM</v>
          </cell>
          <cell r="F193">
            <v>28515829</v>
          </cell>
          <cell r="G193">
            <v>0</v>
          </cell>
          <cell r="H193">
            <v>0</v>
          </cell>
          <cell r="I193">
            <v>0</v>
          </cell>
          <cell r="J193">
            <v>0</v>
          </cell>
        </row>
        <row r="194">
          <cell r="B194" t="str">
            <v>VNM</v>
          </cell>
          <cell r="C194" t="str">
            <v>WPR</v>
          </cell>
          <cell r="D194"/>
          <cell r="E194" t="str">
            <v>LM</v>
          </cell>
          <cell r="F194">
            <v>96462108</v>
          </cell>
          <cell r="G194">
            <v>245213686.36915681</v>
          </cell>
          <cell r="H194">
            <v>8381.2393196342655</v>
          </cell>
          <cell r="I194">
            <v>2715.2759801099546</v>
          </cell>
          <cell r="J194">
            <v>1</v>
          </cell>
        </row>
        <row r="195">
          <cell r="B195" t="str">
            <v>YEM</v>
          </cell>
          <cell r="C195" t="str">
            <v>EMR</v>
          </cell>
          <cell r="D195"/>
          <cell r="E195" t="str">
            <v>L</v>
          </cell>
          <cell r="F195">
            <v>29161922</v>
          </cell>
          <cell r="G195">
            <v>21606140.90744542</v>
          </cell>
          <cell r="H195">
            <v>2040</v>
          </cell>
          <cell r="I195">
            <v>697.59</v>
          </cell>
          <cell r="J195">
            <v>0</v>
          </cell>
        </row>
        <row r="196">
          <cell r="B196" t="str">
            <v>ZMB</v>
          </cell>
          <cell r="C196" t="str">
            <v>AFR</v>
          </cell>
          <cell r="D196"/>
          <cell r="E196" t="str">
            <v>LM</v>
          </cell>
          <cell r="F196">
            <v>17861034</v>
          </cell>
          <cell r="G196">
            <v>26311590.296702139</v>
          </cell>
          <cell r="H196">
            <v>3617.2000138766134</v>
          </cell>
          <cell r="I196">
            <v>1305.001030804026</v>
          </cell>
          <cell r="J196">
            <v>0</v>
          </cell>
        </row>
        <row r="197">
          <cell r="B197" t="str">
            <v>ZWE</v>
          </cell>
          <cell r="C197" t="str">
            <v>AFR</v>
          </cell>
          <cell r="D197"/>
          <cell r="E197" t="str">
            <v>LM</v>
          </cell>
          <cell r="F197">
            <v>14645473</v>
          </cell>
          <cell r="G197">
            <v>18115543.790785532</v>
          </cell>
          <cell r="H197">
            <v>3783.5478975841579</v>
          </cell>
          <cell r="I197">
            <v>1316.7406569287105</v>
          </cell>
          <cell r="J197">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
      <sheetName val="Salaries"/>
      <sheetName val="Comparison"/>
      <sheetName val="Original NCD costing tool"/>
      <sheetName val="All_countries"/>
      <sheetName val="Salaries 2019 LF"/>
      <sheetName val="Salaries 2019 WF"/>
      <sheetName val="Tobacco cessation RT"/>
      <sheetName val="ILO Stat"/>
      <sheetName val="ILO Code"/>
      <sheetName val="1.Managers"/>
      <sheetName val="2.Professionals"/>
      <sheetName val="3.Technicians"/>
      <sheetName val="4.Support"/>
      <sheetName val="5.Service"/>
      <sheetName val="Countries"/>
    </sheetNames>
    <sheetDataSet>
      <sheetData sheetId="0" refreshError="1"/>
      <sheetData sheetId="1" refreshError="1"/>
      <sheetData sheetId="2">
        <row r="3">
          <cell r="B3" t="str">
            <v>AFG</v>
          </cell>
          <cell r="E3">
            <v>1</v>
          </cell>
          <cell r="G3">
            <v>1878.57</v>
          </cell>
        </row>
        <row r="4">
          <cell r="B4" t="str">
            <v>AFG</v>
          </cell>
          <cell r="E4">
            <v>2</v>
          </cell>
          <cell r="G4">
            <v>2449.56</v>
          </cell>
        </row>
        <row r="5">
          <cell r="B5" t="str">
            <v>AFG</v>
          </cell>
          <cell r="E5">
            <v>3</v>
          </cell>
          <cell r="G5">
            <v>3233.97</v>
          </cell>
        </row>
        <row r="6">
          <cell r="B6" t="str">
            <v>AFG</v>
          </cell>
          <cell r="E6">
            <v>4</v>
          </cell>
          <cell r="G6">
            <v>5236.2700000000004</v>
          </cell>
        </row>
        <row r="7">
          <cell r="B7" t="str">
            <v>AFG</v>
          </cell>
          <cell r="E7">
            <v>5</v>
          </cell>
          <cell r="G7">
            <v>7860.18</v>
          </cell>
        </row>
        <row r="8">
          <cell r="B8" t="str">
            <v>DZA</v>
          </cell>
          <cell r="E8">
            <v>1</v>
          </cell>
          <cell r="G8">
            <v>6741.5</v>
          </cell>
        </row>
        <row r="9">
          <cell r="B9" t="str">
            <v>DZA</v>
          </cell>
          <cell r="E9">
            <v>2</v>
          </cell>
          <cell r="G9">
            <v>8790.6</v>
          </cell>
        </row>
        <row r="10">
          <cell r="B10" t="str">
            <v>DZA</v>
          </cell>
          <cell r="E10">
            <v>3</v>
          </cell>
          <cell r="G10">
            <v>11605.54</v>
          </cell>
        </row>
        <row r="11">
          <cell r="B11" t="str">
            <v>DZA</v>
          </cell>
          <cell r="E11">
            <v>4</v>
          </cell>
          <cell r="G11">
            <v>18791.080000000002</v>
          </cell>
        </row>
        <row r="12">
          <cell r="B12" t="str">
            <v>DZA</v>
          </cell>
          <cell r="E12">
            <v>5</v>
          </cell>
          <cell r="G12">
            <v>28207.35</v>
          </cell>
        </row>
        <row r="13">
          <cell r="B13" t="str">
            <v>AGO</v>
          </cell>
          <cell r="E13">
            <v>1</v>
          </cell>
          <cell r="G13">
            <v>5151.79</v>
          </cell>
        </row>
        <row r="14">
          <cell r="B14" t="str">
            <v>AGO</v>
          </cell>
          <cell r="E14">
            <v>2</v>
          </cell>
          <cell r="G14">
            <v>6717.69</v>
          </cell>
        </row>
        <row r="15">
          <cell r="B15" t="str">
            <v>AGO</v>
          </cell>
          <cell r="E15">
            <v>3</v>
          </cell>
          <cell r="G15">
            <v>8868.84</v>
          </cell>
        </row>
        <row r="16">
          <cell r="B16" t="str">
            <v>AGO</v>
          </cell>
          <cell r="E16">
            <v>4</v>
          </cell>
          <cell r="G16">
            <v>14359.97</v>
          </cell>
        </row>
        <row r="17">
          <cell r="B17" t="str">
            <v>AGO</v>
          </cell>
          <cell r="E17">
            <v>5</v>
          </cell>
          <cell r="G17">
            <v>21555.79</v>
          </cell>
        </row>
        <row r="18">
          <cell r="B18" t="str">
            <v>ARG</v>
          </cell>
          <cell r="E18">
            <v>1</v>
          </cell>
          <cell r="G18">
            <v>7661.71</v>
          </cell>
        </row>
        <row r="19">
          <cell r="B19" t="str">
            <v>ARG</v>
          </cell>
          <cell r="E19">
            <v>2</v>
          </cell>
          <cell r="G19">
            <v>9990.5</v>
          </cell>
        </row>
        <row r="20">
          <cell r="B20" t="str">
            <v>ARG</v>
          </cell>
          <cell r="E20">
            <v>3</v>
          </cell>
          <cell r="G20">
            <v>13189.68</v>
          </cell>
        </row>
        <row r="21">
          <cell r="B21" t="str">
            <v>ARG</v>
          </cell>
          <cell r="E21">
            <v>4</v>
          </cell>
          <cell r="G21">
            <v>21356.04</v>
          </cell>
        </row>
        <row r="22">
          <cell r="B22" t="str">
            <v>ARG</v>
          </cell>
          <cell r="E22">
            <v>5</v>
          </cell>
          <cell r="G22">
            <v>32057.62</v>
          </cell>
        </row>
        <row r="23">
          <cell r="B23" t="str">
            <v>BGD</v>
          </cell>
          <cell r="E23">
            <v>1</v>
          </cell>
          <cell r="G23">
            <v>2270.1799999999998</v>
          </cell>
        </row>
        <row r="24">
          <cell r="B24" t="str">
            <v>BGD</v>
          </cell>
          <cell r="E24">
            <v>2</v>
          </cell>
          <cell r="G24">
            <v>2960.21</v>
          </cell>
        </row>
        <row r="25">
          <cell r="B25" t="str">
            <v>BGD</v>
          </cell>
          <cell r="E25">
            <v>3</v>
          </cell>
          <cell r="G25">
            <v>3908.13</v>
          </cell>
        </row>
        <row r="26">
          <cell r="B26" t="str">
            <v>BGD</v>
          </cell>
          <cell r="E26">
            <v>4</v>
          </cell>
          <cell r="G26">
            <v>6327.84</v>
          </cell>
        </row>
        <row r="27">
          <cell r="B27" t="str">
            <v>BGD</v>
          </cell>
          <cell r="E27">
            <v>5</v>
          </cell>
          <cell r="G27">
            <v>9498.74</v>
          </cell>
        </row>
        <row r="28">
          <cell r="B28" t="str">
            <v>BRA</v>
          </cell>
          <cell r="E28">
            <v>1</v>
          </cell>
          <cell r="G28">
            <v>6641.86</v>
          </cell>
        </row>
        <row r="29">
          <cell r="B29" t="str">
            <v>BRA</v>
          </cell>
          <cell r="E29">
            <v>2</v>
          </cell>
          <cell r="G29">
            <v>8660.67</v>
          </cell>
        </row>
        <row r="30">
          <cell r="B30" t="str">
            <v>BRA</v>
          </cell>
          <cell r="E30">
            <v>3</v>
          </cell>
          <cell r="G30">
            <v>11434.01</v>
          </cell>
        </row>
        <row r="31">
          <cell r="B31" t="str">
            <v>BRA</v>
          </cell>
          <cell r="E31">
            <v>4</v>
          </cell>
          <cell r="G31">
            <v>18513.349999999999</v>
          </cell>
        </row>
        <row r="32">
          <cell r="B32" t="str">
            <v>BRA</v>
          </cell>
          <cell r="E32">
            <v>5</v>
          </cell>
          <cell r="G32">
            <v>27790.44</v>
          </cell>
        </row>
        <row r="33">
          <cell r="B33" t="str">
            <v>BFA</v>
          </cell>
          <cell r="E33">
            <v>1</v>
          </cell>
          <cell r="G33">
            <v>2712.38</v>
          </cell>
        </row>
        <row r="34">
          <cell r="B34" t="str">
            <v>BFA</v>
          </cell>
          <cell r="E34">
            <v>2</v>
          </cell>
          <cell r="G34">
            <v>3536.81</v>
          </cell>
        </row>
        <row r="35">
          <cell r="B35" t="str">
            <v>BFA</v>
          </cell>
          <cell r="E35">
            <v>3</v>
          </cell>
          <cell r="G35">
            <v>4669.38</v>
          </cell>
        </row>
        <row r="36">
          <cell r="B36" t="str">
            <v>BFA</v>
          </cell>
          <cell r="E36">
            <v>4</v>
          </cell>
          <cell r="G36">
            <v>7560.42</v>
          </cell>
        </row>
        <row r="37">
          <cell r="B37" t="str">
            <v>BFA</v>
          </cell>
          <cell r="E37">
            <v>5</v>
          </cell>
          <cell r="G37">
            <v>11348.96</v>
          </cell>
        </row>
        <row r="38">
          <cell r="B38" t="str">
            <v>BDI</v>
          </cell>
          <cell r="E38">
            <v>1</v>
          </cell>
          <cell r="G38">
            <v>1978.03</v>
          </cell>
        </row>
        <row r="39">
          <cell r="B39" t="str">
            <v>BDI</v>
          </cell>
          <cell r="E39">
            <v>2</v>
          </cell>
          <cell r="G39">
            <v>2579.2600000000002</v>
          </cell>
        </row>
        <row r="40">
          <cell r="B40" t="str">
            <v>BDI</v>
          </cell>
          <cell r="E40">
            <v>3</v>
          </cell>
          <cell r="G40">
            <v>3405.2</v>
          </cell>
        </row>
        <row r="41">
          <cell r="B41" t="str">
            <v>BDI</v>
          </cell>
          <cell r="E41">
            <v>4</v>
          </cell>
          <cell r="G41">
            <v>5513.52</v>
          </cell>
        </row>
        <row r="42">
          <cell r="B42" t="str">
            <v>BDI</v>
          </cell>
          <cell r="E42">
            <v>5</v>
          </cell>
          <cell r="G42">
            <v>8276.35</v>
          </cell>
        </row>
        <row r="43">
          <cell r="B43" t="str">
            <v>CMR</v>
          </cell>
          <cell r="E43">
            <v>1</v>
          </cell>
          <cell r="G43">
            <v>4087.74</v>
          </cell>
        </row>
        <row r="44">
          <cell r="B44" t="str">
            <v>CMR</v>
          </cell>
          <cell r="E44">
            <v>2</v>
          </cell>
          <cell r="G44">
            <v>5330.22</v>
          </cell>
        </row>
        <row r="45">
          <cell r="B45" t="str">
            <v>CMR</v>
          </cell>
          <cell r="E45">
            <v>3</v>
          </cell>
          <cell r="G45">
            <v>7037.07</v>
          </cell>
        </row>
        <row r="46">
          <cell r="B46" t="str">
            <v>CMR</v>
          </cell>
          <cell r="E46">
            <v>4</v>
          </cell>
          <cell r="G46">
            <v>11394.06</v>
          </cell>
        </row>
        <row r="47">
          <cell r="B47" t="str">
            <v>CMR</v>
          </cell>
          <cell r="E47">
            <v>5</v>
          </cell>
          <cell r="G47">
            <v>17103.650000000001</v>
          </cell>
        </row>
        <row r="48">
          <cell r="B48" t="str">
            <v>CAF</v>
          </cell>
          <cell r="E48">
            <v>1</v>
          </cell>
          <cell r="G48">
            <v>2173.4</v>
          </cell>
        </row>
        <row r="49">
          <cell r="B49" t="str">
            <v>CAF</v>
          </cell>
          <cell r="E49">
            <v>2</v>
          </cell>
          <cell r="G49">
            <v>2834.01</v>
          </cell>
        </row>
        <row r="50">
          <cell r="B50" t="str">
            <v>CAF</v>
          </cell>
          <cell r="E50">
            <v>3</v>
          </cell>
          <cell r="G50">
            <v>3741.52</v>
          </cell>
        </row>
        <row r="51">
          <cell r="B51" t="str">
            <v>CAF</v>
          </cell>
          <cell r="E51">
            <v>4</v>
          </cell>
          <cell r="G51">
            <v>6058.07</v>
          </cell>
        </row>
        <row r="52">
          <cell r="B52" t="str">
            <v>CAF</v>
          </cell>
          <cell r="E52">
            <v>5</v>
          </cell>
          <cell r="G52">
            <v>9093.7900000000009</v>
          </cell>
        </row>
        <row r="53">
          <cell r="B53" t="str">
            <v>TCD</v>
          </cell>
          <cell r="E53">
            <v>1</v>
          </cell>
          <cell r="G53">
            <v>2908.13</v>
          </cell>
        </row>
        <row r="54">
          <cell r="B54" t="str">
            <v>TCD</v>
          </cell>
          <cell r="E54">
            <v>2</v>
          </cell>
          <cell r="G54">
            <v>3792.06</v>
          </cell>
        </row>
        <row r="55">
          <cell r="B55" t="str">
            <v>TCD</v>
          </cell>
          <cell r="E55">
            <v>3</v>
          </cell>
          <cell r="G55">
            <v>5006.3599999999997</v>
          </cell>
        </row>
        <row r="56">
          <cell r="B56" t="str">
            <v>TCD</v>
          </cell>
          <cell r="E56">
            <v>4</v>
          </cell>
          <cell r="G56">
            <v>8106.04</v>
          </cell>
        </row>
        <row r="57">
          <cell r="B57" t="str">
            <v>TCD</v>
          </cell>
          <cell r="E57">
            <v>5</v>
          </cell>
          <cell r="G57">
            <v>12168</v>
          </cell>
        </row>
        <row r="58">
          <cell r="B58" t="str">
            <v>CHN</v>
          </cell>
          <cell r="E58">
            <v>1</v>
          </cell>
          <cell r="G58">
            <v>5499.3246220224619</v>
          </cell>
        </row>
        <row r="59">
          <cell r="B59" t="str">
            <v>CHN</v>
          </cell>
          <cell r="E59">
            <v>2</v>
          </cell>
          <cell r="G59">
            <v>9198.1502874422258</v>
          </cell>
        </row>
        <row r="60">
          <cell r="B60" t="str">
            <v>CHN</v>
          </cell>
          <cell r="E60">
            <v>3</v>
          </cell>
          <cell r="G60">
            <v>11861.396887278885</v>
          </cell>
        </row>
        <row r="61">
          <cell r="B61" t="str">
            <v>CHN</v>
          </cell>
          <cell r="E61">
            <v>4</v>
          </cell>
          <cell r="G61">
            <v>18987.495493705937</v>
          </cell>
        </row>
        <row r="62">
          <cell r="B62" t="str">
            <v>CHN</v>
          </cell>
          <cell r="E62">
            <v>5</v>
          </cell>
          <cell r="G62" t="str">
            <v/>
          </cell>
        </row>
        <row r="63">
          <cell r="B63" t="str">
            <v>COL</v>
          </cell>
          <cell r="E63">
            <v>1</v>
          </cell>
          <cell r="G63">
            <v>5321.11</v>
          </cell>
        </row>
        <row r="64">
          <cell r="B64" t="str">
            <v>COL</v>
          </cell>
          <cell r="E64">
            <v>2</v>
          </cell>
          <cell r="G64">
            <v>6938.48</v>
          </cell>
        </row>
        <row r="65">
          <cell r="B65" t="str">
            <v>COL</v>
          </cell>
          <cell r="E65">
            <v>3</v>
          </cell>
          <cell r="G65">
            <v>9160.33</v>
          </cell>
        </row>
        <row r="66">
          <cell r="B66" t="str">
            <v>COL</v>
          </cell>
          <cell r="E66">
            <v>4</v>
          </cell>
          <cell r="G66">
            <v>14831.93</v>
          </cell>
        </row>
        <row r="67">
          <cell r="B67" t="str">
            <v>COL</v>
          </cell>
          <cell r="E67">
            <v>5</v>
          </cell>
          <cell r="G67">
            <v>22264.25</v>
          </cell>
        </row>
        <row r="68">
          <cell r="B68" t="str">
            <v>CIV</v>
          </cell>
          <cell r="E68">
            <v>1</v>
          </cell>
          <cell r="G68">
            <v>4984.87</v>
          </cell>
        </row>
        <row r="69">
          <cell r="B69" t="str">
            <v>CIV</v>
          </cell>
          <cell r="E69">
            <v>2</v>
          </cell>
          <cell r="G69">
            <v>6500.04</v>
          </cell>
        </row>
        <row r="70">
          <cell r="B70" t="str">
            <v>CIV</v>
          </cell>
          <cell r="E70">
            <v>3</v>
          </cell>
          <cell r="G70">
            <v>8581.49</v>
          </cell>
        </row>
        <row r="71">
          <cell r="B71" t="str">
            <v>CIV</v>
          </cell>
          <cell r="E71">
            <v>4</v>
          </cell>
          <cell r="G71">
            <v>13894.7</v>
          </cell>
        </row>
        <row r="72">
          <cell r="B72" t="str">
            <v>CIV</v>
          </cell>
          <cell r="E72">
            <v>5</v>
          </cell>
          <cell r="G72">
            <v>20857.38</v>
          </cell>
        </row>
        <row r="73">
          <cell r="B73" t="str">
            <v>COD</v>
          </cell>
          <cell r="E73">
            <v>1</v>
          </cell>
          <cell r="G73">
            <v>1301.5</v>
          </cell>
        </row>
        <row r="74">
          <cell r="B74" t="str">
            <v>COD</v>
          </cell>
          <cell r="E74">
            <v>2</v>
          </cell>
          <cell r="G74">
            <v>1697.09</v>
          </cell>
        </row>
        <row r="75">
          <cell r="B75" t="str">
            <v>COD</v>
          </cell>
          <cell r="E75">
            <v>3</v>
          </cell>
          <cell r="G75">
            <v>2240.5300000000002</v>
          </cell>
        </row>
        <row r="76">
          <cell r="B76" t="str">
            <v>COD</v>
          </cell>
          <cell r="E76">
            <v>4</v>
          </cell>
          <cell r="G76">
            <v>3627.75</v>
          </cell>
        </row>
        <row r="77">
          <cell r="B77" t="str">
            <v>COD</v>
          </cell>
          <cell r="E77">
            <v>5</v>
          </cell>
          <cell r="G77">
            <v>5445.63</v>
          </cell>
        </row>
        <row r="78">
          <cell r="B78" t="str">
            <v>DOM</v>
          </cell>
          <cell r="E78">
            <v>1</v>
          </cell>
          <cell r="G78">
            <v>6330.82</v>
          </cell>
        </row>
        <row r="79">
          <cell r="B79" t="str">
            <v>DOM</v>
          </cell>
          <cell r="E79">
            <v>2</v>
          </cell>
          <cell r="G79">
            <v>8255.09</v>
          </cell>
        </row>
        <row r="80">
          <cell r="B80" t="str">
            <v>DOM</v>
          </cell>
          <cell r="E80">
            <v>3</v>
          </cell>
          <cell r="G80">
            <v>10898.55</v>
          </cell>
        </row>
        <row r="81">
          <cell r="B81" t="str">
            <v>DOM</v>
          </cell>
          <cell r="E81">
            <v>4</v>
          </cell>
          <cell r="G81">
            <v>17646.37</v>
          </cell>
        </row>
        <row r="82">
          <cell r="B82" t="str">
            <v>DOM</v>
          </cell>
          <cell r="E82">
            <v>5</v>
          </cell>
          <cell r="G82">
            <v>26489.01</v>
          </cell>
        </row>
        <row r="83">
          <cell r="B83" t="str">
            <v>ECU</v>
          </cell>
          <cell r="E83">
            <v>1</v>
          </cell>
          <cell r="G83">
            <v>4753.3855233987942</v>
          </cell>
        </row>
        <row r="84">
          <cell r="B84" t="str">
            <v>ECU</v>
          </cell>
          <cell r="E84">
            <v>2</v>
          </cell>
          <cell r="G84">
            <v>7950.4949323025712</v>
          </cell>
        </row>
        <row r="85">
          <cell r="B85" t="str">
            <v>ECU</v>
          </cell>
          <cell r="E85">
            <v>3</v>
          </cell>
          <cell r="G85">
            <v>10252.487588531701</v>
          </cell>
        </row>
        <row r="86">
          <cell r="B86" t="str">
            <v>ECU</v>
          </cell>
          <cell r="E86">
            <v>4</v>
          </cell>
          <cell r="G86">
            <v>16411.993869827191</v>
          </cell>
        </row>
        <row r="87">
          <cell r="B87" t="str">
            <v>ECU</v>
          </cell>
          <cell r="E87">
            <v>5</v>
          </cell>
          <cell r="G87" t="str">
            <v/>
          </cell>
        </row>
        <row r="88">
          <cell r="B88" t="str">
            <v>EGY</v>
          </cell>
          <cell r="E88">
            <v>1</v>
          </cell>
          <cell r="G88">
            <v>8323.35</v>
          </cell>
        </row>
        <row r="89">
          <cell r="B89" t="str">
            <v>EGY</v>
          </cell>
          <cell r="E89">
            <v>2</v>
          </cell>
          <cell r="G89">
            <v>10853.25</v>
          </cell>
        </row>
        <row r="90">
          <cell r="B90" t="str">
            <v>EGY</v>
          </cell>
          <cell r="E90">
            <v>3</v>
          </cell>
          <cell r="G90">
            <v>14328.71</v>
          </cell>
        </row>
        <row r="91">
          <cell r="B91" t="str">
            <v>EGY</v>
          </cell>
          <cell r="E91">
            <v>4</v>
          </cell>
          <cell r="G91">
            <v>23200.3</v>
          </cell>
        </row>
        <row r="92">
          <cell r="B92" t="str">
            <v>EGY</v>
          </cell>
          <cell r="E92">
            <v>5</v>
          </cell>
          <cell r="G92">
            <v>34826.03</v>
          </cell>
        </row>
        <row r="93">
          <cell r="B93" t="str">
            <v>ERI</v>
          </cell>
          <cell r="E93">
            <v>1</v>
          </cell>
          <cell r="G93">
            <v>2147.62</v>
          </cell>
        </row>
        <row r="94">
          <cell r="B94" t="str">
            <v>ERI</v>
          </cell>
          <cell r="E94">
            <v>2</v>
          </cell>
          <cell r="G94">
            <v>2800.4</v>
          </cell>
        </row>
        <row r="95">
          <cell r="B95" t="str">
            <v>ERI</v>
          </cell>
          <cell r="E95">
            <v>3</v>
          </cell>
          <cell r="G95">
            <v>3697.15</v>
          </cell>
        </row>
        <row r="96">
          <cell r="B96" t="str">
            <v>ERI</v>
          </cell>
          <cell r="E96">
            <v>4</v>
          </cell>
          <cell r="G96">
            <v>5986.23</v>
          </cell>
        </row>
        <row r="97">
          <cell r="B97" t="str">
            <v>ERI</v>
          </cell>
          <cell r="E97">
            <v>5</v>
          </cell>
          <cell r="G97">
            <v>8985.9500000000007</v>
          </cell>
        </row>
        <row r="98">
          <cell r="B98" t="str">
            <v>ETH</v>
          </cell>
          <cell r="E98">
            <v>1</v>
          </cell>
          <cell r="G98">
            <v>2397.34</v>
          </cell>
        </row>
        <row r="99">
          <cell r="B99" t="str">
            <v>ETH</v>
          </cell>
          <cell r="E99">
            <v>2</v>
          </cell>
          <cell r="G99">
            <v>3126.02</v>
          </cell>
        </row>
        <row r="100">
          <cell r="B100" t="str">
            <v>ETH</v>
          </cell>
          <cell r="E100">
            <v>3</v>
          </cell>
          <cell r="G100">
            <v>4127.04</v>
          </cell>
        </row>
        <row r="101">
          <cell r="B101" t="str">
            <v>ETH</v>
          </cell>
          <cell r="E101">
            <v>4</v>
          </cell>
          <cell r="G101">
            <v>6682.3</v>
          </cell>
        </row>
        <row r="102">
          <cell r="B102" t="str">
            <v>ETH</v>
          </cell>
          <cell r="E102">
            <v>5</v>
          </cell>
          <cell r="G102">
            <v>10030.81</v>
          </cell>
        </row>
        <row r="103">
          <cell r="B103" t="str">
            <v>GMB</v>
          </cell>
          <cell r="E103">
            <v>1</v>
          </cell>
          <cell r="G103">
            <v>3518.19</v>
          </cell>
        </row>
        <row r="104">
          <cell r="B104" t="str">
            <v>GMB</v>
          </cell>
          <cell r="E104">
            <v>2</v>
          </cell>
          <cell r="G104">
            <v>4587.5600000000004</v>
          </cell>
        </row>
        <row r="105">
          <cell r="B105" t="str">
            <v>GMB</v>
          </cell>
          <cell r="E105">
            <v>3</v>
          </cell>
          <cell r="G105">
            <v>6056.59</v>
          </cell>
        </row>
        <row r="106">
          <cell r="B106" t="str">
            <v>GMB</v>
          </cell>
          <cell r="E106">
            <v>4</v>
          </cell>
          <cell r="G106">
            <v>9806.52</v>
          </cell>
        </row>
        <row r="107">
          <cell r="B107" t="str">
            <v>GMB</v>
          </cell>
          <cell r="E107">
            <v>5</v>
          </cell>
          <cell r="G107">
            <v>14720.59</v>
          </cell>
        </row>
        <row r="108">
          <cell r="B108" t="str">
            <v>GHA</v>
          </cell>
          <cell r="E108">
            <v>1</v>
          </cell>
          <cell r="G108">
            <v>4847.59</v>
          </cell>
        </row>
        <row r="109">
          <cell r="B109" t="str">
            <v>GHA</v>
          </cell>
          <cell r="E109">
            <v>2</v>
          </cell>
          <cell r="G109">
            <v>6321.03</v>
          </cell>
        </row>
        <row r="110">
          <cell r="B110" t="str">
            <v>GHA</v>
          </cell>
          <cell r="E110">
            <v>3</v>
          </cell>
          <cell r="G110">
            <v>8345.16</v>
          </cell>
        </row>
        <row r="111">
          <cell r="B111" t="str">
            <v>GHA</v>
          </cell>
          <cell r="E111">
            <v>4</v>
          </cell>
          <cell r="G111">
            <v>13512.05</v>
          </cell>
        </row>
        <row r="112">
          <cell r="B112" t="str">
            <v>GHA</v>
          </cell>
          <cell r="E112">
            <v>5</v>
          </cell>
          <cell r="G112">
            <v>20282.98</v>
          </cell>
        </row>
        <row r="113">
          <cell r="B113" t="str">
            <v>GTM</v>
          </cell>
          <cell r="E113">
            <v>1</v>
          </cell>
          <cell r="G113">
            <v>4986.9399999999996</v>
          </cell>
        </row>
        <row r="114">
          <cell r="B114" t="str">
            <v>GTM</v>
          </cell>
          <cell r="E114">
            <v>2</v>
          </cell>
          <cell r="G114">
            <v>6502.73</v>
          </cell>
        </row>
        <row r="115">
          <cell r="B115" t="str">
            <v>GTM</v>
          </cell>
          <cell r="E115">
            <v>3</v>
          </cell>
          <cell r="G115">
            <v>8585.0400000000009</v>
          </cell>
        </row>
        <row r="116">
          <cell r="B116" t="str">
            <v>GTM</v>
          </cell>
          <cell r="E116">
            <v>4</v>
          </cell>
          <cell r="G116">
            <v>13900.46</v>
          </cell>
        </row>
        <row r="117">
          <cell r="B117" t="str">
            <v>GTM</v>
          </cell>
          <cell r="E117">
            <v>5</v>
          </cell>
          <cell r="G117">
            <v>20866.009999999998</v>
          </cell>
        </row>
        <row r="118">
          <cell r="B118" t="str">
            <v>GIN</v>
          </cell>
          <cell r="E118">
            <v>1</v>
          </cell>
          <cell r="G118">
            <v>3089.45</v>
          </cell>
        </row>
        <row r="119">
          <cell r="B119" t="str">
            <v>GIN</v>
          </cell>
          <cell r="E119">
            <v>2</v>
          </cell>
          <cell r="G119">
            <v>4028.5</v>
          </cell>
        </row>
        <row r="120">
          <cell r="B120" t="str">
            <v>GIN</v>
          </cell>
          <cell r="E120">
            <v>3</v>
          </cell>
          <cell r="G120">
            <v>5318.51</v>
          </cell>
        </row>
        <row r="121">
          <cell r="B121" t="str">
            <v>GIN</v>
          </cell>
          <cell r="E121">
            <v>4</v>
          </cell>
          <cell r="G121">
            <v>8611.4500000000007</v>
          </cell>
        </row>
        <row r="122">
          <cell r="B122" t="str">
            <v>GIN</v>
          </cell>
          <cell r="E122">
            <v>5</v>
          </cell>
          <cell r="G122">
            <v>12926.67</v>
          </cell>
        </row>
        <row r="123">
          <cell r="B123" t="str">
            <v>GNB</v>
          </cell>
          <cell r="E123">
            <v>1</v>
          </cell>
          <cell r="G123">
            <v>2872.58</v>
          </cell>
        </row>
        <row r="124">
          <cell r="B124" t="str">
            <v>GNB</v>
          </cell>
          <cell r="E124">
            <v>2</v>
          </cell>
          <cell r="G124">
            <v>3745.71</v>
          </cell>
        </row>
        <row r="125">
          <cell r="B125" t="str">
            <v>GNB</v>
          </cell>
          <cell r="E125">
            <v>3</v>
          </cell>
          <cell r="G125">
            <v>4945.17</v>
          </cell>
        </row>
        <row r="126">
          <cell r="B126" t="str">
            <v>GNB</v>
          </cell>
          <cell r="E126">
            <v>4</v>
          </cell>
          <cell r="G126">
            <v>8006.96</v>
          </cell>
        </row>
        <row r="127">
          <cell r="B127" t="str">
            <v>GNB</v>
          </cell>
          <cell r="E127">
            <v>5</v>
          </cell>
          <cell r="G127">
            <v>12019.27</v>
          </cell>
        </row>
        <row r="128">
          <cell r="B128" t="str">
            <v>HTI</v>
          </cell>
          <cell r="E128">
            <v>1</v>
          </cell>
          <cell r="G128">
            <v>3051.91</v>
          </cell>
        </row>
        <row r="129">
          <cell r="B129" t="str">
            <v>HTI</v>
          </cell>
          <cell r="E129">
            <v>2</v>
          </cell>
          <cell r="G129">
            <v>3979.55</v>
          </cell>
        </row>
        <row r="130">
          <cell r="B130" t="str">
            <v>HTI</v>
          </cell>
          <cell r="E130">
            <v>3</v>
          </cell>
          <cell r="G130">
            <v>5253.89</v>
          </cell>
        </row>
        <row r="131">
          <cell r="B131" t="str">
            <v>HTI</v>
          </cell>
          <cell r="E131">
            <v>4</v>
          </cell>
          <cell r="G131">
            <v>8506.82</v>
          </cell>
        </row>
        <row r="132">
          <cell r="B132" t="str">
            <v>HTI</v>
          </cell>
          <cell r="E132">
            <v>5</v>
          </cell>
          <cell r="G132">
            <v>12769.61</v>
          </cell>
        </row>
        <row r="133">
          <cell r="B133" t="str">
            <v>IND</v>
          </cell>
          <cell r="E133">
            <v>1</v>
          </cell>
          <cell r="G133">
            <v>2516.1</v>
          </cell>
        </row>
        <row r="134">
          <cell r="B134" t="str">
            <v>IND</v>
          </cell>
          <cell r="E134">
            <v>2</v>
          </cell>
          <cell r="G134">
            <v>3280.88</v>
          </cell>
        </row>
        <row r="135">
          <cell r="B135" t="str">
            <v>IND</v>
          </cell>
          <cell r="E135">
            <v>3</v>
          </cell>
          <cell r="G135">
            <v>4331.49</v>
          </cell>
        </row>
        <row r="136">
          <cell r="B136" t="str">
            <v>IND</v>
          </cell>
          <cell r="E136">
            <v>4</v>
          </cell>
          <cell r="G136">
            <v>7013.33</v>
          </cell>
        </row>
        <row r="137">
          <cell r="B137" t="str">
            <v>IND</v>
          </cell>
          <cell r="E137">
            <v>5</v>
          </cell>
          <cell r="G137">
            <v>10527.72</v>
          </cell>
        </row>
        <row r="138">
          <cell r="B138" t="str">
            <v>IDN</v>
          </cell>
          <cell r="E138">
            <v>1</v>
          </cell>
          <cell r="G138">
            <v>2504.25</v>
          </cell>
        </row>
        <row r="139">
          <cell r="B139" t="str">
            <v>IDN</v>
          </cell>
          <cell r="E139">
            <v>2</v>
          </cell>
          <cell r="G139">
            <v>3265.42</v>
          </cell>
        </row>
        <row r="140">
          <cell r="B140" t="str">
            <v>IDN</v>
          </cell>
          <cell r="E140">
            <v>3</v>
          </cell>
          <cell r="G140">
            <v>4311.08</v>
          </cell>
        </row>
        <row r="141">
          <cell r="B141" t="str">
            <v>IDN</v>
          </cell>
          <cell r="E141">
            <v>4</v>
          </cell>
          <cell r="G141">
            <v>6980.28</v>
          </cell>
        </row>
        <row r="142">
          <cell r="B142" t="str">
            <v>IDN</v>
          </cell>
          <cell r="E142">
            <v>5</v>
          </cell>
          <cell r="G142">
            <v>10478.120000000001</v>
          </cell>
        </row>
        <row r="143">
          <cell r="B143" t="str">
            <v>IRN</v>
          </cell>
          <cell r="E143">
            <v>1</v>
          </cell>
          <cell r="G143">
            <v>8713.81</v>
          </cell>
        </row>
        <row r="144">
          <cell r="B144" t="str">
            <v>IRN</v>
          </cell>
          <cell r="E144">
            <v>2</v>
          </cell>
          <cell r="G144">
            <v>11362.4</v>
          </cell>
        </row>
        <row r="145">
          <cell r="B145" t="str">
            <v>IRN</v>
          </cell>
          <cell r="E145">
            <v>3</v>
          </cell>
          <cell r="G145">
            <v>15000.89</v>
          </cell>
        </row>
        <row r="146">
          <cell r="B146" t="str">
            <v>IRN</v>
          </cell>
          <cell r="E146">
            <v>4</v>
          </cell>
          <cell r="G146">
            <v>24288.66</v>
          </cell>
        </row>
        <row r="147">
          <cell r="B147" t="str">
            <v>IRN</v>
          </cell>
          <cell r="E147">
            <v>5</v>
          </cell>
          <cell r="G147">
            <v>36459.769999999997</v>
          </cell>
        </row>
        <row r="148">
          <cell r="B148" t="str">
            <v>IRQ</v>
          </cell>
          <cell r="E148">
            <v>1</v>
          </cell>
          <cell r="G148">
            <v>16747.63</v>
          </cell>
        </row>
        <row r="149">
          <cell r="B149" t="str">
            <v>IRQ</v>
          </cell>
          <cell r="E149">
            <v>2</v>
          </cell>
          <cell r="G149">
            <v>21838.12</v>
          </cell>
        </row>
        <row r="150">
          <cell r="B150" t="str">
            <v>IRQ</v>
          </cell>
          <cell r="E150">
            <v>3</v>
          </cell>
          <cell r="G150">
            <v>28831.17</v>
          </cell>
        </row>
        <row r="151">
          <cell r="B151" t="str">
            <v>IRQ</v>
          </cell>
          <cell r="E151">
            <v>4</v>
          </cell>
          <cell r="G151">
            <v>46681.93</v>
          </cell>
        </row>
        <row r="152">
          <cell r="B152" t="str">
            <v>IRQ</v>
          </cell>
          <cell r="E152">
            <v>5</v>
          </cell>
          <cell r="G152">
            <v>70074.37</v>
          </cell>
        </row>
        <row r="153">
          <cell r="B153" t="str">
            <v>JOR</v>
          </cell>
          <cell r="E153">
            <v>1</v>
          </cell>
          <cell r="G153">
            <v>12636.31</v>
          </cell>
        </row>
        <row r="154">
          <cell r="B154" t="str">
            <v>JOR</v>
          </cell>
          <cell r="E154">
            <v>2</v>
          </cell>
          <cell r="G154">
            <v>16477.150000000001</v>
          </cell>
        </row>
        <row r="155">
          <cell r="B155" t="str">
            <v>JOR</v>
          </cell>
          <cell r="E155">
            <v>3</v>
          </cell>
          <cell r="G155">
            <v>21753.5</v>
          </cell>
        </row>
        <row r="156">
          <cell r="B156" t="str">
            <v>JOR</v>
          </cell>
          <cell r="E156">
            <v>4</v>
          </cell>
          <cell r="G156">
            <v>35222.129999999997</v>
          </cell>
        </row>
        <row r="157">
          <cell r="B157" t="str">
            <v>JOR</v>
          </cell>
          <cell r="E157">
            <v>5</v>
          </cell>
          <cell r="G157">
            <v>52872.03</v>
          </cell>
        </row>
        <row r="158">
          <cell r="B158" t="str">
            <v>KAZ</v>
          </cell>
          <cell r="E158">
            <v>1</v>
          </cell>
          <cell r="G158">
            <v>9206.1</v>
          </cell>
        </row>
        <row r="159">
          <cell r="B159" t="str">
            <v>KAZ</v>
          </cell>
          <cell r="E159">
            <v>2</v>
          </cell>
          <cell r="G159">
            <v>12004.31</v>
          </cell>
        </row>
        <row r="160">
          <cell r="B160" t="str">
            <v>KAZ</v>
          </cell>
          <cell r="E160">
            <v>3</v>
          </cell>
          <cell r="G160">
            <v>15848.36</v>
          </cell>
        </row>
        <row r="161">
          <cell r="B161" t="str">
            <v>KAZ</v>
          </cell>
          <cell r="E161">
            <v>4</v>
          </cell>
          <cell r="G161">
            <v>25660.84</v>
          </cell>
        </row>
        <row r="162">
          <cell r="B162" t="str">
            <v>KAZ</v>
          </cell>
          <cell r="E162">
            <v>5</v>
          </cell>
          <cell r="G162">
            <v>38519.56</v>
          </cell>
        </row>
        <row r="163">
          <cell r="B163" t="str">
            <v>KEN</v>
          </cell>
          <cell r="E163">
            <v>1</v>
          </cell>
          <cell r="G163">
            <v>4307.18</v>
          </cell>
        </row>
        <row r="164">
          <cell r="B164" t="str">
            <v>KEN</v>
          </cell>
          <cell r="E164">
            <v>2</v>
          </cell>
          <cell r="G164">
            <v>5616.35</v>
          </cell>
        </row>
        <row r="165">
          <cell r="B165" t="str">
            <v>KEN</v>
          </cell>
          <cell r="E165">
            <v>3</v>
          </cell>
          <cell r="G165">
            <v>7414.83</v>
          </cell>
        </row>
        <row r="166">
          <cell r="B166" t="str">
            <v>KEN</v>
          </cell>
          <cell r="E166">
            <v>4</v>
          </cell>
          <cell r="G166">
            <v>12005.71</v>
          </cell>
        </row>
        <row r="167">
          <cell r="B167" t="str">
            <v>KEN</v>
          </cell>
          <cell r="E167">
            <v>5</v>
          </cell>
          <cell r="G167">
            <v>18021.810000000001</v>
          </cell>
        </row>
        <row r="168">
          <cell r="B168" t="str">
            <v>MDG</v>
          </cell>
          <cell r="E168">
            <v>1</v>
          </cell>
          <cell r="G168">
            <v>1865.86</v>
          </cell>
        </row>
        <row r="169">
          <cell r="B169" t="str">
            <v>MDG</v>
          </cell>
          <cell r="E169">
            <v>2</v>
          </cell>
          <cell r="G169">
            <v>2433</v>
          </cell>
        </row>
        <row r="170">
          <cell r="B170" t="str">
            <v>MDG</v>
          </cell>
          <cell r="E170">
            <v>3</v>
          </cell>
          <cell r="G170">
            <v>3212.1</v>
          </cell>
        </row>
        <row r="171">
          <cell r="B171" t="str">
            <v>MDG</v>
          </cell>
          <cell r="E171">
            <v>4</v>
          </cell>
          <cell r="G171">
            <v>5200.8599999999997</v>
          </cell>
        </row>
        <row r="172">
          <cell r="B172" t="str">
            <v>MDG</v>
          </cell>
          <cell r="E172">
            <v>5</v>
          </cell>
          <cell r="G172">
            <v>7807.03</v>
          </cell>
        </row>
        <row r="173">
          <cell r="B173" t="str">
            <v>MWI</v>
          </cell>
          <cell r="E173">
            <v>1</v>
          </cell>
          <cell r="G173">
            <v>2752.54</v>
          </cell>
        </row>
        <row r="174">
          <cell r="B174" t="str">
            <v>MWI</v>
          </cell>
          <cell r="E174">
            <v>2</v>
          </cell>
          <cell r="G174">
            <v>3589.18</v>
          </cell>
        </row>
        <row r="175">
          <cell r="B175" t="str">
            <v>MWI</v>
          </cell>
          <cell r="E175">
            <v>3</v>
          </cell>
          <cell r="G175">
            <v>4738.51</v>
          </cell>
        </row>
        <row r="176">
          <cell r="B176" t="str">
            <v>MWI</v>
          </cell>
          <cell r="E176">
            <v>4</v>
          </cell>
          <cell r="G176">
            <v>7672.35</v>
          </cell>
        </row>
        <row r="177">
          <cell r="B177" t="str">
            <v>MWI</v>
          </cell>
          <cell r="E177">
            <v>5</v>
          </cell>
          <cell r="G177">
            <v>11516.99</v>
          </cell>
        </row>
        <row r="178">
          <cell r="B178" t="str">
            <v>MYS</v>
          </cell>
          <cell r="E178">
            <v>1</v>
          </cell>
          <cell r="G178">
            <v>8396.7633870539412</v>
          </cell>
        </row>
        <row r="179">
          <cell r="B179" t="str">
            <v>MYS</v>
          </cell>
          <cell r="E179">
            <v>2</v>
          </cell>
          <cell r="G179">
            <v>14044.399347717841</v>
          </cell>
        </row>
        <row r="180">
          <cell r="B180" t="str">
            <v>MYS</v>
          </cell>
          <cell r="E180">
            <v>3</v>
          </cell>
          <cell r="G180">
            <v>18110.816361825724</v>
          </cell>
        </row>
        <row r="181">
          <cell r="B181" t="str">
            <v>MYS</v>
          </cell>
          <cell r="E181">
            <v>4</v>
          </cell>
          <cell r="G181">
            <v>28991.472365145226</v>
          </cell>
        </row>
        <row r="182">
          <cell r="B182" t="str">
            <v>MYS</v>
          </cell>
          <cell r="E182">
            <v>5</v>
          </cell>
          <cell r="G182" t="str">
            <v/>
          </cell>
        </row>
        <row r="183">
          <cell r="B183" t="str">
            <v>MLI</v>
          </cell>
          <cell r="E183">
            <v>1</v>
          </cell>
          <cell r="G183">
            <v>2891.71</v>
          </cell>
        </row>
        <row r="184">
          <cell r="B184" t="str">
            <v>MLI</v>
          </cell>
          <cell r="E184">
            <v>2</v>
          </cell>
          <cell r="G184">
            <v>3770.66</v>
          </cell>
        </row>
        <row r="185">
          <cell r="B185" t="str">
            <v>MLI</v>
          </cell>
          <cell r="E185">
            <v>3</v>
          </cell>
          <cell r="G185">
            <v>4978.1000000000004</v>
          </cell>
        </row>
        <row r="186">
          <cell r="B186" t="str">
            <v>MLI</v>
          </cell>
          <cell r="E186">
            <v>4</v>
          </cell>
          <cell r="G186">
            <v>8060.28</v>
          </cell>
        </row>
        <row r="187">
          <cell r="B187" t="str">
            <v>MLI</v>
          </cell>
          <cell r="E187">
            <v>5</v>
          </cell>
          <cell r="G187">
            <v>12099.32</v>
          </cell>
        </row>
        <row r="188">
          <cell r="B188" t="str">
            <v>MEX</v>
          </cell>
          <cell r="E188">
            <v>1</v>
          </cell>
          <cell r="G188">
            <v>7117.26</v>
          </cell>
        </row>
        <row r="189">
          <cell r="B189" t="str">
            <v>MEX</v>
          </cell>
          <cell r="E189">
            <v>2</v>
          </cell>
          <cell r="G189">
            <v>9280.57</v>
          </cell>
        </row>
        <row r="190">
          <cell r="B190" t="str">
            <v>MEX</v>
          </cell>
          <cell r="E190">
            <v>3</v>
          </cell>
          <cell r="G190">
            <v>12252.41</v>
          </cell>
        </row>
        <row r="191">
          <cell r="B191" t="str">
            <v>MEX</v>
          </cell>
          <cell r="E191">
            <v>4</v>
          </cell>
          <cell r="G191">
            <v>19838.46</v>
          </cell>
        </row>
        <row r="192">
          <cell r="B192" t="str">
            <v>MEX</v>
          </cell>
          <cell r="E192">
            <v>5</v>
          </cell>
          <cell r="G192">
            <v>29779.57</v>
          </cell>
        </row>
        <row r="193">
          <cell r="B193" t="str">
            <v>MAR</v>
          </cell>
          <cell r="E193">
            <v>1</v>
          </cell>
          <cell r="G193">
            <v>8071.84</v>
          </cell>
        </row>
        <row r="194">
          <cell r="B194" t="str">
            <v>MAR</v>
          </cell>
          <cell r="E194">
            <v>2</v>
          </cell>
          <cell r="G194">
            <v>10525.3</v>
          </cell>
        </row>
        <row r="195">
          <cell r="B195" t="str">
            <v>MAR</v>
          </cell>
          <cell r="E195">
            <v>3</v>
          </cell>
          <cell r="G195">
            <v>13895.73</v>
          </cell>
        </row>
        <row r="196">
          <cell r="B196" t="str">
            <v>MAR</v>
          </cell>
          <cell r="E196">
            <v>4</v>
          </cell>
          <cell r="G196">
            <v>22499.24</v>
          </cell>
        </row>
        <row r="197">
          <cell r="B197" t="str">
            <v>MAR</v>
          </cell>
          <cell r="E197">
            <v>5</v>
          </cell>
          <cell r="G197">
            <v>33773.68</v>
          </cell>
        </row>
        <row r="198">
          <cell r="B198" t="str">
            <v>MOZ</v>
          </cell>
          <cell r="E198">
            <v>1</v>
          </cell>
          <cell r="G198">
            <v>2031.2</v>
          </cell>
        </row>
        <row r="199">
          <cell r="B199" t="str">
            <v>MOZ</v>
          </cell>
          <cell r="E199">
            <v>2</v>
          </cell>
          <cell r="G199">
            <v>2648.58</v>
          </cell>
        </row>
        <row r="200">
          <cell r="B200" t="str">
            <v>MOZ</v>
          </cell>
          <cell r="E200">
            <v>3</v>
          </cell>
          <cell r="G200">
            <v>3496.72</v>
          </cell>
        </row>
        <row r="201">
          <cell r="B201" t="str">
            <v>MOZ</v>
          </cell>
          <cell r="E201">
            <v>4</v>
          </cell>
          <cell r="G201">
            <v>5661.71</v>
          </cell>
        </row>
        <row r="202">
          <cell r="B202" t="str">
            <v>MOZ</v>
          </cell>
          <cell r="E202">
            <v>5</v>
          </cell>
          <cell r="G202">
            <v>8498.7999999999993</v>
          </cell>
        </row>
        <row r="203">
          <cell r="B203" t="str">
            <v>MMR</v>
          </cell>
          <cell r="E203">
            <v>1</v>
          </cell>
          <cell r="G203">
            <v>1631.49</v>
          </cell>
        </row>
        <row r="204">
          <cell r="B204" t="str">
            <v>MMR</v>
          </cell>
          <cell r="E204">
            <v>2</v>
          </cell>
          <cell r="G204">
            <v>2127.38</v>
          </cell>
        </row>
        <row r="205">
          <cell r="B205" t="str">
            <v>MMR</v>
          </cell>
          <cell r="E205">
            <v>3</v>
          </cell>
          <cell r="G205">
            <v>2808.62</v>
          </cell>
        </row>
        <row r="206">
          <cell r="B206" t="str">
            <v>MMR</v>
          </cell>
          <cell r="E206">
            <v>4</v>
          </cell>
          <cell r="G206">
            <v>4547.5600000000004</v>
          </cell>
        </row>
        <row r="207">
          <cell r="B207" t="str">
            <v>MMR</v>
          </cell>
          <cell r="E207">
            <v>5</v>
          </cell>
          <cell r="G207">
            <v>6826.36</v>
          </cell>
        </row>
        <row r="208">
          <cell r="B208" t="str">
            <v>NPL</v>
          </cell>
          <cell r="E208">
            <v>1</v>
          </cell>
          <cell r="G208">
            <v>1682.36</v>
          </cell>
        </row>
        <row r="209">
          <cell r="B209" t="str">
            <v>NPL</v>
          </cell>
          <cell r="E209">
            <v>2</v>
          </cell>
          <cell r="G209">
            <v>2193.71</v>
          </cell>
        </row>
        <row r="210">
          <cell r="B210" t="str">
            <v>NPL</v>
          </cell>
          <cell r="E210">
            <v>3</v>
          </cell>
          <cell r="G210">
            <v>2896.19</v>
          </cell>
        </row>
        <row r="211">
          <cell r="B211" t="str">
            <v>NPL</v>
          </cell>
          <cell r="E211">
            <v>4</v>
          </cell>
          <cell r="G211">
            <v>4689.3500000000004</v>
          </cell>
        </row>
        <row r="212">
          <cell r="B212" t="str">
            <v>NPL</v>
          </cell>
          <cell r="E212">
            <v>5</v>
          </cell>
          <cell r="G212">
            <v>7039.2</v>
          </cell>
        </row>
        <row r="213">
          <cell r="B213" t="str">
            <v>NER</v>
          </cell>
          <cell r="E213">
            <v>1</v>
          </cell>
          <cell r="G213">
            <v>2273.89</v>
          </cell>
        </row>
        <row r="214">
          <cell r="B214" t="str">
            <v>NER</v>
          </cell>
          <cell r="E214">
            <v>2</v>
          </cell>
          <cell r="G214">
            <v>2965.04</v>
          </cell>
        </row>
        <row r="215">
          <cell r="B215" t="str">
            <v>NER</v>
          </cell>
          <cell r="E215">
            <v>3</v>
          </cell>
          <cell r="G215">
            <v>3914.51</v>
          </cell>
        </row>
        <row r="216">
          <cell r="B216" t="str">
            <v>NER</v>
          </cell>
          <cell r="E216">
            <v>4</v>
          </cell>
          <cell r="G216">
            <v>6338.17</v>
          </cell>
        </row>
        <row r="217">
          <cell r="B217" t="str">
            <v>NER</v>
          </cell>
          <cell r="E217">
            <v>5</v>
          </cell>
          <cell r="G217">
            <v>9514.25</v>
          </cell>
        </row>
        <row r="218">
          <cell r="B218" t="str">
            <v>NGA</v>
          </cell>
          <cell r="E218">
            <v>1</v>
          </cell>
          <cell r="G218">
            <v>5631.38</v>
          </cell>
        </row>
        <row r="219">
          <cell r="B219" t="str">
            <v>NGA</v>
          </cell>
          <cell r="E219">
            <v>2</v>
          </cell>
          <cell r="G219">
            <v>7343.06</v>
          </cell>
        </row>
        <row r="220">
          <cell r="B220" t="str">
            <v>NGA</v>
          </cell>
          <cell r="E220">
            <v>3</v>
          </cell>
          <cell r="G220">
            <v>9694.4699999999993</v>
          </cell>
        </row>
        <row r="221">
          <cell r="B221" t="str">
            <v>NGA</v>
          </cell>
          <cell r="E221">
            <v>4</v>
          </cell>
          <cell r="G221">
            <v>15696.77</v>
          </cell>
        </row>
        <row r="222">
          <cell r="B222" t="str">
            <v>NGA</v>
          </cell>
          <cell r="E222">
            <v>5</v>
          </cell>
          <cell r="G222">
            <v>23562.47</v>
          </cell>
        </row>
        <row r="223">
          <cell r="B223" t="str">
            <v>PAK</v>
          </cell>
          <cell r="E223">
            <v>1</v>
          </cell>
          <cell r="G223">
            <v>4665.6400000000003</v>
          </cell>
        </row>
        <row r="224">
          <cell r="B224" t="str">
            <v>PAK</v>
          </cell>
          <cell r="E224">
            <v>2</v>
          </cell>
          <cell r="G224">
            <v>6083.77</v>
          </cell>
        </row>
        <row r="225">
          <cell r="B225" t="str">
            <v>PAK</v>
          </cell>
          <cell r="E225">
            <v>3</v>
          </cell>
          <cell r="G225">
            <v>8031.92</v>
          </cell>
        </row>
        <row r="226">
          <cell r="B226" t="str">
            <v>PAK</v>
          </cell>
          <cell r="E226">
            <v>4</v>
          </cell>
          <cell r="G226">
            <v>13004.87</v>
          </cell>
        </row>
        <row r="227">
          <cell r="B227" t="str">
            <v>PAK</v>
          </cell>
          <cell r="E227">
            <v>5</v>
          </cell>
          <cell r="G227">
            <v>19521.650000000001</v>
          </cell>
        </row>
        <row r="228">
          <cell r="B228" t="str">
            <v>PER</v>
          </cell>
          <cell r="E228">
            <v>1</v>
          </cell>
          <cell r="G228">
            <v>5390.7444978003168</v>
          </cell>
        </row>
        <row r="229">
          <cell r="B229" t="str">
            <v>PER</v>
          </cell>
          <cell r="E229">
            <v>2</v>
          </cell>
          <cell r="G229">
            <v>9016.5403771559249</v>
          </cell>
        </row>
        <row r="230">
          <cell r="B230" t="str">
            <v>PER</v>
          </cell>
          <cell r="E230">
            <v>3</v>
          </cell>
          <cell r="G230">
            <v>11627.197413005862</v>
          </cell>
        </row>
        <row r="231">
          <cell r="B231" t="str">
            <v>PER</v>
          </cell>
          <cell r="E231">
            <v>4</v>
          </cell>
          <cell r="G231">
            <v>18612.603232691974</v>
          </cell>
        </row>
        <row r="232">
          <cell r="B232" t="str">
            <v>PER</v>
          </cell>
          <cell r="E232">
            <v>5</v>
          </cell>
          <cell r="G232" t="str">
            <v/>
          </cell>
        </row>
        <row r="233">
          <cell r="B233" t="str">
            <v>PHL</v>
          </cell>
          <cell r="E233">
            <v>1</v>
          </cell>
          <cell r="G233">
            <v>3563.9603167179807</v>
          </cell>
        </row>
        <row r="234">
          <cell r="B234" t="str">
            <v>PHL</v>
          </cell>
          <cell r="E234">
            <v>2</v>
          </cell>
          <cell r="G234">
            <v>5961.0667572647053</v>
          </cell>
        </row>
        <row r="235">
          <cell r="B235" t="str">
            <v>PHL</v>
          </cell>
          <cell r="E235">
            <v>3</v>
          </cell>
          <cell r="G235">
            <v>7687.039306585476</v>
          </cell>
        </row>
        <row r="236">
          <cell r="B236" t="str">
            <v>PHL</v>
          </cell>
          <cell r="E236">
            <v>4</v>
          </cell>
          <cell r="G236">
            <v>12305.270586241311</v>
          </cell>
        </row>
        <row r="237">
          <cell r="B237" t="str">
            <v>PHL</v>
          </cell>
          <cell r="E237">
            <v>5</v>
          </cell>
          <cell r="G237" t="str">
            <v/>
          </cell>
        </row>
        <row r="238">
          <cell r="B238" t="str">
            <v>RUS</v>
          </cell>
          <cell r="E238">
            <v>1</v>
          </cell>
          <cell r="G238">
            <v>10514.31</v>
          </cell>
        </row>
        <row r="239">
          <cell r="B239" t="str">
            <v>RUS</v>
          </cell>
          <cell r="E239">
            <v>2</v>
          </cell>
          <cell r="G239">
            <v>13710.16</v>
          </cell>
        </row>
        <row r="240">
          <cell r="B240" t="str">
            <v>RUS</v>
          </cell>
          <cell r="E240">
            <v>3</v>
          </cell>
          <cell r="G240">
            <v>18100.46</v>
          </cell>
        </row>
        <row r="241">
          <cell r="B241" t="str">
            <v>RUS</v>
          </cell>
          <cell r="E241">
            <v>4</v>
          </cell>
          <cell r="G241">
            <v>29307.31</v>
          </cell>
        </row>
        <row r="242">
          <cell r="B242" t="str">
            <v>RUS</v>
          </cell>
          <cell r="E242">
            <v>5</v>
          </cell>
          <cell r="G242">
            <v>43993.29</v>
          </cell>
        </row>
        <row r="243">
          <cell r="B243" t="str">
            <v>RWA</v>
          </cell>
          <cell r="E243">
            <v>1</v>
          </cell>
          <cell r="G243">
            <v>2973.15</v>
          </cell>
        </row>
        <row r="244">
          <cell r="B244" t="str">
            <v>RWA</v>
          </cell>
          <cell r="E244">
            <v>2</v>
          </cell>
          <cell r="G244">
            <v>3876.85</v>
          </cell>
        </row>
        <row r="245">
          <cell r="B245" t="str">
            <v>RWA</v>
          </cell>
          <cell r="E245">
            <v>3</v>
          </cell>
          <cell r="G245">
            <v>5118.3</v>
          </cell>
        </row>
        <row r="246">
          <cell r="B246" t="str">
            <v>RWA</v>
          </cell>
          <cell r="E246">
            <v>4</v>
          </cell>
          <cell r="G246">
            <v>8287.2800000000007</v>
          </cell>
        </row>
        <row r="247">
          <cell r="B247" t="str">
            <v>RWA</v>
          </cell>
          <cell r="E247">
            <v>5</v>
          </cell>
          <cell r="G247">
            <v>12440.06</v>
          </cell>
        </row>
        <row r="248">
          <cell r="B248" t="str">
            <v>SLE</v>
          </cell>
          <cell r="E248">
            <v>1</v>
          </cell>
          <cell r="G248">
            <v>2471.46</v>
          </cell>
        </row>
        <row r="249">
          <cell r="B249" t="str">
            <v>SLE</v>
          </cell>
          <cell r="E249">
            <v>2</v>
          </cell>
          <cell r="G249">
            <v>3222.67</v>
          </cell>
        </row>
        <row r="250">
          <cell r="B250" t="str">
            <v>SLE</v>
          </cell>
          <cell r="E250">
            <v>3</v>
          </cell>
          <cell r="G250">
            <v>4254.6400000000003</v>
          </cell>
        </row>
        <row r="251">
          <cell r="B251" t="str">
            <v>SLE</v>
          </cell>
          <cell r="E251">
            <v>4</v>
          </cell>
          <cell r="G251">
            <v>6888.9</v>
          </cell>
        </row>
        <row r="252">
          <cell r="B252" t="str">
            <v>SLE</v>
          </cell>
          <cell r="E252">
            <v>5</v>
          </cell>
          <cell r="G252">
            <v>10340.94</v>
          </cell>
        </row>
        <row r="253">
          <cell r="B253" t="str">
            <v>ZAF</v>
          </cell>
          <cell r="E253">
            <v>1</v>
          </cell>
          <cell r="G253">
            <v>7785.91</v>
          </cell>
        </row>
        <row r="254">
          <cell r="B254" t="str">
            <v>ZAF</v>
          </cell>
          <cell r="E254">
            <v>2</v>
          </cell>
          <cell r="G254">
            <v>10152.459999999999</v>
          </cell>
        </row>
        <row r="255">
          <cell r="B255" t="str">
            <v>ZAF</v>
          </cell>
          <cell r="E255">
            <v>3</v>
          </cell>
          <cell r="G255">
            <v>13403.5</v>
          </cell>
        </row>
        <row r="256">
          <cell r="B256" t="str">
            <v>ZAF</v>
          </cell>
          <cell r="E256">
            <v>4</v>
          </cell>
          <cell r="G256">
            <v>21702.25</v>
          </cell>
        </row>
        <row r="257">
          <cell r="B257" t="str">
            <v>ZAF</v>
          </cell>
          <cell r="E257">
            <v>5</v>
          </cell>
          <cell r="G257">
            <v>32577.31</v>
          </cell>
        </row>
        <row r="258">
          <cell r="B258" t="str">
            <v>LKA</v>
          </cell>
          <cell r="E258">
            <v>1</v>
          </cell>
          <cell r="G258">
            <v>3179.53</v>
          </cell>
        </row>
        <row r="259">
          <cell r="B259" t="str">
            <v>LKA</v>
          </cell>
          <cell r="E259">
            <v>2</v>
          </cell>
          <cell r="G259">
            <v>4145.96</v>
          </cell>
        </row>
        <row r="260">
          <cell r="B260" t="str">
            <v>LKA</v>
          </cell>
          <cell r="E260">
            <v>3</v>
          </cell>
          <cell r="G260">
            <v>5473.59</v>
          </cell>
        </row>
        <row r="261">
          <cell r="B261" t="str">
            <v>LKA</v>
          </cell>
          <cell r="E261">
            <v>4</v>
          </cell>
          <cell r="G261">
            <v>8862.5499999999993</v>
          </cell>
        </row>
        <row r="262">
          <cell r="B262" t="str">
            <v>LKA</v>
          </cell>
          <cell r="E262">
            <v>5</v>
          </cell>
          <cell r="G262">
            <v>13303.6</v>
          </cell>
        </row>
        <row r="263">
          <cell r="B263" t="str">
            <v>SDN</v>
          </cell>
          <cell r="E263">
            <v>1</v>
          </cell>
          <cell r="G263">
            <v>2996.21</v>
          </cell>
        </row>
        <row r="264">
          <cell r="B264" t="str">
            <v>SDN</v>
          </cell>
          <cell r="E264">
            <v>2</v>
          </cell>
          <cell r="G264">
            <v>3906.91</v>
          </cell>
        </row>
        <row r="265">
          <cell r="B265" t="str">
            <v>SDN</v>
          </cell>
          <cell r="E265">
            <v>3</v>
          </cell>
          <cell r="G265">
            <v>5158</v>
          </cell>
        </row>
        <row r="266">
          <cell r="B266" t="str">
            <v>SDN</v>
          </cell>
          <cell r="E266">
            <v>4</v>
          </cell>
          <cell r="G266">
            <v>8351.56</v>
          </cell>
        </row>
        <row r="267">
          <cell r="B267" t="str">
            <v>SDN</v>
          </cell>
          <cell r="E267">
            <v>5</v>
          </cell>
          <cell r="G267">
            <v>12536.55</v>
          </cell>
        </row>
        <row r="268">
          <cell r="B268" t="str">
            <v>TJK</v>
          </cell>
          <cell r="E268">
            <v>1</v>
          </cell>
          <cell r="G268">
            <v>1746.56</v>
          </cell>
        </row>
        <row r="269">
          <cell r="B269" t="str">
            <v>TJK</v>
          </cell>
          <cell r="E269">
            <v>2</v>
          </cell>
          <cell r="G269">
            <v>2277.4299999999998</v>
          </cell>
        </row>
        <row r="270">
          <cell r="B270" t="str">
            <v>TJK</v>
          </cell>
          <cell r="E270">
            <v>3</v>
          </cell>
          <cell r="G270">
            <v>3006.71</v>
          </cell>
        </row>
        <row r="271">
          <cell r="B271" t="str">
            <v>TJK</v>
          </cell>
          <cell r="E271">
            <v>4</v>
          </cell>
          <cell r="G271">
            <v>4868.3100000000004</v>
          </cell>
        </row>
        <row r="272">
          <cell r="B272" t="str">
            <v>TJK</v>
          </cell>
          <cell r="E272">
            <v>5</v>
          </cell>
          <cell r="G272">
            <v>7307.83</v>
          </cell>
        </row>
        <row r="273">
          <cell r="B273" t="str">
            <v>THA</v>
          </cell>
          <cell r="E273">
            <v>1</v>
          </cell>
          <cell r="G273">
            <v>3196.71</v>
          </cell>
        </row>
        <row r="274">
          <cell r="B274" t="str">
            <v>THA</v>
          </cell>
          <cell r="E274">
            <v>2</v>
          </cell>
          <cell r="G274">
            <v>4168.3599999999997</v>
          </cell>
        </row>
        <row r="275">
          <cell r="B275" t="str">
            <v>THA</v>
          </cell>
          <cell r="E275">
            <v>3</v>
          </cell>
          <cell r="G275">
            <v>5503.16</v>
          </cell>
        </row>
        <row r="276">
          <cell r="B276" t="str">
            <v>THA</v>
          </cell>
          <cell r="E276">
            <v>4</v>
          </cell>
          <cell r="G276">
            <v>8910.43</v>
          </cell>
        </row>
        <row r="277">
          <cell r="B277" t="str">
            <v>THA</v>
          </cell>
          <cell r="E277">
            <v>5</v>
          </cell>
          <cell r="G277">
            <v>13375.47</v>
          </cell>
        </row>
        <row r="278">
          <cell r="B278" t="str">
            <v>TGO</v>
          </cell>
          <cell r="E278">
            <v>1</v>
          </cell>
          <cell r="G278">
            <v>3166</v>
          </cell>
        </row>
        <row r="279">
          <cell r="B279" t="str">
            <v>TGO</v>
          </cell>
          <cell r="E279">
            <v>2</v>
          </cell>
          <cell r="G279">
            <v>4128.3100000000004</v>
          </cell>
        </row>
        <row r="280">
          <cell r="B280" t="str">
            <v>TGO</v>
          </cell>
          <cell r="E280">
            <v>3</v>
          </cell>
          <cell r="G280">
            <v>5450.28</v>
          </cell>
        </row>
        <row r="281">
          <cell r="B281" t="str">
            <v>TGO</v>
          </cell>
          <cell r="E281">
            <v>4</v>
          </cell>
          <cell r="G281">
            <v>8824.82</v>
          </cell>
        </row>
        <row r="282">
          <cell r="B282" t="str">
            <v>TGO</v>
          </cell>
          <cell r="E282">
            <v>5</v>
          </cell>
          <cell r="G282">
            <v>13246.96</v>
          </cell>
        </row>
        <row r="283">
          <cell r="B283" t="str">
            <v>TUR</v>
          </cell>
          <cell r="E283">
            <v>1</v>
          </cell>
          <cell r="G283">
            <v>10784.76</v>
          </cell>
        </row>
        <row r="284">
          <cell r="B284" t="str">
            <v>TUR</v>
          </cell>
          <cell r="E284">
            <v>2</v>
          </cell>
          <cell r="G284">
            <v>14062.81</v>
          </cell>
        </row>
        <row r="285">
          <cell r="B285" t="str">
            <v>TUR</v>
          </cell>
          <cell r="E285">
            <v>3</v>
          </cell>
          <cell r="G285">
            <v>18566.04</v>
          </cell>
        </row>
        <row r="286">
          <cell r="B286" t="str">
            <v>TUR</v>
          </cell>
          <cell r="E286">
            <v>4</v>
          </cell>
          <cell r="G286">
            <v>30061.16</v>
          </cell>
        </row>
        <row r="287">
          <cell r="B287" t="str">
            <v>TUR</v>
          </cell>
          <cell r="E287">
            <v>5</v>
          </cell>
          <cell r="G287">
            <v>45124.89</v>
          </cell>
        </row>
        <row r="288">
          <cell r="B288" t="str">
            <v>UGA</v>
          </cell>
          <cell r="E288">
            <v>1</v>
          </cell>
          <cell r="G288">
            <v>3536.5</v>
          </cell>
        </row>
        <row r="289">
          <cell r="B289" t="str">
            <v>UGA</v>
          </cell>
          <cell r="E289">
            <v>2</v>
          </cell>
          <cell r="G289">
            <v>4611.43</v>
          </cell>
        </row>
        <row r="290">
          <cell r="B290" t="str">
            <v>UGA</v>
          </cell>
          <cell r="E290">
            <v>3</v>
          </cell>
          <cell r="G290">
            <v>6088.11</v>
          </cell>
        </row>
        <row r="291">
          <cell r="B291" t="str">
            <v>UGA</v>
          </cell>
          <cell r="E291">
            <v>4</v>
          </cell>
          <cell r="G291">
            <v>9857.56</v>
          </cell>
        </row>
        <row r="292">
          <cell r="B292" t="str">
            <v>UGA</v>
          </cell>
          <cell r="E292">
            <v>5</v>
          </cell>
          <cell r="G292">
            <v>14797.2</v>
          </cell>
        </row>
        <row r="293">
          <cell r="B293" t="str">
            <v>UKR</v>
          </cell>
          <cell r="E293">
            <v>1</v>
          </cell>
          <cell r="G293">
            <v>3189.22</v>
          </cell>
        </row>
        <row r="294">
          <cell r="B294" t="str">
            <v>UKR</v>
          </cell>
          <cell r="E294">
            <v>2</v>
          </cell>
          <cell r="G294">
            <v>4158.59</v>
          </cell>
        </row>
        <row r="295">
          <cell r="B295" t="str">
            <v>UKR</v>
          </cell>
          <cell r="E295">
            <v>3</v>
          </cell>
          <cell r="G295">
            <v>5490.26</v>
          </cell>
        </row>
        <row r="296">
          <cell r="B296" t="str">
            <v>UKR</v>
          </cell>
          <cell r="E296">
            <v>4</v>
          </cell>
          <cell r="G296">
            <v>8889.5400000000009</v>
          </cell>
        </row>
        <row r="297">
          <cell r="B297" t="str">
            <v>UKR</v>
          </cell>
          <cell r="E297">
            <v>5</v>
          </cell>
          <cell r="G297">
            <v>13344.11</v>
          </cell>
        </row>
        <row r="298">
          <cell r="B298" t="str">
            <v>TZA</v>
          </cell>
          <cell r="E298">
            <v>1</v>
          </cell>
          <cell r="G298">
            <v>3374.29</v>
          </cell>
        </row>
        <row r="299">
          <cell r="B299" t="str">
            <v>TZA</v>
          </cell>
          <cell r="E299">
            <v>2</v>
          </cell>
          <cell r="G299">
            <v>4399.92</v>
          </cell>
        </row>
        <row r="300">
          <cell r="B300" t="str">
            <v>TZA</v>
          </cell>
          <cell r="E300">
            <v>3</v>
          </cell>
          <cell r="G300">
            <v>5808.87</v>
          </cell>
        </row>
        <row r="301">
          <cell r="B301" t="str">
            <v>TZA</v>
          </cell>
          <cell r="E301">
            <v>4</v>
          </cell>
          <cell r="G301">
            <v>9405.41</v>
          </cell>
        </row>
        <row r="302">
          <cell r="B302" t="str">
            <v>TZA</v>
          </cell>
          <cell r="E302">
            <v>5</v>
          </cell>
          <cell r="G302">
            <v>14118.49</v>
          </cell>
        </row>
        <row r="303">
          <cell r="B303" t="str">
            <v>UZB</v>
          </cell>
          <cell r="E303">
            <v>1</v>
          </cell>
          <cell r="G303">
            <v>1969.52</v>
          </cell>
        </row>
        <row r="304">
          <cell r="B304" t="str">
            <v>UZB</v>
          </cell>
          <cell r="E304">
            <v>2</v>
          </cell>
          <cell r="G304">
            <v>2568.16</v>
          </cell>
        </row>
        <row r="305">
          <cell r="B305" t="str">
            <v>UZB</v>
          </cell>
          <cell r="E305">
            <v>3</v>
          </cell>
          <cell r="G305">
            <v>3390.54</v>
          </cell>
        </row>
        <row r="306">
          <cell r="B306" t="str">
            <v>UZB</v>
          </cell>
          <cell r="E306">
            <v>4</v>
          </cell>
          <cell r="G306">
            <v>5489.78</v>
          </cell>
        </row>
        <row r="307">
          <cell r="B307" t="str">
            <v>UZB</v>
          </cell>
          <cell r="E307">
            <v>5</v>
          </cell>
          <cell r="G307">
            <v>8240.7199999999993</v>
          </cell>
        </row>
        <row r="308">
          <cell r="B308" t="str">
            <v>VNM</v>
          </cell>
          <cell r="E308">
            <v>1</v>
          </cell>
          <cell r="G308">
            <v>2708.5701133998477</v>
          </cell>
        </row>
        <row r="309">
          <cell r="B309" t="str">
            <v>VNM</v>
          </cell>
          <cell r="E309">
            <v>2</v>
          </cell>
          <cell r="G309">
            <v>4530.3443547640036</v>
          </cell>
        </row>
        <row r="310">
          <cell r="B310" t="str">
            <v>VNM</v>
          </cell>
          <cell r="E310">
            <v>3</v>
          </cell>
          <cell r="G310">
            <v>5842.064661062409</v>
          </cell>
        </row>
        <row r="311">
          <cell r="B311" t="str">
            <v>VNM</v>
          </cell>
          <cell r="E311">
            <v>4</v>
          </cell>
          <cell r="G311">
            <v>9351.8678355123611</v>
          </cell>
        </row>
        <row r="312">
          <cell r="B312" t="str">
            <v>VNM</v>
          </cell>
          <cell r="E312">
            <v>5</v>
          </cell>
          <cell r="G312" t="st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s"/>
      <sheetName val="Salaries 2019 LF"/>
      <sheetName val="Salaries 2019 WF"/>
      <sheetName val="1.Managers"/>
      <sheetName val="2.Professionals"/>
      <sheetName val="3.Technicians"/>
      <sheetName val="4.Support"/>
      <sheetName val="5.Service"/>
    </sheetNames>
    <sheetDataSet>
      <sheetData sheetId="0" refreshError="1"/>
      <sheetData sheetId="1" refreshError="1"/>
      <sheetData sheetId="2">
        <row r="4">
          <cell r="B4" t="str">
            <v>AFG</v>
          </cell>
          <cell r="I4" t="str">
            <v>Models to estimate montly salaries (at int'l$)</v>
          </cell>
          <cell r="O4">
            <v>871.70004692226894</v>
          </cell>
          <cell r="P4">
            <v>694.13577977714715</v>
          </cell>
          <cell r="Q4">
            <v>525.46304416852149</v>
          </cell>
          <cell r="R4">
            <v>433.42397297539361</v>
          </cell>
          <cell r="S4">
            <v>286.12841351538935</v>
          </cell>
          <cell r="T4">
            <v>871.70004692226894</v>
          </cell>
          <cell r="U4">
            <v>694.13577977714715</v>
          </cell>
          <cell r="V4">
            <v>525.46304416852149</v>
          </cell>
          <cell r="W4">
            <v>433.42397297539361</v>
          </cell>
          <cell r="X4">
            <v>286.12841351538935</v>
          </cell>
          <cell r="Y4">
            <v>17.948214945257501</v>
          </cell>
          <cell r="Z4">
            <v>2152.3664894209001</v>
          </cell>
          <cell r="AA4">
            <v>1</v>
          </cell>
        </row>
        <row r="5">
          <cell r="B5" t="str">
            <v>AGO</v>
          </cell>
          <cell r="I5" t="str">
            <v>at 2019 price level</v>
          </cell>
          <cell r="O5">
            <v>1428.9800045919728</v>
          </cell>
          <cell r="P5">
            <v>1040.8534949221885</v>
          </cell>
          <cell r="Q5">
            <v>813.80794308478198</v>
          </cell>
          <cell r="R5">
            <v>656.40396296222673</v>
          </cell>
          <cell r="S5">
            <v>473.47193107746807</v>
          </cell>
          <cell r="T5">
            <v>1428.9800045919728</v>
          </cell>
          <cell r="U5">
            <v>1040.8534949221885</v>
          </cell>
          <cell r="V5">
            <v>813.80794308478198</v>
          </cell>
          <cell r="W5">
            <v>656.40396296222673</v>
          </cell>
          <cell r="X5">
            <v>473.47193107746807</v>
          </cell>
          <cell r="Y5">
            <v>147.434156654357</v>
          </cell>
          <cell r="Z5">
            <v>6952.4193623685087</v>
          </cell>
          <cell r="AA5">
            <v>1</v>
          </cell>
        </row>
        <row r="6">
          <cell r="B6" t="str">
            <v>ALB</v>
          </cell>
          <cell r="C6">
            <v>97461</v>
          </cell>
          <cell r="D6">
            <v>70722</v>
          </cell>
          <cell r="E6">
            <v>59523</v>
          </cell>
          <cell r="F6">
            <v>56083</v>
          </cell>
          <cell r="G6">
            <v>39331</v>
          </cell>
          <cell r="I6" t="str">
            <v>y = slope x GDP(2019) + Intercept</v>
          </cell>
          <cell r="O6">
            <v>2248.7015891136616</v>
          </cell>
          <cell r="P6">
            <v>1550.8520888584937</v>
          </cell>
          <cell r="Q6">
            <v>1237.9440243763929</v>
          </cell>
          <cell r="R6">
            <v>984.3926304049744</v>
          </cell>
          <cell r="S6">
            <v>749.04172854158844</v>
          </cell>
          <cell r="T6">
            <v>2304.1645628353854</v>
          </cell>
          <cell r="U6">
            <v>1672.0034291957206</v>
          </cell>
          <cell r="V6">
            <v>1407.2376363227409</v>
          </cell>
          <cell r="W6">
            <v>1325.909452781081</v>
          </cell>
          <cell r="X6">
            <v>929.86011246425278</v>
          </cell>
          <cell r="Y6">
            <v>42.2977601391758</v>
          </cell>
          <cell r="Z6">
            <v>14012.976435430464</v>
          </cell>
          <cell r="AA6">
            <v>0</v>
          </cell>
        </row>
        <row r="7">
          <cell r="B7" t="str">
            <v>ARE</v>
          </cell>
          <cell r="O7">
            <v>8882.2993933050657</v>
          </cell>
          <cell r="P7">
            <v>5678.0162586914121</v>
          </cell>
          <cell r="Q7">
            <v>4670.2657183038482</v>
          </cell>
          <cell r="R7">
            <v>3638.6412743728333</v>
          </cell>
          <cell r="S7">
            <v>2979.0906108412023</v>
          </cell>
          <cell r="T7">
            <v>8882.2993933050657</v>
          </cell>
          <cell r="U7">
            <v>5678.0162586914121</v>
          </cell>
          <cell r="V7">
            <v>4670.2657183038482</v>
          </cell>
          <cell r="W7">
            <v>3638.6412743728333</v>
          </cell>
          <cell r="X7">
            <v>2979.0906108412023</v>
          </cell>
          <cell r="Y7">
            <v>2.2040738533348398</v>
          </cell>
          <cell r="Z7">
            <v>71150.542141427402</v>
          </cell>
          <cell r="AA7">
            <v>0</v>
          </cell>
        </row>
        <row r="8">
          <cell r="B8" t="str">
            <v>ARG</v>
          </cell>
          <cell r="C8">
            <v>62546.39</v>
          </cell>
          <cell r="D8">
            <v>33451.300000000003</v>
          </cell>
          <cell r="E8">
            <v>34684.74</v>
          </cell>
          <cell r="F8">
            <v>29961.16</v>
          </cell>
          <cell r="G8">
            <v>20066.12</v>
          </cell>
          <cell r="K8" t="str">
            <v>Slope</v>
          </cell>
          <cell r="L8" t="str">
            <v>Intercept</v>
          </cell>
          <cell r="M8" t="str">
            <v>R2</v>
          </cell>
          <cell r="O8">
            <v>3291.9992871835475</v>
          </cell>
          <cell r="P8">
            <v>2199.9509647690229</v>
          </cell>
          <cell r="Q8">
            <v>1777.7616961754354</v>
          </cell>
          <cell r="R8">
            <v>1401.8390270808623</v>
          </cell>
          <cell r="S8">
            <v>1099.7721970087082</v>
          </cell>
          <cell r="T8">
            <v>2965.0742663060655</v>
          </cell>
          <cell r="U8">
            <v>1585.792382333882</v>
          </cell>
          <cell r="V8">
            <v>1644.2648409846936</v>
          </cell>
          <cell r="W8">
            <v>1420.3387998040917</v>
          </cell>
          <cell r="X8">
            <v>951.25451743273209</v>
          </cell>
          <cell r="Y8">
            <v>21.0943755138792</v>
          </cell>
          <cell r="Z8">
            <v>22999.275052557696</v>
          </cell>
          <cell r="AA8">
            <v>1</v>
          </cell>
        </row>
        <row r="9">
          <cell r="B9" t="str">
            <v>ARM</v>
          </cell>
          <cell r="C9">
            <v>196060.12</v>
          </cell>
          <cell r="D9">
            <v>129359.8</v>
          </cell>
          <cell r="E9">
            <v>108325.95</v>
          </cell>
          <cell r="F9">
            <v>106276.18</v>
          </cell>
          <cell r="G9">
            <v>104486.97</v>
          </cell>
          <cell r="I9" t="str">
            <v>ILO 08</v>
          </cell>
          <cell r="J9" t="str">
            <v>1. Managers</v>
          </cell>
          <cell r="K9">
            <v>0.11609871233095198</v>
          </cell>
          <cell r="L9">
            <v>621.81306903621089</v>
          </cell>
          <cell r="M9">
            <v>0.74</v>
          </cell>
          <cell r="O9">
            <v>2274.034763874638</v>
          </cell>
          <cell r="P9">
            <v>1566.6133958095356</v>
          </cell>
          <cell r="Q9">
            <v>1251.051783977558</v>
          </cell>
          <cell r="R9">
            <v>994.52899180967665</v>
          </cell>
          <cell r="S9">
            <v>757.55810528440531</v>
          </cell>
          <cell r="T9">
            <v>1261.2179262694042</v>
          </cell>
          <cell r="U9">
            <v>832.14729593465961</v>
          </cell>
          <cell r="V9">
            <v>696.84048964247881</v>
          </cell>
          <cell r="W9">
            <v>683.65470423783233</v>
          </cell>
          <cell r="X9">
            <v>672.14505237257561</v>
          </cell>
          <cell r="Y9">
            <v>155.453007697038</v>
          </cell>
          <cell r="Z9">
            <v>14231.180188532926</v>
          </cell>
          <cell r="AA9">
            <v>0</v>
          </cell>
        </row>
        <row r="10">
          <cell r="B10" t="str">
            <v>ATG</v>
          </cell>
          <cell r="I10" t="str">
            <v>ILO 08</v>
          </cell>
          <cell r="J10" t="str">
            <v>2. Professionals</v>
          </cell>
          <cell r="K10">
            <v>7.223206167146437E-2</v>
          </cell>
          <cell r="L10">
            <v>538.66591077370344</v>
          </cell>
          <cell r="M10">
            <v>0.83</v>
          </cell>
          <cell r="O10">
            <v>3265.8653680729126</v>
          </cell>
          <cell r="P10">
            <v>2183.6914661146766</v>
          </cell>
          <cell r="Q10">
            <v>1764.2396195951972</v>
          </cell>
          <cell r="R10">
            <v>1391.3822702185244</v>
          </cell>
          <cell r="S10">
            <v>1090.9866301378986</v>
          </cell>
          <cell r="T10">
            <v>3265.8653680729126</v>
          </cell>
          <cell r="U10">
            <v>2183.6914661146766</v>
          </cell>
          <cell r="V10">
            <v>1764.2396195951972</v>
          </cell>
          <cell r="W10">
            <v>1391.3822702185244</v>
          </cell>
          <cell r="X10">
            <v>1090.9866301378986</v>
          </cell>
          <cell r="Y10">
            <v>2.0600946367692501</v>
          </cell>
          <cell r="Z10">
            <v>22774.174200137066</v>
          </cell>
          <cell r="AA10">
            <v>0</v>
          </cell>
        </row>
        <row r="11">
          <cell r="B11" t="str">
            <v>AUS</v>
          </cell>
          <cell r="I11" t="str">
            <v>ILO 08</v>
          </cell>
          <cell r="J11" t="str">
            <v>3. Technicians</v>
          </cell>
          <cell r="K11">
            <v>6.0071192244845868E-2</v>
          </cell>
          <cell r="L11">
            <v>396.1678230011546</v>
          </cell>
          <cell r="M11">
            <v>0.85</v>
          </cell>
          <cell r="O11">
            <v>6629.735409696068</v>
          </cell>
          <cell r="P11">
            <v>4276.5593663948839</v>
          </cell>
          <cell r="Q11">
            <v>3504.7557708940594</v>
          </cell>
          <cell r="R11">
            <v>2737.3407922773849</v>
          </cell>
          <cell r="S11">
            <v>2221.8352055192745</v>
          </cell>
          <cell r="T11">
            <v>6629.735409696068</v>
          </cell>
          <cell r="U11">
            <v>4276.5593663948839</v>
          </cell>
          <cell r="V11">
            <v>3504.7557708940594</v>
          </cell>
          <cell r="W11">
            <v>2737.3407922773849</v>
          </cell>
          <cell r="X11">
            <v>2221.8352055192745</v>
          </cell>
          <cell r="Y11">
            <v>1.4826859999999999</v>
          </cell>
          <cell r="Z11">
            <v>51748.397721532201</v>
          </cell>
          <cell r="AA11">
            <v>0</v>
          </cell>
        </row>
        <row r="12">
          <cell r="B12" t="str">
            <v>AUT</v>
          </cell>
          <cell r="C12">
            <v>7087.7969924811623</v>
          </cell>
          <cell r="D12">
            <v>3863</v>
          </cell>
          <cell r="E12">
            <v>3289.9849624060153</v>
          </cell>
          <cell r="F12">
            <v>2330.3684210526312</v>
          </cell>
          <cell r="G12">
            <v>1607.1578947368421</v>
          </cell>
          <cell r="I12" t="str">
            <v>ILO 08</v>
          </cell>
          <cell r="J12" t="str">
            <v>4. Support</v>
          </cell>
          <cell r="K12">
            <v>4.64536528844329E-2</v>
          </cell>
          <cell r="L12">
            <v>333.43868719574971</v>
          </cell>
          <cell r="M12">
            <v>0.8</v>
          </cell>
          <cell r="O12">
            <v>7364.4023817675479</v>
          </cell>
          <cell r="P12">
            <v>4733.6403190533701</v>
          </cell>
          <cell r="Q12">
            <v>3884.8833367316602</v>
          </cell>
          <cell r="R12">
            <v>3031.2972352134657</v>
          </cell>
          <cell r="S12">
            <v>2468.8117796635897</v>
          </cell>
          <cell r="T12">
            <v>9195.2224371944467</v>
          </cell>
          <cell r="U12">
            <v>5011.5916571204689</v>
          </cell>
          <cell r="V12">
            <v>4268.2011881040089</v>
          </cell>
          <cell r="W12">
            <v>3023.2604030453967</v>
          </cell>
          <cell r="X12">
            <v>2085.0165925287224</v>
          </cell>
          <cell r="Y12">
            <v>0.77081299999999997</v>
          </cell>
          <cell r="Z12">
            <v>58076.348801447988</v>
          </cell>
          <cell r="AA12">
            <v>0</v>
          </cell>
        </row>
        <row r="13">
          <cell r="B13" t="str">
            <v>AZE</v>
          </cell>
          <cell r="C13" t="str">
            <v/>
          </cell>
          <cell r="D13" t="str">
            <v/>
          </cell>
          <cell r="E13" t="str">
            <v/>
          </cell>
          <cell r="F13" t="str">
            <v/>
          </cell>
          <cell r="G13" t="str">
            <v/>
          </cell>
          <cell r="I13" t="str">
            <v>ILO 08</v>
          </cell>
          <cell r="J13" t="str">
            <v>5. Services</v>
          </cell>
          <cell r="K13">
            <v>3.9029469574787229E-2</v>
          </cell>
          <cell r="L13">
            <v>202.12269110274474</v>
          </cell>
          <cell r="M13">
            <v>0.83</v>
          </cell>
          <cell r="O13">
            <v>2369.4230543446183</v>
          </cell>
          <cell r="P13">
            <v>1625.9602459306827</v>
          </cell>
          <cell r="Q13">
            <v>1300.4070973973583</v>
          </cell>
          <cell r="R13">
            <v>1032.6959485809152</v>
          </cell>
          <cell r="S13">
            <v>789.62525147355836</v>
          </cell>
          <cell r="T13">
            <v>2369.4230543446183</v>
          </cell>
          <cell r="U13">
            <v>1625.9602459306827</v>
          </cell>
          <cell r="V13">
            <v>1300.4070973973583</v>
          </cell>
          <cell r="W13">
            <v>1032.6959485809152</v>
          </cell>
          <cell r="X13">
            <v>789.62525147355836</v>
          </cell>
          <cell r="Y13">
            <v>0.54274185845445899</v>
          </cell>
          <cell r="Z13">
            <v>15052.793870156418</v>
          </cell>
          <cell r="AA13">
            <v>0</v>
          </cell>
        </row>
        <row r="14">
          <cell r="B14" t="str">
            <v>BDI</v>
          </cell>
          <cell r="C14" t="str">
            <v/>
          </cell>
          <cell r="D14" t="str">
            <v/>
          </cell>
          <cell r="E14" t="str">
            <v/>
          </cell>
          <cell r="F14" t="str">
            <v/>
          </cell>
          <cell r="G14" t="str">
            <v/>
          </cell>
          <cell r="O14">
            <v>712.7708354587071</v>
          </cell>
          <cell r="P14">
            <v>595.25626274074079</v>
          </cell>
          <cell r="Q14">
            <v>443.23071769848764</v>
          </cell>
          <cell r="R14">
            <v>369.83289367488123</v>
          </cell>
          <cell r="S14">
            <v>232.70040644430392</v>
          </cell>
          <cell r="T14">
            <v>712.7708354587071</v>
          </cell>
          <cell r="U14">
            <v>595.25626274074079</v>
          </cell>
          <cell r="V14">
            <v>443.23071769848764</v>
          </cell>
          <cell r="W14">
            <v>369.83289367488123</v>
          </cell>
          <cell r="X14">
            <v>232.70040644430392</v>
          </cell>
          <cell r="Y14">
            <v>615.43055578998803</v>
          </cell>
          <cell r="Z14">
            <v>783.4519831986695</v>
          </cell>
          <cell r="AA14">
            <v>1</v>
          </cell>
        </row>
        <row r="15">
          <cell r="B15" t="str">
            <v>BEL</v>
          </cell>
          <cell r="C15">
            <v>6837.8431372548803</v>
          </cell>
          <cell r="D15">
            <v>4642.1764705882233</v>
          </cell>
          <cell r="E15">
            <v>3686.529411764699</v>
          </cell>
          <cell r="F15">
            <v>2854.5392156862799</v>
          </cell>
          <cell r="G15">
            <v>2037.8039215686294</v>
          </cell>
          <cell r="I15" t="str">
            <v>Sources:</v>
          </cell>
          <cell r="O15">
            <v>6922.4337670643399</v>
          </cell>
          <cell r="P15">
            <v>4458.664795267282</v>
          </cell>
          <cell r="Q15">
            <v>3656.2022334964913</v>
          </cell>
          <cell r="R15">
            <v>2854.4558542797085</v>
          </cell>
          <cell r="S15">
            <v>2320.2330378822226</v>
          </cell>
          <cell r="T15">
            <v>8916.2587068583998</v>
          </cell>
          <cell r="U15">
            <v>6053.2020907505357</v>
          </cell>
          <cell r="V15">
            <v>4807.0786805051775</v>
          </cell>
          <cell r="W15">
            <v>3722.1985975755251</v>
          </cell>
          <cell r="X15">
            <v>2657.2102626283477</v>
          </cell>
          <cell r="Y15">
            <v>0.76689600000000002</v>
          </cell>
          <cell r="Z15">
            <v>54269.514032744184</v>
          </cell>
          <cell r="AA15">
            <v>0</v>
          </cell>
        </row>
        <row r="16">
          <cell r="B16" t="str">
            <v>BEN</v>
          </cell>
          <cell r="C16" t="str">
            <v/>
          </cell>
          <cell r="D16" t="str">
            <v/>
          </cell>
          <cell r="E16" t="str">
            <v/>
          </cell>
          <cell r="F16" t="str">
            <v/>
          </cell>
          <cell r="G16" t="str">
            <v/>
          </cell>
          <cell r="I16" t="str">
            <v>ILO Stat</v>
          </cell>
          <cell r="O16">
            <v>1019.6055299396651</v>
          </cell>
          <cell r="P16">
            <v>786.15676568098525</v>
          </cell>
          <cell r="Q16">
            <v>601.99153036807161</v>
          </cell>
          <cell r="R16">
            <v>492.60421563139039</v>
          </cell>
          <cell r="S16">
            <v>335.85052010444474</v>
          </cell>
          <cell r="T16">
            <v>1019.6055299396651</v>
          </cell>
          <cell r="U16">
            <v>786.15676568098525</v>
          </cell>
          <cell r="V16">
            <v>601.99153036807161</v>
          </cell>
          <cell r="W16">
            <v>492.60421563139039</v>
          </cell>
          <cell r="X16">
            <v>335.85052010444474</v>
          </cell>
          <cell r="Y16">
            <v>208.54022282678301</v>
          </cell>
          <cell r="Z16">
            <v>3426.3296544539071</v>
          </cell>
          <cell r="AA16">
            <v>0</v>
          </cell>
        </row>
        <row r="17">
          <cell r="B17" t="str">
            <v>BFA</v>
          </cell>
          <cell r="C17">
            <v>157861.57</v>
          </cell>
          <cell r="D17">
            <v>174635.18</v>
          </cell>
          <cell r="E17">
            <v>129383.83</v>
          </cell>
          <cell r="F17">
            <v>114730.96</v>
          </cell>
          <cell r="G17">
            <v>71976.5</v>
          </cell>
          <cell r="I17" t="str">
            <v>World Bank</v>
          </cell>
          <cell r="O17">
            <v>885.06766986761602</v>
          </cell>
          <cell r="P17">
            <v>702.45259006386868</v>
          </cell>
          <cell r="Q17">
            <v>532.37965014703991</v>
          </cell>
          <cell r="R17">
            <v>438.77265345363162</v>
          </cell>
          <cell r="S17">
            <v>290.62227242698003</v>
          </cell>
          <cell r="T17">
            <v>767.39225829475015</v>
          </cell>
          <cell r="U17">
            <v>848.93166308880723</v>
          </cell>
          <cell r="V17">
            <v>628.95706339753258</v>
          </cell>
          <cell r="W17">
            <v>557.72694070333046</v>
          </cell>
          <cell r="X17">
            <v>349.89015299386722</v>
          </cell>
          <cell r="Y17">
            <v>205.71170518554601</v>
          </cell>
          <cell r="Z17">
            <v>2267.5066376358191</v>
          </cell>
          <cell r="AA17">
            <v>1</v>
          </cell>
        </row>
        <row r="18">
          <cell r="B18" t="str">
            <v>BGD</v>
          </cell>
          <cell r="C18">
            <v>40707.820000000298</v>
          </cell>
          <cell r="D18">
            <v>20264.119999999995</v>
          </cell>
          <cell r="E18">
            <v>22541.779999999795</v>
          </cell>
          <cell r="F18">
            <v>15762.969999999972</v>
          </cell>
          <cell r="G18">
            <v>8026.9400000004098</v>
          </cell>
          <cell r="I18" t="str">
            <v>WHO estimates</v>
          </cell>
          <cell r="O18">
            <v>1197.0545395101467</v>
          </cell>
          <cell r="P18">
            <v>896.55857415494654</v>
          </cell>
          <cell r="Q18">
            <v>693.80627450734869</v>
          </cell>
          <cell r="R18">
            <v>563.60547421361787</v>
          </cell>
          <cell r="S18">
            <v>395.50441790448804</v>
          </cell>
          <cell r="T18">
            <v>1293.460737726379</v>
          </cell>
          <cell r="U18">
            <v>643.87735832023611</v>
          </cell>
          <cell r="V18">
            <v>716.24831269434856</v>
          </cell>
          <cell r="W18">
            <v>500.85666107786159</v>
          </cell>
          <cell r="X18">
            <v>255.0500551020869</v>
          </cell>
          <cell r="Y18">
            <v>31.4720182937719</v>
          </cell>
          <cell r="Z18">
            <v>4954.7618481258214</v>
          </cell>
          <cell r="AA18">
            <v>1</v>
          </cell>
        </row>
        <row r="19">
          <cell r="B19" t="str">
            <v>BGR</v>
          </cell>
          <cell r="C19">
            <v>3287.5333333332674</v>
          </cell>
          <cell r="D19">
            <v>1681.1999999999825</v>
          </cell>
          <cell r="E19">
            <v>1373.7333333333372</v>
          </cell>
          <cell r="F19">
            <v>886.39999999999418</v>
          </cell>
          <cell r="G19">
            <v>664.59999999999854</v>
          </cell>
          <cell r="O19">
            <v>3468.9937752245528</v>
          </cell>
          <cell r="P19">
            <v>2310.0699877883571</v>
          </cell>
          <cell r="Q19">
            <v>1869.3412641475668</v>
          </cell>
          <cell r="R19">
            <v>1472.6584215843684</v>
          </cell>
          <cell r="S19">
            <v>1159.2732960924729</v>
          </cell>
          <cell r="T19">
            <v>4671.32516165986</v>
          </cell>
          <cell r="U19">
            <v>2388.8523903785917</v>
          </cell>
          <cell r="V19">
            <v>1951.9665459648629</v>
          </cell>
          <cell r="W19">
            <v>1259.5043771303783</v>
          </cell>
          <cell r="X19">
            <v>944.34409864717179</v>
          </cell>
          <cell r="Y19">
            <v>0.70376889203001003</v>
          </cell>
          <cell r="Z19">
            <v>24523.792288687444</v>
          </cell>
          <cell r="AA19">
            <v>0</v>
          </cell>
        </row>
        <row r="20">
          <cell r="B20" t="str">
            <v>BHR</v>
          </cell>
          <cell r="C20" t="str">
            <v/>
          </cell>
          <cell r="D20" t="str">
            <v/>
          </cell>
          <cell r="E20" t="str">
            <v/>
          </cell>
          <cell r="F20" t="str">
            <v/>
          </cell>
          <cell r="G20" t="str">
            <v/>
          </cell>
          <cell r="O20">
            <v>6104.9346698653753</v>
          </cell>
          <cell r="P20">
            <v>3950.0489457054491</v>
          </cell>
          <cell r="Q20">
            <v>3233.2161000427559</v>
          </cell>
          <cell r="R20">
            <v>2527.356452984337</v>
          </cell>
          <cell r="S20">
            <v>2045.4103848058483</v>
          </cell>
          <cell r="T20">
            <v>6104.9346698653753</v>
          </cell>
          <cell r="U20">
            <v>3950.0489457054491</v>
          </cell>
          <cell r="V20">
            <v>3233.2161000427559</v>
          </cell>
          <cell r="W20">
            <v>2527.356452984337</v>
          </cell>
          <cell r="X20">
            <v>2045.4103848058483</v>
          </cell>
          <cell r="Y20">
            <v>0.18750544070535299</v>
          </cell>
          <cell r="Z20">
            <v>47228.100042995582</v>
          </cell>
          <cell r="AA20">
            <v>0</v>
          </cell>
        </row>
        <row r="21">
          <cell r="B21" t="str">
            <v>BHS</v>
          </cell>
          <cell r="C21" t="str">
            <v/>
          </cell>
          <cell r="D21" t="str">
            <v/>
          </cell>
          <cell r="E21" t="str">
            <v/>
          </cell>
          <cell r="F21" t="str">
            <v/>
          </cell>
          <cell r="G21" t="str">
            <v/>
          </cell>
          <cell r="O21">
            <v>5030.4581775727875</v>
          </cell>
          <cell r="P21">
            <v>3281.55184786877</v>
          </cell>
          <cell r="Q21">
            <v>2677.2660586066113</v>
          </cell>
          <cell r="R21">
            <v>2097.4347337566551</v>
          </cell>
          <cell r="S21">
            <v>1684.198389230791</v>
          </cell>
          <cell r="T21">
            <v>5030.4581775727875</v>
          </cell>
          <cell r="U21">
            <v>3281.55184786877</v>
          </cell>
          <cell r="V21">
            <v>2677.2660586066113</v>
          </cell>
          <cell r="W21">
            <v>2097.4347337566551</v>
          </cell>
          <cell r="X21">
            <v>1684.198389230791</v>
          </cell>
          <cell r="Y21">
            <v>0.89008499781973005</v>
          </cell>
          <cell r="Z21">
            <v>37973.247248162887</v>
          </cell>
          <cell r="AA21">
            <v>0</v>
          </cell>
        </row>
        <row r="22">
          <cell r="B22" t="str">
            <v>BIH</v>
          </cell>
          <cell r="C22">
            <v>1411.39</v>
          </cell>
          <cell r="D22">
            <v>1120.01</v>
          </cell>
          <cell r="E22">
            <v>891.55</v>
          </cell>
          <cell r="F22">
            <v>845.14</v>
          </cell>
          <cell r="G22">
            <v>687.8</v>
          </cell>
          <cell r="O22">
            <v>2447.8339925012424</v>
          </cell>
          <cell r="P22">
            <v>1674.7444538424934</v>
          </cell>
          <cell r="Q22">
            <v>1340.9780774326773</v>
          </cell>
          <cell r="R22">
            <v>1064.0698926181867</v>
          </cell>
          <cell r="S22">
            <v>815.98503844854793</v>
          </cell>
          <cell r="T22">
            <v>2076.0996949159307</v>
          </cell>
          <cell r="U22">
            <v>1647.4910685939333</v>
          </cell>
          <cell r="V22">
            <v>1311.435310581978</v>
          </cell>
          <cell r="W22">
            <v>1243.1680089565957</v>
          </cell>
          <cell r="X22">
            <v>1011.7269997400981</v>
          </cell>
          <cell r="Y22">
            <v>0.67982766119386795</v>
          </cell>
          <cell r="Z22">
            <v>15728.175505166335</v>
          </cell>
          <cell r="AA22">
            <v>0</v>
          </cell>
        </row>
        <row r="23">
          <cell r="B23" t="str">
            <v>BLR</v>
          </cell>
          <cell r="C23" t="str">
            <v/>
          </cell>
          <cell r="D23" t="str">
            <v/>
          </cell>
          <cell r="E23" t="str">
            <v/>
          </cell>
          <cell r="F23" t="str">
            <v/>
          </cell>
          <cell r="G23" t="str">
            <v/>
          </cell>
          <cell r="O23">
            <v>2954.761640734569</v>
          </cell>
          <cell r="P23">
            <v>1990.1349384999021</v>
          </cell>
          <cell r="Q23">
            <v>1603.2699461352838</v>
          </cell>
          <cell r="R23">
            <v>1266.9028141533099</v>
          </cell>
          <cell r="S23">
            <v>986.40137491007067</v>
          </cell>
          <cell r="T23">
            <v>2954.761640734569</v>
          </cell>
          <cell r="U23">
            <v>1990.1349384999021</v>
          </cell>
          <cell r="V23">
            <v>1603.2699461352838</v>
          </cell>
          <cell r="W23">
            <v>1266.9028141533099</v>
          </cell>
          <cell r="X23">
            <v>986.40137491007067</v>
          </cell>
          <cell r="Y23">
            <v>0.71179276795227997</v>
          </cell>
          <cell r="Z23">
            <v>20094.525812207416</v>
          </cell>
          <cell r="AA23">
            <v>0</v>
          </cell>
        </row>
        <row r="24">
          <cell r="B24" t="str">
            <v>BLZ</v>
          </cell>
          <cell r="C24">
            <v>1500</v>
          </cell>
          <cell r="D24">
            <v>2820</v>
          </cell>
          <cell r="E24">
            <v>1980</v>
          </cell>
          <cell r="F24">
            <v>1860</v>
          </cell>
          <cell r="G24">
            <v>1260</v>
          </cell>
          <cell r="O24">
            <v>1499.3530713048885</v>
          </cell>
          <cell r="P24">
            <v>1084.6368547266211</v>
          </cell>
          <cell r="Q24">
            <v>850.22000945912964</v>
          </cell>
          <cell r="R24">
            <v>684.56177753105612</v>
          </cell>
          <cell r="S24">
            <v>497.12958766134699</v>
          </cell>
          <cell r="T24">
            <v>1116.191785091781</v>
          </cell>
          <cell r="U24">
            <v>2098.4405559725483</v>
          </cell>
          <cell r="V24">
            <v>1473.3731563211509</v>
          </cell>
          <cell r="W24">
            <v>1384.0778135138085</v>
          </cell>
          <cell r="X24">
            <v>937.601099477096</v>
          </cell>
          <cell r="Y24">
            <v>1.3438550794177899</v>
          </cell>
          <cell r="Z24">
            <v>7558.5679173353328</v>
          </cell>
          <cell r="AA24">
            <v>0</v>
          </cell>
        </row>
        <row r="25">
          <cell r="B25" t="str">
            <v>BOL</v>
          </cell>
          <cell r="C25">
            <v>6095.2728371628327</v>
          </cell>
          <cell r="D25">
            <v>4584.015824175789</v>
          </cell>
          <cell r="E25">
            <v>3943.722427572473</v>
          </cell>
          <cell r="F25">
            <v>3135.4177122877445</v>
          </cell>
          <cell r="G25">
            <v>2309.0079920080025</v>
          </cell>
          <cell r="O25">
            <v>1677.548775283401</v>
          </cell>
          <cell r="P25">
            <v>1195.5032271517907</v>
          </cell>
          <cell r="Q25">
            <v>942.42110433763901</v>
          </cell>
          <cell r="R25">
            <v>755.86180499835564</v>
          </cell>
          <cell r="S25">
            <v>557.03450535725983</v>
          </cell>
          <cell r="T25">
            <v>2258.1959357666042</v>
          </cell>
          <cell r="U25">
            <v>1698.3006635125344</v>
          </cell>
          <cell r="V25">
            <v>1461.0827432428932</v>
          </cell>
          <cell r="W25">
            <v>1161.6194588779913</v>
          </cell>
          <cell r="X25">
            <v>855.44857506856567</v>
          </cell>
          <cell r="Y25">
            <v>2.6991780211018899</v>
          </cell>
          <cell r="Z25">
            <v>9093.4316587224585</v>
          </cell>
          <cell r="AA25">
            <v>0</v>
          </cell>
        </row>
        <row r="26">
          <cell r="B26" t="str">
            <v>BRA</v>
          </cell>
          <cell r="C26">
            <v>6140.1</v>
          </cell>
          <cell r="D26">
            <v>5003.8</v>
          </cell>
          <cell r="E26">
            <v>3055.42</v>
          </cell>
          <cell r="F26">
            <v>1981.36</v>
          </cell>
          <cell r="G26">
            <v>1566.55</v>
          </cell>
          <cell r="O26">
            <v>2408.3673278289652</v>
          </cell>
          <cell r="P26">
            <v>1650.1898442405495</v>
          </cell>
          <cell r="Q26">
            <v>1320.5574409485021</v>
          </cell>
          <cell r="R26">
            <v>1048.2784104873081</v>
          </cell>
          <cell r="S26">
            <v>802.71733756609547</v>
          </cell>
          <cell r="T26">
            <v>2692.1849477829646</v>
          </cell>
          <cell r="U26">
            <v>2193.9634601580428</v>
          </cell>
          <cell r="V26">
            <v>1339.6778119501353</v>
          </cell>
          <cell r="W26">
            <v>868.7460412923657</v>
          </cell>
          <cell r="X26">
            <v>686.86867151176739</v>
          </cell>
          <cell r="Y26">
            <v>2.2807125509918702</v>
          </cell>
          <cell r="Z26">
            <v>15388.234915991039</v>
          </cell>
          <cell r="AA26">
            <v>1</v>
          </cell>
        </row>
        <row r="27">
          <cell r="B27" t="str">
            <v>BRB</v>
          </cell>
          <cell r="O27">
            <v>2514.2710978812574</v>
          </cell>
          <cell r="P27">
            <v>1716.0790130011089</v>
          </cell>
          <cell r="Q27">
            <v>1375.353619153565</v>
          </cell>
          <cell r="R27">
            <v>1090.652842334046</v>
          </cell>
          <cell r="S27">
            <v>838.31952374132698</v>
          </cell>
          <cell r="T27">
            <v>2514.2710978812574</v>
          </cell>
          <cell r="U27">
            <v>1716.0790130011089</v>
          </cell>
          <cell r="V27">
            <v>1375.353619153565</v>
          </cell>
          <cell r="W27">
            <v>1090.652842334046</v>
          </cell>
          <cell r="X27">
            <v>838.31952374132698</v>
          </cell>
          <cell r="Y27">
            <v>2.2267518734285399</v>
          </cell>
          <cell r="Z27">
            <v>16300.422208390992</v>
          </cell>
          <cell r="AA27">
            <v>0</v>
          </cell>
        </row>
        <row r="28">
          <cell r="B28" t="str">
            <v>BRN</v>
          </cell>
          <cell r="O28">
            <v>8136.2015011796684</v>
          </cell>
          <cell r="P28">
            <v>5213.8234362652174</v>
          </cell>
          <cell r="Q28">
            <v>4284.2236252306893</v>
          </cell>
          <cell r="R28">
            <v>3340.111068458049</v>
          </cell>
          <cell r="S28">
            <v>2728.2712486288806</v>
          </cell>
          <cell r="T28">
            <v>8136.2015011796684</v>
          </cell>
          <cell r="U28">
            <v>5213.8234362652174</v>
          </cell>
          <cell r="V28">
            <v>4284.2236252306893</v>
          </cell>
          <cell r="W28">
            <v>3340.111068458049</v>
          </cell>
          <cell r="X28">
            <v>2728.2712486288806</v>
          </cell>
          <cell r="Y28">
            <v>0.65520336333840001</v>
          </cell>
          <cell r="Z28">
            <v>64724.132432432816</v>
          </cell>
          <cell r="AA28">
            <v>0</v>
          </cell>
        </row>
        <row r="29">
          <cell r="B29" t="str">
            <v>BTN</v>
          </cell>
          <cell r="O29">
            <v>2057.5508689236162</v>
          </cell>
          <cell r="P29">
            <v>1431.9256138606211</v>
          </cell>
          <cell r="Q29">
            <v>1139.0398123508162</v>
          </cell>
          <cell r="R29">
            <v>907.90901550487706</v>
          </cell>
          <cell r="S29">
            <v>684.78165994936296</v>
          </cell>
          <cell r="T29">
            <v>2057.5508689236162</v>
          </cell>
          <cell r="U29">
            <v>1431.9256138606211</v>
          </cell>
          <cell r="V29">
            <v>1139.0398123508162</v>
          </cell>
          <cell r="W29">
            <v>907.90901550487706</v>
          </cell>
          <cell r="X29">
            <v>684.78165994936296</v>
          </cell>
          <cell r="Y29">
            <v>18.921807422539999</v>
          </cell>
          <cell r="Z29">
            <v>12366.526476147978</v>
          </cell>
          <cell r="AA29">
            <v>0</v>
          </cell>
        </row>
        <row r="30">
          <cell r="B30" t="str">
            <v>BWA</v>
          </cell>
          <cell r="C30">
            <v>17757.310000000001</v>
          </cell>
          <cell r="D30">
            <v>13844.57</v>
          </cell>
          <cell r="E30">
            <v>10861.26</v>
          </cell>
          <cell r="F30">
            <v>4062.05</v>
          </cell>
          <cell r="G30">
            <v>2605.54</v>
          </cell>
          <cell r="O30">
            <v>2600.0494681181226</v>
          </cell>
          <cell r="P30">
            <v>1769.4469479646311</v>
          </cell>
          <cell r="Q30">
            <v>1419.7366175994016</v>
          </cell>
          <cell r="R30">
            <v>1124.9746582781954</v>
          </cell>
          <cell r="S30">
            <v>867.15605624128307</v>
          </cell>
          <cell r="T30">
            <v>3905.385588864146</v>
          </cell>
          <cell r="U30">
            <v>3044.8521854954879</v>
          </cell>
          <cell r="V30">
            <v>2388.7293898065973</v>
          </cell>
          <cell r="W30">
            <v>893.3713232041116</v>
          </cell>
          <cell r="X30">
            <v>573.039405586155</v>
          </cell>
          <cell r="Y30">
            <v>4.5468775351231301</v>
          </cell>
          <cell r="Z30">
            <v>17039.262187876244</v>
          </cell>
          <cell r="AA30">
            <v>0</v>
          </cell>
        </row>
        <row r="31">
          <cell r="B31" t="str">
            <v>CAF</v>
          </cell>
          <cell r="O31">
            <v>736.1833085389186</v>
          </cell>
          <cell r="P31">
            <v>609.82258449795881</v>
          </cell>
          <cell r="Q31">
            <v>455.34467781993607</v>
          </cell>
          <cell r="R31">
            <v>379.20074001700061</v>
          </cell>
          <cell r="S31">
            <v>240.57109154845756</v>
          </cell>
          <cell r="T31">
            <v>736.1833085389186</v>
          </cell>
          <cell r="U31">
            <v>609.82258449795881</v>
          </cell>
          <cell r="V31">
            <v>455.34467781993607</v>
          </cell>
          <cell r="W31">
            <v>379.20074001700061</v>
          </cell>
          <cell r="X31">
            <v>240.57109154845756</v>
          </cell>
          <cell r="Y31">
            <v>278.29571824500402</v>
          </cell>
          <cell r="Z31">
            <v>985.11204135221487</v>
          </cell>
          <cell r="AA31">
            <v>1</v>
          </cell>
        </row>
        <row r="32">
          <cell r="B32" t="str">
            <v>CAN</v>
          </cell>
          <cell r="O32">
            <v>6346.5826244087348</v>
          </cell>
          <cell r="P32">
            <v>4100.3928177856369</v>
          </cell>
          <cell r="Q32">
            <v>3358.2483285791777</v>
          </cell>
          <cell r="R32">
            <v>2624.0451239886379</v>
          </cell>
          <cell r="S32">
            <v>2126.6463546138029</v>
          </cell>
          <cell r="T32">
            <v>6346.5826244087348</v>
          </cell>
          <cell r="U32">
            <v>4100.3928177856369</v>
          </cell>
          <cell r="V32">
            <v>3358.2483285791777</v>
          </cell>
          <cell r="W32">
            <v>2624.0451239886379</v>
          </cell>
          <cell r="X32">
            <v>2126.6463546138029</v>
          </cell>
          <cell r="Y32">
            <v>1.246847</v>
          </cell>
          <cell r="Z32">
            <v>49309.500858661093</v>
          </cell>
          <cell r="AA32">
            <v>0</v>
          </cell>
        </row>
        <row r="33">
          <cell r="B33" t="str">
            <v>CHE</v>
          </cell>
          <cell r="O33">
            <v>8984.8595212121236</v>
          </cell>
          <cell r="P33">
            <v>5741.8251445548331</v>
          </cell>
          <cell r="Q33">
            <v>4723.3318465706152</v>
          </cell>
          <cell r="R33">
            <v>3679.6778413245529</v>
          </cell>
          <cell r="S33">
            <v>3013.5687485515</v>
          </cell>
          <cell r="T33">
            <v>8984.8595212121236</v>
          </cell>
          <cell r="U33">
            <v>5741.8251445548331</v>
          </cell>
          <cell r="V33">
            <v>4723.3318465706152</v>
          </cell>
          <cell r="W33">
            <v>3679.6778413245529</v>
          </cell>
          <cell r="X33">
            <v>3013.5687485515</v>
          </cell>
          <cell r="Y33">
            <v>1.1772689999999999</v>
          </cell>
          <cell r="Z33">
            <v>72033.929440458756</v>
          </cell>
          <cell r="AA33">
            <v>0</v>
          </cell>
        </row>
        <row r="34">
          <cell r="B34" t="str">
            <v>CHL</v>
          </cell>
          <cell r="O34">
            <v>3570.1976594758021</v>
          </cell>
          <cell r="P34">
            <v>2373.0350720848096</v>
          </cell>
          <cell r="Q34">
            <v>1921.7056518717975</v>
          </cell>
          <cell r="R34">
            <v>1513.1523255663722</v>
          </cell>
          <cell r="S34">
            <v>1193.2954987675096</v>
          </cell>
          <cell r="T34">
            <v>3570.1976594758021</v>
          </cell>
          <cell r="U34">
            <v>2373.0350720848096</v>
          </cell>
          <cell r="V34">
            <v>1921.7056518717975</v>
          </cell>
          <cell r="W34">
            <v>1513.1523255663722</v>
          </cell>
          <cell r="X34">
            <v>1193.2954987675096</v>
          </cell>
          <cell r="Y34">
            <v>408.02164299999998</v>
          </cell>
          <cell r="Z34">
            <v>25395.497772920175</v>
          </cell>
          <cell r="AA34">
            <v>0</v>
          </cell>
        </row>
        <row r="35">
          <cell r="B35" t="str">
            <v>CHN</v>
          </cell>
          <cell r="O35">
            <v>2555.2442647796738</v>
          </cell>
          <cell r="P35">
            <v>1741.5709091544877</v>
          </cell>
          <cell r="Q35">
            <v>1396.5537421886825</v>
          </cell>
          <cell r="R35">
            <v>1107.0471091993772</v>
          </cell>
          <cell r="S35">
            <v>852.09367281445225</v>
          </cell>
          <cell r="T35">
            <v>2555.2442647796738</v>
          </cell>
          <cell r="U35">
            <v>1741.5709091544877</v>
          </cell>
          <cell r="V35">
            <v>1396.5537421886825</v>
          </cell>
          <cell r="W35">
            <v>1107.0471091993772</v>
          </cell>
          <cell r="X35">
            <v>852.09367281445225</v>
          </cell>
          <cell r="Y35">
            <v>4.2080265276453197</v>
          </cell>
          <cell r="Z35">
            <v>16653.338843517984</v>
          </cell>
          <cell r="AA35">
            <v>1</v>
          </cell>
        </row>
        <row r="36">
          <cell r="B36" t="str">
            <v>CIV</v>
          </cell>
          <cell r="O36">
            <v>1252.5765149280046</v>
          </cell>
          <cell r="P36">
            <v>931.10216789500441</v>
          </cell>
          <cell r="Q36">
            <v>722.53416642084539</v>
          </cell>
          <cell r="R36">
            <v>585.82103993123667</v>
          </cell>
          <cell r="S36">
            <v>414.16951079652733</v>
          </cell>
          <cell r="T36">
            <v>1252.5765149280046</v>
          </cell>
          <cell r="U36">
            <v>931.10216789500441</v>
          </cell>
          <cell r="V36">
            <v>722.53416642084539</v>
          </cell>
          <cell r="W36">
            <v>585.82103993123667</v>
          </cell>
          <cell r="X36">
            <v>414.16951079652733</v>
          </cell>
          <cell r="Y36">
            <v>245.486840398189</v>
          </cell>
          <cell r="Z36">
            <v>5432.9926079949446</v>
          </cell>
          <cell r="AA36">
            <v>1</v>
          </cell>
        </row>
        <row r="37">
          <cell r="B37" t="str">
            <v>CMR</v>
          </cell>
          <cell r="O37">
            <v>1074.7306271901939</v>
          </cell>
          <cell r="P37">
            <v>820.45343740370959</v>
          </cell>
          <cell r="Q37">
            <v>630.51407164323007</v>
          </cell>
          <cell r="R37">
            <v>514.66098164957793</v>
          </cell>
          <cell r="S37">
            <v>354.38219253000625</v>
          </cell>
          <cell r="T37">
            <v>1074.7306271901939</v>
          </cell>
          <cell r="U37">
            <v>820.45343740370959</v>
          </cell>
          <cell r="V37">
            <v>630.51407164323007</v>
          </cell>
          <cell r="W37">
            <v>514.66098164957793</v>
          </cell>
          <cell r="X37">
            <v>354.38219253000625</v>
          </cell>
          <cell r="Y37">
            <v>230.25504761215001</v>
          </cell>
          <cell r="Z37">
            <v>3901.1419598082389</v>
          </cell>
          <cell r="AA37">
            <v>1</v>
          </cell>
        </row>
        <row r="38">
          <cell r="B38" t="str">
            <v>COD</v>
          </cell>
          <cell r="O38">
            <v>754.67423286359235</v>
          </cell>
          <cell r="P38">
            <v>621.32691180156269</v>
          </cell>
          <cell r="Q38">
            <v>464.91215576685767</v>
          </cell>
          <cell r="R38">
            <v>386.59936626224373</v>
          </cell>
          <cell r="S38">
            <v>246.78727563741018</v>
          </cell>
          <cell r="T38">
            <v>754.67423286359235</v>
          </cell>
          <cell r="U38">
            <v>621.32691180156269</v>
          </cell>
          <cell r="V38">
            <v>464.91215576685767</v>
          </cell>
          <cell r="W38">
            <v>386.59936626224373</v>
          </cell>
          <cell r="X38">
            <v>246.78727563741018</v>
          </cell>
          <cell r="Y38">
            <v>836.15689617131</v>
          </cell>
          <cell r="Z38">
            <v>1144.3810285220591</v>
          </cell>
          <cell r="AA38">
            <v>0</v>
          </cell>
        </row>
        <row r="39">
          <cell r="B39" t="str">
            <v>COG</v>
          </cell>
          <cell r="O39">
            <v>1084.7555418212805</v>
          </cell>
          <cell r="P39">
            <v>826.69054578626958</v>
          </cell>
          <cell r="Q39">
            <v>635.70111086142151</v>
          </cell>
          <cell r="R39">
            <v>518.67217087914537</v>
          </cell>
          <cell r="S39">
            <v>357.7523169071697</v>
          </cell>
          <cell r="T39">
            <v>1084.7555418212805</v>
          </cell>
          <cell r="U39">
            <v>826.69054578626958</v>
          </cell>
          <cell r="V39">
            <v>635.70111086142151</v>
          </cell>
          <cell r="W39">
            <v>518.67217087914537</v>
          </cell>
          <cell r="X39">
            <v>357.7523169071697</v>
          </cell>
          <cell r="Y39">
            <v>348.201631273548</v>
          </cell>
          <cell r="Z39">
            <v>3987.4901580768765</v>
          </cell>
          <cell r="AA39">
            <v>1</v>
          </cell>
        </row>
        <row r="40">
          <cell r="B40" t="str">
            <v>COL</v>
          </cell>
          <cell r="O40">
            <v>2443.2432024464788</v>
          </cell>
          <cell r="P40">
            <v>1671.8882444694627</v>
          </cell>
          <cell r="Q40">
            <v>1338.6027347057975</v>
          </cell>
          <cell r="R40">
            <v>1062.2330163653185</v>
          </cell>
          <cell r="S40">
            <v>814.44173019672269</v>
          </cell>
          <cell r="T40">
            <v>2443.2432024464788</v>
          </cell>
          <cell r="U40">
            <v>1671.8882444694627</v>
          </cell>
          <cell r="V40">
            <v>1338.6027347057975</v>
          </cell>
          <cell r="W40">
            <v>1062.2330163653185</v>
          </cell>
          <cell r="X40">
            <v>814.44173019672269</v>
          </cell>
          <cell r="Y40">
            <v>1343.6017810000001</v>
          </cell>
          <cell r="Z40">
            <v>15688.633377931734</v>
          </cell>
          <cell r="AA40">
            <v>1</v>
          </cell>
        </row>
        <row r="41">
          <cell r="B41" t="str">
            <v>COM</v>
          </cell>
          <cell r="O41">
            <v>991.95613487883236</v>
          </cell>
          <cell r="P41">
            <v>768.95439737633433</v>
          </cell>
          <cell r="Q41">
            <v>587.68532409923455</v>
          </cell>
          <cell r="R41">
            <v>481.54108344987998</v>
          </cell>
          <cell r="S41">
            <v>326.55548830243958</v>
          </cell>
          <cell r="T41">
            <v>991.95613487883236</v>
          </cell>
          <cell r="U41">
            <v>768.95439737633433</v>
          </cell>
          <cell r="V41">
            <v>587.68532409923455</v>
          </cell>
          <cell r="W41">
            <v>481.54108344987998</v>
          </cell>
          <cell r="X41">
            <v>326.55548830243958</v>
          </cell>
          <cell r="Y41">
            <v>193.19078780570501</v>
          </cell>
          <cell r="Z41">
            <v>3188.1754621660962</v>
          </cell>
          <cell r="AA41">
            <v>0</v>
          </cell>
        </row>
        <row r="42">
          <cell r="B42" t="str">
            <v>CPV</v>
          </cell>
          <cell r="O42">
            <v>1489.6651681021319</v>
          </cell>
          <cell r="P42">
            <v>1078.6094216262964</v>
          </cell>
          <cell r="Q42">
            <v>845.20734494237513</v>
          </cell>
          <cell r="R42">
            <v>680.68543399956241</v>
          </cell>
          <cell r="S42">
            <v>493.87275805743531</v>
          </cell>
          <cell r="T42">
            <v>1489.6651681021319</v>
          </cell>
          <cell r="U42">
            <v>1078.6094216262964</v>
          </cell>
          <cell r="V42">
            <v>845.20734494237513</v>
          </cell>
          <cell r="W42">
            <v>680.68543399956241</v>
          </cell>
          <cell r="X42">
            <v>493.87275805743531</v>
          </cell>
          <cell r="Y42">
            <v>47.484781973245902</v>
          </cell>
          <cell r="Z42">
            <v>7475.1225198089578</v>
          </cell>
          <cell r="AA42">
            <v>0</v>
          </cell>
        </row>
        <row r="43">
          <cell r="B43" t="str">
            <v>CRI</v>
          </cell>
          <cell r="C43">
            <v>2001611.84</v>
          </cell>
          <cell r="D43">
            <v>1275775.06</v>
          </cell>
          <cell r="E43">
            <v>723370.06</v>
          </cell>
          <cell r="F43">
            <v>502568.27</v>
          </cell>
          <cell r="G43">
            <v>370592.36</v>
          </cell>
          <cell r="O43">
            <v>3235.3460895577778</v>
          </cell>
          <cell r="P43">
            <v>2164.7035689742697</v>
          </cell>
          <cell r="Q43">
            <v>1748.4484931472953</v>
          </cell>
          <cell r="R43">
            <v>1379.1708344328802</v>
          </cell>
          <cell r="S43">
            <v>1080.7268156374985</v>
          </cell>
          <cell r="T43">
            <v>6044.1026892045547</v>
          </cell>
          <cell r="U43">
            <v>3852.3530471153199</v>
          </cell>
          <cell r="V43">
            <v>2184.3010905331475</v>
          </cell>
          <cell r="W43">
            <v>1517.5640808638907</v>
          </cell>
          <cell r="X43">
            <v>1119.0472772556452</v>
          </cell>
          <cell r="Y43">
            <v>331.16774199999998</v>
          </cell>
          <cell r="Z43">
            <v>22511.300668619024</v>
          </cell>
          <cell r="AA43">
            <v>0</v>
          </cell>
        </row>
        <row r="44">
          <cell r="B44" t="str">
            <v>CYP</v>
          </cell>
          <cell r="C44">
            <v>3531</v>
          </cell>
          <cell r="D44">
            <v>2225.75</v>
          </cell>
          <cell r="E44">
            <v>2042.75</v>
          </cell>
          <cell r="F44">
            <v>1333</v>
          </cell>
          <cell r="G44">
            <v>1088.75</v>
          </cell>
          <cell r="O44">
            <v>5542.568850497215</v>
          </cell>
          <cell r="P44">
            <v>3600.1670070433693</v>
          </cell>
          <cell r="Q44">
            <v>2942.2397010031536</v>
          </cell>
          <cell r="R44">
            <v>2302.3414976717486</v>
          </cell>
          <cell r="S44">
            <v>1856.3571283462729</v>
          </cell>
          <cell r="T44">
            <v>5736.2962243320826</v>
          </cell>
          <cell r="U44">
            <v>3615.8485758445577</v>
          </cell>
          <cell r="V44">
            <v>3318.555398542725</v>
          </cell>
          <cell r="W44">
            <v>2165.528990947229</v>
          </cell>
          <cell r="X44">
            <v>1768.7319496577613</v>
          </cell>
          <cell r="Y44">
            <v>0.61555398499510705</v>
          </cell>
          <cell r="Z44">
            <v>42384.240812541102</v>
          </cell>
          <cell r="AA44">
            <v>0</v>
          </cell>
        </row>
        <row r="45">
          <cell r="B45" t="str">
            <v>CZE</v>
          </cell>
          <cell r="C45">
            <v>68452.928571428638</v>
          </cell>
          <cell r="D45">
            <v>47000.571428571362</v>
          </cell>
          <cell r="E45">
            <v>36434</v>
          </cell>
          <cell r="F45">
            <v>27276.571428571595</v>
          </cell>
          <cell r="G45">
            <v>22505.642857142724</v>
          </cell>
          <cell r="O45">
            <v>5596.2951463121717</v>
          </cell>
          <cell r="P45">
            <v>3633.5933994190473</v>
          </cell>
          <cell r="Q45">
            <v>2970.0384817105887</v>
          </cell>
          <cell r="R45">
            <v>2323.8385724148334</v>
          </cell>
          <cell r="S45">
            <v>1874.4185588804758</v>
          </cell>
          <cell r="T45">
            <v>5405.6554534000816</v>
          </cell>
          <cell r="U45">
            <v>3711.5854727919104</v>
          </cell>
          <cell r="V45">
            <v>2877.154489945121</v>
          </cell>
          <cell r="W45">
            <v>2154.0020298628638</v>
          </cell>
          <cell r="X45">
            <v>1777.2468407402298</v>
          </cell>
          <cell r="Y45">
            <v>12.663206000000001</v>
          </cell>
          <cell r="Z45">
            <v>42847.004737620693</v>
          </cell>
          <cell r="AA45">
            <v>0</v>
          </cell>
        </row>
        <row r="46">
          <cell r="B46" t="str">
            <v>DEU</v>
          </cell>
          <cell r="C46">
            <v>9106.5</v>
          </cell>
          <cell r="D46">
            <v>4971.25</v>
          </cell>
          <cell r="E46">
            <v>3251.5</v>
          </cell>
          <cell r="F46">
            <v>3413</v>
          </cell>
          <cell r="G46">
            <v>1982</v>
          </cell>
          <cell r="O46">
            <v>7083.0416442863043</v>
          </cell>
          <cell r="P46">
            <v>4558.588712247084</v>
          </cell>
          <cell r="Q46">
            <v>3739.3031264774127</v>
          </cell>
          <cell r="R46">
            <v>2918.7186047373261</v>
          </cell>
          <cell r="S46">
            <v>2374.2253701971317</v>
          </cell>
          <cell r="T46">
            <v>12124.250097856737</v>
          </cell>
          <cell r="U46">
            <v>6618.6436390457702</v>
          </cell>
          <cell r="V46">
            <v>4328.9956836524661</v>
          </cell>
          <cell r="W46">
            <v>4544.0142298341889</v>
          </cell>
          <cell r="X46">
            <v>2638.8034584035636</v>
          </cell>
          <cell r="Y46">
            <v>0.75109800000000004</v>
          </cell>
          <cell r="Z46">
            <v>55652.887491393187</v>
          </cell>
          <cell r="AA46">
            <v>0</v>
          </cell>
        </row>
        <row r="47">
          <cell r="B47" t="str">
            <v>DJI</v>
          </cell>
          <cell r="O47">
            <v>1291.5669302309348</v>
          </cell>
          <cell r="P47">
            <v>955.36047383322125</v>
          </cell>
          <cell r="Q47">
            <v>742.70838443191178</v>
          </cell>
          <cell r="R47">
            <v>601.42196419591801</v>
          </cell>
          <cell r="S47">
            <v>427.27710860894797</v>
          </cell>
          <cell r="T47">
            <v>1291.5669302309348</v>
          </cell>
          <cell r="U47">
            <v>955.36047383322125</v>
          </cell>
          <cell r="V47">
            <v>742.70838443191178</v>
          </cell>
          <cell r="W47">
            <v>601.42196419591801</v>
          </cell>
          <cell r="X47">
            <v>427.27710860894797</v>
          </cell>
          <cell r="Y47">
            <v>105.20369006035899</v>
          </cell>
          <cell r="Z47">
            <v>5768.8310899221497</v>
          </cell>
          <cell r="AA47">
            <v>0</v>
          </cell>
        </row>
        <row r="48">
          <cell r="B48" t="str">
            <v>DMA</v>
          </cell>
          <cell r="O48">
            <v>2118.5601180460044</v>
          </cell>
          <cell r="P48">
            <v>1469.883173911554</v>
          </cell>
          <cell r="Q48">
            <v>1170.6069009012688</v>
          </cell>
          <cell r="R48">
            <v>932.32016033646141</v>
          </cell>
          <cell r="S48">
            <v>705.29143636802917</v>
          </cell>
          <cell r="T48">
            <v>2118.5601180460044</v>
          </cell>
          <cell r="U48">
            <v>1469.883173911554</v>
          </cell>
          <cell r="V48">
            <v>1170.6069009012688</v>
          </cell>
          <cell r="W48">
            <v>932.32016033646141</v>
          </cell>
          <cell r="X48">
            <v>705.29143636802917</v>
          </cell>
          <cell r="Y48">
            <v>1.7835803965477699</v>
          </cell>
          <cell r="Z48">
            <v>12892.02109962386</v>
          </cell>
          <cell r="AA48">
            <v>0</v>
          </cell>
        </row>
        <row r="49">
          <cell r="B49" t="str">
            <v>DNK</v>
          </cell>
          <cell r="O49">
            <v>7436.9206402878262</v>
          </cell>
          <cell r="P49">
            <v>4778.7583329966428</v>
          </cell>
          <cell r="Q49">
            <v>3922.4053571001132</v>
          </cell>
          <cell r="R49">
            <v>3060.3133882908705</v>
          </cell>
          <cell r="S49">
            <v>2493.1905958253533</v>
          </cell>
          <cell r="T49">
            <v>7436.9206402878262</v>
          </cell>
          <cell r="U49">
            <v>4778.7583329966428</v>
          </cell>
          <cell r="V49">
            <v>3922.4053571001132</v>
          </cell>
          <cell r="W49">
            <v>3060.3133882908705</v>
          </cell>
          <cell r="X49">
            <v>2493.1905958253533</v>
          </cell>
          <cell r="Y49">
            <v>6.7915580000000002</v>
          </cell>
          <cell r="Z49">
            <v>58700.974665631191</v>
          </cell>
          <cell r="AA49">
            <v>0</v>
          </cell>
        </row>
        <row r="50">
          <cell r="B50" t="str">
            <v>DOM</v>
          </cell>
          <cell r="C50">
            <v>38306.97</v>
          </cell>
          <cell r="D50">
            <v>22973.38</v>
          </cell>
          <cell r="E50">
            <v>22818.26</v>
          </cell>
          <cell r="F50">
            <v>14654.44</v>
          </cell>
          <cell r="G50">
            <v>17072.939999999999</v>
          </cell>
          <cell r="O50">
            <v>2849.9308395565636</v>
          </cell>
          <cell r="P50">
            <v>1924.9133288564337</v>
          </cell>
          <cell r="Q50">
            <v>1549.0289379077853</v>
          </cell>
          <cell r="R50">
            <v>1224.9577007946173</v>
          </cell>
          <cell r="S50">
            <v>951.15989390712662</v>
          </cell>
          <cell r="T50">
            <v>1730.505505383715</v>
          </cell>
          <cell r="U50">
            <v>1037.8153262258052</v>
          </cell>
          <cell r="V50">
            <v>1030.8078282692943</v>
          </cell>
          <cell r="W50">
            <v>662.00978825303412</v>
          </cell>
          <cell r="X50">
            <v>771.26477669953636</v>
          </cell>
          <cell r="Y50">
            <v>22.136289009670602</v>
          </cell>
          <cell r="Z50">
            <v>19191.580386945734</v>
          </cell>
          <cell r="AA50">
            <v>1</v>
          </cell>
        </row>
        <row r="51">
          <cell r="B51" t="str">
            <v>DZA</v>
          </cell>
          <cell r="O51">
            <v>2016.0713220410746</v>
          </cell>
          <cell r="P51">
            <v>1406.1186679576961</v>
          </cell>
          <cell r="Q51">
            <v>1117.5776808165119</v>
          </cell>
          <cell r="R51">
            <v>891.31213485048715</v>
          </cell>
          <cell r="S51">
            <v>670.83727865068681</v>
          </cell>
          <cell r="T51">
            <v>2016.0713220410746</v>
          </cell>
          <cell r="U51">
            <v>1406.1186679576961</v>
          </cell>
          <cell r="V51">
            <v>1117.5776808165119</v>
          </cell>
          <cell r="W51">
            <v>891.31213485048715</v>
          </cell>
          <cell r="X51">
            <v>670.83727865068681</v>
          </cell>
          <cell r="Y51">
            <v>39.651214077286703</v>
          </cell>
          <cell r="Z51">
            <v>12009.248207942042</v>
          </cell>
          <cell r="AA51">
            <v>1</v>
          </cell>
        </row>
        <row r="52">
          <cell r="B52" t="str">
            <v>ECU</v>
          </cell>
          <cell r="C52">
            <v>1559.03</v>
          </cell>
          <cell r="D52">
            <v>918.14</v>
          </cell>
          <cell r="E52">
            <v>739.59</v>
          </cell>
          <cell r="F52">
            <v>559.30999999999995</v>
          </cell>
          <cell r="G52">
            <v>454.22</v>
          </cell>
          <cell r="O52">
            <v>1997.7529421321103</v>
          </cell>
          <cell r="P52">
            <v>1394.7216910167824</v>
          </cell>
          <cell r="Q52">
            <v>1108.0994799042683</v>
          </cell>
          <cell r="R52">
            <v>883.98254742775634</v>
          </cell>
          <cell r="S52">
            <v>664.67909965832837</v>
          </cell>
          <cell r="T52">
            <v>2969.3398008818576</v>
          </cell>
          <cell r="U52">
            <v>1748.6960769078651</v>
          </cell>
          <cell r="V52">
            <v>1408.6284570112271</v>
          </cell>
          <cell r="W52">
            <v>1065.2658666165703</v>
          </cell>
          <cell r="X52">
            <v>865.11069341613529</v>
          </cell>
          <cell r="Y52">
            <v>0.525042637268051</v>
          </cell>
          <cell r="Z52">
            <v>11851.465407933496</v>
          </cell>
          <cell r="AA52">
            <v>1</v>
          </cell>
        </row>
        <row r="53">
          <cell r="B53" t="str">
            <v>EGY</v>
          </cell>
          <cell r="C53">
            <v>6060.515294117853</v>
          </cell>
          <cell r="D53">
            <v>3771.8335294118151</v>
          </cell>
          <cell r="E53">
            <v>3608.3858823530609</v>
          </cell>
          <cell r="F53">
            <v>3737.7102941176854</v>
          </cell>
          <cell r="G53">
            <v>2670.5158823529491</v>
          </cell>
          <cell r="O53">
            <v>2045.2669356764211</v>
          </cell>
          <cell r="P53">
            <v>1424.2830327667825</v>
          </cell>
          <cell r="Q53">
            <v>1132.6839234628187</v>
          </cell>
          <cell r="R53">
            <v>902.99394315253176</v>
          </cell>
          <cell r="S53">
            <v>680.65211028163333</v>
          </cell>
          <cell r="T53">
            <v>1401.6017960903691</v>
          </cell>
          <cell r="U53">
            <v>872.30349117483354</v>
          </cell>
          <cell r="V53">
            <v>834.50331997377396</v>
          </cell>
          <cell r="W53">
            <v>864.41188698680583</v>
          </cell>
          <cell r="X53">
            <v>617.6042259684732</v>
          </cell>
          <cell r="Y53">
            <v>4.32399224303441</v>
          </cell>
          <cell r="Z53">
            <v>12260.720537386327</v>
          </cell>
          <cell r="AA53">
            <v>1</v>
          </cell>
        </row>
        <row r="54">
          <cell r="B54" t="str">
            <v>ERI</v>
          </cell>
          <cell r="O54">
            <v>834.89600169994696</v>
          </cell>
          <cell r="P54">
            <v>671.23774748304231</v>
          </cell>
          <cell r="Q54">
            <v>506.42008639965491</v>
          </cell>
          <cell r="R54">
            <v>418.69786355372247</v>
          </cell>
          <cell r="S54">
            <v>273.75581838152624</v>
          </cell>
          <cell r="T54">
            <v>834.89600169994696</v>
          </cell>
          <cell r="U54">
            <v>671.23774748304231</v>
          </cell>
          <cell r="V54">
            <v>506.42008639965491</v>
          </cell>
          <cell r="W54">
            <v>418.69786355372247</v>
          </cell>
          <cell r="X54">
            <v>273.75581838152624</v>
          </cell>
          <cell r="Y54">
            <v>7.59</v>
          </cell>
          <cell r="Z54">
            <v>1835.36</v>
          </cell>
          <cell r="AA54">
            <v>1</v>
          </cell>
        </row>
        <row r="55">
          <cell r="B55" t="str">
            <v>ESP</v>
          </cell>
          <cell r="C55">
            <v>4407.1403571428673</v>
          </cell>
          <cell r="D55">
            <v>2882.3960714285749</v>
          </cell>
          <cell r="E55">
            <v>2426.5314285714267</v>
          </cell>
          <cell r="F55">
            <v>1765.8303571428569</v>
          </cell>
          <cell r="G55">
            <v>1408.0967857142859</v>
          </cell>
          <cell r="O55">
            <v>5462.7010972224653</v>
          </cell>
          <cell r="P55">
            <v>3550.4764259483973</v>
          </cell>
          <cell r="Q55">
            <v>2900.9149432620434</v>
          </cell>
          <cell r="R55">
            <v>2270.3846498067305</v>
          </cell>
          <cell r="S55">
            <v>1829.5075967377093</v>
          </cell>
          <cell r="T55">
            <v>6960.3827648641636</v>
          </cell>
          <cell r="U55">
            <v>4552.2897641703712</v>
          </cell>
          <cell r="V55">
            <v>3832.3234944074334</v>
          </cell>
          <cell r="W55">
            <v>2788.8504080907437</v>
          </cell>
          <cell r="X55">
            <v>2223.8666809559536</v>
          </cell>
          <cell r="Y55">
            <v>0.63317500000000004</v>
          </cell>
          <cell r="Z55">
            <v>41696.311104526103</v>
          </cell>
          <cell r="AA55">
            <v>0</v>
          </cell>
        </row>
        <row r="56">
          <cell r="B56" t="str">
            <v>EST</v>
          </cell>
          <cell r="C56">
            <v>2346.75</v>
          </cell>
          <cell r="D56">
            <v>1681.5</v>
          </cell>
          <cell r="E56">
            <v>1608</v>
          </cell>
          <cell r="F56">
            <v>1185.75</v>
          </cell>
          <cell r="G56">
            <v>877.5</v>
          </cell>
          <cell r="O56">
            <v>5016.1579392337153</v>
          </cell>
          <cell r="P56">
            <v>3272.6548008913669</v>
          </cell>
          <cell r="Q56">
            <v>2669.8669036188739</v>
          </cell>
          <cell r="R56">
            <v>2091.7128933104468</v>
          </cell>
          <cell r="S56">
            <v>1679.391008460055</v>
          </cell>
          <cell r="T56">
            <v>4249.9651382427137</v>
          </cell>
          <cell r="U56">
            <v>3045.1971364462015</v>
          </cell>
          <cell r="V56">
            <v>2912.0886086265191</v>
          </cell>
          <cell r="W56">
            <v>2147.3936988052828</v>
          </cell>
          <cell r="X56">
            <v>1589.1528321329417</v>
          </cell>
          <cell r="Y56">
            <v>0.55218100000000003</v>
          </cell>
          <cell r="Z56">
            <v>37850.074147859174</v>
          </cell>
          <cell r="AA56">
            <v>0</v>
          </cell>
        </row>
        <row r="57">
          <cell r="B57" t="str">
            <v>ETH</v>
          </cell>
          <cell r="O57">
            <v>890.62195910248465</v>
          </cell>
          <cell r="P57">
            <v>705.90825080720685</v>
          </cell>
          <cell r="Q57">
            <v>535.25352161135174</v>
          </cell>
          <cell r="R57">
            <v>440.99504695788363</v>
          </cell>
          <cell r="S57">
            <v>292.48948489083506</v>
          </cell>
          <cell r="T57">
            <v>890.62195910248465</v>
          </cell>
          <cell r="U57">
            <v>705.90825080720685</v>
          </cell>
          <cell r="V57">
            <v>535.25352161135174</v>
          </cell>
          <cell r="W57">
            <v>440.99504695788363</v>
          </cell>
          <cell r="X57">
            <v>292.48948489083506</v>
          </cell>
          <cell r="Y57">
            <v>10.3689336650445</v>
          </cell>
          <cell r="Z57">
            <v>2315.347730128176</v>
          </cell>
          <cell r="AA57">
            <v>1</v>
          </cell>
        </row>
        <row r="58">
          <cell r="B58" t="str">
            <v>FIN</v>
          </cell>
          <cell r="C58">
            <v>6441</v>
          </cell>
          <cell r="D58">
            <v>4179</v>
          </cell>
          <cell r="E58">
            <v>3257</v>
          </cell>
          <cell r="F58">
            <v>2570</v>
          </cell>
          <cell r="G58">
            <v>2205</v>
          </cell>
          <cell r="O58">
            <v>6464.0790296400355</v>
          </cell>
          <cell r="P58">
            <v>4173.494469117044</v>
          </cell>
          <cell r="Q58">
            <v>3419.0427078192133</v>
          </cell>
          <cell r="R58">
            <v>2671.0580245988058</v>
          </cell>
          <cell r="S58">
            <v>2166.1456934182634</v>
          </cell>
          <cell r="T58">
            <v>7461.5540560108893</v>
          </cell>
          <cell r="U58">
            <v>4841.1480205045036</v>
          </cell>
          <cell r="V58">
            <v>3773.0603261026963</v>
          </cell>
          <cell r="W58">
            <v>2977.2075646557964</v>
          </cell>
          <cell r="X58">
            <v>2554.3745836832804</v>
          </cell>
          <cell r="Y58">
            <v>0.86322500000000002</v>
          </cell>
          <cell r="Z58">
            <v>50321.53969072293</v>
          </cell>
          <cell r="AA58">
            <v>0</v>
          </cell>
        </row>
        <row r="59">
          <cell r="B59" t="str">
            <v>FJI</v>
          </cell>
          <cell r="C59">
            <v>2267.507999999998</v>
          </cell>
          <cell r="D59">
            <v>1894.6980000000003</v>
          </cell>
          <cell r="E59">
            <v>1598.2459999999992</v>
          </cell>
          <cell r="F59">
            <v>1245.6059999999998</v>
          </cell>
          <cell r="G59">
            <v>963.64999999999418</v>
          </cell>
          <cell r="O59">
            <v>2277.7289500759152</v>
          </cell>
          <cell r="P59">
            <v>1568.9117734586857</v>
          </cell>
          <cell r="Q59">
            <v>1252.963210599178</v>
          </cell>
          <cell r="R59">
            <v>996.00711710529072</v>
          </cell>
          <cell r="S59">
            <v>758.79999785195901</v>
          </cell>
          <cell r="T59">
            <v>2423.962683478399</v>
          </cell>
          <cell r="U59">
            <v>2025.4293473104221</v>
          </cell>
          <cell r="V59">
            <v>1708.5225997079697</v>
          </cell>
          <cell r="W59">
            <v>1331.5509635762241</v>
          </cell>
          <cell r="X59">
            <v>1030.1404184390738</v>
          </cell>
          <cell r="Y59">
            <v>0.93545499501919405</v>
          </cell>
          <cell r="Z59">
            <v>14262.999544037462</v>
          </cell>
          <cell r="AA59">
            <v>0</v>
          </cell>
        </row>
        <row r="60">
          <cell r="B60" t="str">
            <v>FRA</v>
          </cell>
          <cell r="C60">
            <v>5771.25</v>
          </cell>
          <cell r="D60">
            <v>3684.75</v>
          </cell>
          <cell r="E60">
            <v>2966</v>
          </cell>
          <cell r="F60">
            <v>2328</v>
          </cell>
          <cell r="G60">
            <v>2173.25</v>
          </cell>
          <cell r="O60">
            <v>6319.0513207449731</v>
          </cell>
          <cell r="P60">
            <v>4083.263921312885</v>
          </cell>
          <cell r="Q60">
            <v>3344.0032245471648</v>
          </cell>
          <cell r="R60">
            <v>2613.0292427770828</v>
          </cell>
          <cell r="S60">
            <v>2117.3910221719061</v>
          </cell>
          <cell r="T60">
            <v>7813.1028628752219</v>
          </cell>
          <cell r="U60">
            <v>4988.4047258357332</v>
          </cell>
          <cell r="V60">
            <v>4015.3628921443205</v>
          </cell>
          <cell r="W60">
            <v>3151.6401931598039</v>
          </cell>
          <cell r="X60">
            <v>2942.1400557493744</v>
          </cell>
          <cell r="Y60">
            <v>0.73866299999999996</v>
          </cell>
          <cell r="Z60">
            <v>49072.363830084229</v>
          </cell>
          <cell r="AA60">
            <v>0</v>
          </cell>
        </row>
        <row r="61">
          <cell r="B61" t="str">
            <v>FSM</v>
          </cell>
          <cell r="O61">
            <v>1041.1729575704946</v>
          </cell>
          <cell r="P61">
            <v>799.57517258186522</v>
          </cell>
          <cell r="Q61">
            <v>613.15083666377927</v>
          </cell>
          <cell r="R61">
            <v>501.23381863608779</v>
          </cell>
          <cell r="S61">
            <v>343.10094729371747</v>
          </cell>
          <cell r="T61">
            <v>1041.1729575704946</v>
          </cell>
          <cell r="U61">
            <v>799.57517258186522</v>
          </cell>
          <cell r="V61">
            <v>613.15083666377927</v>
          </cell>
          <cell r="W61">
            <v>501.23381863608779</v>
          </cell>
          <cell r="X61">
            <v>343.10094729371747</v>
          </cell>
          <cell r="Y61">
            <v>0.99260672729453003</v>
          </cell>
          <cell r="Z61">
            <v>3612.0976720125268</v>
          </cell>
          <cell r="AA61">
            <v>0</v>
          </cell>
        </row>
        <row r="62">
          <cell r="B62" t="str">
            <v>GAB</v>
          </cell>
          <cell r="O62">
            <v>2430.3893775042784</v>
          </cell>
          <cell r="P62">
            <v>1663.8910991325486</v>
          </cell>
          <cell r="Q62">
            <v>1331.9519754193084</v>
          </cell>
          <cell r="R62">
            <v>1057.0899177889955</v>
          </cell>
          <cell r="S62">
            <v>810.12059726226641</v>
          </cell>
          <cell r="T62">
            <v>2430.3893775042784</v>
          </cell>
          <cell r="U62">
            <v>1663.8910991325486</v>
          </cell>
          <cell r="V62">
            <v>1331.9519754193084</v>
          </cell>
          <cell r="W62">
            <v>1057.0899177889955</v>
          </cell>
          <cell r="X62">
            <v>810.12059726226641</v>
          </cell>
          <cell r="Y62">
            <v>292.12944226455397</v>
          </cell>
          <cell r="Z62">
            <v>15577.918756863766</v>
          </cell>
          <cell r="AA62">
            <v>0</v>
          </cell>
        </row>
        <row r="63">
          <cell r="B63" t="str">
            <v>GBR</v>
          </cell>
          <cell r="C63">
            <v>4225</v>
          </cell>
          <cell r="D63">
            <v>3304</v>
          </cell>
          <cell r="E63">
            <v>2394</v>
          </cell>
          <cell r="F63">
            <v>1671</v>
          </cell>
          <cell r="G63">
            <v>1368</v>
          </cell>
          <cell r="O63">
            <v>6315.4638377315168</v>
          </cell>
          <cell r="P63">
            <v>4081.031930198852</v>
          </cell>
          <cell r="Q63">
            <v>3342.1470077343365</v>
          </cell>
          <cell r="R63">
            <v>2611.5938117779788</v>
          </cell>
          <cell r="S63">
            <v>2116.1850005346928</v>
          </cell>
          <cell r="T63">
            <v>6140.4707161314891</v>
          </cell>
          <cell r="U63">
            <v>4801.9207683073237</v>
          </cell>
          <cell r="V63">
            <v>3479.3578448328485</v>
          </cell>
          <cell r="W63">
            <v>2428.5743353031289</v>
          </cell>
          <cell r="X63">
            <v>1988.2044827616278</v>
          </cell>
          <cell r="Y63">
            <v>0.68805799999999995</v>
          </cell>
          <cell r="Z63">
            <v>49041.463547545092</v>
          </cell>
          <cell r="AA63">
            <v>0</v>
          </cell>
        </row>
        <row r="64">
          <cell r="B64" t="str">
            <v>GEO</v>
          </cell>
          <cell r="O64">
            <v>2435.641010112623</v>
          </cell>
          <cell r="P64">
            <v>1667.1584588028306</v>
          </cell>
          <cell r="Q64">
            <v>1334.6692478651548</v>
          </cell>
          <cell r="R64">
            <v>1059.1912117083389</v>
          </cell>
          <cell r="S64">
            <v>811.88606417391532</v>
          </cell>
          <cell r="T64">
            <v>2435.641010112623</v>
          </cell>
          <cell r="U64">
            <v>1667.1584588028306</v>
          </cell>
          <cell r="V64">
            <v>1334.6692478651548</v>
          </cell>
          <cell r="W64">
            <v>1059.1912117083389</v>
          </cell>
          <cell r="X64">
            <v>811.88606417391532</v>
          </cell>
          <cell r="Y64">
            <v>0.84742098894115203</v>
          </cell>
          <cell r="Z64">
            <v>15623.152958888111</v>
          </cell>
          <cell r="AA64">
            <v>0</v>
          </cell>
        </row>
        <row r="65">
          <cell r="B65" t="str">
            <v>GHA</v>
          </cell>
          <cell r="E65">
            <v>1070.3666666666686</v>
          </cell>
          <cell r="F65">
            <v>640.22999999999593</v>
          </cell>
          <cell r="G65">
            <v>724.41333333333023</v>
          </cell>
          <cell r="O65">
            <v>1292.2057893198032</v>
          </cell>
          <cell r="P65">
            <v>955.75794688163001</v>
          </cell>
          <cell r="Q65">
            <v>743.03893958083881</v>
          </cell>
          <cell r="R65">
            <v>601.67758579378517</v>
          </cell>
          <cell r="S65">
            <v>427.49187698037042</v>
          </cell>
          <cell r="T65">
            <v>1292.2057893198032</v>
          </cell>
          <cell r="U65">
            <v>955.75794688163001</v>
          </cell>
          <cell r="V65">
            <v>527.29011486551497</v>
          </cell>
          <cell r="W65">
            <v>315.39374380151276</v>
          </cell>
          <cell r="X65">
            <v>356.86461624687018</v>
          </cell>
          <cell r="Y65">
            <v>2.0299388069121398</v>
          </cell>
          <cell r="Z65">
            <v>5774.3338132171966</v>
          </cell>
          <cell r="AA65">
            <v>1</v>
          </cell>
        </row>
        <row r="66">
          <cell r="B66" t="str">
            <v>GIN</v>
          </cell>
          <cell r="O66">
            <v>932.44605176845198</v>
          </cell>
          <cell r="P66">
            <v>731.929559572367</v>
          </cell>
          <cell r="Q66">
            <v>556.89392623394258</v>
          </cell>
          <cell r="R66">
            <v>457.72978797183049</v>
          </cell>
          <cell r="S66">
            <v>306.54969382361116</v>
          </cell>
          <cell r="T66">
            <v>932.44605176845198</v>
          </cell>
          <cell r="U66">
            <v>731.929559572367</v>
          </cell>
          <cell r="V66">
            <v>556.89392623394258</v>
          </cell>
          <cell r="W66">
            <v>457.72978797183049</v>
          </cell>
          <cell r="X66">
            <v>306.54969382361116</v>
          </cell>
          <cell r="Y66">
            <v>3632.03777733076</v>
          </cell>
          <cell r="Z66">
            <v>2675.5936951888671</v>
          </cell>
          <cell r="AA66">
            <v>1</v>
          </cell>
        </row>
        <row r="67">
          <cell r="B67" t="str">
            <v>GMB</v>
          </cell>
          <cell r="C67">
            <v>8323.8583333333372</v>
          </cell>
          <cell r="D67">
            <v>5102.7483333333221</v>
          </cell>
          <cell r="E67">
            <v>4618.9916666666686</v>
          </cell>
          <cell r="F67">
            <v>4232.2883333333302</v>
          </cell>
          <cell r="G67">
            <v>3093.0883333332604</v>
          </cell>
          <cell r="O67">
            <v>891.04611539869643</v>
          </cell>
          <cell r="P67">
            <v>706.17214420560197</v>
          </cell>
          <cell r="Q67">
            <v>535.47298635734273</v>
          </cell>
          <cell r="R67">
            <v>441.16476123771815</v>
          </cell>
          <cell r="S67">
            <v>292.63207557875552</v>
          </cell>
          <cell r="T67">
            <v>499.4246571236755</v>
          </cell>
          <cell r="U67">
            <v>306.16070513334461</v>
          </cell>
          <cell r="V67">
            <v>277.13570281995999</v>
          </cell>
          <cell r="W67">
            <v>253.93382072098331</v>
          </cell>
          <cell r="X67">
            <v>185.58275723435992</v>
          </cell>
          <cell r="Y67">
            <v>16.666895025313199</v>
          </cell>
          <cell r="Z67">
            <v>2319.0011409860213</v>
          </cell>
          <cell r="AA67">
            <v>1</v>
          </cell>
        </row>
        <row r="68">
          <cell r="B68" t="str">
            <v>GNB</v>
          </cell>
          <cell r="O68">
            <v>856.48362182920914</v>
          </cell>
          <cell r="P68">
            <v>684.66871736384519</v>
          </cell>
          <cell r="Q68">
            <v>517.58984059293971</v>
          </cell>
          <cell r="R68">
            <v>427.33554602195767</v>
          </cell>
          <cell r="S68">
            <v>281.01303378134321</v>
          </cell>
          <cell r="T68">
            <v>856.48362182920914</v>
          </cell>
          <cell r="U68">
            <v>684.66871736384519</v>
          </cell>
          <cell r="V68">
            <v>517.58984059293971</v>
          </cell>
          <cell r="W68">
            <v>427.33554602195767</v>
          </cell>
          <cell r="X68">
            <v>281.01303378134321</v>
          </cell>
          <cell r="Y68">
            <v>217.24275085968699</v>
          </cell>
          <cell r="Z68">
            <v>2021.3019428160785</v>
          </cell>
          <cell r="AA68">
            <v>1</v>
          </cell>
        </row>
        <row r="69">
          <cell r="B69" t="str">
            <v>GNQ</v>
          </cell>
          <cell r="O69">
            <v>2860.7809446199362</v>
          </cell>
          <cell r="P69">
            <v>1931.6638383353443</v>
          </cell>
          <cell r="Q69">
            <v>1554.642942870051</v>
          </cell>
          <cell r="R69">
            <v>1229.299066898117</v>
          </cell>
          <cell r="S69">
            <v>954.80742657094277</v>
          </cell>
          <cell r="T69">
            <v>2860.7809446199362</v>
          </cell>
          <cell r="U69">
            <v>1931.6638383353443</v>
          </cell>
          <cell r="V69">
            <v>1554.642942870051</v>
          </cell>
          <cell r="W69">
            <v>1229.299066898117</v>
          </cell>
          <cell r="X69">
            <v>954.80742657094277</v>
          </cell>
          <cell r="Y69">
            <v>255.811376685124</v>
          </cell>
          <cell r="Z69">
            <v>19285.036247441785</v>
          </cell>
          <cell r="AA69">
            <v>0</v>
          </cell>
        </row>
        <row r="70">
          <cell r="B70" t="str">
            <v>GRC</v>
          </cell>
          <cell r="C70">
            <v>1388.1147222222353</v>
          </cell>
          <cell r="D70">
            <v>903.56694444443565</v>
          </cell>
          <cell r="E70">
            <v>895.61861111110193</v>
          </cell>
          <cell r="F70">
            <v>746.04166666667152</v>
          </cell>
          <cell r="G70">
            <v>602.65722222221666</v>
          </cell>
          <cell r="O70">
            <v>4146.1365087159065</v>
          </cell>
          <cell r="P70">
            <v>2731.3616171606463</v>
          </cell>
          <cell r="Q70">
            <v>2219.7049374741582</v>
          </cell>
          <cell r="R70">
            <v>1743.598149194399</v>
          </cell>
          <cell r="S70">
            <v>1386.9116667856094</v>
          </cell>
          <cell r="T70">
            <v>2465.4014866176622</v>
          </cell>
          <cell r="U70">
            <v>1604.8063264725215</v>
          </cell>
          <cell r="V70">
            <v>1590.689458102476</v>
          </cell>
          <cell r="W70">
            <v>1325.0289796899524</v>
          </cell>
          <cell r="X70">
            <v>1070.3668708368114</v>
          </cell>
          <cell r="Y70">
            <v>0.56303800000000004</v>
          </cell>
          <cell r="Z70">
            <v>30356.266395386276</v>
          </cell>
          <cell r="AA70">
            <v>0</v>
          </cell>
        </row>
        <row r="71">
          <cell r="B71" t="str">
            <v>GRD</v>
          </cell>
          <cell r="O71">
            <v>2662.9330033540027</v>
          </cell>
          <cell r="P71">
            <v>1808.5706152653481</v>
          </cell>
          <cell r="Q71">
            <v>1452.2734895280234</v>
          </cell>
          <cell r="R71">
            <v>1150.1357462811914</v>
          </cell>
          <cell r="S71">
            <v>888.29592055129865</v>
          </cell>
          <cell r="T71">
            <v>2662.9330033540027</v>
          </cell>
          <cell r="U71">
            <v>1808.5706152653481</v>
          </cell>
          <cell r="V71">
            <v>1452.2734895280234</v>
          </cell>
          <cell r="W71">
            <v>1150.1357462811914</v>
          </cell>
          <cell r="X71">
            <v>888.29592055129865</v>
          </cell>
          <cell r="Y71">
            <v>1.6628314875754</v>
          </cell>
          <cell r="Z71">
            <v>17580.90071231245</v>
          </cell>
          <cell r="AA71">
            <v>0</v>
          </cell>
        </row>
        <row r="72">
          <cell r="B72" t="str">
            <v>GTM</v>
          </cell>
          <cell r="C72">
            <v>7979.3244444444463</v>
          </cell>
          <cell r="D72">
            <v>5594.0258333333186</v>
          </cell>
          <cell r="E72">
            <v>4959.1794444444531</v>
          </cell>
          <cell r="F72">
            <v>4138.6513888888876</v>
          </cell>
          <cell r="G72">
            <v>2968.9083333333256</v>
          </cell>
          <cell r="O72">
            <v>1668.9370840629786</v>
          </cell>
          <cell r="P72">
            <v>1190.1453709030841</v>
          </cell>
          <cell r="Q72">
            <v>937.9652878305568</v>
          </cell>
          <cell r="R72">
            <v>752.41607759389444</v>
          </cell>
          <cell r="S72">
            <v>554.13947117706311</v>
          </cell>
          <cell r="T72">
            <v>2015.7751490256203</v>
          </cell>
          <cell r="U72">
            <v>1413.1895922206409</v>
          </cell>
          <cell r="V72">
            <v>1252.8116575871122</v>
          </cell>
          <cell r="W72">
            <v>1045.5259312097608</v>
          </cell>
          <cell r="X72">
            <v>750.01983936562021</v>
          </cell>
          <cell r="Y72">
            <v>3.95843973386688</v>
          </cell>
          <cell r="Z72">
            <v>9019.2560623913469</v>
          </cell>
          <cell r="AA72">
            <v>1</v>
          </cell>
        </row>
        <row r="73">
          <cell r="B73" t="str">
            <v>GUY</v>
          </cell>
          <cell r="C73">
            <v>706555.61</v>
          </cell>
          <cell r="D73">
            <v>100304.72</v>
          </cell>
          <cell r="E73">
            <v>96949.38</v>
          </cell>
          <cell r="F73">
            <v>86202.51</v>
          </cell>
          <cell r="G73">
            <v>62888.81</v>
          </cell>
          <cell r="O73">
            <v>2204.8684845734952</v>
          </cell>
          <cell r="P73">
            <v>1523.5808517635332</v>
          </cell>
          <cell r="Q73">
            <v>1215.2641272728424</v>
          </cell>
          <cell r="R73">
            <v>966.85403947425425</v>
          </cell>
          <cell r="S73">
            <v>734.30614030231413</v>
          </cell>
          <cell r="T73">
            <v>6991.005704193889</v>
          </cell>
          <cell r="U73">
            <v>992.46380575418675</v>
          </cell>
          <cell r="V73">
            <v>959.26443581427509</v>
          </cell>
          <cell r="W73">
            <v>852.92966412909914</v>
          </cell>
          <cell r="X73">
            <v>622.25254915174435</v>
          </cell>
          <cell r="Y73">
            <v>101.06637584005099</v>
          </cell>
          <cell r="Z73">
            <v>13635.426127936831</v>
          </cell>
          <cell r="AA73">
            <v>0</v>
          </cell>
        </row>
        <row r="74">
          <cell r="B74" t="str">
            <v>HND</v>
          </cell>
          <cell r="C74">
            <v>17952.55</v>
          </cell>
          <cell r="D74">
            <v>15659.08</v>
          </cell>
          <cell r="E74">
            <v>10429.549999999999</v>
          </cell>
          <cell r="F74">
            <v>10640.81</v>
          </cell>
          <cell r="G74">
            <v>6884.93</v>
          </cell>
          <cell r="O74">
            <v>1315.9399171015541</v>
          </cell>
          <cell r="P74">
            <v>970.52438956846072</v>
          </cell>
          <cell r="Q74">
            <v>755.3193286059734</v>
          </cell>
          <cell r="R74">
            <v>611.17413326922428</v>
          </cell>
          <cell r="S74">
            <v>435.4706943121368</v>
          </cell>
          <cell r="T74">
            <v>1701.187262258562</v>
          </cell>
          <cell r="U74">
            <v>1483.8575820531237</v>
          </cell>
          <cell r="V74">
            <v>988.30626351625722</v>
          </cell>
          <cell r="W74">
            <v>1008.3253037653998</v>
          </cell>
          <cell r="X74">
            <v>652.41735672881248</v>
          </cell>
          <cell r="Y74">
            <v>10.5529534568496</v>
          </cell>
          <cell r="Z74">
            <v>5978.7643990973756</v>
          </cell>
          <cell r="AA74">
            <v>0</v>
          </cell>
        </row>
        <row r="75">
          <cell r="B75" t="str">
            <v>HRV</v>
          </cell>
          <cell r="O75">
            <v>4171.7191938971228</v>
          </cell>
          <cell r="P75">
            <v>2747.2781597013045</v>
          </cell>
          <cell r="Q75">
            <v>2232.9417974599901</v>
          </cell>
          <cell r="R75">
            <v>1753.8343452158692</v>
          </cell>
          <cell r="S75">
            <v>1395.5119226616207</v>
          </cell>
          <cell r="T75">
            <v>4171.7191938971228</v>
          </cell>
          <cell r="U75">
            <v>2747.2781597013045</v>
          </cell>
          <cell r="V75">
            <v>2232.9417974599901</v>
          </cell>
          <cell r="W75">
            <v>1753.8343452158692</v>
          </cell>
          <cell r="X75">
            <v>1395.5119226616207</v>
          </cell>
          <cell r="Y75">
            <v>3.3163531586386901</v>
          </cell>
          <cell r="Z75">
            <v>30576.619271551601</v>
          </cell>
          <cell r="AA75">
            <v>0</v>
          </cell>
        </row>
        <row r="76">
          <cell r="B76" t="str">
            <v>HTI</v>
          </cell>
          <cell r="C76" t="str">
            <v/>
          </cell>
          <cell r="D76" t="str">
            <v/>
          </cell>
          <cell r="E76" t="str">
            <v/>
          </cell>
          <cell r="F76" t="str">
            <v/>
          </cell>
          <cell r="G76" t="str">
            <v/>
          </cell>
          <cell r="O76">
            <v>993.71207876737685</v>
          </cell>
          <cell r="P76">
            <v>770.04687673896001</v>
          </cell>
          <cell r="Q76">
            <v>588.59387545852292</v>
          </cell>
          <cell r="R76">
            <v>482.24367528957634</v>
          </cell>
          <cell r="S76">
            <v>327.14579251165094</v>
          </cell>
          <cell r="T76">
            <v>993.71207876737685</v>
          </cell>
          <cell r="U76">
            <v>770.04687673896001</v>
          </cell>
          <cell r="V76">
            <v>588.59387545852292</v>
          </cell>
          <cell r="W76">
            <v>482.24367528957634</v>
          </cell>
          <cell r="X76">
            <v>327.14579251165094</v>
          </cell>
          <cell r="Y76">
            <v>34.4802586420168</v>
          </cell>
          <cell r="Z76">
            <v>3203.3000389446825</v>
          </cell>
          <cell r="AA76">
            <v>1</v>
          </cell>
        </row>
        <row r="77">
          <cell r="B77" t="str">
            <v>HUN</v>
          </cell>
          <cell r="C77">
            <v>671898.59642857313</v>
          </cell>
          <cell r="D77">
            <v>420225.1950000003</v>
          </cell>
          <cell r="E77">
            <v>298589.99357142858</v>
          </cell>
          <cell r="F77">
            <v>251658.38928571343</v>
          </cell>
          <cell r="G77">
            <v>200834.47499999963</v>
          </cell>
          <cell r="O77">
            <v>4512.8546551187101</v>
          </cell>
          <cell r="P77">
            <v>2959.5192533237687</v>
          </cell>
          <cell r="Q77">
            <v>2409.4503345586636</v>
          </cell>
          <cell r="R77">
            <v>1890.3301597171098</v>
          </cell>
          <cell r="S77">
            <v>1510.1930921363946</v>
          </cell>
          <cell r="T77">
            <v>4629.2868855519882</v>
          </cell>
          <cell r="U77">
            <v>2895.2925255869764</v>
          </cell>
          <cell r="V77">
            <v>2057.2430851092113</v>
          </cell>
          <cell r="W77">
            <v>1733.8909284108565</v>
          </cell>
          <cell r="X77">
            <v>1383.7213029258824</v>
          </cell>
          <cell r="Y77">
            <v>145.14084199999999</v>
          </cell>
          <cell r="Z77">
            <v>33514.941793589081</v>
          </cell>
          <cell r="AA77">
            <v>0</v>
          </cell>
        </row>
        <row r="78">
          <cell r="B78" t="str">
            <v>IDN</v>
          </cell>
          <cell r="C78">
            <v>7347071.9900000002</v>
          </cell>
          <cell r="D78">
            <v>3326055.59</v>
          </cell>
          <cell r="E78">
            <v>4361390.3499999996</v>
          </cell>
          <cell r="F78">
            <v>3263488.15</v>
          </cell>
          <cell r="G78">
            <v>2238775.14</v>
          </cell>
          <cell r="O78">
            <v>2051.1627459237498</v>
          </cell>
          <cell r="P78">
            <v>1427.9511744785896</v>
          </cell>
          <cell r="Q78">
            <v>1135.7345029541466</v>
          </cell>
          <cell r="R78">
            <v>905.35298673883051</v>
          </cell>
          <cell r="S78">
            <v>682.63413352760062</v>
          </cell>
          <cell r="T78">
            <v>1546.1219152397125</v>
          </cell>
          <cell r="U78">
            <v>699.93698795981879</v>
          </cell>
          <cell r="V78">
            <v>917.81341059787269</v>
          </cell>
          <cell r="W78">
            <v>686.77026109282838</v>
          </cell>
          <cell r="X78">
            <v>471.12908543146801</v>
          </cell>
          <cell r="Y78">
            <v>4751.9357416655603</v>
          </cell>
          <cell r="Z78">
            <v>12311.503273292319</v>
          </cell>
          <cell r="AA78">
            <v>1</v>
          </cell>
        </row>
        <row r="79">
          <cell r="B79" t="str">
            <v>IND</v>
          </cell>
          <cell r="C79" t="str">
            <v/>
          </cell>
          <cell r="D79" t="str">
            <v/>
          </cell>
          <cell r="E79" t="str">
            <v/>
          </cell>
          <cell r="F79" t="str">
            <v/>
          </cell>
          <cell r="G79" t="str">
            <v/>
          </cell>
          <cell r="O79">
            <v>1434.2560671381098</v>
          </cell>
          <cell r="P79">
            <v>1044.1360539408336</v>
          </cell>
          <cell r="Q79">
            <v>816.53785594205237</v>
          </cell>
          <cell r="R79">
            <v>658.51503183796171</v>
          </cell>
          <cell r="S79">
            <v>475.24561072028882</v>
          </cell>
          <cell r="T79">
            <v>1434.2560671381098</v>
          </cell>
          <cell r="U79">
            <v>1044.1360539408336</v>
          </cell>
          <cell r="V79">
            <v>816.53785594205237</v>
          </cell>
          <cell r="W79">
            <v>658.51503183796171</v>
          </cell>
          <cell r="X79">
            <v>475.24561072028882</v>
          </cell>
          <cell r="Y79">
            <v>21.283205354234099</v>
          </cell>
          <cell r="Z79">
            <v>6997.8639882408152</v>
          </cell>
          <cell r="AA79">
            <v>1</v>
          </cell>
        </row>
        <row r="80">
          <cell r="B80" t="str">
            <v>IRL</v>
          </cell>
          <cell r="C80">
            <v>5005.25</v>
          </cell>
          <cell r="D80">
            <v>5841.25</v>
          </cell>
          <cell r="E80">
            <v>4529.5</v>
          </cell>
          <cell r="F80">
            <v>3659</v>
          </cell>
          <cell r="G80">
            <v>2843.5</v>
          </cell>
          <cell r="O80">
            <v>10766.482906224066</v>
          </cell>
          <cell r="P80">
            <v>6850.281281903367</v>
          </cell>
          <cell r="Q80">
            <v>5645.1701574373301</v>
          </cell>
          <cell r="R80">
            <v>4392.5446133711575</v>
          </cell>
          <cell r="S80">
            <v>3612.5057591604859</v>
          </cell>
          <cell r="T80">
            <v>6053.0440271956149</v>
          </cell>
          <cell r="U80">
            <v>7064.05143076897</v>
          </cell>
          <cell r="V80">
            <v>5477.7009981884103</v>
          </cell>
          <cell r="W80">
            <v>4424.9713991326616</v>
          </cell>
          <cell r="X80">
            <v>3438.7554450488451</v>
          </cell>
          <cell r="Y80">
            <v>0.82689800000000002</v>
          </cell>
          <cell r="Z80">
            <v>87379.692965666778</v>
          </cell>
          <cell r="AA80">
            <v>0</v>
          </cell>
        </row>
        <row r="81">
          <cell r="B81" t="str">
            <v>IRN</v>
          </cell>
          <cell r="C81" t="str">
            <v/>
          </cell>
          <cell r="D81" t="str">
            <v/>
          </cell>
          <cell r="E81" t="str">
            <v/>
          </cell>
          <cell r="F81" t="str">
            <v/>
          </cell>
          <cell r="G81" t="str">
            <v/>
          </cell>
          <cell r="O81">
            <v>2121.0146466649649</v>
          </cell>
          <cell r="P81">
            <v>1471.4102852723904</v>
          </cell>
          <cell r="Q81">
            <v>1171.8769103404752</v>
          </cell>
          <cell r="R81">
            <v>933.30227131918309</v>
          </cell>
          <cell r="S81">
            <v>706.1165872084714</v>
          </cell>
          <cell r="T81">
            <v>2121.0146466649649</v>
          </cell>
          <cell r="U81">
            <v>1471.4102852723904</v>
          </cell>
          <cell r="V81">
            <v>1171.8769103404752</v>
          </cell>
          <cell r="W81">
            <v>933.30227131918309</v>
          </cell>
          <cell r="X81">
            <v>706.1165872084714</v>
          </cell>
          <cell r="Y81">
            <v>22800.982319278999</v>
          </cell>
          <cell r="Z81">
            <v>12913.162838146876</v>
          </cell>
          <cell r="AA81">
            <v>1</v>
          </cell>
        </row>
        <row r="82">
          <cell r="B82" t="str">
            <v>IRQ</v>
          </cell>
          <cell r="C82" t="str">
            <v/>
          </cell>
          <cell r="D82" t="str">
            <v/>
          </cell>
          <cell r="E82" t="str">
            <v/>
          </cell>
          <cell r="F82" t="str">
            <v/>
          </cell>
          <cell r="G82" t="str">
            <v/>
          </cell>
          <cell r="O82">
            <v>1945.1112700035326</v>
          </cell>
          <cell r="P82">
            <v>1361.9701089248015</v>
          </cell>
          <cell r="Q82">
            <v>1080.8618995466877</v>
          </cell>
          <cell r="R82">
            <v>862.91945451983327</v>
          </cell>
          <cell r="S82">
            <v>646.98229235135796</v>
          </cell>
          <cell r="T82">
            <v>1945.1112700035326</v>
          </cell>
          <cell r="U82">
            <v>1361.9701089248015</v>
          </cell>
          <cell r="V82">
            <v>1080.8618995466877</v>
          </cell>
          <cell r="W82">
            <v>862.91945451983327</v>
          </cell>
          <cell r="X82">
            <v>646.98229235135796</v>
          </cell>
          <cell r="Y82">
            <v>620.20300852614002</v>
          </cell>
          <cell r="Z82">
            <v>11398.043737083979</v>
          </cell>
          <cell r="AA82">
            <v>1</v>
          </cell>
        </row>
        <row r="83">
          <cell r="B83" t="str">
            <v>ISL</v>
          </cell>
          <cell r="C83">
            <v>1279000</v>
          </cell>
          <cell r="D83">
            <v>848100</v>
          </cell>
          <cell r="E83">
            <v>828600</v>
          </cell>
          <cell r="F83">
            <v>584800</v>
          </cell>
          <cell r="G83">
            <v>581100</v>
          </cell>
          <cell r="O83">
            <v>7389.2182528212852</v>
          </cell>
          <cell r="P83">
            <v>4749.0797799431248</v>
          </cell>
          <cell r="Q83">
            <v>3897.7234357376074</v>
          </cell>
          <cell r="R83">
            <v>3041.2266120068016</v>
          </cell>
          <cell r="S83">
            <v>2477.154251899653</v>
          </cell>
          <cell r="T83">
            <v>8820.0361817331013</v>
          </cell>
          <cell r="U83">
            <v>5848.5322015073052</v>
          </cell>
          <cell r="V83">
            <v>5714.05940592967</v>
          </cell>
          <cell r="W83">
            <v>4032.8046591692869</v>
          </cell>
          <cell r="X83">
            <v>4007.2893082135301</v>
          </cell>
          <cell r="Y83">
            <v>145.01074299999999</v>
          </cell>
          <cell r="Z83">
            <v>58290.096831512237</v>
          </cell>
          <cell r="AA83">
            <v>0</v>
          </cell>
        </row>
        <row r="84">
          <cell r="B84" t="str">
            <v>ISR</v>
          </cell>
          <cell r="C84">
            <v>19175.705285714357</v>
          </cell>
          <cell r="D84">
            <v>15050.009428571444</v>
          </cell>
          <cell r="E84">
            <v>10963.263857142883</v>
          </cell>
          <cell r="F84">
            <v>7595.6358571428573</v>
          </cell>
          <cell r="G84">
            <v>6126.1337142857374</v>
          </cell>
          <cell r="O84">
            <v>5266.2294994366584</v>
          </cell>
          <cell r="P84">
            <v>3428.2395097670969</v>
          </cell>
          <cell r="Q84">
            <v>2799.2576304091717</v>
          </cell>
          <cell r="R84">
            <v>2191.772034542103</v>
          </cell>
          <cell r="S84">
            <v>1763.4587828091621</v>
          </cell>
          <cell r="T84">
            <v>4896.4569049030324</v>
          </cell>
          <cell r="U84">
            <v>3842.9732563883185</v>
          </cell>
          <cell r="V84">
            <v>2799.4354425947954</v>
          </cell>
          <cell r="W84">
            <v>1939.522071584169</v>
          </cell>
          <cell r="X84">
            <v>1564.2892544881017</v>
          </cell>
          <cell r="Y84">
            <v>3.9162409999999999</v>
          </cell>
          <cell r="Z84">
            <v>40004.030511217345</v>
          </cell>
          <cell r="AA84">
            <v>0</v>
          </cell>
        </row>
        <row r="85">
          <cell r="B85" t="str">
            <v>ITA</v>
          </cell>
          <cell r="C85">
            <v>8191.75</v>
          </cell>
          <cell r="D85">
            <v>3152.5</v>
          </cell>
          <cell r="E85">
            <v>2949.5</v>
          </cell>
          <cell r="F85">
            <v>2378.25</v>
          </cell>
          <cell r="G85">
            <v>2028</v>
          </cell>
          <cell r="O85">
            <v>5768.9566392913584</v>
          </cell>
          <cell r="P85">
            <v>3741.016602990916</v>
          </cell>
          <cell r="Q85">
            <v>3059.3760939010526</v>
          </cell>
          <cell r="R85">
            <v>2392.9242401223182</v>
          </cell>
          <cell r="S85">
            <v>1932.4630139107653</v>
          </cell>
          <cell r="T85">
            <v>12085.168219404428</v>
          </cell>
          <cell r="U85">
            <v>4650.8368555769475</v>
          </cell>
          <cell r="V85">
            <v>4351.3539430687415</v>
          </cell>
          <cell r="W85">
            <v>3508.5972249883821</v>
          </cell>
          <cell r="X85">
            <v>2991.8785545154797</v>
          </cell>
          <cell r="Y85">
            <v>0.67783499999999997</v>
          </cell>
          <cell r="Z85">
            <v>44334.20032758551</v>
          </cell>
          <cell r="AA85">
            <v>0</v>
          </cell>
        </row>
        <row r="86">
          <cell r="B86" t="str">
            <v>JAM</v>
          </cell>
          <cell r="C86" t="str">
            <v/>
          </cell>
          <cell r="D86" t="str">
            <v/>
          </cell>
          <cell r="E86" t="str">
            <v/>
          </cell>
          <cell r="F86" t="str">
            <v/>
          </cell>
          <cell r="G86" t="str">
            <v/>
          </cell>
          <cell r="O86">
            <v>1804.9140540327792</v>
          </cell>
          <cell r="P86">
            <v>1274.744904210216</v>
          </cell>
          <cell r="Q86">
            <v>1008.3217848142864</v>
          </cell>
          <cell r="R86">
            <v>806.82345935061744</v>
          </cell>
          <cell r="S86">
            <v>599.85151143793689</v>
          </cell>
          <cell r="T86">
            <v>1804.9140540327792</v>
          </cell>
          <cell r="U86">
            <v>1274.744904210216</v>
          </cell>
          <cell r="V86">
            <v>1008.3217848142864</v>
          </cell>
          <cell r="W86">
            <v>806.82345935061744</v>
          </cell>
          <cell r="X86">
            <v>599.85151143793689</v>
          </cell>
          <cell r="Y86">
            <v>70.243941363538994</v>
          </cell>
          <cell r="Z86">
            <v>10190.4746507783</v>
          </cell>
          <cell r="AA86">
            <v>0</v>
          </cell>
        </row>
        <row r="87">
          <cell r="B87" t="str">
            <v>JOR</v>
          </cell>
          <cell r="C87">
            <v>578.85</v>
          </cell>
          <cell r="D87">
            <v>443.77</v>
          </cell>
          <cell r="E87">
            <v>392.53</v>
          </cell>
          <cell r="F87">
            <v>369.06</v>
          </cell>
          <cell r="G87">
            <v>293.91000000000003</v>
          </cell>
          <cell r="O87">
            <v>1840.5358404619228</v>
          </cell>
          <cell r="P87">
            <v>1296.9073814895755</v>
          </cell>
          <cell r="Q87">
            <v>1026.7530243838528</v>
          </cell>
          <cell r="R87">
            <v>821.07652097963671</v>
          </cell>
          <cell r="S87">
            <v>611.82666087519021</v>
          </cell>
          <cell r="T87">
            <v>1942.6353040028846</v>
          </cell>
          <cell r="U87">
            <v>1489.3033926878466</v>
          </cell>
          <cell r="V87">
            <v>1317.3406510844816</v>
          </cell>
          <cell r="W87">
            <v>1238.5747348973043</v>
          </cell>
          <cell r="X87">
            <v>986.36942592983985</v>
          </cell>
          <cell r="Y87">
            <v>0.29797152291387602</v>
          </cell>
          <cell r="Z87">
            <v>10497.297919649705</v>
          </cell>
          <cell r="AA87">
            <v>1</v>
          </cell>
        </row>
        <row r="88">
          <cell r="B88" t="str">
            <v>JPN</v>
          </cell>
          <cell r="C88" t="str">
            <v/>
          </cell>
          <cell r="D88" t="str">
            <v/>
          </cell>
          <cell r="E88" t="str">
            <v/>
          </cell>
          <cell r="F88" t="str">
            <v/>
          </cell>
          <cell r="G88" t="str">
            <v/>
          </cell>
          <cell r="O88">
            <v>5569.5421022198079</v>
          </cell>
          <cell r="P88">
            <v>3616.948705503145</v>
          </cell>
          <cell r="Q88">
            <v>2956.1960607005594</v>
          </cell>
          <cell r="R88">
            <v>2313.1340900057094</v>
          </cell>
          <cell r="S88">
            <v>1865.4248577491539</v>
          </cell>
          <cell r="T88">
            <v>5569.5421022198079</v>
          </cell>
          <cell r="U88">
            <v>3616.948705503145</v>
          </cell>
          <cell r="V88">
            <v>2956.1960607005594</v>
          </cell>
          <cell r="W88">
            <v>2313.1340900057094</v>
          </cell>
          <cell r="X88">
            <v>1865.4248577491539</v>
          </cell>
          <cell r="Y88">
            <v>104.305752</v>
          </cell>
          <cell r="Z88">
            <v>42616.571138873252</v>
          </cell>
          <cell r="AA88">
            <v>0</v>
          </cell>
        </row>
        <row r="89">
          <cell r="B89" t="str">
            <v>KAZ</v>
          </cell>
          <cell r="C89">
            <v>369743.77653631568</v>
          </cell>
          <cell r="D89">
            <v>190218.53631284833</v>
          </cell>
          <cell r="E89">
            <v>140665.13407821022</v>
          </cell>
          <cell r="F89">
            <v>141312.75418994576</v>
          </cell>
          <cell r="G89">
            <v>110459.55865921825</v>
          </cell>
          <cell r="O89">
            <v>3810.6059154601999</v>
          </cell>
          <cell r="P89">
            <v>2522.6076523826246</v>
          </cell>
          <cell r="Q89">
            <v>2046.0964420238838</v>
          </cell>
          <cell r="R89">
            <v>1609.344965862123</v>
          </cell>
          <cell r="S89">
            <v>1274.1147130730346</v>
          </cell>
          <cell r="T89">
            <v>2703.9815938425313</v>
          </cell>
          <cell r="U89">
            <v>1391.0914899390893</v>
          </cell>
          <cell r="V89">
            <v>1028.7013807398439</v>
          </cell>
          <cell r="W89">
            <v>1033.4375060597604</v>
          </cell>
          <cell r="X89">
            <v>807.8043024184874</v>
          </cell>
          <cell r="Y89">
            <v>136.74049312254601</v>
          </cell>
          <cell r="Z89">
            <v>27466.220618657586</v>
          </cell>
          <cell r="AA89">
            <v>1</v>
          </cell>
        </row>
        <row r="90">
          <cell r="B90" t="str">
            <v>KEN</v>
          </cell>
          <cell r="O90">
            <v>1160.6365246209607</v>
          </cell>
          <cell r="P90">
            <v>873.90071478154277</v>
          </cell>
          <cell r="Q90">
            <v>674.96305454684</v>
          </cell>
          <cell r="R90">
            <v>549.0338240338998</v>
          </cell>
          <cell r="S90">
            <v>383.26159646784845</v>
          </cell>
          <cell r="T90">
            <v>1160.6365246209607</v>
          </cell>
          <cell r="U90">
            <v>873.90071478154277</v>
          </cell>
          <cell r="V90">
            <v>674.96305454684</v>
          </cell>
          <cell r="W90">
            <v>549.0338240338998</v>
          </cell>
          <cell r="X90">
            <v>383.26159646784845</v>
          </cell>
          <cell r="Y90">
            <v>42.031367718905898</v>
          </cell>
          <cell r="Z90">
            <v>4641.0803769190406</v>
          </cell>
          <cell r="AA90">
            <v>1</v>
          </cell>
        </row>
        <row r="91">
          <cell r="B91" t="str">
            <v>KGZ</v>
          </cell>
          <cell r="C91" t="str">
            <v/>
          </cell>
          <cell r="D91" t="str">
            <v/>
          </cell>
          <cell r="E91" t="str">
            <v/>
          </cell>
          <cell r="F91" t="str">
            <v/>
          </cell>
          <cell r="G91" t="str">
            <v/>
          </cell>
          <cell r="O91">
            <v>1258.1202388945519</v>
          </cell>
          <cell r="P91">
            <v>934.551255343104</v>
          </cell>
          <cell r="Q91">
            <v>725.40257125894152</v>
          </cell>
          <cell r="R91">
            <v>588.03920603884171</v>
          </cell>
          <cell r="S91">
            <v>416.03317148267342</v>
          </cell>
          <cell r="T91">
            <v>1258.1202388945519</v>
          </cell>
          <cell r="U91">
            <v>934.551255343104</v>
          </cell>
          <cell r="V91">
            <v>725.40257125894152</v>
          </cell>
          <cell r="W91">
            <v>588.03920603884171</v>
          </cell>
          <cell r="X91">
            <v>416.03317148267342</v>
          </cell>
          <cell r="Y91">
            <v>17.496303703007101</v>
          </cell>
          <cell r="Z91">
            <v>5480.7426980281953</v>
          </cell>
          <cell r="AA91">
            <v>0</v>
          </cell>
        </row>
        <row r="92">
          <cell r="B92" t="str">
            <v>KHM</v>
          </cell>
          <cell r="C92">
            <v>1022284.1557575762</v>
          </cell>
          <cell r="D92">
            <v>1157580.0728484839</v>
          </cell>
          <cell r="E92">
            <v>1248350.4001818299</v>
          </cell>
          <cell r="F92">
            <v>1122327.02381818</v>
          </cell>
          <cell r="G92">
            <v>975361.78684848547</v>
          </cell>
          <cell r="O92">
            <v>1152.8953701626449</v>
          </cell>
          <cell r="P92">
            <v>869.08447233565357</v>
          </cell>
          <cell r="Q92">
            <v>670.95766664609437</v>
          </cell>
          <cell r="R92">
            <v>545.936417569078</v>
          </cell>
          <cell r="S92">
            <v>380.6592148708562</v>
          </cell>
          <cell r="T92">
            <v>700.78933286074403</v>
          </cell>
          <cell r="U92">
            <v>793.53647654180475</v>
          </cell>
          <cell r="V92">
            <v>855.76073853121932</v>
          </cell>
          <cell r="W92">
            <v>769.3700443691904</v>
          </cell>
          <cell r="X92">
            <v>668.62342730615853</v>
          </cell>
          <cell r="Y92">
            <v>1458.7610110793701</v>
          </cell>
          <cell r="Z92">
            <v>4574.4030270768744</v>
          </cell>
          <cell r="AA92">
            <v>0</v>
          </cell>
        </row>
        <row r="93">
          <cell r="B93" t="str">
            <v>KIR</v>
          </cell>
          <cell r="C93" t="str">
            <v/>
          </cell>
          <cell r="D93" t="str">
            <v/>
          </cell>
          <cell r="E93" t="str">
            <v/>
          </cell>
          <cell r="F93" t="str">
            <v/>
          </cell>
          <cell r="G93" t="str">
            <v/>
          </cell>
          <cell r="O93">
            <v>905.0201963236791</v>
          </cell>
          <cell r="P93">
            <v>714.86626884238558</v>
          </cell>
          <cell r="Q93">
            <v>542.70338267127227</v>
          </cell>
          <cell r="R93">
            <v>446.75609891610395</v>
          </cell>
          <cell r="S93">
            <v>297.32981042307063</v>
          </cell>
          <cell r="T93">
            <v>905.0201963236791</v>
          </cell>
          <cell r="U93">
            <v>714.86626884238558</v>
          </cell>
          <cell r="V93">
            <v>542.70338267127227</v>
          </cell>
          <cell r="W93">
            <v>446.75609891610395</v>
          </cell>
          <cell r="X93">
            <v>297.32981042307063</v>
          </cell>
          <cell r="Y93">
            <v>0.94462221273244895</v>
          </cell>
          <cell r="Z93">
            <v>2439.3649300791171</v>
          </cell>
          <cell r="AA93">
            <v>0</v>
          </cell>
        </row>
        <row r="94">
          <cell r="B94" t="str">
            <v>KNA</v>
          </cell>
          <cell r="C94" t="str">
            <v/>
          </cell>
          <cell r="D94" t="str">
            <v/>
          </cell>
          <cell r="E94" t="str">
            <v/>
          </cell>
          <cell r="F94" t="str">
            <v/>
          </cell>
          <cell r="G94" t="str">
            <v/>
          </cell>
          <cell r="O94">
            <v>4083.0169600235499</v>
          </cell>
          <cell r="P94">
            <v>2692.0911115513791</v>
          </cell>
          <cell r="Q94">
            <v>2187.0459486897007</v>
          </cell>
          <cell r="R94">
            <v>1718.3426270072239</v>
          </cell>
          <cell r="S94">
            <v>1365.6924606824434</v>
          </cell>
          <cell r="T94">
            <v>4083.0169600235499</v>
          </cell>
          <cell r="U94">
            <v>2692.0911115513791</v>
          </cell>
          <cell r="V94">
            <v>2187.0459486897007</v>
          </cell>
          <cell r="W94">
            <v>1718.3426270072239</v>
          </cell>
          <cell r="X94">
            <v>1365.6924606824434</v>
          </cell>
          <cell r="Y94">
            <v>1.9966749878175001</v>
          </cell>
          <cell r="Z94">
            <v>29812.59500209444</v>
          </cell>
          <cell r="AA94">
            <v>0</v>
          </cell>
        </row>
        <row r="95">
          <cell r="B95" t="str">
            <v>KOR</v>
          </cell>
          <cell r="C95">
            <v>9401200</v>
          </cell>
          <cell r="D95">
            <v>4187600</v>
          </cell>
          <cell r="E95" t="str">
            <v/>
          </cell>
          <cell r="F95">
            <v>4073400</v>
          </cell>
          <cell r="G95">
            <v>2553066.6666666716</v>
          </cell>
          <cell r="O95">
            <v>5619.2502374572541</v>
          </cell>
          <cell r="P95">
            <v>3647.875156089518</v>
          </cell>
          <cell r="Q95">
            <v>2981.9157856486663</v>
          </cell>
          <cell r="R95">
            <v>2333.0234101669043</v>
          </cell>
          <cell r="S95">
            <v>1882.1354836718508</v>
          </cell>
          <cell r="T95">
            <v>10873.083093302204</v>
          </cell>
          <cell r="U95">
            <v>4843.2245629826311</v>
          </cell>
          <cell r="V95">
            <v>2981.9157856486663</v>
          </cell>
          <cell r="W95">
            <v>4711.1450317254394</v>
          </cell>
          <cell r="X95">
            <v>2952.7832627118669</v>
          </cell>
          <cell r="Y95">
            <v>864.63056700000004</v>
          </cell>
          <cell r="Z95">
            <v>43044.725200528548</v>
          </cell>
          <cell r="AA95">
            <v>0</v>
          </cell>
        </row>
        <row r="96">
          <cell r="B96" t="str">
            <v>KWT</v>
          </cell>
          <cell r="C96" t="str">
            <v/>
          </cell>
          <cell r="D96" t="str">
            <v/>
          </cell>
          <cell r="E96" t="str">
            <v/>
          </cell>
          <cell r="F96" t="str">
            <v/>
          </cell>
          <cell r="G96" t="str">
            <v/>
          </cell>
          <cell r="O96">
            <v>6654.539904416104</v>
          </cell>
          <cell r="P96">
            <v>4291.9917493763569</v>
          </cell>
          <cell r="Q96">
            <v>3517.5899836165572</v>
          </cell>
          <cell r="R96">
            <v>2747.2656171489443</v>
          </cell>
          <cell r="S96">
            <v>2230.1738533178295</v>
          </cell>
          <cell r="T96">
            <v>6654.539904416104</v>
          </cell>
          <cell r="U96">
            <v>4291.9917493763569</v>
          </cell>
          <cell r="V96">
            <v>3517.5899836165572</v>
          </cell>
          <cell r="W96">
            <v>2747.2656171489443</v>
          </cell>
          <cell r="X96">
            <v>2230.1738533178295</v>
          </cell>
          <cell r="Y96">
            <v>0.189148031375829</v>
          </cell>
          <cell r="Z96">
            <v>51962.047763139271</v>
          </cell>
          <cell r="AA96">
            <v>0</v>
          </cell>
        </row>
        <row r="97">
          <cell r="B97" t="str">
            <v>LAO</v>
          </cell>
          <cell r="C97">
            <v>3341872.0114285946</v>
          </cell>
          <cell r="D97">
            <v>2654734.3028571606</v>
          </cell>
          <cell r="E97">
            <v>2581177.3342857063</v>
          </cell>
          <cell r="F97">
            <v>2555777.582857132</v>
          </cell>
          <cell r="G97">
            <v>3115713.1628571153</v>
          </cell>
          <cell r="O97">
            <v>1576.1652513168815</v>
          </cell>
          <cell r="P97">
            <v>1132.4263780757681</v>
          </cell>
          <cell r="Q97">
            <v>889.96376836571312</v>
          </cell>
          <cell r="R97">
            <v>715.29602320814979</v>
          </cell>
          <cell r="S97">
            <v>522.95191232421848</v>
          </cell>
          <cell r="T97">
            <v>1200.793755486892</v>
          </cell>
          <cell r="U97">
            <v>953.89301638305403</v>
          </cell>
          <cell r="V97">
            <v>927.46269582287505</v>
          </cell>
          <cell r="W97">
            <v>918.33611563008265</v>
          </cell>
          <cell r="X97">
            <v>1119.5308788165655</v>
          </cell>
          <cell r="Y97">
            <v>2783.0524568921901</v>
          </cell>
          <cell r="Z97">
            <v>8220.178872959299</v>
          </cell>
          <cell r="AA97">
            <v>0</v>
          </cell>
        </row>
        <row r="98">
          <cell r="B98" t="str">
            <v>LBN</v>
          </cell>
          <cell r="C98">
            <v>2562857.9300000002</v>
          </cell>
          <cell r="D98">
            <v>1662049.46</v>
          </cell>
          <cell r="E98">
            <v>1461882.5</v>
          </cell>
          <cell r="F98">
            <v>1291568.6599999999</v>
          </cell>
          <cell r="G98">
            <v>1013197.44</v>
          </cell>
          <cell r="O98">
            <v>2384.1427848810663</v>
          </cell>
          <cell r="P98">
            <v>1635.1182844872619</v>
          </cell>
          <cell r="Q98">
            <v>1308.0233038573119</v>
          </cell>
          <cell r="R98">
            <v>1038.5856370982465</v>
          </cell>
          <cell r="S98">
            <v>794.57365497939304</v>
          </cell>
          <cell r="T98">
            <v>3303.4580767772482</v>
          </cell>
          <cell r="U98">
            <v>2142.339084960618</v>
          </cell>
          <cell r="V98">
            <v>1884.3290123086592</v>
          </cell>
          <cell r="W98">
            <v>1664.7988449322147</v>
          </cell>
          <cell r="X98">
            <v>1305.9854888398088</v>
          </cell>
          <cell r="Y98">
            <v>775.81064158690504</v>
          </cell>
          <cell r="Z98">
            <v>15179.580207755822</v>
          </cell>
          <cell r="AA98">
            <v>0</v>
          </cell>
        </row>
        <row r="99">
          <cell r="B99" t="str">
            <v>LBR</v>
          </cell>
          <cell r="O99">
            <v>799.66703000957045</v>
          </cell>
          <cell r="P99">
            <v>649.31966411526378</v>
          </cell>
          <cell r="Q99">
            <v>488.19209499034241</v>
          </cell>
          <cell r="R99">
            <v>404.60197575683458</v>
          </cell>
          <cell r="S99">
            <v>261.91272338818044</v>
          </cell>
          <cell r="T99">
            <v>799.66703000957045</v>
          </cell>
          <cell r="U99">
            <v>649.31966411526378</v>
          </cell>
          <cell r="V99">
            <v>488.19209499034241</v>
          </cell>
          <cell r="W99">
            <v>404.60197575683458</v>
          </cell>
          <cell r="X99">
            <v>261.91272338818044</v>
          </cell>
          <cell r="Y99">
            <v>0.43888742078216197</v>
          </cell>
          <cell r="Z99">
            <v>1531.920185870516</v>
          </cell>
          <cell r="AA99">
            <v>0</v>
          </cell>
        </row>
        <row r="100">
          <cell r="B100" t="str">
            <v>LBY</v>
          </cell>
          <cell r="O100">
            <v>2458.0160124162576</v>
          </cell>
          <cell r="P100">
            <v>1681.079306965971</v>
          </cell>
          <cell r="Q100">
            <v>1346.2464052502346</v>
          </cell>
          <cell r="R100">
            <v>1068.1439431334602</v>
          </cell>
          <cell r="S100">
            <v>819.40797767417985</v>
          </cell>
          <cell r="T100">
            <v>2458.0160124162576</v>
          </cell>
          <cell r="U100">
            <v>1681.079306965971</v>
          </cell>
          <cell r="V100">
            <v>1346.2464052502346</v>
          </cell>
          <cell r="W100">
            <v>1068.1439431334602</v>
          </cell>
          <cell r="X100">
            <v>819.40797767417985</v>
          </cell>
          <cell r="Y100">
            <v>0.67932919287590499</v>
          </cell>
          <cell r="Z100">
            <v>15815.876907796799</v>
          </cell>
          <cell r="AA100">
            <v>0</v>
          </cell>
        </row>
        <row r="101">
          <cell r="B101" t="str">
            <v>LCA</v>
          </cell>
          <cell r="O101">
            <v>2461.2480937518994</v>
          </cell>
          <cell r="P101">
            <v>1683.0901811063989</v>
          </cell>
          <cell r="Q101">
            <v>1347.9187319743316</v>
          </cell>
          <cell r="R101">
            <v>1069.4371700904669</v>
          </cell>
          <cell r="S101">
            <v>820.49452219840396</v>
          </cell>
          <cell r="T101">
            <v>2461.2480937518994</v>
          </cell>
          <cell r="U101">
            <v>1683.0901811063989</v>
          </cell>
          <cell r="V101">
            <v>1347.9187319743316</v>
          </cell>
          <cell r="W101">
            <v>1069.4371700904669</v>
          </cell>
          <cell r="X101">
            <v>820.49452219840396</v>
          </cell>
          <cell r="Y101">
            <v>1.9752889605302699</v>
          </cell>
          <cell r="Z101">
            <v>15843.71598775514</v>
          </cell>
          <cell r="AA101">
            <v>0</v>
          </cell>
        </row>
        <row r="102">
          <cell r="B102" t="str">
            <v>LKA</v>
          </cell>
          <cell r="C102">
            <v>79771.63000000082</v>
          </cell>
          <cell r="D102">
            <v>52680.767999999225</v>
          </cell>
          <cell r="E102">
            <v>45429.957999999635</v>
          </cell>
          <cell r="F102">
            <v>37914.662857143208</v>
          </cell>
          <cell r="G102">
            <v>33568.431333333254</v>
          </cell>
          <cell r="O102">
            <v>2203.40962536385</v>
          </cell>
          <cell r="P102">
            <v>1522.6732068268634</v>
          </cell>
          <cell r="Q102">
            <v>1214.5092919238423</v>
          </cell>
          <cell r="R102">
            <v>966.27031776045135</v>
          </cell>
          <cell r="S102">
            <v>733.81570849653804</v>
          </cell>
          <cell r="T102">
            <v>1578.2176350157188</v>
          </cell>
          <cell r="U102">
            <v>1042.2466869959869</v>
          </cell>
          <cell r="V102">
            <v>898.79523426589276</v>
          </cell>
          <cell r="W102">
            <v>750.11115539218963</v>
          </cell>
          <cell r="X102">
            <v>664.12445514878175</v>
          </cell>
          <cell r="Y102">
            <v>50.545392618937697</v>
          </cell>
          <cell r="Z102">
            <v>13622.860448435695</v>
          </cell>
          <cell r="AA102">
            <v>1</v>
          </cell>
        </row>
        <row r="103">
          <cell r="B103" t="str">
            <v>LSO</v>
          </cell>
          <cell r="C103" t="str">
            <v/>
          </cell>
          <cell r="D103" t="str">
            <v/>
          </cell>
          <cell r="E103" t="str">
            <v/>
          </cell>
          <cell r="F103" t="str">
            <v/>
          </cell>
          <cell r="G103" t="str">
            <v/>
          </cell>
          <cell r="O103">
            <v>934.48993215514918</v>
          </cell>
          <cell r="P103">
            <v>733.20118172197499</v>
          </cell>
          <cell r="Q103">
            <v>557.95146019939057</v>
          </cell>
          <cell r="R103">
            <v>458.54758954873586</v>
          </cell>
          <cell r="S103">
            <v>307.23679504778067</v>
          </cell>
          <cell r="T103">
            <v>934.48993215514918</v>
          </cell>
          <cell r="U103">
            <v>733.20118172197499</v>
          </cell>
          <cell r="V103">
            <v>557.95146019939057</v>
          </cell>
          <cell r="W103">
            <v>458.54758954873586</v>
          </cell>
          <cell r="X103">
            <v>307.23679504778067</v>
          </cell>
          <cell r="Y103">
            <v>5.9729896600498096</v>
          </cell>
          <cell r="Z103">
            <v>2693.198372671171</v>
          </cell>
          <cell r="AA103">
            <v>0</v>
          </cell>
        </row>
        <row r="104">
          <cell r="B104" t="str">
            <v>LTU</v>
          </cell>
          <cell r="C104">
            <v>1585.6</v>
          </cell>
          <cell r="D104">
            <v>1187.4000000000001</v>
          </cell>
          <cell r="E104">
            <v>898.1</v>
          </cell>
          <cell r="F104">
            <v>788.2</v>
          </cell>
          <cell r="G104">
            <v>634.9</v>
          </cell>
          <cell r="O104">
            <v>5096.3481681013964</v>
          </cell>
          <cell r="P104">
            <v>3322.5460136423535</v>
          </cell>
          <cell r="Q104">
            <v>2711.3585150050267</v>
          </cell>
          <cell r="R104">
            <v>2123.7987707655184</v>
          </cell>
          <cell r="S104">
            <v>1706.3489482592888</v>
          </cell>
          <cell r="T104">
            <v>3494.6971233106169</v>
          </cell>
          <cell r="U104">
            <v>2617.0556030644721</v>
          </cell>
          <cell r="V104">
            <v>1979.4320676370241</v>
          </cell>
          <cell r="W104">
            <v>1737.2100609191655</v>
          </cell>
          <cell r="X104">
            <v>1399.3335037776935</v>
          </cell>
          <cell r="Y104">
            <v>0.45371600000000001</v>
          </cell>
          <cell r="Z104">
            <v>38540.781454233853</v>
          </cell>
          <cell r="AA104">
            <v>0</v>
          </cell>
        </row>
        <row r="105">
          <cell r="B105" t="str">
            <v>LUX</v>
          </cell>
          <cell r="C105">
            <v>7300.6316666665953</v>
          </cell>
          <cell r="D105">
            <v>4962.7245833333291</v>
          </cell>
          <cell r="E105">
            <v>3589.1958333333314</v>
          </cell>
          <cell r="F105">
            <v>2927.6195833333186</v>
          </cell>
          <cell r="G105">
            <v>2443.3541666666679</v>
          </cell>
          <cell r="O105">
            <v>14245.058310455632</v>
          </cell>
          <cell r="P105">
            <v>9014.5143563498459</v>
          </cell>
          <cell r="Q105">
            <v>7445.0365612103315</v>
          </cell>
          <cell r="R105">
            <v>5784.399278389852</v>
          </cell>
          <cell r="S105">
            <v>4781.9153949542106</v>
          </cell>
          <cell r="T105">
            <v>8470.510862973606</v>
          </cell>
          <cell r="U105">
            <v>5757.9692295673321</v>
          </cell>
          <cell r="V105">
            <v>4164.3413452018494</v>
          </cell>
          <cell r="W105">
            <v>3396.7517627966959</v>
          </cell>
          <cell r="X105">
            <v>2834.8859325883036</v>
          </cell>
          <cell r="Y105">
            <v>0.86188799999999999</v>
          </cell>
          <cell r="Z105">
            <v>117341.91506435387</v>
          </cell>
          <cell r="AA105">
            <v>0</v>
          </cell>
        </row>
        <row r="106">
          <cell r="B106" t="str">
            <v>LVA</v>
          </cell>
          <cell r="C106">
            <v>1909.75</v>
          </cell>
          <cell r="D106">
            <v>1229</v>
          </cell>
          <cell r="E106">
            <v>1145.75</v>
          </cell>
          <cell r="F106">
            <v>967.5</v>
          </cell>
          <cell r="G106">
            <v>677.5</v>
          </cell>
          <cell r="O106">
            <v>4323.4183971789535</v>
          </cell>
          <cell r="P106">
            <v>2841.6594494414485</v>
          </cell>
          <cell r="Q106">
            <v>2311.4332106787338</v>
          </cell>
          <cell r="R106">
            <v>1814.5325389392503</v>
          </cell>
          <cell r="S106">
            <v>1446.5093826690149</v>
          </cell>
          <cell r="T106">
            <v>3802.3286836645711</v>
          </cell>
          <cell r="U106">
            <v>2446.9495757160662</v>
          </cell>
          <cell r="V106">
            <v>2281.1981093382287</v>
          </cell>
          <cell r="W106">
            <v>1926.3008254721678</v>
          </cell>
          <cell r="X106">
            <v>1348.9083299818021</v>
          </cell>
          <cell r="Y106">
            <v>0.50225799999999998</v>
          </cell>
          <cell r="Z106">
            <v>31883.25911480323</v>
          </cell>
          <cell r="AA106">
            <v>0</v>
          </cell>
        </row>
        <row r="107">
          <cell r="B107" t="str">
            <v>MAR</v>
          </cell>
          <cell r="C107" t="str">
            <v/>
          </cell>
          <cell r="D107" t="str">
            <v/>
          </cell>
          <cell r="E107" t="str">
            <v/>
          </cell>
          <cell r="F107" t="str">
            <v/>
          </cell>
          <cell r="G107" t="str">
            <v/>
          </cell>
          <cell r="O107">
            <v>1535.0346877862576</v>
          </cell>
          <cell r="P107">
            <v>1106.8365559160088</v>
          </cell>
          <cell r="Q107">
            <v>868.68220598331754</v>
          </cell>
          <cell r="R107">
            <v>698.83877848224665</v>
          </cell>
          <cell r="S107">
            <v>509.12485045865492</v>
          </cell>
          <cell r="T107">
            <v>1535.0346877862576</v>
          </cell>
          <cell r="U107">
            <v>1106.8365559160088</v>
          </cell>
          <cell r="V107">
            <v>868.68220598331754</v>
          </cell>
          <cell r="W107">
            <v>698.83877848224665</v>
          </cell>
          <cell r="X107">
            <v>509.12485045865492</v>
          </cell>
          <cell r="Y107">
            <v>3.9552116157327499</v>
          </cell>
          <cell r="Z107">
            <v>7865.9065239828797</v>
          </cell>
          <cell r="AA107">
            <v>1</v>
          </cell>
        </row>
        <row r="108">
          <cell r="B108" t="str">
            <v>MDA</v>
          </cell>
          <cell r="C108">
            <v>4783.3500000000004</v>
          </cell>
          <cell r="D108">
            <v>4130</v>
          </cell>
          <cell r="E108">
            <v>3736.1</v>
          </cell>
          <cell r="F108">
            <v>3357.43</v>
          </cell>
          <cell r="G108">
            <v>2805.88</v>
          </cell>
          <cell r="O108">
            <v>2198.1324894428444</v>
          </cell>
          <cell r="P108">
            <v>1519.3899799965072</v>
          </cell>
          <cell r="Q108">
            <v>1211.7788236865267</v>
          </cell>
          <cell r="R108">
            <v>964.15881940378085</v>
          </cell>
          <cell r="S108">
            <v>732.04166801205974</v>
          </cell>
          <cell r="T108">
            <v>822.70003580261709</v>
          </cell>
          <cell r="U108">
            <v>710.32877541154392</v>
          </cell>
          <cell r="V108">
            <v>642.58095346611844</v>
          </cell>
          <cell r="W108">
            <v>577.45257637529778</v>
          </cell>
          <cell r="X108">
            <v>482.59014633214116</v>
          </cell>
          <cell r="Y108">
            <v>5.8142090577805998</v>
          </cell>
          <cell r="Z108">
            <v>13577.406577199272</v>
          </cell>
          <cell r="AA108">
            <v>0</v>
          </cell>
        </row>
        <row r="109">
          <cell r="B109" t="str">
            <v>MDG</v>
          </cell>
          <cell r="O109">
            <v>817.6796339322068</v>
          </cell>
          <cell r="P109">
            <v>660.52639923989318</v>
          </cell>
          <cell r="Q109">
            <v>497.51208288118551</v>
          </cell>
          <cell r="R109">
            <v>411.80921547006824</v>
          </cell>
          <cell r="S109">
            <v>267.96810817795472</v>
          </cell>
          <cell r="T109">
            <v>817.6796339322068</v>
          </cell>
          <cell r="U109">
            <v>660.52639923989318</v>
          </cell>
          <cell r="V109">
            <v>497.51208288118551</v>
          </cell>
          <cell r="W109">
            <v>411.80921547006824</v>
          </cell>
          <cell r="X109">
            <v>267.96810817795472</v>
          </cell>
          <cell r="Y109">
            <v>1121.67563641425</v>
          </cell>
          <cell r="Z109">
            <v>1687.0692272422193</v>
          </cell>
          <cell r="AA109">
            <v>1</v>
          </cell>
        </row>
        <row r="110">
          <cell r="B110" t="str">
            <v>MDV</v>
          </cell>
          <cell r="O110">
            <v>2982.7488049957192</v>
          </cell>
          <cell r="P110">
            <v>2007.5474535427745</v>
          </cell>
          <cell r="Q110">
            <v>1617.7509191880006</v>
          </cell>
          <cell r="R110">
            <v>1278.101095234163</v>
          </cell>
          <cell r="S110">
            <v>995.80995622922728</v>
          </cell>
          <cell r="T110">
            <v>2982.7488049957192</v>
          </cell>
          <cell r="U110">
            <v>2007.5474535427745</v>
          </cell>
          <cell r="V110">
            <v>1617.7509191880006</v>
          </cell>
          <cell r="W110">
            <v>1278.101095234163</v>
          </cell>
          <cell r="X110">
            <v>995.80995622922728</v>
          </cell>
          <cell r="Y110">
            <v>7.9888876775433504</v>
          </cell>
          <cell r="Z110">
            <v>20335.589332200383</v>
          </cell>
          <cell r="AA110">
            <v>0</v>
          </cell>
        </row>
        <row r="111">
          <cell r="B111" t="str">
            <v>MEX</v>
          </cell>
          <cell r="C111">
            <v>15009.54</v>
          </cell>
          <cell r="D111">
            <v>11276</v>
          </cell>
          <cell r="E111">
            <v>9068.61</v>
          </cell>
          <cell r="F111">
            <v>7195.23</v>
          </cell>
          <cell r="G111">
            <v>5423.1</v>
          </cell>
          <cell r="O111">
            <v>2927.8849534510409</v>
          </cell>
          <cell r="P111">
            <v>1973.4133186437371</v>
          </cell>
          <cell r="Q111">
            <v>1589.3635503079893</v>
          </cell>
          <cell r="R111">
            <v>1256.1488593790882</v>
          </cell>
          <cell r="S111">
            <v>977.36610804498014</v>
          </cell>
          <cell r="T111">
            <v>1555.3661517704622</v>
          </cell>
          <cell r="U111">
            <v>1168.4774301786551</v>
          </cell>
          <cell r="V111">
            <v>939.73626357684054</v>
          </cell>
          <cell r="W111">
            <v>745.60694039946463</v>
          </cell>
          <cell r="X111">
            <v>561.96966580364176</v>
          </cell>
          <cell r="Y111">
            <v>9.6501649999999994</v>
          </cell>
          <cell r="Z111">
            <v>19863.027230148098</v>
          </cell>
          <cell r="AA111">
            <v>1</v>
          </cell>
        </row>
        <row r="112">
          <cell r="B112" t="str">
            <v>MHL</v>
          </cell>
          <cell r="C112" t="str">
            <v/>
          </cell>
          <cell r="D112" t="str">
            <v/>
          </cell>
          <cell r="E112" t="str">
            <v/>
          </cell>
          <cell r="F112" t="str">
            <v/>
          </cell>
          <cell r="G112" t="str">
            <v/>
          </cell>
          <cell r="O112">
            <v>1111.7256537113044</v>
          </cell>
          <cell r="P112">
            <v>843.47029076546642</v>
          </cell>
          <cell r="Q112">
            <v>649.6558459629814</v>
          </cell>
          <cell r="R112">
            <v>529.46350689691349</v>
          </cell>
          <cell r="S112">
            <v>366.81899077724387</v>
          </cell>
          <cell r="T112">
            <v>1111.7256537113044</v>
          </cell>
          <cell r="U112">
            <v>843.47029076546642</v>
          </cell>
          <cell r="V112">
            <v>649.6558459629814</v>
          </cell>
          <cell r="W112">
            <v>529.46350689691349</v>
          </cell>
          <cell r="X112">
            <v>366.81899077724387</v>
          </cell>
          <cell r="Y112">
            <v>0.96523914920145804</v>
          </cell>
          <cell r="Z112">
            <v>4219.7934399009055</v>
          </cell>
          <cell r="AA112">
            <v>0</v>
          </cell>
        </row>
        <row r="113">
          <cell r="B113" t="str">
            <v>MKD</v>
          </cell>
          <cell r="C113">
            <v>63972.962499999907</v>
          </cell>
          <cell r="D113">
            <v>43922.337500000023</v>
          </cell>
          <cell r="E113">
            <v>36284.250000000116</v>
          </cell>
          <cell r="F113">
            <v>25591.762499999953</v>
          </cell>
          <cell r="G113">
            <v>18056.724999999977</v>
          </cell>
          <cell r="O113">
            <v>2661.1125475535741</v>
          </cell>
          <cell r="P113">
            <v>1807.4379991233889</v>
          </cell>
          <cell r="Q113">
            <v>1451.3315587506256</v>
          </cell>
          <cell r="R113">
            <v>1149.407341804116</v>
          </cell>
          <cell r="S113">
            <v>887.68392905846849</v>
          </cell>
          <cell r="T113">
            <v>3368.8994341357852</v>
          </cell>
          <cell r="U113">
            <v>2313.0074357533663</v>
          </cell>
          <cell r="V113">
            <v>1910.7758108441817</v>
          </cell>
          <cell r="W113">
            <v>1347.6955081576434</v>
          </cell>
          <cell r="X113">
            <v>950.89063031660442</v>
          </cell>
          <cell r="Y113">
            <v>18.989276394476502</v>
          </cell>
          <cell r="Z113">
            <v>17565.220471215209</v>
          </cell>
          <cell r="AA113">
            <v>0</v>
          </cell>
        </row>
        <row r="114">
          <cell r="B114" t="str">
            <v>MLI</v>
          </cell>
          <cell r="C114">
            <v>262632.51066666842</v>
          </cell>
          <cell r="D114">
            <v>158655.30933333188</v>
          </cell>
          <cell r="E114">
            <v>106356.45266666659</v>
          </cell>
          <cell r="F114">
            <v>86630.415333334357</v>
          </cell>
          <cell r="G114">
            <v>65499.905999999959</v>
          </cell>
          <cell r="O114">
            <v>902.75881529006733</v>
          </cell>
          <cell r="P114">
            <v>713.45932632766687</v>
          </cell>
          <cell r="Q114">
            <v>541.53331065168175</v>
          </cell>
          <cell r="R114">
            <v>445.85127053803046</v>
          </cell>
          <cell r="S114">
            <v>296.56959094710646</v>
          </cell>
          <cell r="T114">
            <v>1233.9616975515153</v>
          </cell>
          <cell r="U114">
            <v>745.43160834720447</v>
          </cell>
          <cell r="V114">
            <v>499.70884619340228</v>
          </cell>
          <cell r="W114">
            <v>407.02734818687071</v>
          </cell>
          <cell r="X114">
            <v>307.74703022127534</v>
          </cell>
          <cell r="Y114">
            <v>212.83684184670901</v>
          </cell>
          <cell r="Z114">
            <v>2419.8868412337783</v>
          </cell>
          <cell r="AA114">
            <v>1</v>
          </cell>
        </row>
        <row r="115">
          <cell r="B115" t="str">
            <v>MLT</v>
          </cell>
          <cell r="C115">
            <v>3883</v>
          </cell>
          <cell r="D115">
            <v>2667.5</v>
          </cell>
          <cell r="E115">
            <v>2150.5</v>
          </cell>
          <cell r="F115">
            <v>1577.25</v>
          </cell>
          <cell r="G115">
            <v>1552</v>
          </cell>
          <cell r="O115">
            <v>5955.1209060398378</v>
          </cell>
          <cell r="P115">
            <v>3856.840702387186</v>
          </cell>
          <cell r="Q115">
            <v>3155.7002411068379</v>
          </cell>
          <cell r="R115">
            <v>2467.4126651305714</v>
          </cell>
          <cell r="S115">
            <v>1995.0467621633745</v>
          </cell>
          <cell r="T115">
            <v>6615.0162946772216</v>
          </cell>
          <cell r="U115">
            <v>4544.3100607910092</v>
          </cell>
          <cell r="V115">
            <v>3663.557183029453</v>
          </cell>
          <cell r="W115">
            <v>2686.9777107338778</v>
          </cell>
          <cell r="X115">
            <v>2643.9622171874962</v>
          </cell>
          <cell r="Y115">
            <v>0.58699779819506404</v>
          </cell>
          <cell r="Z115">
            <v>45937.700168460564</v>
          </cell>
          <cell r="AA115">
            <v>0</v>
          </cell>
        </row>
        <row r="116">
          <cell r="B116" t="str">
            <v>MMR</v>
          </cell>
          <cell r="C116">
            <v>379794.29</v>
          </cell>
          <cell r="D116">
            <v>213184.49</v>
          </cell>
          <cell r="E116">
            <v>285796.43</v>
          </cell>
          <cell r="F116">
            <v>221169.93</v>
          </cell>
          <cell r="G116">
            <v>184686.43</v>
          </cell>
          <cell r="O116">
            <v>1195.3584129052701</v>
          </cell>
          <cell r="P116">
            <v>895.50331075825352</v>
          </cell>
          <cell r="Q116">
            <v>692.92867349604126</v>
          </cell>
          <cell r="R116">
            <v>562.92681658711138</v>
          </cell>
          <cell r="S116">
            <v>394.9342227628631</v>
          </cell>
          <cell r="T116">
            <v>963.36423442389253</v>
          </cell>
          <cell r="U116">
            <v>540.75144994912375</v>
          </cell>
          <cell r="V116">
            <v>724.93469817050595</v>
          </cell>
          <cell r="W116">
            <v>561.00685529536509</v>
          </cell>
          <cell r="X116">
            <v>468.46491885233934</v>
          </cell>
          <cell r="Y116">
            <v>394.23748197079698</v>
          </cell>
          <cell r="Z116">
            <v>4940.1524991431943</v>
          </cell>
          <cell r="AA116">
            <v>1</v>
          </cell>
        </row>
        <row r="117">
          <cell r="B117" t="str">
            <v>MNE</v>
          </cell>
          <cell r="O117">
            <v>3303.3818105217179</v>
          </cell>
          <cell r="P117">
            <v>2207.0327239998737</v>
          </cell>
          <cell r="Q117">
            <v>1783.6511822338987</v>
          </cell>
          <cell r="R117">
            <v>1406.3934254672374</v>
          </cell>
          <cell r="S117">
            <v>1103.5987153170686</v>
          </cell>
          <cell r="T117">
            <v>3303.3818105217179</v>
          </cell>
          <cell r="U117">
            <v>2207.0327239998737</v>
          </cell>
          <cell r="V117">
            <v>1783.6511822338987</v>
          </cell>
          <cell r="W117">
            <v>1406.3934254672374</v>
          </cell>
          <cell r="X117">
            <v>1103.5987153170686</v>
          </cell>
          <cell r="Y117">
            <v>0.34458519082309402</v>
          </cell>
          <cell r="Z117">
            <v>23097.31682330295</v>
          </cell>
          <cell r="AA117">
            <v>0</v>
          </cell>
        </row>
        <row r="118">
          <cell r="B118" t="str">
            <v>MNG</v>
          </cell>
          <cell r="C118">
            <v>1201000</v>
          </cell>
          <cell r="D118">
            <v>1344900</v>
          </cell>
          <cell r="E118">
            <v>1350800</v>
          </cell>
          <cell r="F118">
            <v>1099200</v>
          </cell>
          <cell r="G118">
            <v>776600</v>
          </cell>
          <cell r="O118">
            <v>2132.7348191866899</v>
          </cell>
          <cell r="P118">
            <v>1478.702116571744</v>
          </cell>
          <cell r="Q118">
            <v>1177.9411010843687</v>
          </cell>
          <cell r="R118">
            <v>937.99177058354962</v>
          </cell>
          <cell r="S118">
            <v>710.05661468736344</v>
          </cell>
          <cell r="T118">
            <v>1332.1938158876376</v>
          </cell>
          <cell r="U118">
            <v>1491.8130416213853</v>
          </cell>
          <cell r="V118">
            <v>1498.3575408001839</v>
          </cell>
          <cell r="W118">
            <v>1219.2734741246388</v>
          </cell>
          <cell r="X118">
            <v>861.43356987372135</v>
          </cell>
          <cell r="Y118">
            <v>901.520473730601</v>
          </cell>
          <cell r="Z118">
            <v>13014.112902849711</v>
          </cell>
          <cell r="AA118">
            <v>0</v>
          </cell>
        </row>
        <row r="119">
          <cell r="B119" t="str">
            <v>MOZ</v>
          </cell>
          <cell r="C119" t="str">
            <v/>
          </cell>
          <cell r="D119" t="str">
            <v/>
          </cell>
          <cell r="E119" t="str">
            <v/>
          </cell>
          <cell r="F119" t="str">
            <v/>
          </cell>
          <cell r="G119" t="str">
            <v/>
          </cell>
          <cell r="O119">
            <v>776.91937103846124</v>
          </cell>
          <cell r="P119">
            <v>635.16696360125002</v>
          </cell>
          <cell r="Q119">
            <v>476.42211952947423</v>
          </cell>
          <cell r="R119">
            <v>395.50013618806236</v>
          </cell>
          <cell r="S119">
            <v>254.26553208101342</v>
          </cell>
          <cell r="T119">
            <v>776.91937103846124</v>
          </cell>
          <cell r="U119">
            <v>635.16696360125002</v>
          </cell>
          <cell r="V119">
            <v>476.42211952947423</v>
          </cell>
          <cell r="W119">
            <v>395.50013618806236</v>
          </cell>
          <cell r="X119">
            <v>254.26553208101342</v>
          </cell>
          <cell r="Y119">
            <v>23.7282109292012</v>
          </cell>
          <cell r="Z119">
            <v>1335.9864109440161</v>
          </cell>
          <cell r="AA119">
            <v>1</v>
          </cell>
        </row>
        <row r="120">
          <cell r="B120" t="str">
            <v>MRT</v>
          </cell>
          <cell r="C120" t="str">
            <v/>
          </cell>
          <cell r="D120" t="str">
            <v/>
          </cell>
          <cell r="E120" t="str">
            <v/>
          </cell>
          <cell r="F120" t="str">
            <v/>
          </cell>
          <cell r="G120" t="str">
            <v/>
          </cell>
          <cell r="O120">
            <v>1268.4823466890421</v>
          </cell>
          <cell r="P120">
            <v>940.99815207632855</v>
          </cell>
          <cell r="Q120">
            <v>730.76407921098689</v>
          </cell>
          <cell r="R120">
            <v>592.18531368269021</v>
          </cell>
          <cell r="S120">
            <v>419.51665172785357</v>
          </cell>
          <cell r="T120">
            <v>1268.4823466890421</v>
          </cell>
          <cell r="U120">
            <v>940.99815207632855</v>
          </cell>
          <cell r="V120">
            <v>730.76407921098689</v>
          </cell>
          <cell r="W120">
            <v>592.18531368269021</v>
          </cell>
          <cell r="X120">
            <v>419.51665172785357</v>
          </cell>
          <cell r="Y120">
            <v>11.483524682621301</v>
          </cell>
          <cell r="Z120">
            <v>5569.9952623887011</v>
          </cell>
          <cell r="AA120">
            <v>0</v>
          </cell>
        </row>
        <row r="121">
          <cell r="B121" t="str">
            <v>MUS</v>
          </cell>
          <cell r="C121">
            <v>55892.36</v>
          </cell>
          <cell r="D121">
            <v>34204.370000000003</v>
          </cell>
          <cell r="E121">
            <v>28994.85</v>
          </cell>
          <cell r="F121">
            <v>19038.82</v>
          </cell>
          <cell r="G121">
            <v>16674.080000000002</v>
          </cell>
          <cell r="O121">
            <v>3389.248425486076</v>
          </cell>
          <cell r="P121">
            <v>2260.4555613690345</v>
          </cell>
          <cell r="Q121">
            <v>1828.0798398079326</v>
          </cell>
          <cell r="R121">
            <v>1440.7505500712123</v>
          </cell>
          <cell r="S121">
            <v>1132.4649134768556</v>
          </cell>
          <cell r="T121">
            <v>3384.4358788363061</v>
          </cell>
          <cell r="U121">
            <v>2071.1685289544434</v>
          </cell>
          <cell r="V121">
            <v>1755.7177875737732</v>
          </cell>
          <cell r="W121">
            <v>1152.852831741337</v>
          </cell>
          <cell r="X121">
            <v>1009.6613311477074</v>
          </cell>
          <cell r="Y121">
            <v>16.514527679341899</v>
          </cell>
          <cell r="Z121">
            <v>23836.916886390525</v>
          </cell>
          <cell r="AA121">
            <v>0</v>
          </cell>
        </row>
        <row r="122">
          <cell r="B122" t="str">
            <v>MWI</v>
          </cell>
          <cell r="O122">
            <v>807.82024739848089</v>
          </cell>
          <cell r="P122">
            <v>654.39227594215333</v>
          </cell>
          <cell r="Q122">
            <v>492.41069035070359</v>
          </cell>
          <cell r="R122">
            <v>407.86425767944638</v>
          </cell>
          <cell r="S122">
            <v>264.65363018747382</v>
          </cell>
          <cell r="T122">
            <v>807.82024739848089</v>
          </cell>
          <cell r="U122">
            <v>654.39227594215333</v>
          </cell>
          <cell r="V122">
            <v>492.41069035070359</v>
          </cell>
          <cell r="W122">
            <v>407.86425767944638</v>
          </cell>
          <cell r="X122">
            <v>264.65363018747382</v>
          </cell>
          <cell r="Y122">
            <v>275.40895534887801</v>
          </cell>
          <cell r="Z122">
            <v>1602.14678205936</v>
          </cell>
          <cell r="AA122">
            <v>1</v>
          </cell>
        </row>
        <row r="123">
          <cell r="B123" t="str">
            <v>MYS</v>
          </cell>
          <cell r="C123">
            <v>8853.678571428638</v>
          </cell>
          <cell r="D123">
            <v>5669.7142857142026</v>
          </cell>
          <cell r="E123">
            <v>3626.4642857142608</v>
          </cell>
          <cell r="F123">
            <v>2398.9285714285506</v>
          </cell>
          <cell r="G123">
            <v>2008.6785714285506</v>
          </cell>
          <cell r="O123">
            <v>4061.0522628240574</v>
          </cell>
          <cell r="P123">
            <v>2678.4255391186198</v>
          </cell>
          <cell r="Q123">
            <v>2175.6810892388112</v>
          </cell>
          <cell r="R123">
            <v>1709.5540676947974</v>
          </cell>
          <cell r="S123">
            <v>1358.3084814474003</v>
          </cell>
          <cell r="T123">
            <v>5537.8696944877729</v>
          </cell>
          <cell r="U123">
            <v>3546.3382441491367</v>
          </cell>
          <cell r="V123">
            <v>2268.30988994879</v>
          </cell>
          <cell r="W123">
            <v>1500.5010321728164</v>
          </cell>
          <cell r="X123">
            <v>1256.4043405165337</v>
          </cell>
          <cell r="Y123">
            <v>1.59875169692803</v>
          </cell>
          <cell r="Z123">
            <v>29623.40515874045</v>
          </cell>
          <cell r="AA123">
            <v>1</v>
          </cell>
        </row>
        <row r="124">
          <cell r="B124" t="str">
            <v>NAM</v>
          </cell>
          <cell r="C124" t="str">
            <v/>
          </cell>
          <cell r="D124" t="str">
            <v/>
          </cell>
          <cell r="E124" t="str">
            <v/>
          </cell>
          <cell r="F124" t="str">
            <v/>
          </cell>
          <cell r="G124" t="str">
            <v/>
          </cell>
          <cell r="O124">
            <v>1809.2222419577217</v>
          </cell>
          <cell r="P124">
            <v>1277.425289630854</v>
          </cell>
          <cell r="Q124">
            <v>1010.5509050161404</v>
          </cell>
          <cell r="R124">
            <v>808.54726026458184</v>
          </cell>
          <cell r="S124">
            <v>601.29981595538675</v>
          </cell>
          <cell r="T124">
            <v>1809.2222419577217</v>
          </cell>
          <cell r="U124">
            <v>1277.425289630854</v>
          </cell>
          <cell r="V124">
            <v>1010.5509050161404</v>
          </cell>
          <cell r="W124">
            <v>808.54726026458184</v>
          </cell>
          <cell r="X124">
            <v>601.29981595538675</v>
          </cell>
          <cell r="Y124">
            <v>7.0771313685838697</v>
          </cell>
          <cell r="Z124">
            <v>10227.582624143774</v>
          </cell>
          <cell r="AA124">
            <v>0</v>
          </cell>
        </row>
        <row r="125">
          <cell r="B125" t="str">
            <v>NER</v>
          </cell>
          <cell r="C125" t="str">
            <v/>
          </cell>
          <cell r="D125" t="str">
            <v/>
          </cell>
          <cell r="E125" t="str">
            <v/>
          </cell>
          <cell r="F125" t="str">
            <v/>
          </cell>
          <cell r="G125" t="str">
            <v/>
          </cell>
          <cell r="O125">
            <v>769.97289162931713</v>
          </cell>
          <cell r="P125">
            <v>630.84513677813641</v>
          </cell>
          <cell r="Q125">
            <v>472.82790826189319</v>
          </cell>
          <cell r="R125">
            <v>392.7206967200226</v>
          </cell>
          <cell r="S125">
            <v>251.93030026570932</v>
          </cell>
          <cell r="T125">
            <v>769.97289162931713</v>
          </cell>
          <cell r="U125">
            <v>630.84513677813641</v>
          </cell>
          <cell r="V125">
            <v>472.82790826189319</v>
          </cell>
          <cell r="W125">
            <v>392.7206967200226</v>
          </cell>
          <cell r="X125">
            <v>251.93030026570932</v>
          </cell>
          <cell r="Y125">
            <v>254.399513645121</v>
          </cell>
          <cell r="Z125">
            <v>1276.1538833502352</v>
          </cell>
          <cell r="AA125">
            <v>1</v>
          </cell>
        </row>
        <row r="126">
          <cell r="B126" t="str">
            <v>NGA</v>
          </cell>
          <cell r="C126" t="str">
            <v/>
          </cell>
          <cell r="D126" t="str">
            <v/>
          </cell>
          <cell r="E126" t="str">
            <v/>
          </cell>
          <cell r="F126" t="str">
            <v/>
          </cell>
          <cell r="G126" t="str">
            <v/>
          </cell>
          <cell r="O126">
            <v>1243.2522575705025</v>
          </cell>
          <cell r="P126">
            <v>925.3009809656628</v>
          </cell>
          <cell r="Q126">
            <v>717.70965764708535</v>
          </cell>
          <cell r="R126">
            <v>582.09019911488213</v>
          </cell>
          <cell r="S126">
            <v>411.03492978752593</v>
          </cell>
          <cell r="T126">
            <v>1243.2522575705025</v>
          </cell>
          <cell r="U126">
            <v>925.3009809656628</v>
          </cell>
          <cell r="V126">
            <v>717.70965764708535</v>
          </cell>
          <cell r="W126">
            <v>582.09019911488213</v>
          </cell>
          <cell r="X126">
            <v>411.03492978752593</v>
          </cell>
          <cell r="Y126">
            <v>135.39089577020499</v>
          </cell>
          <cell r="Z126">
            <v>5352.6794230310807</v>
          </cell>
          <cell r="AA126">
            <v>1</v>
          </cell>
        </row>
        <row r="127">
          <cell r="B127" t="str">
            <v>NIC</v>
          </cell>
          <cell r="C127" t="str">
            <v/>
          </cell>
          <cell r="D127" t="str">
            <v/>
          </cell>
          <cell r="E127" t="str">
            <v/>
          </cell>
          <cell r="F127" t="str">
            <v/>
          </cell>
          <cell r="G127" t="str">
            <v/>
          </cell>
          <cell r="O127">
            <v>1281.5110272223283</v>
          </cell>
          <cell r="P127">
            <v>949.10408569853314</v>
          </cell>
          <cell r="Q127">
            <v>737.50531136850384</v>
          </cell>
          <cell r="R127">
            <v>597.39837583371707</v>
          </cell>
          <cell r="S127">
            <v>423.89656671798684</v>
          </cell>
          <cell r="T127">
            <v>1281.5110272223283</v>
          </cell>
          <cell r="U127">
            <v>949.10408569853314</v>
          </cell>
          <cell r="V127">
            <v>737.50531136850384</v>
          </cell>
          <cell r="W127">
            <v>597.39837583371707</v>
          </cell>
          <cell r="X127">
            <v>423.89656671798684</v>
          </cell>
          <cell r="Y127">
            <v>11.230753900541499</v>
          </cell>
          <cell r="Z127">
            <v>5682.2159776034096</v>
          </cell>
          <cell r="AA127">
            <v>0</v>
          </cell>
        </row>
        <row r="128">
          <cell r="B128" t="str">
            <v>NLD</v>
          </cell>
          <cell r="C128">
            <v>6158.5</v>
          </cell>
          <cell r="D128">
            <v>3983.25</v>
          </cell>
          <cell r="E128">
            <v>3302.75</v>
          </cell>
          <cell r="F128">
            <v>2639.25</v>
          </cell>
          <cell r="G128">
            <v>1962.25</v>
          </cell>
          <cell r="O128">
            <v>7472.1392195924782</v>
          </cell>
          <cell r="P128">
            <v>4800.6699506299483</v>
          </cell>
          <cell r="Q128">
            <v>3940.6279713352233</v>
          </cell>
          <cell r="R128">
            <v>3074.4051178652471</v>
          </cell>
          <cell r="S128">
            <v>2505.0301971597742</v>
          </cell>
          <cell r="T128">
            <v>7751.9331056697301</v>
          </cell>
          <cell r="U128">
            <v>5013.8649903643663</v>
          </cell>
          <cell r="V128">
            <v>4157.294319193099</v>
          </cell>
          <cell r="W128">
            <v>3322.1221805859923</v>
          </cell>
          <cell r="X128">
            <v>2469.9570896485229</v>
          </cell>
          <cell r="Y128">
            <v>0.79444700000000001</v>
          </cell>
          <cell r="Z128">
            <v>59004.324966401597</v>
          </cell>
          <cell r="AA128">
            <v>0</v>
          </cell>
        </row>
        <row r="129">
          <cell r="B129" t="str">
            <v>NOR</v>
          </cell>
          <cell r="C129">
            <v>69500</v>
          </cell>
          <cell r="D129">
            <v>54240</v>
          </cell>
          <cell r="E129">
            <v>52730</v>
          </cell>
          <cell r="F129">
            <v>39830</v>
          </cell>
          <cell r="G129">
            <v>35150</v>
          </cell>
          <cell r="O129">
            <v>8377.1100773402522</v>
          </cell>
          <cell r="P129">
            <v>5363.7072961379408</v>
          </cell>
          <cell r="Q129">
            <v>4408.8732884476385</v>
          </cell>
          <cell r="R129">
            <v>3436.5038978801822</v>
          </cell>
          <cell r="S129">
            <v>2809.2586580048078</v>
          </cell>
          <cell r="T129">
            <v>6967.291423855725</v>
          </cell>
          <cell r="U129">
            <v>5437.4947745314321</v>
          </cell>
          <cell r="V129">
            <v>5286.1190903584511</v>
          </cell>
          <cell r="W129">
            <v>3992.9096030528567</v>
          </cell>
          <cell r="X129">
            <v>3523.7452309140826</v>
          </cell>
          <cell r="Y129">
            <v>9.9751820000000002</v>
          </cell>
          <cell r="Z129">
            <v>66799.164715942112</v>
          </cell>
          <cell r="AA129">
            <v>0</v>
          </cell>
        </row>
        <row r="130">
          <cell r="B130" t="str">
            <v>NPL</v>
          </cell>
          <cell r="O130">
            <v>1100.1307475388667</v>
          </cell>
          <cell r="P130">
            <v>836.25639527164799</v>
          </cell>
          <cell r="Q130">
            <v>643.65646988239268</v>
          </cell>
          <cell r="R130">
            <v>524.82412945897431</v>
          </cell>
          <cell r="S130">
            <v>362.92107469709259</v>
          </cell>
          <cell r="T130">
            <v>1100.1307475388667</v>
          </cell>
          <cell r="U130">
            <v>836.25639527164799</v>
          </cell>
          <cell r="V130">
            <v>643.65646988239268</v>
          </cell>
          <cell r="W130">
            <v>524.82412945897431</v>
          </cell>
          <cell r="X130">
            <v>362.92107469709259</v>
          </cell>
          <cell r="Y130">
            <v>32.740067087247198</v>
          </cell>
          <cell r="Z130">
            <v>4119.9223393551447</v>
          </cell>
          <cell r="AA130">
            <v>1</v>
          </cell>
        </row>
        <row r="131">
          <cell r="B131" t="str">
            <v>NRU</v>
          </cell>
          <cell r="O131">
            <v>2258.7451631341046</v>
          </cell>
          <cell r="P131">
            <v>1557.100806380688</v>
          </cell>
          <cell r="Q131">
            <v>1243.1407182388327</v>
          </cell>
          <cell r="R131">
            <v>988.41128566735847</v>
          </cell>
          <cell r="S131">
            <v>752.41812573655136</v>
          </cell>
          <cell r="T131">
            <v>2258.7451631341046</v>
          </cell>
          <cell r="U131">
            <v>1557.100806380688</v>
          </cell>
          <cell r="V131">
            <v>1243.1407182388327</v>
          </cell>
          <cell r="W131">
            <v>988.41128566735847</v>
          </cell>
          <cell r="X131">
            <v>752.41812573655136</v>
          </cell>
          <cell r="Y131">
            <v>1.09378292217275</v>
          </cell>
          <cell r="Z131">
            <v>14099.485353736236</v>
          </cell>
          <cell r="AA131">
            <v>0</v>
          </cell>
        </row>
        <row r="132">
          <cell r="B132" t="str">
            <v>NZL</v>
          </cell>
          <cell r="O132">
            <v>5897.09347139893</v>
          </cell>
          <cell r="P132">
            <v>3820.7383102635695</v>
          </cell>
          <cell r="Q132">
            <v>3125.6759875057069</v>
          </cell>
          <cell r="R132">
            <v>2444.1946099733459</v>
          </cell>
          <cell r="S132">
            <v>1975.539396841662</v>
          </cell>
          <cell r="T132">
            <v>5897.09347139893</v>
          </cell>
          <cell r="U132">
            <v>3820.7383102635695</v>
          </cell>
          <cell r="V132">
            <v>3125.6759875057069</v>
          </cell>
          <cell r="W132">
            <v>2444.1946099733459</v>
          </cell>
          <cell r="X132">
            <v>1975.539396841662</v>
          </cell>
          <cell r="Y132">
            <v>1.4282589999999999</v>
          </cell>
          <cell r="Z132">
            <v>45437.8889864425</v>
          </cell>
          <cell r="AA132">
            <v>0</v>
          </cell>
        </row>
        <row r="133">
          <cell r="B133" t="str">
            <v>OMN</v>
          </cell>
          <cell r="O133">
            <v>4407.4455779102209</v>
          </cell>
          <cell r="P133">
            <v>2893.9378630327947</v>
          </cell>
          <cell r="Q133">
            <v>2354.910117753393</v>
          </cell>
          <cell r="R133">
            <v>1848.153665377077</v>
          </cell>
          <cell r="S133">
            <v>1474.7572092638309</v>
          </cell>
          <cell r="T133">
            <v>4407.4455779102209</v>
          </cell>
          <cell r="U133">
            <v>2893.9378630327947</v>
          </cell>
          <cell r="V133">
            <v>2354.910117753393</v>
          </cell>
          <cell r="W133">
            <v>1848.153665377077</v>
          </cell>
          <cell r="X133">
            <v>1474.7572092638309</v>
          </cell>
          <cell r="Y133">
            <v>0.20872564980566999</v>
          </cell>
          <cell r="Z133">
            <v>32607.015468721598</v>
          </cell>
          <cell r="AA133">
            <v>0</v>
          </cell>
        </row>
        <row r="134">
          <cell r="B134" t="str">
            <v>PAK</v>
          </cell>
          <cell r="C134">
            <v>62432.708666667342</v>
          </cell>
          <cell r="D134">
            <v>34515.115999999456</v>
          </cell>
          <cell r="E134">
            <v>29129.543333332986</v>
          </cell>
          <cell r="F134">
            <v>29814.867999999784</v>
          </cell>
          <cell r="G134">
            <v>18267.048666666728</v>
          </cell>
          <cell r="O134">
            <v>1190.2780082439758</v>
          </cell>
          <cell r="P134">
            <v>892.34248239553654</v>
          </cell>
          <cell r="Q134">
            <v>690.29999692450224</v>
          </cell>
          <cell r="R134">
            <v>560.89403474216329</v>
          </cell>
          <cell r="S134">
            <v>393.22631838412758</v>
          </cell>
          <cell r="T134">
            <v>1738.2384628089019</v>
          </cell>
          <cell r="U134">
            <v>960.96266621764289</v>
          </cell>
          <cell r="V134">
            <v>811.01867446432664</v>
          </cell>
          <cell r="W134">
            <v>830.09934100199246</v>
          </cell>
          <cell r="X134">
            <v>508.58736185756328</v>
          </cell>
          <cell r="Y134">
            <v>35.917228851201102</v>
          </cell>
          <cell r="Z134">
            <v>4896.3931450617129</v>
          </cell>
          <cell r="AA134">
            <v>1</v>
          </cell>
        </row>
        <row r="135">
          <cell r="B135" t="str">
            <v>PAN</v>
          </cell>
          <cell r="C135">
            <v>1726.42</v>
          </cell>
          <cell r="D135">
            <v>1575.1</v>
          </cell>
          <cell r="E135">
            <v>1077.25</v>
          </cell>
          <cell r="F135">
            <v>748.94</v>
          </cell>
          <cell r="G135">
            <v>661.14</v>
          </cell>
          <cell r="O135">
            <v>4426.3528163989258</v>
          </cell>
          <cell r="P135">
            <v>2905.701204667972</v>
          </cell>
          <cell r="Q135">
            <v>2364.6930028110364</v>
          </cell>
          <cell r="R135">
            <v>1855.7188680922782</v>
          </cell>
          <cell r="S135">
            <v>1481.1133477129342</v>
          </cell>
          <cell r="T135">
            <v>3586.5123094543223</v>
          </cell>
          <cell r="U135">
            <v>3272.1559867364272</v>
          </cell>
          <cell r="V135">
            <v>2237.9087275168663</v>
          </cell>
          <cell r="W135">
            <v>1555.8685192726684</v>
          </cell>
          <cell r="X135">
            <v>1373.4703885917856</v>
          </cell>
          <cell r="Y135">
            <v>0.48136458236850999</v>
          </cell>
          <cell r="Z135">
            <v>32769.870319641974</v>
          </cell>
          <cell r="AA135">
            <v>0</v>
          </cell>
        </row>
        <row r="136">
          <cell r="B136" t="str">
            <v>PER</v>
          </cell>
          <cell r="C136" t="str">
            <v/>
          </cell>
          <cell r="D136" t="str">
            <v/>
          </cell>
          <cell r="E136" t="str">
            <v/>
          </cell>
          <cell r="F136" t="str">
            <v/>
          </cell>
          <cell r="G136" t="str">
            <v/>
          </cell>
          <cell r="O136">
            <v>2177.2193194344673</v>
          </cell>
          <cell r="P136">
            <v>1506.378626507204</v>
          </cell>
          <cell r="Q136">
            <v>1200.9580399689503</v>
          </cell>
          <cell r="R136">
            <v>955.79099928952382</v>
          </cell>
          <cell r="S136">
            <v>725.01118579424178</v>
          </cell>
          <cell r="T136">
            <v>2177.2193194344673</v>
          </cell>
          <cell r="U136">
            <v>1506.378626507204</v>
          </cell>
          <cell r="V136">
            <v>1200.9580399689503</v>
          </cell>
          <cell r="W136">
            <v>955.79099928952382</v>
          </cell>
          <cell r="X136">
            <v>725.01118579424178</v>
          </cell>
          <cell r="Y136">
            <v>1.7505986938321101</v>
          </cell>
          <cell r="Z136">
            <v>13397.273916048285</v>
          </cell>
          <cell r="AA136">
            <v>1</v>
          </cell>
        </row>
        <row r="137">
          <cell r="B137" t="str">
            <v>PHL</v>
          </cell>
          <cell r="C137">
            <v>31922.54</v>
          </cell>
          <cell r="D137">
            <v>29336.02</v>
          </cell>
          <cell r="E137">
            <v>20568.169999999998</v>
          </cell>
          <cell r="F137">
            <v>17543.41</v>
          </cell>
          <cell r="G137">
            <v>12191.42</v>
          </cell>
          <cell r="O137">
            <v>1700.5705992217036</v>
          </cell>
          <cell r="P137">
            <v>1209.8265023467879</v>
          </cell>
          <cell r="Q137">
            <v>954.33293681070313</v>
          </cell>
          <cell r="R137">
            <v>765.07334401136268</v>
          </cell>
          <cell r="S137">
            <v>564.77386403674927</v>
          </cell>
          <cell r="T137">
            <v>1643.062471464146</v>
          </cell>
          <cell r="U137">
            <v>1509.9335304810213</v>
          </cell>
          <cell r="V137">
            <v>1058.6497262966764</v>
          </cell>
          <cell r="W137">
            <v>902.96444432394208</v>
          </cell>
          <cell r="X137">
            <v>627.49595351301684</v>
          </cell>
          <cell r="Y137">
            <v>19.428683056435201</v>
          </cell>
          <cell r="Z137">
            <v>9291.726915199346</v>
          </cell>
          <cell r="AA137">
            <v>1</v>
          </cell>
        </row>
        <row r="138">
          <cell r="B138" t="str">
            <v>PLW</v>
          </cell>
          <cell r="O138">
            <v>2706.6867798232406</v>
          </cell>
          <cell r="P138">
            <v>1835.7924975483861</v>
          </cell>
          <cell r="Q138">
            <v>1474.9123411134676</v>
          </cell>
          <cell r="R138">
            <v>1167.6425963028446</v>
          </cell>
          <cell r="S138">
            <v>903.00484068660739</v>
          </cell>
          <cell r="T138">
            <v>2706.6867798232406</v>
          </cell>
          <cell r="U138">
            <v>1835.7924975483861</v>
          </cell>
          <cell r="V138">
            <v>1474.9123411134676</v>
          </cell>
          <cell r="W138">
            <v>1167.6425963028446</v>
          </cell>
          <cell r="X138">
            <v>903.00484068660739</v>
          </cell>
          <cell r="Y138">
            <v>0.84823945302115</v>
          </cell>
          <cell r="Z138">
            <v>17957.767738576385</v>
          </cell>
          <cell r="AA138">
            <v>0</v>
          </cell>
        </row>
        <row r="139">
          <cell r="B139" t="str">
            <v>PNG</v>
          </cell>
          <cell r="O139">
            <v>1141.3183290242803</v>
          </cell>
          <cell r="P139">
            <v>861.88169176479187</v>
          </cell>
          <cell r="Q139">
            <v>664.96753419857214</v>
          </cell>
          <cell r="R139">
            <v>541.30418832490386</v>
          </cell>
          <cell r="S139">
            <v>376.76730456621971</v>
          </cell>
          <cell r="T139">
            <v>1141.3183290242803</v>
          </cell>
          <cell r="U139">
            <v>861.88169176479187</v>
          </cell>
          <cell r="V139">
            <v>664.96753419857214</v>
          </cell>
          <cell r="W139">
            <v>541.30418832490386</v>
          </cell>
          <cell r="X139">
            <v>376.76730456621971</v>
          </cell>
          <cell r="Y139">
            <v>2.1350745807803402</v>
          </cell>
          <cell r="Z139">
            <v>4474.6858045002537</v>
          </cell>
          <cell r="AA139">
            <v>0</v>
          </cell>
        </row>
        <row r="140">
          <cell r="B140" t="str">
            <v>POL</v>
          </cell>
          <cell r="C140">
            <v>9625.1828571428778</v>
          </cell>
          <cell r="D140">
            <v>5871.492499999993</v>
          </cell>
          <cell r="E140">
            <v>4816.575357142865</v>
          </cell>
          <cell r="F140">
            <v>3746.8321428571362</v>
          </cell>
          <cell r="G140">
            <v>2967.2585714285669</v>
          </cell>
          <cell r="O140">
            <v>4545.6903392019631</v>
          </cell>
          <cell r="P140">
            <v>2979.9483270844248</v>
          </cell>
          <cell r="Q140">
            <v>2426.440003534779</v>
          </cell>
          <cell r="R140">
            <v>1903.4684404094762</v>
          </cell>
          <cell r="S140">
            <v>1521.2316239785175</v>
          </cell>
          <cell r="T140">
            <v>5385.7240217992494</v>
          </cell>
          <cell r="U140">
            <v>3285.3649297267252</v>
          </cell>
          <cell r="V140">
            <v>2695.0911986591423</v>
          </cell>
          <cell r="W140">
            <v>2096.5216117904752</v>
          </cell>
          <cell r="X140">
            <v>1660.3150302929705</v>
          </cell>
          <cell r="Y140">
            <v>1.787166</v>
          </cell>
          <cell r="Z140">
            <v>33797.767360074708</v>
          </cell>
          <cell r="AA140">
            <v>0</v>
          </cell>
        </row>
        <row r="141">
          <cell r="B141" t="str">
            <v>PRT</v>
          </cell>
          <cell r="C141">
            <v>1732.0254545454518</v>
          </cell>
          <cell r="D141">
            <v>1342.5836363636336</v>
          </cell>
          <cell r="E141">
            <v>1041.47818181818</v>
          </cell>
          <cell r="F141">
            <v>794.90090909090941</v>
          </cell>
          <cell r="G141">
            <v>691.58363636363629</v>
          </cell>
          <cell r="O141">
            <v>4821.3441131927157</v>
          </cell>
          <cell r="P141">
            <v>3151.4492852183394</v>
          </cell>
          <cell r="Q141">
            <v>2569.0673464049823</v>
          </cell>
          <cell r="R141">
            <v>2013.7635890477136</v>
          </cell>
          <cell r="S141">
            <v>1613.8994957330181</v>
          </cell>
          <cell r="T141">
            <v>3006.1588112751028</v>
          </cell>
          <cell r="U141">
            <v>2330.2311278026268</v>
          </cell>
          <cell r="V141">
            <v>1807.6228642062001</v>
          </cell>
          <cell r="W141">
            <v>1379.6554581129678</v>
          </cell>
          <cell r="X141">
            <v>1200.3346929643317</v>
          </cell>
          <cell r="Y141">
            <v>0.57615899999999998</v>
          </cell>
          <cell r="Z141">
            <v>36172.072539317101</v>
          </cell>
          <cell r="AA141">
            <v>0</v>
          </cell>
        </row>
        <row r="142">
          <cell r="B142" t="str">
            <v>PRY</v>
          </cell>
          <cell r="C142">
            <v>4965872.8899999997</v>
          </cell>
          <cell r="D142">
            <v>3870549.54</v>
          </cell>
          <cell r="E142">
            <v>2966606.03</v>
          </cell>
          <cell r="F142">
            <v>2334678.9</v>
          </cell>
          <cell r="G142">
            <v>2140406.27</v>
          </cell>
          <cell r="O142">
            <v>2148.3995154351401</v>
          </cell>
          <cell r="P142">
            <v>1488.4480757022584</v>
          </cell>
          <cell r="Q142">
            <v>1186.046246791027</v>
          </cell>
          <cell r="R142">
            <v>944.25956070331631</v>
          </cell>
          <cell r="S142">
            <v>715.32269191898979</v>
          </cell>
          <cell r="T142">
            <v>1944.4407878168122</v>
          </cell>
          <cell r="U142">
            <v>1515.5551830569711</v>
          </cell>
          <cell r="V142">
            <v>1161.6064071497619</v>
          </cell>
          <cell r="W142">
            <v>914.16856213878816</v>
          </cell>
          <cell r="X142">
            <v>838.09903033721116</v>
          </cell>
          <cell r="Y142">
            <v>2553.88228899251</v>
          </cell>
          <cell r="Z142">
            <v>13149.038570274826</v>
          </cell>
          <cell r="AA142">
            <v>0</v>
          </cell>
        </row>
        <row r="143">
          <cell r="B143" t="str">
            <v>QAT</v>
          </cell>
          <cell r="C143">
            <v>31558.714285714319</v>
          </cell>
          <cell r="D143">
            <v>32810.21428571362</v>
          </cell>
          <cell r="E143">
            <v>27087.214285714086</v>
          </cell>
          <cell r="F143">
            <v>26384.71428571362</v>
          </cell>
          <cell r="G143">
            <v>15665.642857142724</v>
          </cell>
          <cell r="O143">
            <v>11508.519970853038</v>
          </cell>
          <cell r="P143">
            <v>7311.9476168580813</v>
          </cell>
          <cell r="Q143">
            <v>6029.1111182557588</v>
          </cell>
          <cell r="R143">
            <v>4689.4499927296838</v>
          </cell>
          <cell r="S143">
            <v>3861.9599732153629</v>
          </cell>
          <cell r="T143">
            <v>13054.593292081803</v>
          </cell>
          <cell r="U143">
            <v>13572.289398365414</v>
          </cell>
          <cell r="V143">
            <v>11204.910400153256</v>
          </cell>
          <cell r="W143">
            <v>10914.313904216635</v>
          </cell>
          <cell r="X143">
            <v>6480.2575386152384</v>
          </cell>
          <cell r="Y143">
            <v>2.4174414000975499</v>
          </cell>
          <cell r="Z143">
            <v>93771.125305706126</v>
          </cell>
          <cell r="AA143">
            <v>0</v>
          </cell>
        </row>
        <row r="144">
          <cell r="B144" t="str">
            <v>ROU</v>
          </cell>
          <cell r="O144">
            <v>4325.5275447726017</v>
          </cell>
          <cell r="P144">
            <v>2842.9716782853338</v>
          </cell>
          <cell r="Q144">
            <v>2312.5245148631384</v>
          </cell>
          <cell r="R144">
            <v>1815.3764553637329</v>
          </cell>
          <cell r="S144">
            <v>1447.2184250880246</v>
          </cell>
          <cell r="T144">
            <v>4325.5275447726017</v>
          </cell>
          <cell r="U144">
            <v>2842.9716782853338</v>
          </cell>
          <cell r="V144">
            <v>2312.5245148631384</v>
          </cell>
          <cell r="W144">
            <v>1815.3764553637329</v>
          </cell>
          <cell r="X144">
            <v>1447.2184250880246</v>
          </cell>
          <cell r="Y144">
            <v>1.7135954659128001</v>
          </cell>
          <cell r="Z144">
            <v>31901.425962232475</v>
          </cell>
          <cell r="AA144">
            <v>0</v>
          </cell>
        </row>
        <row r="145">
          <cell r="B145" t="str">
            <v>RUS</v>
          </cell>
          <cell r="C145">
            <v>84410</v>
          </cell>
          <cell r="D145">
            <v>48848</v>
          </cell>
          <cell r="E145">
            <v>44862</v>
          </cell>
          <cell r="F145">
            <v>28821</v>
          </cell>
          <cell r="G145">
            <v>27878</v>
          </cell>
          <cell r="O145">
            <v>4100.958140990484</v>
          </cell>
          <cell r="P145">
            <v>2703.2534101164865</v>
          </cell>
          <cell r="Q145">
            <v>2196.3289812860667</v>
          </cell>
          <cell r="R145">
            <v>1725.5212888221713</v>
          </cell>
          <cell r="S145">
            <v>1371.723834869339</v>
          </cell>
          <cell r="T145">
            <v>3398.3860625347324</v>
          </cell>
          <cell r="U145">
            <v>1966.6433169375264</v>
          </cell>
          <cell r="V145">
            <v>1806.1650934419283</v>
          </cell>
          <cell r="W145">
            <v>1160.3469341110474</v>
          </cell>
          <cell r="X145">
            <v>1122.3813132489429</v>
          </cell>
          <cell r="Y145">
            <v>24.838260999999999</v>
          </cell>
          <cell r="Z145">
            <v>29967.128851839399</v>
          </cell>
          <cell r="AA145">
            <v>1</v>
          </cell>
        </row>
        <row r="146">
          <cell r="B146" t="str">
            <v>RWA</v>
          </cell>
          <cell r="C146">
            <v>694048.16666665673</v>
          </cell>
          <cell r="D146">
            <v>171827.86000000313</v>
          </cell>
          <cell r="E146">
            <v>346988.49333333969</v>
          </cell>
          <cell r="F146">
            <v>150336.14666666836</v>
          </cell>
          <cell r="G146">
            <v>53445.256666667759</v>
          </cell>
          <cell r="O146">
            <v>891.36160770566721</v>
          </cell>
          <cell r="P146">
            <v>706.36843113520229</v>
          </cell>
          <cell r="Q146">
            <v>535.63622674686405</v>
          </cell>
          <cell r="R146">
            <v>441.29099666119089</v>
          </cell>
          <cell r="S146">
            <v>292.73813616417272</v>
          </cell>
          <cell r="T146">
            <v>2184.3649314788572</v>
          </cell>
          <cell r="U146">
            <v>540.79063912481229</v>
          </cell>
          <cell r="V146">
            <v>1092.0704539920885</v>
          </cell>
          <cell r="W146">
            <v>473.15016807767734</v>
          </cell>
          <cell r="X146">
            <v>168.20726575397239</v>
          </cell>
          <cell r="Y146">
            <v>317.73453083078601</v>
          </cell>
          <cell r="Z146">
            <v>2321.7185897900317</v>
          </cell>
          <cell r="AA146">
            <v>1</v>
          </cell>
        </row>
        <row r="147">
          <cell r="B147" t="str">
            <v>SAU</v>
          </cell>
          <cell r="O147">
            <v>6304.6330418090456</v>
          </cell>
          <cell r="P147">
            <v>4074.2934341094833</v>
          </cell>
          <cell r="Q147">
            <v>3336.5429936073861</v>
          </cell>
          <cell r="R147">
            <v>2607.2601716872059</v>
          </cell>
          <cell r="S147">
            <v>2112.5439591188178</v>
          </cell>
          <cell r="T147">
            <v>6304.6330418090456</v>
          </cell>
          <cell r="U147">
            <v>4074.2934341094833</v>
          </cell>
          <cell r="V147">
            <v>3336.5429936073861</v>
          </cell>
          <cell r="W147">
            <v>2607.2601716872059</v>
          </cell>
          <cell r="X147">
            <v>2112.5439591188178</v>
          </cell>
          <cell r="Y147">
            <v>1.7727779267446</v>
          </cell>
          <cell r="Z147">
            <v>48948.17400363012</v>
          </cell>
          <cell r="AA147">
            <v>0</v>
          </cell>
        </row>
        <row r="148">
          <cell r="B148" t="str">
            <v>SDN</v>
          </cell>
          <cell r="O148">
            <v>1126.8501374210152</v>
          </cell>
          <cell r="P148">
            <v>852.88015085895893</v>
          </cell>
          <cell r="Q148">
            <v>657.48147770590867</v>
          </cell>
          <cell r="R148">
            <v>535.51514607706531</v>
          </cell>
          <cell r="S148">
            <v>371.90346212865563</v>
          </cell>
          <cell r="T148">
            <v>1126.8501374210152</v>
          </cell>
          <cell r="U148">
            <v>852.88015085895893</v>
          </cell>
          <cell r="V148">
            <v>657.48147770590867</v>
          </cell>
          <cell r="W148">
            <v>535.51514607706531</v>
          </cell>
          <cell r="X148">
            <v>371.90346212865563</v>
          </cell>
          <cell r="Y148">
            <v>10.5049908178352</v>
          </cell>
          <cell r="Z148">
            <v>4350.0660622758796</v>
          </cell>
          <cell r="AA148">
            <v>1</v>
          </cell>
        </row>
        <row r="149">
          <cell r="B149" t="str">
            <v>SEN</v>
          </cell>
          <cell r="O149">
            <v>1028.578554891089</v>
          </cell>
          <cell r="P149">
            <v>791.73942959394276</v>
          </cell>
          <cell r="Q149">
            <v>606.63430629600987</v>
          </cell>
          <cell r="R149">
            <v>496.19452062313383</v>
          </cell>
          <cell r="S149">
            <v>338.86702560484241</v>
          </cell>
          <cell r="T149">
            <v>1028.578554891089</v>
          </cell>
          <cell r="U149">
            <v>791.73942959394276</v>
          </cell>
          <cell r="V149">
            <v>606.63430629600987</v>
          </cell>
          <cell r="W149">
            <v>496.19452062313383</v>
          </cell>
          <cell r="X149">
            <v>338.86702560484241</v>
          </cell>
          <cell r="Y149">
            <v>239.16411681189601</v>
          </cell>
          <cell r="Z149">
            <v>3503.6175482752028</v>
          </cell>
          <cell r="AA149">
            <v>0</v>
          </cell>
        </row>
        <row r="150">
          <cell r="B150" t="str">
            <v>SGP</v>
          </cell>
          <cell r="C150">
            <v>10898</v>
          </cell>
          <cell r="D150">
            <v>7508</v>
          </cell>
          <cell r="E150">
            <v>4446</v>
          </cell>
          <cell r="F150">
            <v>2979</v>
          </cell>
          <cell r="G150">
            <v>2535</v>
          </cell>
          <cell r="O150">
            <v>12530.452933735642</v>
          </cell>
          <cell r="P150">
            <v>7947.7541931499618</v>
          </cell>
          <cell r="Q150">
            <v>6557.8743598296242</v>
          </cell>
          <cell r="R150">
            <v>5098.3478881135961</v>
          </cell>
          <cell r="S150">
            <v>4205.5081545991561</v>
          </cell>
          <cell r="T150">
            <v>12483.324523161056</v>
          </cell>
          <cell r="U150">
            <v>8600.1835676172886</v>
          </cell>
          <cell r="V150">
            <v>5092.7565452352774</v>
          </cell>
          <cell r="W150">
            <v>3412.3530697831516</v>
          </cell>
          <cell r="X150">
            <v>2903.7646968446757</v>
          </cell>
          <cell r="Y150">
            <v>0.87300462146764601</v>
          </cell>
          <cell r="Z150">
            <v>102573.40176825183</v>
          </cell>
          <cell r="AA150">
            <v>0</v>
          </cell>
        </row>
        <row r="151">
          <cell r="B151" t="str">
            <v>SLB</v>
          </cell>
          <cell r="C151" t="str">
            <v/>
          </cell>
          <cell r="D151" t="str">
            <v/>
          </cell>
          <cell r="E151" t="str">
            <v/>
          </cell>
          <cell r="F151" t="str">
            <v/>
          </cell>
          <cell r="G151" t="str">
            <v/>
          </cell>
          <cell r="O151">
            <v>943.8142830109432</v>
          </cell>
          <cell r="P151">
            <v>739.00242682228361</v>
          </cell>
          <cell r="Q151">
            <v>562.77601735055077</v>
          </cell>
          <cell r="R151">
            <v>462.27846777581709</v>
          </cell>
          <cell r="S151">
            <v>310.37140748855819</v>
          </cell>
          <cell r="T151">
            <v>943.8142830109432</v>
          </cell>
          <cell r="U151">
            <v>739.00242682228361</v>
          </cell>
          <cell r="V151">
            <v>562.77601735055077</v>
          </cell>
          <cell r="W151">
            <v>462.27846777581709</v>
          </cell>
          <cell r="X151">
            <v>310.37140748855819</v>
          </cell>
          <cell r="Y151">
            <v>6.9077932218689</v>
          </cell>
          <cell r="Z151">
            <v>2773.5123629694776</v>
          </cell>
          <cell r="AA151">
            <v>0</v>
          </cell>
        </row>
        <row r="152">
          <cell r="B152" t="str">
            <v>SLE</v>
          </cell>
          <cell r="C152" t="str">
            <v/>
          </cell>
          <cell r="D152" t="str">
            <v/>
          </cell>
          <cell r="E152" t="str">
            <v/>
          </cell>
          <cell r="F152" t="str">
            <v/>
          </cell>
          <cell r="G152" t="str">
            <v/>
          </cell>
          <cell r="O152">
            <v>828.15576241491476</v>
          </cell>
          <cell r="P152">
            <v>667.04423516975305</v>
          </cell>
          <cell r="Q152">
            <v>502.93258682504091</v>
          </cell>
          <cell r="R152">
            <v>416.00094530356694</v>
          </cell>
          <cell r="S152">
            <v>271.48991931322263</v>
          </cell>
          <cell r="T152">
            <v>828.15576241491476</v>
          </cell>
          <cell r="U152">
            <v>667.04423516975305</v>
          </cell>
          <cell r="V152">
            <v>502.93258682504091</v>
          </cell>
          <cell r="W152">
            <v>416.00094530356694</v>
          </cell>
          <cell r="X152">
            <v>271.48991931322263</v>
          </cell>
          <cell r="Y152">
            <v>2645.0886974473201</v>
          </cell>
          <cell r="Z152">
            <v>1777.3038928330368</v>
          </cell>
          <cell r="AA152">
            <v>1</v>
          </cell>
        </row>
        <row r="153">
          <cell r="B153" t="str">
            <v>SLV</v>
          </cell>
          <cell r="C153">
            <v>750.42</v>
          </cell>
          <cell r="D153">
            <v>652.21</v>
          </cell>
          <cell r="E153">
            <v>510.52</v>
          </cell>
          <cell r="F153">
            <v>413.38</v>
          </cell>
          <cell r="G153">
            <v>300.23</v>
          </cell>
          <cell r="O153">
            <v>1683.798300187769</v>
          </cell>
          <cell r="P153">
            <v>1199.391436239096</v>
          </cell>
          <cell r="Q153">
            <v>945.65470102817824</v>
          </cell>
          <cell r="R153">
            <v>758.36237761256825</v>
          </cell>
          <cell r="S153">
            <v>559.13543858222624</v>
          </cell>
          <cell r="T153">
            <v>1647.008348232524</v>
          </cell>
          <cell r="U153">
            <v>1431.4588028047422</v>
          </cell>
          <cell r="V153">
            <v>1120.4801337113458</v>
          </cell>
          <cell r="W153">
            <v>907.27900508030268</v>
          </cell>
          <cell r="X153">
            <v>658.93941578029728</v>
          </cell>
          <cell r="Y153">
            <v>0.45562610584537</v>
          </cell>
          <cell r="Z153">
            <v>9147.2610662920524</v>
          </cell>
          <cell r="AA153">
            <v>0</v>
          </cell>
        </row>
        <row r="154">
          <cell r="B154" t="str">
            <v>SMR</v>
          </cell>
          <cell r="C154" t="str">
            <v/>
          </cell>
          <cell r="D154" t="str">
            <v/>
          </cell>
          <cell r="E154" t="str">
            <v/>
          </cell>
          <cell r="F154" t="str">
            <v/>
          </cell>
          <cell r="G154" t="str">
            <v/>
          </cell>
          <cell r="O154">
            <v>7984.8313850426875</v>
          </cell>
          <cell r="P154">
            <v>5119.6468916291742</v>
          </cell>
          <cell r="Q154">
            <v>4205.9024865718166</v>
          </cell>
          <cell r="R154">
            <v>3279.5445497523215</v>
          </cell>
          <cell r="S154">
            <v>2677.3844194497665</v>
          </cell>
          <cell r="T154">
            <v>7984.8313850426875</v>
          </cell>
          <cell r="U154">
            <v>5119.6468916291742</v>
          </cell>
          <cell r="V154">
            <v>4205.9024865718166</v>
          </cell>
          <cell r="W154">
            <v>3279.5445497523215</v>
          </cell>
          <cell r="X154">
            <v>2677.3844194497665</v>
          </cell>
          <cell r="Y154">
            <v>0.67223739443934905</v>
          </cell>
          <cell r="Z154">
            <v>63420.327135217434</v>
          </cell>
          <cell r="AA154">
            <v>0</v>
          </cell>
        </row>
        <row r="155">
          <cell r="B155" t="str">
            <v>SRB</v>
          </cell>
          <cell r="C155">
            <v>76249.89</v>
          </cell>
          <cell r="D155">
            <v>57590.1</v>
          </cell>
          <cell r="E155">
            <v>46026.84</v>
          </cell>
          <cell r="F155">
            <v>40390.94</v>
          </cell>
          <cell r="G155">
            <v>32696.1</v>
          </cell>
          <cell r="O155">
            <v>2809.4060819131942</v>
          </cell>
          <cell r="P155">
            <v>1899.700415340453</v>
          </cell>
          <cell r="Q155">
            <v>1528.0608284585503</v>
          </cell>
          <cell r="R155">
            <v>1208.7428523523322</v>
          </cell>
          <cell r="S155">
            <v>937.53648875721569</v>
          </cell>
          <cell r="T155">
            <v>1840.4231560673184</v>
          </cell>
          <cell r="U155">
            <v>1390.0368066135238</v>
          </cell>
          <cell r="V155">
            <v>1110.9374995374483</v>
          </cell>
          <cell r="W155">
            <v>974.905291946332</v>
          </cell>
          <cell r="X155">
            <v>789.17700147623361</v>
          </cell>
          <cell r="Y155">
            <v>41.430629553115097</v>
          </cell>
          <cell r="Z155">
            <v>18842.526062141085</v>
          </cell>
          <cell r="AA155">
            <v>0</v>
          </cell>
        </row>
        <row r="156">
          <cell r="B156" t="str">
            <v>SSD</v>
          </cell>
          <cell r="O156">
            <v>721.89132005261479</v>
          </cell>
          <cell r="P156">
            <v>600.93067025512244</v>
          </cell>
          <cell r="Q156">
            <v>447.94979142813418</v>
          </cell>
          <cell r="R156">
            <v>373.48220051865974</v>
          </cell>
          <cell r="S156">
            <v>235.76648417090706</v>
          </cell>
          <cell r="T156">
            <v>721.89132005261479</v>
          </cell>
          <cell r="U156">
            <v>600.93067025512244</v>
          </cell>
          <cell r="V156">
            <v>447.94979142813418</v>
          </cell>
          <cell r="W156">
            <v>373.48220051865974</v>
          </cell>
          <cell r="X156">
            <v>235.76648417090706</v>
          </cell>
          <cell r="Y156">
            <v>1.9738588618159201</v>
          </cell>
          <cell r="Z156">
            <v>862.01</v>
          </cell>
          <cell r="AA156">
            <v>0</v>
          </cell>
        </row>
        <row r="157">
          <cell r="B157" t="str">
            <v>STP</v>
          </cell>
          <cell r="O157">
            <v>1106.4935296988829</v>
          </cell>
          <cell r="P157">
            <v>840.2150685778106</v>
          </cell>
          <cell r="Q157">
            <v>646.94866755343014</v>
          </cell>
          <cell r="R157">
            <v>527.37001879664501</v>
          </cell>
          <cell r="S157">
            <v>365.06008216530159</v>
          </cell>
          <cell r="T157">
            <v>1106.4935296988829</v>
          </cell>
          <cell r="U157">
            <v>840.2150685778106</v>
          </cell>
          <cell r="V157">
            <v>646.94866755343014</v>
          </cell>
          <cell r="W157">
            <v>527.37001879664501</v>
          </cell>
          <cell r="X157">
            <v>365.06008216530159</v>
          </cell>
          <cell r="Y157">
            <v>10.497486897273401</v>
          </cell>
          <cell r="Z157">
            <v>4174.7272724355262</v>
          </cell>
          <cell r="AA157">
            <v>0</v>
          </cell>
        </row>
        <row r="158">
          <cell r="B158" t="str">
            <v>SUR</v>
          </cell>
          <cell r="O158">
            <v>2925.421405656647</v>
          </cell>
          <cell r="P158">
            <v>1971.8805959059689</v>
          </cell>
          <cell r="Q158">
            <v>1588.0888742139123</v>
          </cell>
          <cell r="R158">
            <v>1255.1631396255498</v>
          </cell>
          <cell r="S158">
            <v>976.53792518440514</v>
          </cell>
          <cell r="T158">
            <v>2925.421405656647</v>
          </cell>
          <cell r="U158">
            <v>1971.8805959059689</v>
          </cell>
          <cell r="V158">
            <v>1588.0888742139123</v>
          </cell>
          <cell r="W158">
            <v>1255.1631396255498</v>
          </cell>
          <cell r="X158">
            <v>976.53792518440514</v>
          </cell>
          <cell r="Y158">
            <v>2.7292761649953299</v>
          </cell>
          <cell r="Z158">
            <v>19841.807806220542</v>
          </cell>
          <cell r="AA158">
            <v>0</v>
          </cell>
        </row>
        <row r="159">
          <cell r="B159" t="str">
            <v>SVK</v>
          </cell>
          <cell r="C159">
            <v>2506</v>
          </cell>
          <cell r="D159">
            <v>1551</v>
          </cell>
          <cell r="E159">
            <v>1385</v>
          </cell>
          <cell r="F159">
            <v>1051</v>
          </cell>
          <cell r="G159">
            <v>964</v>
          </cell>
          <cell r="O159">
            <v>4333.0889240126808</v>
          </cell>
          <cell r="P159">
            <v>2847.6760716470262</v>
          </cell>
          <cell r="Q159">
            <v>2316.4368844049486</v>
          </cell>
          <cell r="R159">
            <v>1818.4019298026301</v>
          </cell>
          <cell r="S159">
            <v>1449.7603707743197</v>
          </cell>
          <cell r="T159">
            <v>4645.7305995328315</v>
          </cell>
          <cell r="U159">
            <v>2875.3105187052761</v>
          </cell>
          <cell r="V159">
            <v>2567.572577954099</v>
          </cell>
          <cell r="W159">
            <v>1948.3890104185978</v>
          </cell>
          <cell r="X159">
            <v>1787.1046679767157</v>
          </cell>
          <cell r="Y159">
            <v>0.53942000000000001</v>
          </cell>
          <cell r="Z159">
            <v>31966.554843408387</v>
          </cell>
          <cell r="AA159">
            <v>0</v>
          </cell>
        </row>
        <row r="160">
          <cell r="B160" t="str">
            <v>SVN</v>
          </cell>
          <cell r="C160">
            <v>2856.0188679245257</v>
          </cell>
          <cell r="D160">
            <v>2333.9622641509432</v>
          </cell>
          <cell r="E160">
            <v>1877.4905660377335</v>
          </cell>
          <cell r="F160">
            <v>1546.2641509433961</v>
          </cell>
          <cell r="G160">
            <v>1228.5188679245257</v>
          </cell>
          <cell r="O160">
            <v>5343.6496188003566</v>
          </cell>
          <cell r="P160">
            <v>3476.4072691178599</v>
          </cell>
          <cell r="Q160">
            <v>2839.3159461350015</v>
          </cell>
          <cell r="R160">
            <v>2222.7495301489489</v>
          </cell>
          <cell r="S160">
            <v>1789.485481404821</v>
          </cell>
          <cell r="T160">
            <v>5012.3269221682131</v>
          </cell>
          <cell r="U160">
            <v>4096.1150583818908</v>
          </cell>
          <cell r="V160">
            <v>3295.0050211350554</v>
          </cell>
          <cell r="W160">
            <v>2713.7010611520832</v>
          </cell>
          <cell r="X160">
            <v>2156.0565531433463</v>
          </cell>
          <cell r="Y160">
            <v>0.56979900000000006</v>
          </cell>
          <cell r="Z160">
            <v>40670.877867310344</v>
          </cell>
          <cell r="AA160">
            <v>0</v>
          </cell>
        </row>
        <row r="161">
          <cell r="B161" t="str">
            <v>SWE</v>
          </cell>
          <cell r="C161">
            <v>58630</v>
          </cell>
          <cell r="D161">
            <v>41540.800000000047</v>
          </cell>
          <cell r="E161">
            <v>37268</v>
          </cell>
          <cell r="F161">
            <v>29050.800000000047</v>
          </cell>
          <cell r="G161">
            <v>27571.599999999977</v>
          </cell>
          <cell r="O161">
            <v>6960.6611629933159</v>
          </cell>
          <cell r="P161">
            <v>4482.448380501286</v>
          </cell>
          <cell r="Q161">
            <v>3675.9816539893154</v>
          </cell>
          <cell r="R161">
            <v>2869.7514776807529</v>
          </cell>
          <cell r="S161">
            <v>2333.0841277554696</v>
          </cell>
          <cell r="T161">
            <v>6516.1386404909726</v>
          </cell>
          <cell r="U161">
            <v>4616.8448240987154</v>
          </cell>
          <cell r="V161">
            <v>4141.9657999968886</v>
          </cell>
          <cell r="W161">
            <v>3228.7061302605398</v>
          </cell>
          <cell r="X161">
            <v>3064.3078311472068</v>
          </cell>
          <cell r="Y161">
            <v>8.9976599999999998</v>
          </cell>
          <cell r="Z161">
            <v>54598.780354148374</v>
          </cell>
          <cell r="AA161">
            <v>0</v>
          </cell>
        </row>
        <row r="162">
          <cell r="B162" t="str">
            <v>SWZ</v>
          </cell>
          <cell r="O162">
            <v>1668.8904378793306</v>
          </cell>
          <cell r="P162">
            <v>1190.1163494785883</v>
          </cell>
          <cell r="Q162">
            <v>937.94115240468386</v>
          </cell>
          <cell r="R162">
            <v>752.39741342803018</v>
          </cell>
          <cell r="S162">
            <v>554.12378990231923</v>
          </cell>
          <cell r="T162">
            <v>1668.8904378793306</v>
          </cell>
          <cell r="U162">
            <v>1190.1163494785883</v>
          </cell>
          <cell r="V162">
            <v>937.94115240468386</v>
          </cell>
          <cell r="W162">
            <v>752.39741342803018</v>
          </cell>
          <cell r="X162">
            <v>554.12378990231923</v>
          </cell>
          <cell r="Y162">
            <v>6.2736403463535604</v>
          </cell>
          <cell r="Z162">
            <v>9018.8542820209077</v>
          </cell>
          <cell r="AA162">
            <v>0</v>
          </cell>
        </row>
        <row r="163">
          <cell r="B163" t="str">
            <v>SYC</v>
          </cell>
          <cell r="O163">
            <v>3962.9936979303602</v>
          </cell>
          <cell r="P163">
            <v>2617.4173490654339</v>
          </cell>
          <cell r="Q163">
            <v>2124.9441363069691</v>
          </cell>
          <cell r="R163">
            <v>1670.318675290682</v>
          </cell>
          <cell r="S163">
            <v>1325.3436560998452</v>
          </cell>
          <cell r="T163">
            <v>3962.9936979303602</v>
          </cell>
          <cell r="U163">
            <v>2617.4173490654339</v>
          </cell>
          <cell r="V163">
            <v>2124.9441363069691</v>
          </cell>
          <cell r="W163">
            <v>1670.318675290682</v>
          </cell>
          <cell r="X163">
            <v>1325.3436560998452</v>
          </cell>
          <cell r="Y163">
            <v>7.9062347930194203</v>
          </cell>
          <cell r="Z163">
            <v>28778.791442318081</v>
          </cell>
          <cell r="AA163">
            <v>0</v>
          </cell>
        </row>
        <row r="164">
          <cell r="B164" t="str">
            <v>TCD</v>
          </cell>
          <cell r="C164">
            <v>222058.71</v>
          </cell>
          <cell r="D164">
            <v>168032.48</v>
          </cell>
          <cell r="E164">
            <v>181988.95</v>
          </cell>
          <cell r="F164">
            <v>183443.52</v>
          </cell>
          <cell r="G164">
            <v>86080.4</v>
          </cell>
          <cell r="O164">
            <v>812.96128512305313</v>
          </cell>
          <cell r="P164">
            <v>657.59082781685504</v>
          </cell>
          <cell r="Q164">
            <v>495.07073936666882</v>
          </cell>
          <cell r="R164">
            <v>409.921300148981</v>
          </cell>
          <cell r="S164">
            <v>266.38191787840049</v>
          </cell>
          <cell r="T164">
            <v>879.43166164900435</v>
          </cell>
          <cell r="U164">
            <v>665.46852900930173</v>
          </cell>
          <cell r="V164">
            <v>720.74112607543111</v>
          </cell>
          <cell r="W164">
            <v>726.50174186971708</v>
          </cell>
          <cell r="X164">
            <v>340.9090740345693</v>
          </cell>
          <cell r="Y164">
            <v>252.50251916518701</v>
          </cell>
          <cell r="Z164">
            <v>1646.4283905402278</v>
          </cell>
          <cell r="AA164">
            <v>1</v>
          </cell>
        </row>
        <row r="165">
          <cell r="B165" t="str">
            <v>TGO</v>
          </cell>
          <cell r="C165">
            <v>265121.74386667088</v>
          </cell>
          <cell r="D165">
            <v>245714.54999999981</v>
          </cell>
          <cell r="F165">
            <v>61022.357599999756</v>
          </cell>
          <cell r="G165">
            <v>79767.743866666686</v>
          </cell>
          <cell r="O165">
            <v>878.58103708063595</v>
          </cell>
          <cell r="P165">
            <v>698.41686175903055</v>
          </cell>
          <cell r="Q165">
            <v>529.02337032838329</v>
          </cell>
          <cell r="R165">
            <v>436.17720875122887</v>
          </cell>
          <cell r="S165">
            <v>288.44162949029902</v>
          </cell>
          <cell r="T165">
            <v>1120.2225291386844</v>
          </cell>
          <cell r="U165">
            <v>1038.2210475561697</v>
          </cell>
          <cell r="V165">
            <v>529.02337032838329</v>
          </cell>
          <cell r="W165">
            <v>257.83860187286012</v>
          </cell>
          <cell r="X165">
            <v>337.04373875475824</v>
          </cell>
          <cell r="Y165">
            <v>236.66881978397399</v>
          </cell>
          <cell r="Z165">
            <v>2211.6349345243398</v>
          </cell>
          <cell r="AA165">
            <v>1</v>
          </cell>
        </row>
        <row r="166">
          <cell r="B166" t="str">
            <v>THA</v>
          </cell>
          <cell r="C166">
            <v>33102.49</v>
          </cell>
          <cell r="D166">
            <v>29348.14</v>
          </cell>
          <cell r="E166">
            <v>22686.75</v>
          </cell>
          <cell r="F166">
            <v>16077.43</v>
          </cell>
          <cell r="G166">
            <v>12794.34</v>
          </cell>
          <cell r="O166">
            <v>2854.8401351444822</v>
          </cell>
          <cell r="P166">
            <v>1927.9676998701202</v>
          </cell>
          <cell r="Q166">
            <v>1551.5690801120154</v>
          </cell>
          <cell r="R166">
            <v>1226.9220181291466</v>
          </cell>
          <cell r="S166">
            <v>952.81027571529091</v>
          </cell>
          <cell r="T166">
            <v>2623.3640536800149</v>
          </cell>
          <cell r="U166">
            <v>2325.8327551301609</v>
          </cell>
          <cell r="V166">
            <v>1797.9192636211078</v>
          </cell>
          <cell r="W166">
            <v>1274.1323065895251</v>
          </cell>
          <cell r="X166">
            <v>1013.9482451791501</v>
          </cell>
          <cell r="Y166">
            <v>12.6183363508257</v>
          </cell>
          <cell r="Z166">
            <v>19233.865916986102</v>
          </cell>
          <cell r="AA166">
            <v>1</v>
          </cell>
        </row>
        <row r="167">
          <cell r="B167" t="str">
            <v>TJK</v>
          </cell>
          <cell r="O167">
            <v>1055.1943611418749</v>
          </cell>
          <cell r="P167">
            <v>808.29873951171498</v>
          </cell>
          <cell r="Q167">
            <v>620.40571841542135</v>
          </cell>
          <cell r="R167">
            <v>506.84409114798882</v>
          </cell>
          <cell r="S167">
            <v>347.81459082255355</v>
          </cell>
          <cell r="T167">
            <v>1055.1943611418749</v>
          </cell>
          <cell r="U167">
            <v>808.29873951171498</v>
          </cell>
          <cell r="V167">
            <v>620.40571841542135</v>
          </cell>
          <cell r="W167">
            <v>506.84409114798882</v>
          </cell>
          <cell r="X167">
            <v>347.81459082255355</v>
          </cell>
          <cell r="Y167">
            <v>2.27365177224029</v>
          </cell>
          <cell r="Z167">
            <v>3732.8690680932241</v>
          </cell>
          <cell r="AA167">
            <v>1</v>
          </cell>
        </row>
        <row r="168">
          <cell r="B168" t="str">
            <v>TKM</v>
          </cell>
          <cell r="O168">
            <v>2502.0942677970993</v>
          </cell>
          <cell r="P168">
            <v>1708.5030672912669</v>
          </cell>
          <cell r="Q168">
            <v>1369.0531470274559</v>
          </cell>
          <cell r="R168">
            <v>1085.7806243171076</v>
          </cell>
          <cell r="S168">
            <v>834.22597946555379</v>
          </cell>
          <cell r="T168">
            <v>2502.0942677970993</v>
          </cell>
          <cell r="U168">
            <v>1708.5030672912669</v>
          </cell>
          <cell r="V168">
            <v>1369.0531470274559</v>
          </cell>
          <cell r="W168">
            <v>1085.7806243171076</v>
          </cell>
          <cell r="X168">
            <v>834.22597946555379</v>
          </cell>
          <cell r="Y168">
            <v>1.6450285155393001</v>
          </cell>
          <cell r="Z168">
            <v>16195.538787725249</v>
          </cell>
          <cell r="AA168">
            <v>0</v>
          </cell>
        </row>
        <row r="169">
          <cell r="B169" t="str">
            <v>TLS</v>
          </cell>
          <cell r="C169">
            <v>450.56000000000495</v>
          </cell>
          <cell r="D169">
            <v>589.11999999999898</v>
          </cell>
          <cell r="E169">
            <v>2173.679999999993</v>
          </cell>
          <cell r="F169">
            <v>361.32999999999811</v>
          </cell>
          <cell r="G169">
            <v>345.33999999999651</v>
          </cell>
          <cell r="O169">
            <v>1060.6714197771039</v>
          </cell>
          <cell r="P169">
            <v>811.70635040743559</v>
          </cell>
          <cell r="Q169">
            <v>623.23962962431779</v>
          </cell>
          <cell r="R169">
            <v>509.03558298765142</v>
          </cell>
          <cell r="S169">
            <v>349.65584029958166</v>
          </cell>
          <cell r="T169">
            <v>1075.4072428322695</v>
          </cell>
          <cell r="U169">
            <v>1406.1255213453003</v>
          </cell>
          <cell r="V169">
            <v>5188.1907306454505</v>
          </cell>
          <cell r="W169">
            <v>862.43097268416557</v>
          </cell>
          <cell r="X169">
            <v>824.26566326280204</v>
          </cell>
          <cell r="Y169">
            <v>0.41896686395135102</v>
          </cell>
          <cell r="Z169">
            <v>3780.0449456310912</v>
          </cell>
          <cell r="AA169">
            <v>0</v>
          </cell>
        </row>
        <row r="170">
          <cell r="B170" t="str">
            <v>TON</v>
          </cell>
          <cell r="C170">
            <v>5685.69</v>
          </cell>
          <cell r="D170">
            <v>1323.24</v>
          </cell>
          <cell r="E170">
            <v>1429.15</v>
          </cell>
          <cell r="F170">
            <v>1297.49</v>
          </cell>
          <cell r="G170">
            <v>932.93</v>
          </cell>
          <cell r="O170">
            <v>1393.620938520128</v>
          </cell>
          <cell r="P170">
            <v>1018.8544719367633</v>
          </cell>
          <cell r="Q170">
            <v>795.51263891684994</v>
          </cell>
          <cell r="R170">
            <v>642.25602153685645</v>
          </cell>
          <cell r="S170">
            <v>461.58510162228862</v>
          </cell>
          <cell r="T170">
            <v>3393.22608180724</v>
          </cell>
          <cell r="U170">
            <v>789.71109583720045</v>
          </cell>
          <cell r="V170">
            <v>852.91830100037419</v>
          </cell>
          <cell r="W170">
            <v>774.3434673512055</v>
          </cell>
          <cell r="X170">
            <v>556.77365605589262</v>
          </cell>
          <cell r="Y170">
            <v>1.6756001111991301</v>
          </cell>
          <cell r="Z170">
            <v>6647.8589985028857</v>
          </cell>
          <cell r="AA170">
            <v>0</v>
          </cell>
        </row>
        <row r="171">
          <cell r="B171" t="str">
            <v>TTO</v>
          </cell>
          <cell r="C171" t="str">
            <v/>
          </cell>
          <cell r="D171" t="str">
            <v/>
          </cell>
          <cell r="E171" t="str">
            <v/>
          </cell>
          <cell r="F171" t="str">
            <v/>
          </cell>
          <cell r="G171" t="str">
            <v/>
          </cell>
          <cell r="O171">
            <v>3747.207207880444</v>
          </cell>
          <cell r="P171">
            <v>2483.1634650712449</v>
          </cell>
          <cell r="Q171">
            <v>2013.2930122989965</v>
          </cell>
          <cell r="R171">
            <v>1583.9777460532046</v>
          </cell>
          <cell r="S171">
            <v>1252.8016607670684</v>
          </cell>
          <cell r="T171">
            <v>3747.207207880444</v>
          </cell>
          <cell r="U171">
            <v>2483.1634650712449</v>
          </cell>
          <cell r="V171">
            <v>2013.2930122989965</v>
          </cell>
          <cell r="W171">
            <v>1583.9777460532046</v>
          </cell>
          <cell r="X171">
            <v>1252.8016607670684</v>
          </cell>
          <cell r="Y171">
            <v>4.1742862368298699</v>
          </cell>
          <cell r="Z171">
            <v>26920.144729383024</v>
          </cell>
          <cell r="AA171">
            <v>0</v>
          </cell>
        </row>
        <row r="172">
          <cell r="B172" t="str">
            <v>TUN</v>
          </cell>
          <cell r="C172" t="str">
            <v/>
          </cell>
          <cell r="D172" t="str">
            <v/>
          </cell>
          <cell r="E172" t="str">
            <v/>
          </cell>
          <cell r="F172" t="str">
            <v/>
          </cell>
          <cell r="G172" t="str">
            <v/>
          </cell>
          <cell r="O172">
            <v>2003.3826823517372</v>
          </cell>
          <cell r="P172">
            <v>1398.2242944012128</v>
          </cell>
          <cell r="Q172">
            <v>1111.0123908249143</v>
          </cell>
          <cell r="R172">
            <v>886.23513053347222</v>
          </cell>
          <cell r="S172">
            <v>666.57167684720821</v>
          </cell>
          <cell r="T172">
            <v>2003.3826823517372</v>
          </cell>
          <cell r="U172">
            <v>1398.2242944012128</v>
          </cell>
          <cell r="V172">
            <v>1111.0123908249143</v>
          </cell>
          <cell r="W172">
            <v>886.23513053347222</v>
          </cell>
          <cell r="X172">
            <v>666.57167684720821</v>
          </cell>
          <cell r="Y172">
            <v>0.88147085817050497</v>
          </cell>
          <cell r="Z172">
            <v>11899.956386916783</v>
          </cell>
          <cell r="AA172">
            <v>0</v>
          </cell>
        </row>
        <row r="173">
          <cell r="B173" t="str">
            <v>TUR</v>
          </cell>
          <cell r="C173">
            <v>10474.43125000014</v>
          </cell>
          <cell r="D173">
            <v>6410.4562500000466</v>
          </cell>
          <cell r="E173">
            <v>5043.4799999999814</v>
          </cell>
          <cell r="F173">
            <v>3680.0537499999627</v>
          </cell>
          <cell r="G173">
            <v>2826.3962500000489</v>
          </cell>
          <cell r="O173">
            <v>3741.0917753824269</v>
          </cell>
          <cell r="P173">
            <v>2479.3586830157365</v>
          </cell>
          <cell r="Q173">
            <v>2010.1287970043295</v>
          </cell>
          <cell r="R173">
            <v>1581.5308267653211</v>
          </cell>
          <cell r="S173">
            <v>1250.7458060394324</v>
          </cell>
          <cell r="T173">
            <v>5437.7122315454999</v>
          </cell>
          <cell r="U173">
            <v>3327.9340451456096</v>
          </cell>
          <cell r="V173">
            <v>2618.2799076135639</v>
          </cell>
          <cell r="W173">
            <v>1910.4687225017028</v>
          </cell>
          <cell r="X173">
            <v>1467.2996645826847</v>
          </cell>
          <cell r="Y173">
            <v>1.9262570000000001</v>
          </cell>
          <cell r="Z173">
            <v>26867.470307977004</v>
          </cell>
          <cell r="AA173">
            <v>1</v>
          </cell>
        </row>
        <row r="174">
          <cell r="B174" t="str">
            <v>TUV</v>
          </cell>
          <cell r="O174">
            <v>1139.0958316816027</v>
          </cell>
          <cell r="P174">
            <v>860.49894115629832</v>
          </cell>
          <cell r="Q174">
            <v>663.81758117622462</v>
          </cell>
          <cell r="R174">
            <v>540.41491816832354</v>
          </cell>
          <cell r="S174">
            <v>376.02015681001717</v>
          </cell>
          <cell r="T174">
            <v>1139.0958316816027</v>
          </cell>
          <cell r="U174">
            <v>860.49894115629832</v>
          </cell>
          <cell r="V174">
            <v>663.81758117622462</v>
          </cell>
          <cell r="W174">
            <v>540.41491816832354</v>
          </cell>
          <cell r="X174">
            <v>376.02015681001717</v>
          </cell>
          <cell r="Y174">
            <v>1.30947144097098</v>
          </cell>
          <cell r="Z174">
            <v>4455.5426348814381</v>
          </cell>
          <cell r="AA174">
            <v>0</v>
          </cell>
        </row>
        <row r="175">
          <cell r="B175" t="str">
            <v>TZA</v>
          </cell>
          <cell r="O175">
            <v>943.77286488911318</v>
          </cell>
          <cell r="P175">
            <v>738.97665809263731</v>
          </cell>
          <cell r="Q175">
            <v>562.75458700124796</v>
          </cell>
          <cell r="R175">
            <v>462.26189547267967</v>
          </cell>
          <cell r="S175">
            <v>310.35748375681862</v>
          </cell>
          <cell r="T175">
            <v>943.77286488911318</v>
          </cell>
          <cell r="U175">
            <v>738.97665809263731</v>
          </cell>
          <cell r="V175">
            <v>562.75458700124796</v>
          </cell>
          <cell r="W175">
            <v>462.26189547267967</v>
          </cell>
          <cell r="X175">
            <v>310.35748375681862</v>
          </cell>
          <cell r="Y175">
            <v>895.99335853811601</v>
          </cell>
          <cell r="Z175">
            <v>2773.15561377736</v>
          </cell>
          <cell r="AA175">
            <v>1</v>
          </cell>
        </row>
        <row r="176">
          <cell r="B176" t="str">
            <v>UGA</v>
          </cell>
          <cell r="C176">
            <v>850548.28000000119</v>
          </cell>
          <cell r="D176">
            <v>928960.26799997687</v>
          </cell>
          <cell r="E176">
            <v>567261.96000000089</v>
          </cell>
          <cell r="F176">
            <v>426359.304</v>
          </cell>
          <cell r="G176">
            <v>303906.85000000149</v>
          </cell>
          <cell r="O176">
            <v>885.9625376963113</v>
          </cell>
          <cell r="P176">
            <v>703.00934170126732</v>
          </cell>
          <cell r="Q176">
            <v>532.84266800737623</v>
          </cell>
          <cell r="R176">
            <v>439.13070978911583</v>
          </cell>
          <cell r="S176">
            <v>290.92310450334242</v>
          </cell>
          <cell r="T176">
            <v>648.5710805958596</v>
          </cell>
          <cell r="U176">
            <v>708.36280433999991</v>
          </cell>
          <cell r="V176">
            <v>432.55593013264968</v>
          </cell>
          <cell r="W176">
            <v>325.11301359327683</v>
          </cell>
          <cell r="X176">
            <v>231.73898382933007</v>
          </cell>
          <cell r="Y176">
            <v>1311.41875647397</v>
          </cell>
          <cell r="Z176">
            <v>2275.2144563594611</v>
          </cell>
          <cell r="AA176">
            <v>1</v>
          </cell>
        </row>
        <row r="177">
          <cell r="B177" t="str">
            <v>UKR</v>
          </cell>
          <cell r="O177">
            <v>2171.3217325330843</v>
          </cell>
          <cell r="P177">
            <v>1502.7093794309817</v>
          </cell>
          <cell r="Q177">
            <v>1197.9065412105165</v>
          </cell>
          <cell r="R177">
            <v>953.43124482479152</v>
          </cell>
          <cell r="S177">
            <v>723.02856528182781</v>
          </cell>
          <cell r="T177">
            <v>2171.3217325330843</v>
          </cell>
          <cell r="U177">
            <v>1502.7093794309817</v>
          </cell>
          <cell r="V177">
            <v>1197.9065412105165</v>
          </cell>
          <cell r="W177">
            <v>953.43124482479152</v>
          </cell>
          <cell r="X177">
            <v>723.02856528182781</v>
          </cell>
          <cell r="Y177">
            <v>7.0904509433616996</v>
          </cell>
          <cell r="Z177">
            <v>13346.475877181399</v>
          </cell>
          <cell r="AA177">
            <v>1</v>
          </cell>
        </row>
        <row r="178">
          <cell r="B178" t="str">
            <v>URY</v>
          </cell>
          <cell r="C178">
            <v>100404.93</v>
          </cell>
          <cell r="D178">
            <v>52797.1</v>
          </cell>
          <cell r="E178">
            <v>46271.75</v>
          </cell>
          <cell r="F178">
            <v>36872.33</v>
          </cell>
          <cell r="G178">
            <v>25957.46</v>
          </cell>
          <cell r="O178">
            <v>3408.9701198440066</v>
          </cell>
          <cell r="P178">
            <v>2272.7256254767826</v>
          </cell>
          <cell r="Q178">
            <v>1838.284136387831</v>
          </cell>
          <cell r="R178">
            <v>1448.6416345251432</v>
          </cell>
          <cell r="S178">
            <v>1139.0948515222658</v>
          </cell>
          <cell r="T178">
            <v>3865.3100088230522</v>
          </cell>
          <cell r="U178">
            <v>2032.5412215000954</v>
          </cell>
          <cell r="V178">
            <v>1781.3334305472658</v>
          </cell>
          <cell r="W178">
            <v>1419.4819537011431</v>
          </cell>
          <cell r="X178">
            <v>999.28987492570366</v>
          </cell>
          <cell r="Y178">
            <v>25.9759061422792</v>
          </cell>
          <cell r="Z178">
            <v>24006.78693888268</v>
          </cell>
          <cell r="AA178">
            <v>0</v>
          </cell>
        </row>
        <row r="179">
          <cell r="B179" t="str">
            <v>USA</v>
          </cell>
          <cell r="C179">
            <v>6756.37</v>
          </cell>
          <cell r="D179">
            <v>5847.65</v>
          </cell>
          <cell r="E179">
            <v>4495.83</v>
          </cell>
          <cell r="F179">
            <v>3142.3</v>
          </cell>
          <cell r="G179">
            <v>2600.5100000000002</v>
          </cell>
          <cell r="O179">
            <v>8200.6823305368416</v>
          </cell>
          <cell r="P179">
            <v>5253.9408772707438</v>
          </cell>
          <cell r="Q179">
            <v>4317.5869607807017</v>
          </cell>
          <cell r="R179">
            <v>3365.9112690332277</v>
          </cell>
          <cell r="S179">
            <v>2749.9480830831585</v>
          </cell>
          <cell r="T179">
            <v>6756.37</v>
          </cell>
          <cell r="U179">
            <v>5847.65</v>
          </cell>
          <cell r="V179">
            <v>4495.83</v>
          </cell>
          <cell r="W179">
            <v>3142.3</v>
          </cell>
          <cell r="X179">
            <v>2600.5100000000002</v>
          </cell>
          <cell r="Y179">
            <v>1</v>
          </cell>
          <cell r="Z179">
            <v>65279.529026094977</v>
          </cell>
          <cell r="AA179">
            <v>0</v>
          </cell>
        </row>
        <row r="180">
          <cell r="B180" t="str">
            <v>UZB</v>
          </cell>
          <cell r="O180">
            <v>1511.0014457020484</v>
          </cell>
          <cell r="P180">
            <v>1091.8840160511113</v>
          </cell>
          <cell r="Q180">
            <v>856.24705079062244</v>
          </cell>
          <cell r="R180">
            <v>689.22254878380784</v>
          </cell>
          <cell r="S180">
            <v>501.04547841501631</v>
          </cell>
          <cell r="T180">
            <v>1511.0014457020484</v>
          </cell>
          <cell r="U180">
            <v>1091.8840160511113</v>
          </cell>
          <cell r="V180">
            <v>856.24705079062244</v>
          </cell>
          <cell r="W180">
            <v>689.22254878380784</v>
          </cell>
          <cell r="X180">
            <v>501.04547841501631</v>
          </cell>
          <cell r="Y180">
            <v>2058.3786902145798</v>
          </cell>
          <cell r="Z180">
            <v>7658.8995589469559</v>
          </cell>
          <cell r="AA180">
            <v>1</v>
          </cell>
        </row>
        <row r="181">
          <cell r="B181" t="str">
            <v>VCT</v>
          </cell>
          <cell r="O181">
            <v>2133.1091129765464</v>
          </cell>
          <cell r="P181">
            <v>1478.9349874759025</v>
          </cell>
          <cell r="Q181">
            <v>1178.1347662315102</v>
          </cell>
          <cell r="R181">
            <v>938.14153377593732</v>
          </cell>
          <cell r="S181">
            <v>710.18244285367064</v>
          </cell>
          <cell r="T181">
            <v>2133.1091129765464</v>
          </cell>
          <cell r="U181">
            <v>1478.9349874759025</v>
          </cell>
          <cell r="V181">
            <v>1178.1347662315102</v>
          </cell>
          <cell r="W181">
            <v>938.14153377593732</v>
          </cell>
          <cell r="X181">
            <v>710.18244285367064</v>
          </cell>
          <cell r="Y181">
            <v>1.54735291403325</v>
          </cell>
          <cell r="Z181">
            <v>13017.336829991895</v>
          </cell>
          <cell r="AA181">
            <v>0</v>
          </cell>
        </row>
        <row r="182">
          <cell r="B182" t="str">
            <v>VNM</v>
          </cell>
          <cell r="C182">
            <v>11010795.59</v>
          </cell>
          <cell r="D182">
            <v>9105925.2200000007</v>
          </cell>
          <cell r="E182">
            <v>7310621.6399999997</v>
          </cell>
          <cell r="F182">
            <v>6500897.0199999996</v>
          </cell>
          <cell r="G182">
            <v>5599794.0999999996</v>
          </cell>
          <cell r="O182">
            <v>1594.8641617832932</v>
          </cell>
          <cell r="P182">
            <v>1144.0601061928278</v>
          </cell>
          <cell r="Q182">
            <v>899.63886142096567</v>
          </cell>
          <cell r="R182">
            <v>722.77786929140052</v>
          </cell>
          <cell r="S182">
            <v>529.23801612742068</v>
          </cell>
          <cell r="T182">
            <v>1474.4752280373909</v>
          </cell>
          <cell r="U182">
            <v>1219.3906476154036</v>
          </cell>
          <cell r="V182">
            <v>978.97835098527014</v>
          </cell>
          <cell r="W182">
            <v>870.54668644630567</v>
          </cell>
          <cell r="X182">
            <v>749.87839117263422</v>
          </cell>
          <cell r="Y182">
            <v>7467.6029685869898</v>
          </cell>
          <cell r="Z182">
            <v>8381.2393196342655</v>
          </cell>
          <cell r="AA182">
            <v>1</v>
          </cell>
        </row>
        <row r="183">
          <cell r="B183" t="str">
            <v>VUT</v>
          </cell>
          <cell r="O183">
            <v>1001.4459644256181</v>
          </cell>
          <cell r="P183">
            <v>774.85859682275975</v>
          </cell>
          <cell r="Q183">
            <v>592.59550237451754</v>
          </cell>
          <cell r="R183">
            <v>485.33817334732998</v>
          </cell>
          <cell r="S183">
            <v>329.74573052071992</v>
          </cell>
          <cell r="T183">
            <v>1001.4459644256181</v>
          </cell>
          <cell r="U183">
            <v>774.85859682275975</v>
          </cell>
          <cell r="V183">
            <v>592.59550237451754</v>
          </cell>
          <cell r="W183">
            <v>485.33817334732998</v>
          </cell>
          <cell r="X183">
            <v>329.74573052071992</v>
          </cell>
          <cell r="Y183">
            <v>109.342492604456</v>
          </cell>
          <cell r="Z183">
            <v>3269.9147799953403</v>
          </cell>
          <cell r="AA183">
            <v>0</v>
          </cell>
        </row>
        <row r="184">
          <cell r="B184" t="str">
            <v>WSM</v>
          </cell>
          <cell r="C184">
            <v>2409.5380000000005</v>
          </cell>
          <cell r="D184">
            <v>1835.3119999999908</v>
          </cell>
          <cell r="E184">
            <v>1684.0299999999843</v>
          </cell>
          <cell r="F184">
            <v>1122.7160000000003</v>
          </cell>
          <cell r="G184">
            <v>897.50400000000081</v>
          </cell>
          <cell r="O184">
            <v>1424.2916016286486</v>
          </cell>
          <cell r="P184">
            <v>1037.9365546289821</v>
          </cell>
          <cell r="Q184">
            <v>811.38209399415359</v>
          </cell>
          <cell r="R184">
            <v>654.52802963387262</v>
          </cell>
          <cell r="S184">
            <v>471.89580781875532</v>
          </cell>
          <cell r="T184">
            <v>1471.6283227113026</v>
          </cell>
          <cell r="U184">
            <v>1120.9190808411872</v>
          </cell>
          <cell r="V184">
            <v>1028.5234116645977</v>
          </cell>
          <cell r="W184">
            <v>685.70018981279532</v>
          </cell>
          <cell r="X184">
            <v>548.1516814205404</v>
          </cell>
          <cell r="Y184">
            <v>1.6373278244337599</v>
          </cell>
          <cell r="Z184">
            <v>6912.0364600158991</v>
          </cell>
          <cell r="AA184">
            <v>0</v>
          </cell>
        </row>
        <row r="185">
          <cell r="B185" t="str">
            <v>YEM</v>
          </cell>
          <cell r="O185">
            <v>858.65444219135293</v>
          </cell>
          <cell r="P185">
            <v>686.01931658349076</v>
          </cell>
          <cell r="Q185">
            <v>518.71305518064014</v>
          </cell>
          <cell r="R185">
            <v>428.20413907999284</v>
          </cell>
          <cell r="S185">
            <v>281.7428090353107</v>
          </cell>
          <cell r="T185">
            <v>858.65444219135293</v>
          </cell>
          <cell r="U185">
            <v>686.01931658349076</v>
          </cell>
          <cell r="V185">
            <v>518.71305518064014</v>
          </cell>
          <cell r="W185">
            <v>428.20413907999284</v>
          </cell>
          <cell r="X185">
            <v>281.7428090353107</v>
          </cell>
          <cell r="Z185">
            <v>2040</v>
          </cell>
          <cell r="AA185">
            <v>0</v>
          </cell>
        </row>
        <row r="186">
          <cell r="B186" t="str">
            <v>ZAF</v>
          </cell>
          <cell r="C186">
            <v>19800</v>
          </cell>
          <cell r="D186">
            <v>22000</v>
          </cell>
          <cell r="E186">
            <v>6300</v>
          </cell>
          <cell r="F186">
            <v>5000</v>
          </cell>
          <cell r="G186">
            <v>3800</v>
          </cell>
          <cell r="O186">
            <v>2280.8358049106218</v>
          </cell>
          <cell r="P186">
            <v>1570.8447365856587</v>
          </cell>
          <cell r="Q186">
            <v>1254.5707432780973</v>
          </cell>
          <cell r="R186">
            <v>997.25023818007367</v>
          </cell>
          <cell r="S186">
            <v>759.84444437345689</v>
          </cell>
          <cell r="T186">
            <v>2955.9705098309555</v>
          </cell>
          <cell r="U186">
            <v>3284.4116775899506</v>
          </cell>
          <cell r="V186">
            <v>940.53607130984949</v>
          </cell>
          <cell r="W186">
            <v>746.45719945226153</v>
          </cell>
          <cell r="X186">
            <v>567.30747158371878</v>
          </cell>
          <cell r="Y186">
            <v>6.69830769087487</v>
          </cell>
          <cell r="Z186">
            <v>14289.760003066929</v>
          </cell>
          <cell r="AA186">
            <v>1</v>
          </cell>
        </row>
        <row r="187">
          <cell r="B187" t="str">
            <v>ZMB</v>
          </cell>
          <cell r="D187">
            <v>8719.5700000000652</v>
          </cell>
          <cell r="E187">
            <v>4230.559999999823</v>
          </cell>
          <cell r="F187">
            <v>3011.6699999999255</v>
          </cell>
          <cell r="G187">
            <v>191.71999999973923</v>
          </cell>
          <cell r="O187" t="e">
            <v>#N/A</v>
          </cell>
          <cell r="P187" t="e">
            <v>#N/A</v>
          </cell>
          <cell r="Q187" t="e">
            <v>#N/A</v>
          </cell>
          <cell r="R187" t="e">
            <v>#N/A</v>
          </cell>
          <cell r="S187" t="e">
            <v>#N/A</v>
          </cell>
          <cell r="T187" t="str">
            <v/>
          </cell>
          <cell r="U187">
            <v>1875.0110015252762</v>
          </cell>
          <cell r="V187">
            <v>909.717628577141</v>
          </cell>
          <cell r="W187">
            <v>647.61385973889162</v>
          </cell>
          <cell r="X187">
            <v>41.226472086574717</v>
          </cell>
          <cell r="Y187">
            <v>4.6504100471447396</v>
          </cell>
          <cell r="Z187" t="e">
            <v>#N/A</v>
          </cell>
          <cell r="AA187">
            <v>0</v>
          </cell>
        </row>
        <row r="188">
          <cell r="B188" t="str">
            <v>ZWE</v>
          </cell>
          <cell r="C188">
            <v>1130.5</v>
          </cell>
          <cell r="D188">
            <v>742.13</v>
          </cell>
          <cell r="E188">
            <v>785.8</v>
          </cell>
          <cell r="F188">
            <v>540.44000000000005</v>
          </cell>
          <cell r="G188">
            <v>279.2</v>
          </cell>
          <cell r="O188" t="e">
            <v>#N/A</v>
          </cell>
          <cell r="P188" t="e">
            <v>#N/A</v>
          </cell>
          <cell r="Q188" t="e">
            <v>#N/A</v>
          </cell>
          <cell r="R188" t="e">
            <v>#N/A</v>
          </cell>
          <cell r="S188" t="e">
            <v>#N/A</v>
          </cell>
          <cell r="T188">
            <v>334.2525947038888</v>
          </cell>
          <cell r="U188">
            <v>219.42404078513664</v>
          </cell>
          <cell r="V188">
            <v>232.33585928201308</v>
          </cell>
          <cell r="W188">
            <v>159.79077601218017</v>
          </cell>
          <cell r="X188">
            <v>82.5504860162103</v>
          </cell>
          <cell r="Y188">
            <v>3.3821726978708999</v>
          </cell>
          <cell r="Z188" t="e">
            <v>#N/A</v>
          </cell>
          <cell r="AA188">
            <v>0</v>
          </cell>
        </row>
      </sheetData>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
      <sheetName val="Salaries"/>
      <sheetName val="All_countries"/>
      <sheetName val="Salaries 2019 LF"/>
      <sheetName val="Salaries 2019 WF"/>
      <sheetName val="Tobacco cessation RT"/>
      <sheetName val="ILO Stat"/>
      <sheetName val="ILO Code"/>
      <sheetName val="1.Managers"/>
      <sheetName val="2.Professionals"/>
      <sheetName val="3.Technicians"/>
      <sheetName val="4.Support"/>
      <sheetName val="5.Service"/>
      <sheetName val="Countries"/>
    </sheetNames>
    <sheetDataSet>
      <sheetData sheetId="0" refreshError="1"/>
      <sheetData sheetId="1" refreshError="1">
        <row r="2">
          <cell r="M2" t="str">
            <v>Afghanistan</v>
          </cell>
          <cell r="O2">
            <v>1</v>
          </cell>
          <cell r="P2">
            <v>1878.57</v>
          </cell>
        </row>
        <row r="3">
          <cell r="M3" t="str">
            <v>Afghanistan</v>
          </cell>
          <cell r="O3">
            <v>2</v>
          </cell>
          <cell r="P3">
            <v>2449.56</v>
          </cell>
        </row>
        <row r="4">
          <cell r="M4" t="str">
            <v>Afghanistan</v>
          </cell>
          <cell r="O4">
            <v>3</v>
          </cell>
          <cell r="P4">
            <v>3233.97</v>
          </cell>
        </row>
        <row r="5">
          <cell r="M5" t="str">
            <v>Afghanistan</v>
          </cell>
          <cell r="O5">
            <v>4</v>
          </cell>
          <cell r="P5">
            <v>5236.2700000000004</v>
          </cell>
        </row>
        <row r="6">
          <cell r="M6" t="str">
            <v>Afghanistan</v>
          </cell>
          <cell r="O6">
            <v>5</v>
          </cell>
          <cell r="P6">
            <v>7860.18</v>
          </cell>
        </row>
        <row r="7">
          <cell r="M7" t="str">
            <v>Algeria</v>
          </cell>
          <cell r="O7">
            <v>1</v>
          </cell>
          <cell r="P7">
            <v>6741.5</v>
          </cell>
        </row>
        <row r="8">
          <cell r="M8" t="str">
            <v>Algeria</v>
          </cell>
          <cell r="O8">
            <v>2</v>
          </cell>
          <cell r="P8">
            <v>8790.6</v>
          </cell>
        </row>
        <row r="9">
          <cell r="M9" t="str">
            <v>Algeria</v>
          </cell>
          <cell r="O9">
            <v>3</v>
          </cell>
          <cell r="P9">
            <v>11605.54</v>
          </cell>
        </row>
        <row r="10">
          <cell r="M10" t="str">
            <v>Algeria</v>
          </cell>
          <cell r="O10">
            <v>4</v>
          </cell>
          <cell r="P10">
            <v>18791.080000000002</v>
          </cell>
        </row>
        <row r="11">
          <cell r="M11" t="str">
            <v>Algeria</v>
          </cell>
          <cell r="O11">
            <v>5</v>
          </cell>
          <cell r="P11">
            <v>28207.35</v>
          </cell>
        </row>
        <row r="12">
          <cell r="M12" t="str">
            <v>Angola</v>
          </cell>
          <cell r="O12">
            <v>1</v>
          </cell>
          <cell r="P12">
            <v>5151.79</v>
          </cell>
        </row>
        <row r="13">
          <cell r="M13" t="str">
            <v>Angola</v>
          </cell>
          <cell r="O13">
            <v>2</v>
          </cell>
          <cell r="P13">
            <v>6717.69</v>
          </cell>
        </row>
        <row r="14">
          <cell r="M14" t="str">
            <v>Angola</v>
          </cell>
          <cell r="O14">
            <v>3</v>
          </cell>
          <cell r="P14">
            <v>8868.84</v>
          </cell>
        </row>
        <row r="15">
          <cell r="M15" t="str">
            <v>Angola</v>
          </cell>
          <cell r="O15">
            <v>4</v>
          </cell>
          <cell r="P15">
            <v>14359.97</v>
          </cell>
        </row>
        <row r="16">
          <cell r="M16" t="str">
            <v>Angola</v>
          </cell>
          <cell r="O16">
            <v>5</v>
          </cell>
          <cell r="P16">
            <v>21555.79</v>
          </cell>
        </row>
        <row r="17">
          <cell r="M17" t="str">
            <v>Argentina</v>
          </cell>
          <cell r="O17">
            <v>1</v>
          </cell>
          <cell r="P17">
            <v>7661.71</v>
          </cell>
        </row>
        <row r="18">
          <cell r="M18" t="str">
            <v>Argentina</v>
          </cell>
          <cell r="O18">
            <v>2</v>
          </cell>
          <cell r="P18">
            <v>9990.5</v>
          </cell>
        </row>
        <row r="19">
          <cell r="M19" t="str">
            <v>Argentina</v>
          </cell>
          <cell r="O19">
            <v>3</v>
          </cell>
          <cell r="P19">
            <v>13189.68</v>
          </cell>
        </row>
        <row r="20">
          <cell r="M20" t="str">
            <v>Argentina</v>
          </cell>
          <cell r="O20">
            <v>4</v>
          </cell>
          <cell r="P20">
            <v>21356.04</v>
          </cell>
        </row>
        <row r="21">
          <cell r="M21" t="str">
            <v>Argentina</v>
          </cell>
          <cell r="O21">
            <v>5</v>
          </cell>
          <cell r="P21">
            <v>32057.62</v>
          </cell>
        </row>
        <row r="22">
          <cell r="M22" t="str">
            <v>Bangladesh</v>
          </cell>
          <cell r="O22">
            <v>1</v>
          </cell>
          <cell r="P22">
            <v>2270.1799999999998</v>
          </cell>
        </row>
        <row r="23">
          <cell r="M23" t="str">
            <v>Bangladesh</v>
          </cell>
          <cell r="O23">
            <v>2</v>
          </cell>
          <cell r="P23">
            <v>2960.21</v>
          </cell>
        </row>
        <row r="24">
          <cell r="M24" t="str">
            <v>Bangladesh</v>
          </cell>
          <cell r="O24">
            <v>3</v>
          </cell>
          <cell r="P24">
            <v>3908.13</v>
          </cell>
        </row>
        <row r="25">
          <cell r="M25" t="str">
            <v>Bangladesh</v>
          </cell>
          <cell r="O25">
            <v>4</v>
          </cell>
          <cell r="P25">
            <v>6327.84</v>
          </cell>
        </row>
        <row r="26">
          <cell r="M26" t="str">
            <v>Bangladesh</v>
          </cell>
          <cell r="O26">
            <v>5</v>
          </cell>
          <cell r="P26">
            <v>9498.74</v>
          </cell>
        </row>
        <row r="27">
          <cell r="M27" t="str">
            <v>Brazil</v>
          </cell>
          <cell r="O27">
            <v>1</v>
          </cell>
          <cell r="P27">
            <v>6641.86</v>
          </cell>
        </row>
        <row r="28">
          <cell r="M28" t="str">
            <v>Brazil</v>
          </cell>
          <cell r="O28">
            <v>2</v>
          </cell>
          <cell r="P28">
            <v>8660.67</v>
          </cell>
        </row>
        <row r="29">
          <cell r="M29" t="str">
            <v>Brazil</v>
          </cell>
          <cell r="O29">
            <v>3</v>
          </cell>
          <cell r="P29">
            <v>11434.01</v>
          </cell>
        </row>
        <row r="30">
          <cell r="M30" t="str">
            <v>Brazil</v>
          </cell>
          <cell r="O30">
            <v>4</v>
          </cell>
          <cell r="P30">
            <v>18513.349999999999</v>
          </cell>
        </row>
        <row r="31">
          <cell r="M31" t="str">
            <v>Brazil</v>
          </cell>
          <cell r="O31">
            <v>5</v>
          </cell>
          <cell r="P31">
            <v>27790.44</v>
          </cell>
        </row>
        <row r="32">
          <cell r="M32" t="str">
            <v>Burkina Faso</v>
          </cell>
          <cell r="O32">
            <v>1</v>
          </cell>
          <cell r="P32">
            <v>2712.38</v>
          </cell>
        </row>
        <row r="33">
          <cell r="M33" t="str">
            <v>Burkina Faso</v>
          </cell>
          <cell r="O33">
            <v>2</v>
          </cell>
          <cell r="P33">
            <v>3536.81</v>
          </cell>
        </row>
        <row r="34">
          <cell r="M34" t="str">
            <v>Burkina Faso</v>
          </cell>
          <cell r="O34">
            <v>3</v>
          </cell>
          <cell r="P34">
            <v>4669.38</v>
          </cell>
        </row>
        <row r="35">
          <cell r="M35" t="str">
            <v>Burkina Faso</v>
          </cell>
          <cell r="O35">
            <v>4</v>
          </cell>
          <cell r="P35">
            <v>7560.42</v>
          </cell>
        </row>
        <row r="36">
          <cell r="M36" t="str">
            <v>Burkina Faso</v>
          </cell>
          <cell r="O36">
            <v>5</v>
          </cell>
          <cell r="P36">
            <v>11348.96</v>
          </cell>
        </row>
        <row r="37">
          <cell r="M37" t="str">
            <v>Burundi</v>
          </cell>
          <cell r="O37">
            <v>1</v>
          </cell>
          <cell r="P37">
            <v>1978.03</v>
          </cell>
        </row>
        <row r="38">
          <cell r="M38" t="str">
            <v>Burundi</v>
          </cell>
          <cell r="O38">
            <v>2</v>
          </cell>
          <cell r="P38">
            <v>2579.2600000000002</v>
          </cell>
        </row>
        <row r="39">
          <cell r="M39" t="str">
            <v>Burundi</v>
          </cell>
          <cell r="O39">
            <v>3</v>
          </cell>
          <cell r="P39">
            <v>3405.2</v>
          </cell>
        </row>
        <row r="40">
          <cell r="M40" t="str">
            <v>Burundi</v>
          </cell>
          <cell r="O40">
            <v>4</v>
          </cell>
          <cell r="P40">
            <v>5513.52</v>
          </cell>
        </row>
        <row r="41">
          <cell r="M41" t="str">
            <v>Burundi</v>
          </cell>
          <cell r="O41">
            <v>5</v>
          </cell>
          <cell r="P41">
            <v>8276.35</v>
          </cell>
        </row>
        <row r="42">
          <cell r="M42" t="str">
            <v>Cameroon</v>
          </cell>
          <cell r="O42">
            <v>1</v>
          </cell>
          <cell r="P42">
            <v>4087.74</v>
          </cell>
        </row>
        <row r="43">
          <cell r="M43" t="str">
            <v>Cameroon</v>
          </cell>
          <cell r="O43">
            <v>2</v>
          </cell>
          <cell r="P43">
            <v>5330.22</v>
          </cell>
        </row>
        <row r="44">
          <cell r="M44" t="str">
            <v>Cameroon</v>
          </cell>
          <cell r="O44">
            <v>3</v>
          </cell>
          <cell r="P44">
            <v>7037.07</v>
          </cell>
        </row>
        <row r="45">
          <cell r="M45" t="str">
            <v>Cameroon</v>
          </cell>
          <cell r="O45">
            <v>4</v>
          </cell>
          <cell r="P45">
            <v>11394.06</v>
          </cell>
        </row>
        <row r="46">
          <cell r="M46" t="str">
            <v>Cameroon</v>
          </cell>
          <cell r="O46">
            <v>5</v>
          </cell>
          <cell r="P46">
            <v>17103.650000000001</v>
          </cell>
        </row>
        <row r="47">
          <cell r="M47" t="str">
            <v>Central African Republic</v>
          </cell>
          <cell r="O47">
            <v>1</v>
          </cell>
          <cell r="P47">
            <v>2173.4</v>
          </cell>
        </row>
        <row r="48">
          <cell r="M48" t="str">
            <v>Central African Republic</v>
          </cell>
          <cell r="O48">
            <v>2</v>
          </cell>
          <cell r="P48">
            <v>2834.01</v>
          </cell>
        </row>
        <row r="49">
          <cell r="M49" t="str">
            <v>Central African Republic</v>
          </cell>
          <cell r="O49">
            <v>3</v>
          </cell>
          <cell r="P49">
            <v>3741.52</v>
          </cell>
        </row>
        <row r="50">
          <cell r="M50" t="str">
            <v>Central African Republic</v>
          </cell>
          <cell r="O50">
            <v>4</v>
          </cell>
          <cell r="P50">
            <v>6058.07</v>
          </cell>
        </row>
        <row r="51">
          <cell r="M51" t="str">
            <v>Central African Republic</v>
          </cell>
          <cell r="O51">
            <v>5</v>
          </cell>
          <cell r="P51">
            <v>9093.7900000000009</v>
          </cell>
        </row>
        <row r="52">
          <cell r="M52" t="str">
            <v>Chad</v>
          </cell>
          <cell r="O52">
            <v>1</v>
          </cell>
          <cell r="P52">
            <v>2908.13</v>
          </cell>
        </row>
        <row r="53">
          <cell r="M53" t="str">
            <v>Chad</v>
          </cell>
          <cell r="O53">
            <v>2</v>
          </cell>
          <cell r="P53">
            <v>3792.06</v>
          </cell>
        </row>
        <row r="54">
          <cell r="M54" t="str">
            <v>Chad</v>
          </cell>
          <cell r="O54">
            <v>3</v>
          </cell>
          <cell r="P54">
            <v>5006.3599999999997</v>
          </cell>
        </row>
        <row r="55">
          <cell r="M55" t="str">
            <v>Chad</v>
          </cell>
          <cell r="O55">
            <v>4</v>
          </cell>
          <cell r="P55">
            <v>8106.04</v>
          </cell>
        </row>
        <row r="56">
          <cell r="M56" t="str">
            <v>Chad</v>
          </cell>
          <cell r="O56">
            <v>5</v>
          </cell>
          <cell r="P56">
            <v>12168</v>
          </cell>
        </row>
        <row r="57">
          <cell r="M57" t="str">
            <v>China</v>
          </cell>
          <cell r="O57">
            <v>1</v>
          </cell>
          <cell r="P57">
            <v>3713.87</v>
          </cell>
        </row>
        <row r="58">
          <cell r="M58" t="str">
            <v>China</v>
          </cell>
          <cell r="O58">
            <v>2</v>
          </cell>
          <cell r="P58">
            <v>4842.71</v>
          </cell>
        </row>
        <row r="59">
          <cell r="M59" t="str">
            <v>China</v>
          </cell>
          <cell r="O59">
            <v>3</v>
          </cell>
          <cell r="P59">
            <v>6393.45</v>
          </cell>
        </row>
        <row r="60">
          <cell r="M60" t="str">
            <v>China</v>
          </cell>
          <cell r="O60">
            <v>4</v>
          </cell>
          <cell r="P60">
            <v>10351.950000000001</v>
          </cell>
        </row>
        <row r="61">
          <cell r="M61" t="str">
            <v>China</v>
          </cell>
          <cell r="O61">
            <v>5</v>
          </cell>
          <cell r="P61">
            <v>15539.34</v>
          </cell>
        </row>
        <row r="62">
          <cell r="M62" t="str">
            <v>Colombia</v>
          </cell>
          <cell r="O62">
            <v>1</v>
          </cell>
          <cell r="P62">
            <v>5321.11</v>
          </cell>
        </row>
        <row r="63">
          <cell r="M63" t="str">
            <v>Colombia</v>
          </cell>
          <cell r="O63">
            <v>2</v>
          </cell>
          <cell r="P63">
            <v>6938.48</v>
          </cell>
        </row>
        <row r="64">
          <cell r="M64" t="str">
            <v>Colombia</v>
          </cell>
          <cell r="O64">
            <v>3</v>
          </cell>
          <cell r="P64">
            <v>9160.33</v>
          </cell>
        </row>
        <row r="65">
          <cell r="M65" t="str">
            <v>Colombia</v>
          </cell>
          <cell r="O65">
            <v>4</v>
          </cell>
          <cell r="P65">
            <v>14831.93</v>
          </cell>
        </row>
        <row r="66">
          <cell r="M66" t="str">
            <v>Colombia</v>
          </cell>
          <cell r="O66">
            <v>5</v>
          </cell>
          <cell r="P66">
            <v>22264.25</v>
          </cell>
        </row>
        <row r="67">
          <cell r="M67" t="str">
            <v>Côte d'Ivoire</v>
          </cell>
          <cell r="O67">
            <v>1</v>
          </cell>
          <cell r="P67">
            <v>4984.87</v>
          </cell>
        </row>
        <row r="68">
          <cell r="M68" t="str">
            <v>Côte d'Ivoire</v>
          </cell>
          <cell r="O68">
            <v>2</v>
          </cell>
          <cell r="P68">
            <v>6500.04</v>
          </cell>
        </row>
        <row r="69">
          <cell r="M69" t="str">
            <v>Côte d'Ivoire</v>
          </cell>
          <cell r="O69">
            <v>3</v>
          </cell>
          <cell r="P69">
            <v>8581.49</v>
          </cell>
        </row>
        <row r="70">
          <cell r="M70" t="str">
            <v>Côte d'Ivoire</v>
          </cell>
          <cell r="O70">
            <v>4</v>
          </cell>
          <cell r="P70">
            <v>13894.7</v>
          </cell>
        </row>
        <row r="71">
          <cell r="M71" t="str">
            <v>Côte d'Ivoire</v>
          </cell>
          <cell r="O71">
            <v>5</v>
          </cell>
          <cell r="P71">
            <v>20857.38</v>
          </cell>
        </row>
        <row r="72">
          <cell r="M72" t="str">
            <v>Democratic Republic of the Congo</v>
          </cell>
          <cell r="O72">
            <v>1</v>
          </cell>
          <cell r="P72">
            <v>1301.5</v>
          </cell>
        </row>
        <row r="73">
          <cell r="M73" t="str">
            <v>Democratic Republic of the Congo</v>
          </cell>
          <cell r="O73">
            <v>2</v>
          </cell>
          <cell r="P73">
            <v>1697.09</v>
          </cell>
        </row>
        <row r="74">
          <cell r="M74" t="str">
            <v>Democratic Republic of the Congo</v>
          </cell>
          <cell r="O74">
            <v>3</v>
          </cell>
          <cell r="P74">
            <v>2240.5300000000002</v>
          </cell>
        </row>
        <row r="75">
          <cell r="M75" t="str">
            <v>Democratic Republic of the Congo</v>
          </cell>
          <cell r="O75">
            <v>4</v>
          </cell>
          <cell r="P75">
            <v>3627.75</v>
          </cell>
        </row>
        <row r="76">
          <cell r="M76" t="str">
            <v>Democratic Republic of the Congo</v>
          </cell>
          <cell r="O76">
            <v>5</v>
          </cell>
          <cell r="P76">
            <v>5445.63</v>
          </cell>
        </row>
        <row r="77">
          <cell r="M77" t="str">
            <v>Dominican Republic</v>
          </cell>
          <cell r="O77">
            <v>1</v>
          </cell>
          <cell r="P77">
            <v>6330.82</v>
          </cell>
        </row>
        <row r="78">
          <cell r="M78" t="str">
            <v>Dominican Republic</v>
          </cell>
          <cell r="O78">
            <v>2</v>
          </cell>
          <cell r="P78">
            <v>8255.09</v>
          </cell>
        </row>
        <row r="79">
          <cell r="M79" t="str">
            <v>Dominican Republic</v>
          </cell>
          <cell r="O79">
            <v>3</v>
          </cell>
          <cell r="P79">
            <v>10898.55</v>
          </cell>
        </row>
        <row r="80">
          <cell r="M80" t="str">
            <v>Dominican Republic</v>
          </cell>
          <cell r="O80">
            <v>4</v>
          </cell>
          <cell r="P80">
            <v>17646.37</v>
          </cell>
        </row>
        <row r="81">
          <cell r="M81" t="str">
            <v>Dominican Republic</v>
          </cell>
          <cell r="O81">
            <v>5</v>
          </cell>
          <cell r="P81">
            <v>26489.01</v>
          </cell>
        </row>
        <row r="82">
          <cell r="M82" t="str">
            <v>Ecuador</v>
          </cell>
          <cell r="O82">
            <v>1</v>
          </cell>
          <cell r="P82">
            <v>5421.5</v>
          </cell>
        </row>
        <row r="83">
          <cell r="M83" t="str">
            <v>Ecuador</v>
          </cell>
          <cell r="O83">
            <v>2</v>
          </cell>
          <cell r="P83">
            <v>7069.37</v>
          </cell>
        </row>
        <row r="84">
          <cell r="M84" t="str">
            <v>Ecuador</v>
          </cell>
          <cell r="O84">
            <v>3</v>
          </cell>
          <cell r="P84">
            <v>9333.14</v>
          </cell>
        </row>
        <row r="85">
          <cell r="M85" t="str">
            <v>Ecuador</v>
          </cell>
          <cell r="O85">
            <v>4</v>
          </cell>
          <cell r="P85">
            <v>15111.74</v>
          </cell>
        </row>
        <row r="86">
          <cell r="M86" t="str">
            <v>Ecuador</v>
          </cell>
          <cell r="O86">
            <v>5</v>
          </cell>
          <cell r="P86">
            <v>22684.27</v>
          </cell>
        </row>
        <row r="87">
          <cell r="M87" t="str">
            <v>Egypt</v>
          </cell>
          <cell r="O87">
            <v>1</v>
          </cell>
          <cell r="P87">
            <v>8323.35</v>
          </cell>
        </row>
        <row r="88">
          <cell r="M88" t="str">
            <v>Egypt</v>
          </cell>
          <cell r="O88">
            <v>2</v>
          </cell>
          <cell r="P88">
            <v>10853.25</v>
          </cell>
        </row>
        <row r="89">
          <cell r="M89" t="str">
            <v>Egypt</v>
          </cell>
          <cell r="O89">
            <v>3</v>
          </cell>
          <cell r="P89">
            <v>14328.71</v>
          </cell>
        </row>
        <row r="90">
          <cell r="M90" t="str">
            <v>Egypt</v>
          </cell>
          <cell r="O90">
            <v>4</v>
          </cell>
          <cell r="P90">
            <v>23200.3</v>
          </cell>
        </row>
        <row r="91">
          <cell r="M91" t="str">
            <v>Egypt</v>
          </cell>
          <cell r="O91">
            <v>5</v>
          </cell>
          <cell r="P91">
            <v>34826.03</v>
          </cell>
        </row>
        <row r="92">
          <cell r="M92" t="str">
            <v>Eritrea</v>
          </cell>
          <cell r="O92">
            <v>1</v>
          </cell>
          <cell r="P92">
            <v>2147.62</v>
          </cell>
        </row>
        <row r="93">
          <cell r="M93" t="str">
            <v>Eritrea</v>
          </cell>
          <cell r="O93">
            <v>2</v>
          </cell>
          <cell r="P93">
            <v>2800.4</v>
          </cell>
        </row>
        <row r="94">
          <cell r="M94" t="str">
            <v>Eritrea</v>
          </cell>
          <cell r="O94">
            <v>3</v>
          </cell>
          <cell r="P94">
            <v>3697.15</v>
          </cell>
        </row>
        <row r="95">
          <cell r="M95" t="str">
            <v>Eritrea</v>
          </cell>
          <cell r="O95">
            <v>4</v>
          </cell>
          <cell r="P95">
            <v>5986.23</v>
          </cell>
        </row>
        <row r="96">
          <cell r="M96" t="str">
            <v>Eritrea</v>
          </cell>
          <cell r="O96">
            <v>5</v>
          </cell>
          <cell r="P96">
            <v>8985.9500000000007</v>
          </cell>
        </row>
        <row r="97">
          <cell r="M97" t="str">
            <v>Ethiopia</v>
          </cell>
          <cell r="O97">
            <v>1</v>
          </cell>
          <cell r="P97">
            <v>2397.34</v>
          </cell>
        </row>
        <row r="98">
          <cell r="M98" t="str">
            <v>Ethiopia</v>
          </cell>
          <cell r="O98">
            <v>2</v>
          </cell>
          <cell r="P98">
            <v>3126.02</v>
          </cell>
        </row>
        <row r="99">
          <cell r="M99" t="str">
            <v>Ethiopia</v>
          </cell>
          <cell r="O99">
            <v>3</v>
          </cell>
          <cell r="P99">
            <v>4127.04</v>
          </cell>
        </row>
        <row r="100">
          <cell r="M100" t="str">
            <v>Ethiopia</v>
          </cell>
          <cell r="O100">
            <v>4</v>
          </cell>
          <cell r="P100">
            <v>6682.3</v>
          </cell>
        </row>
        <row r="101">
          <cell r="M101" t="str">
            <v>Ethiopia</v>
          </cell>
          <cell r="O101">
            <v>5</v>
          </cell>
          <cell r="P101">
            <v>10030.81</v>
          </cell>
        </row>
        <row r="102">
          <cell r="M102" t="str">
            <v>Gambia</v>
          </cell>
          <cell r="O102">
            <v>1</v>
          </cell>
          <cell r="P102">
            <v>3518.19</v>
          </cell>
        </row>
        <row r="103">
          <cell r="M103" t="str">
            <v>Gambia</v>
          </cell>
          <cell r="O103">
            <v>2</v>
          </cell>
          <cell r="P103">
            <v>4587.5600000000004</v>
          </cell>
        </row>
        <row r="104">
          <cell r="M104" t="str">
            <v>Gambia</v>
          </cell>
          <cell r="O104">
            <v>3</v>
          </cell>
          <cell r="P104">
            <v>6056.59</v>
          </cell>
        </row>
        <row r="105">
          <cell r="M105" t="str">
            <v>Gambia</v>
          </cell>
          <cell r="O105">
            <v>4</v>
          </cell>
          <cell r="P105">
            <v>9806.52</v>
          </cell>
        </row>
        <row r="106">
          <cell r="M106" t="str">
            <v>Gambia</v>
          </cell>
          <cell r="O106">
            <v>5</v>
          </cell>
          <cell r="P106">
            <v>14720.59</v>
          </cell>
        </row>
        <row r="107">
          <cell r="M107" t="str">
            <v>Ghana</v>
          </cell>
          <cell r="O107">
            <v>1</v>
          </cell>
          <cell r="P107">
            <v>4847.59</v>
          </cell>
        </row>
        <row r="108">
          <cell r="M108" t="str">
            <v>Ghana</v>
          </cell>
          <cell r="O108">
            <v>2</v>
          </cell>
          <cell r="P108">
            <v>6321.03</v>
          </cell>
        </row>
        <row r="109">
          <cell r="M109" t="str">
            <v>Ghana</v>
          </cell>
          <cell r="O109">
            <v>3</v>
          </cell>
          <cell r="P109">
            <v>8345.16</v>
          </cell>
        </row>
        <row r="110">
          <cell r="M110" t="str">
            <v>Ghana</v>
          </cell>
          <cell r="O110">
            <v>4</v>
          </cell>
          <cell r="P110">
            <v>13512.05</v>
          </cell>
        </row>
        <row r="111">
          <cell r="M111" t="str">
            <v>Ghana</v>
          </cell>
          <cell r="O111">
            <v>5</v>
          </cell>
          <cell r="P111">
            <v>20282.98</v>
          </cell>
        </row>
        <row r="112">
          <cell r="M112" t="str">
            <v>Guatemala</v>
          </cell>
          <cell r="O112">
            <v>1</v>
          </cell>
          <cell r="P112">
            <v>4986.9399999999996</v>
          </cell>
        </row>
        <row r="113">
          <cell r="M113" t="str">
            <v>Guatemala</v>
          </cell>
          <cell r="O113">
            <v>2</v>
          </cell>
          <cell r="P113">
            <v>6502.73</v>
          </cell>
        </row>
        <row r="114">
          <cell r="M114" t="str">
            <v>Guatemala</v>
          </cell>
          <cell r="O114">
            <v>3</v>
          </cell>
          <cell r="P114">
            <v>8585.0400000000009</v>
          </cell>
        </row>
        <row r="115">
          <cell r="M115" t="str">
            <v>Guatemala</v>
          </cell>
          <cell r="O115">
            <v>4</v>
          </cell>
          <cell r="P115">
            <v>13900.46</v>
          </cell>
        </row>
        <row r="116">
          <cell r="M116" t="str">
            <v>Guatemala</v>
          </cell>
          <cell r="O116">
            <v>5</v>
          </cell>
          <cell r="P116">
            <v>20866.009999999998</v>
          </cell>
        </row>
        <row r="117">
          <cell r="M117" t="str">
            <v>Guinea</v>
          </cell>
          <cell r="O117">
            <v>1</v>
          </cell>
          <cell r="P117">
            <v>3089.45</v>
          </cell>
        </row>
        <row r="118">
          <cell r="M118" t="str">
            <v>Guinea</v>
          </cell>
          <cell r="O118">
            <v>2</v>
          </cell>
          <cell r="P118">
            <v>4028.5</v>
          </cell>
        </row>
        <row r="119">
          <cell r="M119" t="str">
            <v>Guinea</v>
          </cell>
          <cell r="O119">
            <v>3</v>
          </cell>
          <cell r="P119">
            <v>5318.51</v>
          </cell>
        </row>
        <row r="120">
          <cell r="M120" t="str">
            <v>Guinea</v>
          </cell>
          <cell r="O120">
            <v>4</v>
          </cell>
          <cell r="P120">
            <v>8611.4500000000007</v>
          </cell>
        </row>
        <row r="121">
          <cell r="M121" t="str">
            <v>Guinea</v>
          </cell>
          <cell r="O121">
            <v>5</v>
          </cell>
          <cell r="P121">
            <v>12926.67</v>
          </cell>
        </row>
        <row r="122">
          <cell r="M122" t="str">
            <v>Guinea-Bissau</v>
          </cell>
          <cell r="O122">
            <v>1</v>
          </cell>
          <cell r="P122">
            <v>2872.58</v>
          </cell>
        </row>
        <row r="123">
          <cell r="M123" t="str">
            <v>Guinea-Bissau</v>
          </cell>
          <cell r="O123">
            <v>2</v>
          </cell>
          <cell r="P123">
            <v>3745.71</v>
          </cell>
        </row>
        <row r="124">
          <cell r="M124" t="str">
            <v>Guinea-Bissau</v>
          </cell>
          <cell r="O124">
            <v>3</v>
          </cell>
          <cell r="P124">
            <v>4945.17</v>
          </cell>
        </row>
        <row r="125">
          <cell r="M125" t="str">
            <v>Guinea-Bissau</v>
          </cell>
          <cell r="O125">
            <v>4</v>
          </cell>
          <cell r="P125">
            <v>8006.96</v>
          </cell>
        </row>
        <row r="126">
          <cell r="M126" t="str">
            <v>Guinea-Bissau</v>
          </cell>
          <cell r="O126">
            <v>5</v>
          </cell>
          <cell r="P126">
            <v>12019.27</v>
          </cell>
        </row>
        <row r="127">
          <cell r="M127" t="str">
            <v>Haiti</v>
          </cell>
          <cell r="O127">
            <v>1</v>
          </cell>
          <cell r="P127">
            <v>3051.91</v>
          </cell>
        </row>
        <row r="128">
          <cell r="M128" t="str">
            <v>Haiti</v>
          </cell>
          <cell r="O128">
            <v>2</v>
          </cell>
          <cell r="P128">
            <v>3979.55</v>
          </cell>
        </row>
        <row r="129">
          <cell r="M129" t="str">
            <v>Haiti</v>
          </cell>
          <cell r="O129">
            <v>3</v>
          </cell>
          <cell r="P129">
            <v>5253.89</v>
          </cell>
        </row>
        <row r="130">
          <cell r="M130" t="str">
            <v>Haiti</v>
          </cell>
          <cell r="O130">
            <v>4</v>
          </cell>
          <cell r="P130">
            <v>8506.82</v>
          </cell>
        </row>
        <row r="131">
          <cell r="M131" t="str">
            <v>Haiti</v>
          </cell>
          <cell r="O131">
            <v>5</v>
          </cell>
          <cell r="P131">
            <v>12769.61</v>
          </cell>
        </row>
        <row r="132">
          <cell r="M132" t="str">
            <v>India</v>
          </cell>
          <cell r="O132">
            <v>1</v>
          </cell>
          <cell r="P132">
            <v>2516.1</v>
          </cell>
        </row>
        <row r="133">
          <cell r="M133" t="str">
            <v>India</v>
          </cell>
          <cell r="O133">
            <v>2</v>
          </cell>
          <cell r="P133">
            <v>3280.88</v>
          </cell>
        </row>
        <row r="134">
          <cell r="M134" t="str">
            <v>India</v>
          </cell>
          <cell r="O134">
            <v>3</v>
          </cell>
          <cell r="P134">
            <v>4331.49</v>
          </cell>
        </row>
        <row r="135">
          <cell r="M135" t="str">
            <v>India</v>
          </cell>
          <cell r="O135">
            <v>4</v>
          </cell>
          <cell r="P135">
            <v>7013.33</v>
          </cell>
        </row>
        <row r="136">
          <cell r="M136" t="str">
            <v>India</v>
          </cell>
          <cell r="O136">
            <v>5</v>
          </cell>
          <cell r="P136">
            <v>10527.72</v>
          </cell>
        </row>
        <row r="137">
          <cell r="M137" t="str">
            <v>Indonesia</v>
          </cell>
          <cell r="O137">
            <v>1</v>
          </cell>
          <cell r="P137">
            <v>2504.25</v>
          </cell>
        </row>
        <row r="138">
          <cell r="M138" t="str">
            <v>Indonesia</v>
          </cell>
          <cell r="O138">
            <v>2</v>
          </cell>
          <cell r="P138">
            <v>3265.42</v>
          </cell>
        </row>
        <row r="139">
          <cell r="M139" t="str">
            <v>Indonesia</v>
          </cell>
          <cell r="O139">
            <v>3</v>
          </cell>
          <cell r="P139">
            <v>4311.08</v>
          </cell>
        </row>
        <row r="140">
          <cell r="M140" t="str">
            <v>Indonesia</v>
          </cell>
          <cell r="O140">
            <v>4</v>
          </cell>
          <cell r="P140">
            <v>6980.28</v>
          </cell>
        </row>
        <row r="141">
          <cell r="M141" t="str">
            <v>Indonesia</v>
          </cell>
          <cell r="O141">
            <v>5</v>
          </cell>
          <cell r="P141">
            <v>10478.120000000001</v>
          </cell>
        </row>
        <row r="142">
          <cell r="M142" t="str">
            <v>Iran (Islamic Republic of)</v>
          </cell>
          <cell r="O142">
            <v>1</v>
          </cell>
          <cell r="P142">
            <v>8713.81</v>
          </cell>
        </row>
        <row r="143">
          <cell r="M143" t="str">
            <v>Iran (Islamic Republic of)</v>
          </cell>
          <cell r="O143">
            <v>2</v>
          </cell>
          <cell r="P143">
            <v>11362.4</v>
          </cell>
        </row>
        <row r="144">
          <cell r="M144" t="str">
            <v>Iran (Islamic Republic of)</v>
          </cell>
          <cell r="O144">
            <v>3</v>
          </cell>
          <cell r="P144">
            <v>15000.89</v>
          </cell>
        </row>
        <row r="145">
          <cell r="M145" t="str">
            <v>Iran (Islamic Republic of)</v>
          </cell>
          <cell r="O145">
            <v>4</v>
          </cell>
          <cell r="P145">
            <v>24288.66</v>
          </cell>
        </row>
        <row r="146">
          <cell r="M146" t="str">
            <v>Iran (Islamic Republic of)</v>
          </cell>
          <cell r="O146">
            <v>5</v>
          </cell>
          <cell r="P146">
            <v>36459.769999999997</v>
          </cell>
        </row>
        <row r="147">
          <cell r="M147" t="str">
            <v>Iraq</v>
          </cell>
          <cell r="O147">
            <v>1</v>
          </cell>
          <cell r="P147">
            <v>16747.63</v>
          </cell>
        </row>
        <row r="148">
          <cell r="M148" t="str">
            <v>Iraq</v>
          </cell>
          <cell r="O148">
            <v>2</v>
          </cell>
          <cell r="P148">
            <v>21838.12</v>
          </cell>
        </row>
        <row r="149">
          <cell r="M149" t="str">
            <v>Iraq</v>
          </cell>
          <cell r="O149">
            <v>3</v>
          </cell>
          <cell r="P149">
            <v>28831.17</v>
          </cell>
        </row>
        <row r="150">
          <cell r="M150" t="str">
            <v>Iraq</v>
          </cell>
          <cell r="O150">
            <v>4</v>
          </cell>
          <cell r="P150">
            <v>46681.93</v>
          </cell>
        </row>
        <row r="151">
          <cell r="M151" t="str">
            <v>Iraq</v>
          </cell>
          <cell r="O151">
            <v>5</v>
          </cell>
          <cell r="P151">
            <v>70074.37</v>
          </cell>
        </row>
        <row r="152">
          <cell r="M152" t="str">
            <v>Jordan</v>
          </cell>
          <cell r="O152">
            <v>1</v>
          </cell>
          <cell r="P152">
            <v>12636.31</v>
          </cell>
        </row>
        <row r="153">
          <cell r="M153" t="str">
            <v>Jordan</v>
          </cell>
          <cell r="O153">
            <v>2</v>
          </cell>
          <cell r="P153">
            <v>16477.150000000001</v>
          </cell>
        </row>
        <row r="154">
          <cell r="M154" t="str">
            <v>Jordan</v>
          </cell>
          <cell r="O154">
            <v>3</v>
          </cell>
          <cell r="P154">
            <v>21753.5</v>
          </cell>
        </row>
        <row r="155">
          <cell r="M155" t="str">
            <v>Jordan</v>
          </cell>
          <cell r="O155">
            <v>4</v>
          </cell>
          <cell r="P155">
            <v>35222.129999999997</v>
          </cell>
        </row>
        <row r="156">
          <cell r="M156" t="str">
            <v>Jordan</v>
          </cell>
          <cell r="O156">
            <v>5</v>
          </cell>
          <cell r="P156">
            <v>52872.03</v>
          </cell>
        </row>
        <row r="157">
          <cell r="M157" t="str">
            <v>Kazakhstan</v>
          </cell>
          <cell r="O157">
            <v>1</v>
          </cell>
          <cell r="P157">
            <v>9206.1</v>
          </cell>
        </row>
        <row r="158">
          <cell r="M158" t="str">
            <v>Kazakhstan</v>
          </cell>
          <cell r="O158">
            <v>2</v>
          </cell>
          <cell r="P158">
            <v>12004.31</v>
          </cell>
        </row>
        <row r="159">
          <cell r="M159" t="str">
            <v>Kazakhstan</v>
          </cell>
          <cell r="O159">
            <v>3</v>
          </cell>
          <cell r="P159">
            <v>15848.36</v>
          </cell>
        </row>
        <row r="160">
          <cell r="M160" t="str">
            <v>Kazakhstan</v>
          </cell>
          <cell r="O160">
            <v>4</v>
          </cell>
          <cell r="P160">
            <v>25660.84</v>
          </cell>
        </row>
        <row r="161">
          <cell r="M161" t="str">
            <v>Kazakhstan</v>
          </cell>
          <cell r="O161">
            <v>5</v>
          </cell>
          <cell r="P161">
            <v>38519.56</v>
          </cell>
        </row>
        <row r="162">
          <cell r="M162" t="str">
            <v>Kenya</v>
          </cell>
          <cell r="O162">
            <v>1</v>
          </cell>
          <cell r="P162">
            <v>4307.18</v>
          </cell>
        </row>
        <row r="163">
          <cell r="M163" t="str">
            <v>Kenya</v>
          </cell>
          <cell r="O163">
            <v>2</v>
          </cell>
          <cell r="P163">
            <v>5616.35</v>
          </cell>
        </row>
        <row r="164">
          <cell r="M164" t="str">
            <v>Kenya</v>
          </cell>
          <cell r="O164">
            <v>3</v>
          </cell>
          <cell r="P164">
            <v>7414.83</v>
          </cell>
        </row>
        <row r="165">
          <cell r="M165" t="str">
            <v>Kenya</v>
          </cell>
          <cell r="O165">
            <v>4</v>
          </cell>
          <cell r="P165">
            <v>12005.71</v>
          </cell>
        </row>
        <row r="166">
          <cell r="M166" t="str">
            <v>Kenya</v>
          </cell>
          <cell r="O166">
            <v>5</v>
          </cell>
          <cell r="P166">
            <v>18021.810000000001</v>
          </cell>
        </row>
        <row r="167">
          <cell r="M167" t="str">
            <v>Madagascar</v>
          </cell>
          <cell r="O167">
            <v>1</v>
          </cell>
          <cell r="P167">
            <v>1865.86</v>
          </cell>
        </row>
        <row r="168">
          <cell r="M168" t="str">
            <v>Madagascar</v>
          </cell>
          <cell r="O168">
            <v>2</v>
          </cell>
          <cell r="P168">
            <v>2433</v>
          </cell>
        </row>
        <row r="169">
          <cell r="M169" t="str">
            <v>Madagascar</v>
          </cell>
          <cell r="O169">
            <v>3</v>
          </cell>
          <cell r="P169">
            <v>3212.1</v>
          </cell>
        </row>
        <row r="170">
          <cell r="M170" t="str">
            <v>Madagascar</v>
          </cell>
          <cell r="O170">
            <v>4</v>
          </cell>
          <cell r="P170">
            <v>5200.8599999999997</v>
          </cell>
        </row>
        <row r="171">
          <cell r="M171" t="str">
            <v>Madagascar</v>
          </cell>
          <cell r="O171">
            <v>5</v>
          </cell>
          <cell r="P171">
            <v>7807.03</v>
          </cell>
        </row>
        <row r="172">
          <cell r="M172" t="str">
            <v>Malawi</v>
          </cell>
          <cell r="O172">
            <v>1</v>
          </cell>
          <cell r="P172">
            <v>2752.54</v>
          </cell>
        </row>
        <row r="173">
          <cell r="M173" t="str">
            <v>Malawi</v>
          </cell>
          <cell r="O173">
            <v>2</v>
          </cell>
          <cell r="P173">
            <v>3589.18</v>
          </cell>
        </row>
        <row r="174">
          <cell r="M174" t="str">
            <v>Malawi</v>
          </cell>
          <cell r="O174">
            <v>3</v>
          </cell>
          <cell r="P174">
            <v>4738.51</v>
          </cell>
        </row>
        <row r="175">
          <cell r="M175" t="str">
            <v>Malawi</v>
          </cell>
          <cell r="O175">
            <v>4</v>
          </cell>
          <cell r="P175">
            <v>7672.35</v>
          </cell>
        </row>
        <row r="176">
          <cell r="M176" t="str">
            <v>Malawi</v>
          </cell>
          <cell r="O176">
            <v>5</v>
          </cell>
          <cell r="P176">
            <v>11516.99</v>
          </cell>
        </row>
        <row r="177">
          <cell r="M177" t="str">
            <v>Malaysia</v>
          </cell>
          <cell r="O177">
            <v>1</v>
          </cell>
          <cell r="P177">
            <v>4284.4399999999996</v>
          </cell>
        </row>
        <row r="178">
          <cell r="M178" t="str">
            <v>Malaysia</v>
          </cell>
          <cell r="O178">
            <v>2</v>
          </cell>
          <cell r="P178">
            <v>5586.7</v>
          </cell>
        </row>
        <row r="179">
          <cell r="M179" t="str">
            <v>Malaysia</v>
          </cell>
          <cell r="O179">
            <v>3</v>
          </cell>
          <cell r="P179">
            <v>7375.68</v>
          </cell>
        </row>
        <row r="180">
          <cell r="M180" t="str">
            <v>Malaysia</v>
          </cell>
          <cell r="O180">
            <v>4</v>
          </cell>
          <cell r="P180">
            <v>11942.32</v>
          </cell>
        </row>
        <row r="181">
          <cell r="M181" t="str">
            <v>Malaysia</v>
          </cell>
          <cell r="O181">
            <v>5</v>
          </cell>
          <cell r="P181">
            <v>17926.66</v>
          </cell>
        </row>
        <row r="182">
          <cell r="M182" t="str">
            <v>Mali</v>
          </cell>
          <cell r="O182">
            <v>1</v>
          </cell>
          <cell r="P182">
            <v>2891.71</v>
          </cell>
        </row>
        <row r="183">
          <cell r="M183" t="str">
            <v>Mali</v>
          </cell>
          <cell r="O183">
            <v>2</v>
          </cell>
          <cell r="P183">
            <v>3770.66</v>
          </cell>
        </row>
        <row r="184">
          <cell r="M184" t="str">
            <v>Mali</v>
          </cell>
          <cell r="O184">
            <v>3</v>
          </cell>
          <cell r="P184">
            <v>4978.1000000000004</v>
          </cell>
        </row>
        <row r="185">
          <cell r="M185" t="str">
            <v>Mali</v>
          </cell>
          <cell r="O185">
            <v>4</v>
          </cell>
          <cell r="P185">
            <v>8060.28</v>
          </cell>
        </row>
        <row r="186">
          <cell r="M186" t="str">
            <v>Mali</v>
          </cell>
          <cell r="O186">
            <v>5</v>
          </cell>
          <cell r="P186">
            <v>12099.32</v>
          </cell>
        </row>
        <row r="187">
          <cell r="M187" t="str">
            <v>Mexico</v>
          </cell>
          <cell r="O187">
            <v>1</v>
          </cell>
          <cell r="P187">
            <v>7117.26</v>
          </cell>
        </row>
        <row r="188">
          <cell r="M188" t="str">
            <v>Mexico</v>
          </cell>
          <cell r="O188">
            <v>2</v>
          </cell>
          <cell r="P188">
            <v>9280.57</v>
          </cell>
        </row>
        <row r="189">
          <cell r="M189" t="str">
            <v>Mexico</v>
          </cell>
          <cell r="O189">
            <v>3</v>
          </cell>
          <cell r="P189">
            <v>12252.41</v>
          </cell>
        </row>
        <row r="190">
          <cell r="M190" t="str">
            <v>Mexico</v>
          </cell>
          <cell r="O190">
            <v>4</v>
          </cell>
          <cell r="P190">
            <v>19838.46</v>
          </cell>
        </row>
        <row r="191">
          <cell r="M191" t="str">
            <v>Mexico</v>
          </cell>
          <cell r="O191">
            <v>5</v>
          </cell>
          <cell r="P191">
            <v>29779.57</v>
          </cell>
        </row>
        <row r="192">
          <cell r="M192" t="str">
            <v>Morocco</v>
          </cell>
          <cell r="O192">
            <v>1</v>
          </cell>
          <cell r="P192">
            <v>8071.84</v>
          </cell>
        </row>
        <row r="193">
          <cell r="M193" t="str">
            <v>Morocco</v>
          </cell>
          <cell r="O193">
            <v>2</v>
          </cell>
          <cell r="P193">
            <v>10525.3</v>
          </cell>
        </row>
        <row r="194">
          <cell r="M194" t="str">
            <v>Morocco</v>
          </cell>
          <cell r="O194">
            <v>3</v>
          </cell>
          <cell r="P194">
            <v>13895.73</v>
          </cell>
        </row>
        <row r="195">
          <cell r="M195" t="str">
            <v>Morocco</v>
          </cell>
          <cell r="O195">
            <v>4</v>
          </cell>
          <cell r="P195">
            <v>22499.24</v>
          </cell>
        </row>
        <row r="196">
          <cell r="M196" t="str">
            <v>Morocco</v>
          </cell>
          <cell r="O196">
            <v>5</v>
          </cell>
          <cell r="P196">
            <v>33773.68</v>
          </cell>
        </row>
        <row r="197">
          <cell r="M197" t="str">
            <v>Mozambique</v>
          </cell>
          <cell r="O197">
            <v>1</v>
          </cell>
          <cell r="P197">
            <v>2031.2</v>
          </cell>
        </row>
        <row r="198">
          <cell r="M198" t="str">
            <v>Mozambique</v>
          </cell>
          <cell r="O198">
            <v>2</v>
          </cell>
          <cell r="P198">
            <v>2648.58</v>
          </cell>
        </row>
        <row r="199">
          <cell r="M199" t="str">
            <v>Mozambique</v>
          </cell>
          <cell r="O199">
            <v>3</v>
          </cell>
          <cell r="P199">
            <v>3496.72</v>
          </cell>
        </row>
        <row r="200">
          <cell r="M200" t="str">
            <v>Mozambique</v>
          </cell>
          <cell r="O200">
            <v>4</v>
          </cell>
          <cell r="P200">
            <v>5661.71</v>
          </cell>
        </row>
        <row r="201">
          <cell r="M201" t="str">
            <v>Mozambique</v>
          </cell>
          <cell r="O201">
            <v>5</v>
          </cell>
          <cell r="P201">
            <v>8498.7999999999993</v>
          </cell>
        </row>
        <row r="202">
          <cell r="M202" t="str">
            <v>Myanmar</v>
          </cell>
          <cell r="O202">
            <v>1</v>
          </cell>
          <cell r="P202">
            <v>1631.49</v>
          </cell>
        </row>
        <row r="203">
          <cell r="M203" t="str">
            <v>Myanmar</v>
          </cell>
          <cell r="O203">
            <v>2</v>
          </cell>
          <cell r="P203">
            <v>2127.38</v>
          </cell>
        </row>
        <row r="204">
          <cell r="M204" t="str">
            <v>Myanmar</v>
          </cell>
          <cell r="O204">
            <v>3</v>
          </cell>
          <cell r="P204">
            <v>2808.62</v>
          </cell>
        </row>
        <row r="205">
          <cell r="M205" t="str">
            <v>Myanmar</v>
          </cell>
          <cell r="O205">
            <v>4</v>
          </cell>
          <cell r="P205">
            <v>4547.5600000000004</v>
          </cell>
        </row>
        <row r="206">
          <cell r="M206" t="str">
            <v>Myanmar</v>
          </cell>
          <cell r="O206">
            <v>5</v>
          </cell>
          <cell r="P206">
            <v>6826.36</v>
          </cell>
        </row>
        <row r="207">
          <cell r="M207" t="str">
            <v>Nepal</v>
          </cell>
          <cell r="O207">
            <v>1</v>
          </cell>
          <cell r="P207">
            <v>1682.36</v>
          </cell>
        </row>
        <row r="208">
          <cell r="M208" t="str">
            <v>Nepal</v>
          </cell>
          <cell r="O208">
            <v>2</v>
          </cell>
          <cell r="P208">
            <v>2193.71</v>
          </cell>
        </row>
        <row r="209">
          <cell r="M209" t="str">
            <v>Nepal</v>
          </cell>
          <cell r="O209">
            <v>3</v>
          </cell>
          <cell r="P209">
            <v>2896.19</v>
          </cell>
        </row>
        <row r="210">
          <cell r="M210" t="str">
            <v>Nepal</v>
          </cell>
          <cell r="O210">
            <v>4</v>
          </cell>
          <cell r="P210">
            <v>4689.3500000000004</v>
          </cell>
        </row>
        <row r="211">
          <cell r="M211" t="str">
            <v>Nepal</v>
          </cell>
          <cell r="O211">
            <v>5</v>
          </cell>
          <cell r="P211">
            <v>7039.2</v>
          </cell>
        </row>
        <row r="212">
          <cell r="M212" t="str">
            <v>Niger</v>
          </cell>
          <cell r="O212">
            <v>1</v>
          </cell>
          <cell r="P212">
            <v>2273.89</v>
          </cell>
        </row>
        <row r="213">
          <cell r="M213" t="str">
            <v>Niger</v>
          </cell>
          <cell r="O213">
            <v>2</v>
          </cell>
          <cell r="P213">
            <v>2965.04</v>
          </cell>
        </row>
        <row r="214">
          <cell r="M214" t="str">
            <v>Niger</v>
          </cell>
          <cell r="O214">
            <v>3</v>
          </cell>
          <cell r="P214">
            <v>3914.51</v>
          </cell>
        </row>
        <row r="215">
          <cell r="M215" t="str">
            <v>Niger</v>
          </cell>
          <cell r="O215">
            <v>4</v>
          </cell>
          <cell r="P215">
            <v>6338.17</v>
          </cell>
        </row>
        <row r="216">
          <cell r="M216" t="str">
            <v>Niger</v>
          </cell>
          <cell r="O216">
            <v>5</v>
          </cell>
          <cell r="P216">
            <v>9514.25</v>
          </cell>
        </row>
        <row r="217">
          <cell r="M217" t="str">
            <v>Nigeria</v>
          </cell>
          <cell r="O217">
            <v>1</v>
          </cell>
          <cell r="P217">
            <v>5631.38</v>
          </cell>
        </row>
        <row r="218">
          <cell r="M218" t="str">
            <v>Nigeria</v>
          </cell>
          <cell r="O218">
            <v>2</v>
          </cell>
          <cell r="P218">
            <v>7343.06</v>
          </cell>
        </row>
        <row r="219">
          <cell r="M219" t="str">
            <v>Nigeria</v>
          </cell>
          <cell r="O219">
            <v>3</v>
          </cell>
          <cell r="P219">
            <v>9694.4699999999993</v>
          </cell>
        </row>
        <row r="220">
          <cell r="M220" t="str">
            <v>Nigeria</v>
          </cell>
          <cell r="O220">
            <v>4</v>
          </cell>
          <cell r="P220">
            <v>15696.77</v>
          </cell>
        </row>
        <row r="221">
          <cell r="M221" t="str">
            <v>Nigeria</v>
          </cell>
          <cell r="O221">
            <v>5</v>
          </cell>
          <cell r="P221">
            <v>23562.47</v>
          </cell>
        </row>
        <row r="222">
          <cell r="M222" t="str">
            <v>Pakistan</v>
          </cell>
          <cell r="O222">
            <v>1</v>
          </cell>
          <cell r="P222">
            <v>4665.6400000000003</v>
          </cell>
        </row>
        <row r="223">
          <cell r="M223" t="str">
            <v>Pakistan</v>
          </cell>
          <cell r="O223">
            <v>2</v>
          </cell>
          <cell r="P223">
            <v>6083.77</v>
          </cell>
        </row>
        <row r="224">
          <cell r="M224" t="str">
            <v>Pakistan</v>
          </cell>
          <cell r="O224">
            <v>3</v>
          </cell>
          <cell r="P224">
            <v>8031.92</v>
          </cell>
        </row>
        <row r="225">
          <cell r="M225" t="str">
            <v>Pakistan</v>
          </cell>
          <cell r="O225">
            <v>4</v>
          </cell>
          <cell r="P225">
            <v>13004.87</v>
          </cell>
        </row>
        <row r="226">
          <cell r="M226" t="str">
            <v>Pakistan</v>
          </cell>
          <cell r="O226">
            <v>5</v>
          </cell>
          <cell r="P226">
            <v>19521.650000000001</v>
          </cell>
        </row>
        <row r="227">
          <cell r="M227" t="str">
            <v>Peru</v>
          </cell>
          <cell r="O227">
            <v>1</v>
          </cell>
          <cell r="P227">
            <v>5178.59</v>
          </cell>
        </row>
        <row r="228">
          <cell r="M228" t="str">
            <v>Peru</v>
          </cell>
          <cell r="O228">
            <v>2</v>
          </cell>
          <cell r="P228">
            <v>6752.64</v>
          </cell>
        </row>
        <row r="229">
          <cell r="M229" t="str">
            <v>Peru</v>
          </cell>
          <cell r="O229">
            <v>3</v>
          </cell>
          <cell r="P229">
            <v>8914.98</v>
          </cell>
        </row>
        <row r="230">
          <cell r="M230" t="str">
            <v>Peru</v>
          </cell>
          <cell r="O230">
            <v>4</v>
          </cell>
          <cell r="P230">
            <v>14434.67</v>
          </cell>
        </row>
        <row r="231">
          <cell r="M231" t="str">
            <v>Peru</v>
          </cell>
          <cell r="O231">
            <v>5</v>
          </cell>
          <cell r="P231">
            <v>21667.919999999998</v>
          </cell>
        </row>
        <row r="232">
          <cell r="M232" t="str">
            <v>Philippines</v>
          </cell>
          <cell r="O232">
            <v>1</v>
          </cell>
          <cell r="P232">
            <v>2831.47</v>
          </cell>
        </row>
        <row r="233">
          <cell r="M233" t="str">
            <v>Philippines</v>
          </cell>
          <cell r="O233">
            <v>2</v>
          </cell>
          <cell r="P233">
            <v>3692.1</v>
          </cell>
        </row>
        <row r="234">
          <cell r="M234" t="str">
            <v>Philippines</v>
          </cell>
          <cell r="O234">
            <v>3</v>
          </cell>
          <cell r="P234">
            <v>4874.3900000000003</v>
          </cell>
        </row>
        <row r="235">
          <cell r="M235" t="str">
            <v>Philippines</v>
          </cell>
          <cell r="O235">
            <v>4</v>
          </cell>
          <cell r="P235">
            <v>7892.36</v>
          </cell>
        </row>
        <row r="236">
          <cell r="M236" t="str">
            <v>Philippines</v>
          </cell>
          <cell r="O236">
            <v>5</v>
          </cell>
          <cell r="P236">
            <v>11847.25</v>
          </cell>
        </row>
        <row r="237">
          <cell r="M237" t="str">
            <v>Russian Federation</v>
          </cell>
          <cell r="O237">
            <v>1</v>
          </cell>
          <cell r="P237">
            <v>10514.31</v>
          </cell>
        </row>
        <row r="238">
          <cell r="M238" t="str">
            <v>Russian Federation</v>
          </cell>
          <cell r="O238">
            <v>2</v>
          </cell>
          <cell r="P238">
            <v>13710.16</v>
          </cell>
        </row>
        <row r="239">
          <cell r="M239" t="str">
            <v>Russian Federation</v>
          </cell>
          <cell r="O239">
            <v>3</v>
          </cell>
          <cell r="P239">
            <v>18100.46</v>
          </cell>
        </row>
        <row r="240">
          <cell r="M240" t="str">
            <v>Russian Federation</v>
          </cell>
          <cell r="O240">
            <v>4</v>
          </cell>
          <cell r="P240">
            <v>29307.31</v>
          </cell>
        </row>
        <row r="241">
          <cell r="M241" t="str">
            <v>Russian Federation</v>
          </cell>
          <cell r="O241">
            <v>5</v>
          </cell>
          <cell r="P241">
            <v>43993.29</v>
          </cell>
        </row>
        <row r="242">
          <cell r="M242" t="str">
            <v>Rwanda</v>
          </cell>
          <cell r="O242">
            <v>1</v>
          </cell>
          <cell r="P242">
            <v>2973.15</v>
          </cell>
        </row>
        <row r="243">
          <cell r="M243" t="str">
            <v>Rwanda</v>
          </cell>
          <cell r="O243">
            <v>2</v>
          </cell>
          <cell r="P243">
            <v>3876.85</v>
          </cell>
        </row>
        <row r="244">
          <cell r="M244" t="str">
            <v>Rwanda</v>
          </cell>
          <cell r="O244">
            <v>3</v>
          </cell>
          <cell r="P244">
            <v>5118.3</v>
          </cell>
        </row>
        <row r="245">
          <cell r="M245" t="str">
            <v>Rwanda</v>
          </cell>
          <cell r="O245">
            <v>4</v>
          </cell>
          <cell r="P245">
            <v>8287.2800000000007</v>
          </cell>
        </row>
        <row r="246">
          <cell r="M246" t="str">
            <v>Rwanda</v>
          </cell>
          <cell r="O246">
            <v>5</v>
          </cell>
          <cell r="P246">
            <v>12440.06</v>
          </cell>
        </row>
        <row r="247">
          <cell r="M247" t="str">
            <v>Sierra Leone</v>
          </cell>
          <cell r="O247">
            <v>1</v>
          </cell>
          <cell r="P247">
            <v>2471.46</v>
          </cell>
        </row>
        <row r="248">
          <cell r="M248" t="str">
            <v>Sierra Leone</v>
          </cell>
          <cell r="O248">
            <v>2</v>
          </cell>
          <cell r="P248">
            <v>3222.67</v>
          </cell>
        </row>
        <row r="249">
          <cell r="M249" t="str">
            <v>Sierra Leone</v>
          </cell>
          <cell r="O249">
            <v>3</v>
          </cell>
          <cell r="P249">
            <v>4254.6400000000003</v>
          </cell>
        </row>
        <row r="250">
          <cell r="M250" t="str">
            <v>Sierra Leone</v>
          </cell>
          <cell r="O250">
            <v>4</v>
          </cell>
          <cell r="P250">
            <v>6888.9</v>
          </cell>
        </row>
        <row r="251">
          <cell r="M251" t="str">
            <v>Sierra Leone</v>
          </cell>
          <cell r="O251">
            <v>5</v>
          </cell>
          <cell r="P251">
            <v>10340.94</v>
          </cell>
        </row>
        <row r="252">
          <cell r="M252" t="str">
            <v>South Africa</v>
          </cell>
          <cell r="O252">
            <v>1</v>
          </cell>
          <cell r="P252">
            <v>7785.91</v>
          </cell>
        </row>
        <row r="253">
          <cell r="M253" t="str">
            <v>South Africa</v>
          </cell>
          <cell r="O253">
            <v>2</v>
          </cell>
          <cell r="P253">
            <v>10152.459999999999</v>
          </cell>
        </row>
        <row r="254">
          <cell r="M254" t="str">
            <v>South Africa</v>
          </cell>
          <cell r="O254">
            <v>3</v>
          </cell>
          <cell r="P254">
            <v>13403.5</v>
          </cell>
        </row>
        <row r="255">
          <cell r="M255" t="str">
            <v>South Africa</v>
          </cell>
          <cell r="O255">
            <v>4</v>
          </cell>
          <cell r="P255">
            <v>21702.25</v>
          </cell>
        </row>
        <row r="256">
          <cell r="M256" t="str">
            <v>South Africa</v>
          </cell>
          <cell r="O256">
            <v>5</v>
          </cell>
          <cell r="P256">
            <v>32577.31</v>
          </cell>
        </row>
        <row r="257">
          <cell r="M257" t="str">
            <v>Sri Lanka</v>
          </cell>
          <cell r="O257">
            <v>1</v>
          </cell>
          <cell r="P257">
            <v>3179.53</v>
          </cell>
        </row>
        <row r="258">
          <cell r="M258" t="str">
            <v>Sri Lanka</v>
          </cell>
          <cell r="O258">
            <v>2</v>
          </cell>
          <cell r="P258">
            <v>4145.96</v>
          </cell>
        </row>
        <row r="259">
          <cell r="M259" t="str">
            <v>Sri Lanka</v>
          </cell>
          <cell r="O259">
            <v>3</v>
          </cell>
          <cell r="P259">
            <v>5473.59</v>
          </cell>
        </row>
        <row r="260">
          <cell r="M260" t="str">
            <v>Sri Lanka</v>
          </cell>
          <cell r="O260">
            <v>4</v>
          </cell>
          <cell r="P260">
            <v>8862.5499999999993</v>
          </cell>
        </row>
        <row r="261">
          <cell r="M261" t="str">
            <v>Sri Lanka</v>
          </cell>
          <cell r="O261">
            <v>5</v>
          </cell>
          <cell r="P261">
            <v>13303.6</v>
          </cell>
        </row>
        <row r="262">
          <cell r="M262" t="str">
            <v>Sudan</v>
          </cell>
          <cell r="O262">
            <v>1</v>
          </cell>
          <cell r="P262">
            <v>2996.21</v>
          </cell>
        </row>
        <row r="263">
          <cell r="M263" t="str">
            <v>Sudan</v>
          </cell>
          <cell r="O263">
            <v>2</v>
          </cell>
          <cell r="P263">
            <v>3906.91</v>
          </cell>
        </row>
        <row r="264">
          <cell r="M264" t="str">
            <v>Sudan</v>
          </cell>
          <cell r="O264">
            <v>3</v>
          </cell>
          <cell r="P264">
            <v>5158</v>
          </cell>
        </row>
        <row r="265">
          <cell r="M265" t="str">
            <v>Sudan</v>
          </cell>
          <cell r="O265">
            <v>4</v>
          </cell>
          <cell r="P265">
            <v>8351.56</v>
          </cell>
        </row>
        <row r="266">
          <cell r="M266" t="str">
            <v>Sudan</v>
          </cell>
          <cell r="O266">
            <v>5</v>
          </cell>
          <cell r="P266">
            <v>12536.55</v>
          </cell>
        </row>
        <row r="267">
          <cell r="M267" t="str">
            <v>Tajikistan</v>
          </cell>
          <cell r="O267">
            <v>1</v>
          </cell>
          <cell r="P267">
            <v>1746.56</v>
          </cell>
        </row>
        <row r="268">
          <cell r="M268" t="str">
            <v>Tajikistan</v>
          </cell>
          <cell r="O268">
            <v>2</v>
          </cell>
          <cell r="P268">
            <v>2277.4299999999998</v>
          </cell>
        </row>
        <row r="269">
          <cell r="M269" t="str">
            <v>Tajikistan</v>
          </cell>
          <cell r="O269">
            <v>3</v>
          </cell>
          <cell r="P269">
            <v>3006.71</v>
          </cell>
        </row>
        <row r="270">
          <cell r="M270" t="str">
            <v>Tajikistan</v>
          </cell>
          <cell r="O270">
            <v>4</v>
          </cell>
          <cell r="P270">
            <v>4868.3100000000004</v>
          </cell>
        </row>
        <row r="271">
          <cell r="M271" t="str">
            <v>Tajikistan</v>
          </cell>
          <cell r="O271">
            <v>5</v>
          </cell>
          <cell r="P271">
            <v>7307.83</v>
          </cell>
        </row>
        <row r="272">
          <cell r="M272" t="str">
            <v>Thailand</v>
          </cell>
          <cell r="O272">
            <v>1</v>
          </cell>
          <cell r="P272">
            <v>3196.71</v>
          </cell>
        </row>
        <row r="273">
          <cell r="M273" t="str">
            <v>Thailand</v>
          </cell>
          <cell r="O273">
            <v>2</v>
          </cell>
          <cell r="P273">
            <v>4168.3599999999997</v>
          </cell>
        </row>
        <row r="274">
          <cell r="M274" t="str">
            <v>Thailand</v>
          </cell>
          <cell r="O274">
            <v>3</v>
          </cell>
          <cell r="P274">
            <v>5503.16</v>
          </cell>
        </row>
        <row r="275">
          <cell r="M275" t="str">
            <v>Thailand</v>
          </cell>
          <cell r="O275">
            <v>4</v>
          </cell>
          <cell r="P275">
            <v>8910.43</v>
          </cell>
        </row>
        <row r="276">
          <cell r="M276" t="str">
            <v>Thailand</v>
          </cell>
          <cell r="O276">
            <v>5</v>
          </cell>
          <cell r="P276">
            <v>13375.47</v>
          </cell>
        </row>
        <row r="277">
          <cell r="M277" t="str">
            <v>Togo</v>
          </cell>
          <cell r="O277">
            <v>1</v>
          </cell>
          <cell r="P277">
            <v>3166</v>
          </cell>
        </row>
        <row r="278">
          <cell r="M278" t="str">
            <v>Togo</v>
          </cell>
          <cell r="O278">
            <v>2</v>
          </cell>
          <cell r="P278">
            <v>4128.3100000000004</v>
          </cell>
        </row>
        <row r="279">
          <cell r="M279" t="str">
            <v>Togo</v>
          </cell>
          <cell r="O279">
            <v>3</v>
          </cell>
          <cell r="P279">
            <v>5450.28</v>
          </cell>
        </row>
        <row r="280">
          <cell r="M280" t="str">
            <v>Togo</v>
          </cell>
          <cell r="O280">
            <v>4</v>
          </cell>
          <cell r="P280">
            <v>8824.82</v>
          </cell>
        </row>
        <row r="281">
          <cell r="M281" t="str">
            <v>Togo</v>
          </cell>
          <cell r="O281">
            <v>5</v>
          </cell>
          <cell r="P281">
            <v>13246.96</v>
          </cell>
        </row>
        <row r="282">
          <cell r="M282" t="str">
            <v>Turkey</v>
          </cell>
          <cell r="O282">
            <v>1</v>
          </cell>
          <cell r="P282">
            <v>10784.76</v>
          </cell>
        </row>
        <row r="283">
          <cell r="M283" t="str">
            <v>Turkey</v>
          </cell>
          <cell r="O283">
            <v>2</v>
          </cell>
          <cell r="P283">
            <v>14062.81</v>
          </cell>
        </row>
        <row r="284">
          <cell r="M284" t="str">
            <v>Turkey</v>
          </cell>
          <cell r="O284">
            <v>3</v>
          </cell>
          <cell r="P284">
            <v>18566.04</v>
          </cell>
        </row>
        <row r="285">
          <cell r="M285" t="str">
            <v>Turkey</v>
          </cell>
          <cell r="O285">
            <v>4</v>
          </cell>
          <cell r="P285">
            <v>30061.16</v>
          </cell>
        </row>
        <row r="286">
          <cell r="M286" t="str">
            <v>Turkey</v>
          </cell>
          <cell r="O286">
            <v>5</v>
          </cell>
          <cell r="P286">
            <v>45124.89</v>
          </cell>
        </row>
        <row r="287">
          <cell r="M287" t="str">
            <v>Uganda</v>
          </cell>
          <cell r="O287">
            <v>1</v>
          </cell>
          <cell r="P287">
            <v>3536.5</v>
          </cell>
        </row>
        <row r="288">
          <cell r="M288" t="str">
            <v>Uganda</v>
          </cell>
          <cell r="O288">
            <v>2</v>
          </cell>
          <cell r="P288">
            <v>4611.43</v>
          </cell>
        </row>
        <row r="289">
          <cell r="M289" t="str">
            <v>Uganda</v>
          </cell>
          <cell r="O289">
            <v>3</v>
          </cell>
          <cell r="P289">
            <v>6088.11</v>
          </cell>
        </row>
        <row r="290">
          <cell r="M290" t="str">
            <v>Uganda</v>
          </cell>
          <cell r="O290">
            <v>4</v>
          </cell>
          <cell r="P290">
            <v>9857.56</v>
          </cell>
        </row>
        <row r="291">
          <cell r="M291" t="str">
            <v>Uganda</v>
          </cell>
          <cell r="O291">
            <v>5</v>
          </cell>
          <cell r="P291">
            <v>14797.2</v>
          </cell>
        </row>
        <row r="292">
          <cell r="M292" t="str">
            <v>Ukraine</v>
          </cell>
          <cell r="O292">
            <v>1</v>
          </cell>
          <cell r="P292">
            <v>3189.22</v>
          </cell>
        </row>
        <row r="293">
          <cell r="M293" t="str">
            <v>Ukraine</v>
          </cell>
          <cell r="O293">
            <v>2</v>
          </cell>
          <cell r="P293">
            <v>4158.59</v>
          </cell>
        </row>
        <row r="294">
          <cell r="M294" t="str">
            <v>Ukraine</v>
          </cell>
          <cell r="O294">
            <v>3</v>
          </cell>
          <cell r="P294">
            <v>5490.26</v>
          </cell>
        </row>
        <row r="295">
          <cell r="M295" t="str">
            <v>Ukraine</v>
          </cell>
          <cell r="O295">
            <v>4</v>
          </cell>
          <cell r="P295">
            <v>8889.5400000000009</v>
          </cell>
        </row>
        <row r="296">
          <cell r="M296" t="str">
            <v>Ukraine</v>
          </cell>
          <cell r="O296">
            <v>5</v>
          </cell>
          <cell r="P296">
            <v>13344.11</v>
          </cell>
        </row>
        <row r="297">
          <cell r="M297" t="str">
            <v>United Republic of Tanzania</v>
          </cell>
          <cell r="O297">
            <v>1</v>
          </cell>
          <cell r="P297">
            <v>3374.29</v>
          </cell>
        </row>
        <row r="298">
          <cell r="M298" t="str">
            <v>United Republic of Tanzania</v>
          </cell>
          <cell r="O298">
            <v>2</v>
          </cell>
          <cell r="P298">
            <v>4399.92</v>
          </cell>
        </row>
        <row r="299">
          <cell r="M299" t="str">
            <v>United Republic of Tanzania</v>
          </cell>
          <cell r="O299">
            <v>3</v>
          </cell>
          <cell r="P299">
            <v>5808.87</v>
          </cell>
        </row>
        <row r="300">
          <cell r="M300" t="str">
            <v>United Republic of Tanzania</v>
          </cell>
          <cell r="O300">
            <v>4</v>
          </cell>
          <cell r="P300">
            <v>9405.41</v>
          </cell>
        </row>
        <row r="301">
          <cell r="M301" t="str">
            <v>United Republic of Tanzania</v>
          </cell>
          <cell r="O301">
            <v>5</v>
          </cell>
          <cell r="P301">
            <v>14118.49</v>
          </cell>
        </row>
        <row r="302">
          <cell r="M302" t="str">
            <v>Uzbekistan</v>
          </cell>
          <cell r="O302">
            <v>1</v>
          </cell>
          <cell r="P302">
            <v>1969.52</v>
          </cell>
        </row>
        <row r="303">
          <cell r="M303" t="str">
            <v>Uzbekistan</v>
          </cell>
          <cell r="O303">
            <v>2</v>
          </cell>
          <cell r="P303">
            <v>2568.16</v>
          </cell>
        </row>
        <row r="304">
          <cell r="M304" t="str">
            <v>Uzbekistan</v>
          </cell>
          <cell r="O304">
            <v>3</v>
          </cell>
          <cell r="P304">
            <v>3390.54</v>
          </cell>
        </row>
        <row r="305">
          <cell r="M305" t="str">
            <v>Uzbekistan</v>
          </cell>
          <cell r="O305">
            <v>4</v>
          </cell>
          <cell r="P305">
            <v>5489.78</v>
          </cell>
        </row>
        <row r="306">
          <cell r="M306" t="str">
            <v>Uzbekistan</v>
          </cell>
          <cell r="O306">
            <v>5</v>
          </cell>
          <cell r="P306">
            <v>8240.7199999999993</v>
          </cell>
        </row>
        <row r="307">
          <cell r="M307" t="str">
            <v>Viet Nam</v>
          </cell>
          <cell r="O307">
            <v>1</v>
          </cell>
          <cell r="P307">
            <v>1906.88</v>
          </cell>
        </row>
        <row r="308">
          <cell r="M308" t="str">
            <v>Viet Nam</v>
          </cell>
          <cell r="O308">
            <v>2</v>
          </cell>
          <cell r="P308">
            <v>2486.4899999999998</v>
          </cell>
        </row>
        <row r="309">
          <cell r="M309" t="str">
            <v>Viet Nam</v>
          </cell>
          <cell r="O309">
            <v>3</v>
          </cell>
          <cell r="P309">
            <v>3282.71</v>
          </cell>
        </row>
        <row r="310">
          <cell r="M310" t="str">
            <v>Viet Nam</v>
          </cell>
          <cell r="O310">
            <v>4</v>
          </cell>
          <cell r="P310">
            <v>5315.2</v>
          </cell>
        </row>
        <row r="311">
          <cell r="M311" t="str">
            <v>Viet Nam</v>
          </cell>
          <cell r="O311">
            <v>5</v>
          </cell>
          <cell r="P311">
            <v>7978.66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ssation Status"/>
      <sheetName val="Input Prices"/>
      <sheetName val="Resources"/>
      <sheetName val="Results"/>
      <sheetName val="Results(Int)"/>
      <sheetName val="Pivot"/>
      <sheetName val="Pharma"/>
      <sheetName val="NRT"/>
      <sheetName val="Prevalence"/>
      <sheetName val="Users"/>
      <sheetName val="Other Estimates"/>
      <sheetName val="Lives Saved"/>
      <sheetName val="LS_Table"/>
      <sheetName val="Salaries"/>
      <sheetName val="UNPop"/>
      <sheetName val="GDP (World)"/>
      <sheetName val="GDP (%)"/>
      <sheetName val="DSA"/>
      <sheetName val="WHO Code"/>
      <sheetName val="Adm Divisions"/>
      <sheetName val="Distance"/>
      <sheetName val="Utility Prices"/>
      <sheetName val="Outpati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A2" t="str">
            <v>MAR</v>
          </cell>
          <cell r="B2" t="str">
            <v>MAD</v>
          </cell>
          <cell r="C2" t="str">
            <v>Morocco</v>
          </cell>
          <cell r="D2">
            <v>493.49484073575599</v>
          </cell>
          <cell r="E2">
            <v>163.75056078959199</v>
          </cell>
          <cell r="F2">
            <v>309.34016633882044</v>
          </cell>
          <cell r="G2">
            <v>0.59115384615384625</v>
          </cell>
        </row>
        <row r="3">
          <cell r="A3" t="str">
            <v>ABW</v>
          </cell>
          <cell r="B3" t="str">
            <v>ANG</v>
          </cell>
          <cell r="C3" t="str">
            <v>Aruba</v>
          </cell>
          <cell r="D3">
            <v>401.561628555494</v>
          </cell>
          <cell r="E3">
            <v>312.32571109871702</v>
          </cell>
          <cell r="F3">
            <v>356.94366982710551</v>
          </cell>
          <cell r="G3">
            <v>0.57499999999999996</v>
          </cell>
        </row>
        <row r="4">
          <cell r="A4" t="str">
            <v>AFG</v>
          </cell>
          <cell r="B4" t="str">
            <v>AFN</v>
          </cell>
          <cell r="C4" t="str">
            <v>Afghanistan</v>
          </cell>
          <cell r="D4">
            <v>304.996755353666</v>
          </cell>
          <cell r="E4">
            <v>96.041531473069398</v>
          </cell>
          <cell r="F4">
            <v>188.18948734587912</v>
          </cell>
          <cell r="G4">
            <v>0.6333333333333333</v>
          </cell>
        </row>
        <row r="5">
          <cell r="A5" t="str">
            <v>AGO</v>
          </cell>
          <cell r="B5" t="str">
            <v>AOA</v>
          </cell>
          <cell r="C5" t="str">
            <v>Angola</v>
          </cell>
          <cell r="D5">
            <v>418.279426034511</v>
          </cell>
          <cell r="E5">
            <v>121.94690619315</v>
          </cell>
          <cell r="F5">
            <v>192.87756253815641</v>
          </cell>
          <cell r="G5">
            <v>0.62666666666666659</v>
          </cell>
        </row>
        <row r="6">
          <cell r="A6" t="str">
            <v>AIA</v>
          </cell>
          <cell r="B6" t="str">
            <v>XCD</v>
          </cell>
          <cell r="C6" t="str">
            <v>Anguilla</v>
          </cell>
          <cell r="D6">
            <v>496.29629629629602</v>
          </cell>
          <cell r="E6">
            <v>377.777777777778</v>
          </cell>
          <cell r="F6">
            <v>437.03703703703701</v>
          </cell>
          <cell r="G6">
            <v>0.61499999999999999</v>
          </cell>
        </row>
        <row r="7">
          <cell r="A7" t="str">
            <v>ALB</v>
          </cell>
          <cell r="B7" t="str">
            <v>ALL</v>
          </cell>
          <cell r="C7" t="str">
            <v>Albania</v>
          </cell>
          <cell r="D7">
            <v>245.70273003033401</v>
          </cell>
          <cell r="E7">
            <v>77.957532861476196</v>
          </cell>
          <cell r="F7">
            <v>160.68572479088149</v>
          </cell>
          <cell r="G7">
            <v>0.59</v>
          </cell>
        </row>
        <row r="8">
          <cell r="A8" t="str">
            <v>AND</v>
          </cell>
          <cell r="B8" t="str">
            <v>EUR</v>
          </cell>
          <cell r="C8" t="str">
            <v>Andorra</v>
          </cell>
          <cell r="D8">
            <v>198.77300613496899</v>
          </cell>
          <cell r="E8">
            <v>198.77300613496899</v>
          </cell>
          <cell r="F8">
            <v>198.77300613496899</v>
          </cell>
          <cell r="G8">
            <v>0.55000000000000004</v>
          </cell>
        </row>
        <row r="9">
          <cell r="A9" t="str">
            <v>ARE</v>
          </cell>
          <cell r="B9" t="str">
            <v>AED</v>
          </cell>
          <cell r="C9" t="str">
            <v>United Arab Emirates</v>
          </cell>
          <cell r="D9">
            <v>392.05009528995402</v>
          </cell>
          <cell r="E9">
            <v>370.26953444051202</v>
          </cell>
          <cell r="F9">
            <v>379.34476812777933</v>
          </cell>
          <cell r="G9">
            <v>0.58333333333333337</v>
          </cell>
        </row>
        <row r="10">
          <cell r="A10" t="str">
            <v>ARG</v>
          </cell>
          <cell r="B10" t="str">
            <v>ARS</v>
          </cell>
          <cell r="C10" t="str">
            <v>Argentina</v>
          </cell>
          <cell r="D10">
            <v>265.41615586950599</v>
          </cell>
          <cell r="E10">
            <v>97.954034206548499</v>
          </cell>
          <cell r="F10">
            <v>149.84705840345646</v>
          </cell>
          <cell r="G10">
            <v>0.63071428571428567</v>
          </cell>
        </row>
        <row r="11">
          <cell r="A11" t="str">
            <v>ARM</v>
          </cell>
          <cell r="B11" t="str">
            <v>AMD</v>
          </cell>
          <cell r="C11" t="str">
            <v>Armenia</v>
          </cell>
          <cell r="D11">
            <v>427.235287325353</v>
          </cell>
          <cell r="E11">
            <v>130.672414456718</v>
          </cell>
          <cell r="F11">
            <v>234.08131583336535</v>
          </cell>
          <cell r="G11">
            <v>0.60333333333333339</v>
          </cell>
        </row>
        <row r="12">
          <cell r="A12" t="str">
            <v>ATG</v>
          </cell>
          <cell r="B12" t="str">
            <v>XCD</v>
          </cell>
          <cell r="C12" t="str">
            <v>Antigua and Barbuda</v>
          </cell>
          <cell r="D12">
            <v>381.48148148148101</v>
          </cell>
          <cell r="E12">
            <v>255.555555555556</v>
          </cell>
          <cell r="F12">
            <v>328.39506172839498</v>
          </cell>
          <cell r="G12">
            <v>0.48</v>
          </cell>
        </row>
        <row r="13">
          <cell r="A13" t="str">
            <v>AUS</v>
          </cell>
          <cell r="B13" t="str">
            <v>AUD</v>
          </cell>
          <cell r="C13" t="str">
            <v>Australia</v>
          </cell>
          <cell r="D13">
            <v>345.01142421934497</v>
          </cell>
          <cell r="E13">
            <v>267.32673267326697</v>
          </cell>
          <cell r="F13">
            <v>312.51586697131228</v>
          </cell>
          <cell r="G13">
            <v>0.55333333333333334</v>
          </cell>
        </row>
        <row r="14">
          <cell r="A14" t="str">
            <v>AUT</v>
          </cell>
          <cell r="B14" t="str">
            <v>EUR</v>
          </cell>
          <cell r="C14" t="str">
            <v>Austria</v>
          </cell>
          <cell r="D14">
            <v>320.245398773006</v>
          </cell>
          <cell r="E14">
            <v>320.245398773006</v>
          </cell>
          <cell r="F14">
            <v>320.245398773006</v>
          </cell>
          <cell r="G14">
            <v>0.43</v>
          </cell>
        </row>
        <row r="15">
          <cell r="A15" t="str">
            <v>AZE</v>
          </cell>
          <cell r="B15" t="str">
            <v>AZN</v>
          </cell>
          <cell r="C15" t="str">
            <v>Azerbaijan</v>
          </cell>
          <cell r="D15">
            <v>294.15239220319</v>
          </cell>
          <cell r="E15">
            <v>96.278795038393397</v>
          </cell>
          <cell r="F15">
            <v>186.3555818074426</v>
          </cell>
          <cell r="G15">
            <v>0.64750000000000008</v>
          </cell>
        </row>
        <row r="16">
          <cell r="A16" t="str">
            <v>BDI</v>
          </cell>
          <cell r="B16" t="str">
            <v>BIF</v>
          </cell>
          <cell r="C16" t="str">
            <v>Burundi</v>
          </cell>
          <cell r="D16">
            <v>253.89442965984401</v>
          </cell>
          <cell r="E16">
            <v>94.821797199492593</v>
          </cell>
          <cell r="F16">
            <v>178.76240455642065</v>
          </cell>
          <cell r="G16">
            <v>0.39750000000000002</v>
          </cell>
        </row>
        <row r="17">
          <cell r="A17" t="str">
            <v>BEL</v>
          </cell>
          <cell r="B17" t="str">
            <v>EUR</v>
          </cell>
          <cell r="C17" t="str">
            <v>Belgium</v>
          </cell>
          <cell r="D17">
            <v>414.72392638036803</v>
          </cell>
          <cell r="E17">
            <v>414.72392638036803</v>
          </cell>
          <cell r="F17">
            <v>414.72392638036803</v>
          </cell>
          <cell r="G17">
            <v>0.61</v>
          </cell>
        </row>
        <row r="18">
          <cell r="A18" t="str">
            <v>BEN</v>
          </cell>
          <cell r="B18" t="str">
            <v>XOF</v>
          </cell>
          <cell r="C18" t="str">
            <v>Benin</v>
          </cell>
          <cell r="D18">
            <v>375.98063606196803</v>
          </cell>
          <cell r="E18">
            <v>107.3695945769</v>
          </cell>
          <cell r="F18">
            <v>188.6195031750043</v>
          </cell>
          <cell r="G18">
            <v>0.55727272727272714</v>
          </cell>
        </row>
        <row r="19">
          <cell r="A19" t="str">
            <v>BFA</v>
          </cell>
          <cell r="B19" t="str">
            <v>XOF</v>
          </cell>
          <cell r="C19" t="str">
            <v>Burkina Faso</v>
          </cell>
          <cell r="D19">
            <v>407.77999334084097</v>
          </cell>
          <cell r="E19">
            <v>130.37736484337901</v>
          </cell>
          <cell r="F19">
            <v>242.79744557633552</v>
          </cell>
          <cell r="G19">
            <v>0.60250000000000004</v>
          </cell>
        </row>
        <row r="20">
          <cell r="A20" t="str">
            <v>BGD</v>
          </cell>
          <cell r="B20" t="str">
            <v>BDT</v>
          </cell>
          <cell r="C20" t="str">
            <v>Bangladesh</v>
          </cell>
          <cell r="D20">
            <v>325.59367566844401</v>
          </cell>
          <cell r="E20">
            <v>78.971266062127995</v>
          </cell>
          <cell r="F20">
            <v>179.29717187718805</v>
          </cell>
          <cell r="G20">
            <v>0.6045454545454545</v>
          </cell>
        </row>
        <row r="21">
          <cell r="A21" t="str">
            <v>BGR</v>
          </cell>
          <cell r="B21" t="str">
            <v>BGN</v>
          </cell>
          <cell r="C21" t="str">
            <v>Bulgaria</v>
          </cell>
          <cell r="D21">
            <v>260.97867001254701</v>
          </cell>
          <cell r="E21">
            <v>77.791718946047695</v>
          </cell>
          <cell r="F21">
            <v>175.65872020075281</v>
          </cell>
          <cell r="G21">
            <v>0.62</v>
          </cell>
        </row>
        <row r="22">
          <cell r="A22" t="str">
            <v>BHR</v>
          </cell>
          <cell r="B22" t="str">
            <v>BHD</v>
          </cell>
          <cell r="C22" t="str">
            <v>Bahrain</v>
          </cell>
          <cell r="D22">
            <v>511.93633952254601</v>
          </cell>
          <cell r="E22">
            <v>281.16710875331597</v>
          </cell>
          <cell r="F22">
            <v>373.12113174182133</v>
          </cell>
          <cell r="G22">
            <v>0.58333333333333337</v>
          </cell>
        </row>
        <row r="23">
          <cell r="A23" t="str">
            <v>BHS</v>
          </cell>
          <cell r="B23" t="str">
            <v>BSD</v>
          </cell>
          <cell r="C23" t="str">
            <v>Bahamas</v>
          </cell>
          <cell r="D23">
            <v>447</v>
          </cell>
          <cell r="E23">
            <v>434</v>
          </cell>
          <cell r="F23">
            <v>440.5</v>
          </cell>
          <cell r="G23">
            <v>0.58000000000000007</v>
          </cell>
        </row>
        <row r="24">
          <cell r="A24" t="str">
            <v>BIH</v>
          </cell>
          <cell r="B24" t="str">
            <v>BAM</v>
          </cell>
          <cell r="C24" t="str">
            <v>Bosnia and Herzegovina</v>
          </cell>
          <cell r="D24">
            <v>180.050188205772</v>
          </cell>
          <cell r="E24">
            <v>104.140526976161</v>
          </cell>
          <cell r="F24">
            <v>130.17565872020086</v>
          </cell>
          <cell r="G24">
            <v>0.51875000000000004</v>
          </cell>
        </row>
        <row r="25">
          <cell r="A25" t="str">
            <v>BLR</v>
          </cell>
          <cell r="B25" t="str">
            <v>BYN</v>
          </cell>
          <cell r="C25" t="str">
            <v>Belarus</v>
          </cell>
          <cell r="D25">
            <v>253.609051892314</v>
          </cell>
          <cell r="E25">
            <v>97.151775263363206</v>
          </cell>
          <cell r="F25">
            <v>158.21303160358966</v>
          </cell>
          <cell r="G25">
            <v>0.50250000000000006</v>
          </cell>
        </row>
        <row r="26">
          <cell r="A26" t="str">
            <v>BLZ</v>
          </cell>
          <cell r="B26" t="str">
            <v>BZD</v>
          </cell>
          <cell r="C26" t="str">
            <v>Belize</v>
          </cell>
          <cell r="D26">
            <v>390</v>
          </cell>
          <cell r="E26">
            <v>207</v>
          </cell>
          <cell r="F26">
            <v>308.5</v>
          </cell>
          <cell r="G26">
            <v>0.59500000000000008</v>
          </cell>
        </row>
        <row r="27">
          <cell r="A27" t="str">
            <v>BMU</v>
          </cell>
          <cell r="B27" t="str">
            <v>BMD</v>
          </cell>
          <cell r="C27" t="str">
            <v>Bermuda</v>
          </cell>
          <cell r="D27">
            <v>510</v>
          </cell>
          <cell r="E27">
            <v>459</v>
          </cell>
          <cell r="F27">
            <v>484.5</v>
          </cell>
          <cell r="G27">
            <v>0.72</v>
          </cell>
        </row>
        <row r="28">
          <cell r="A28" t="str">
            <v>BOL</v>
          </cell>
          <cell r="B28" t="str">
            <v>BOB</v>
          </cell>
          <cell r="C28" t="str">
            <v>Bolivia (Plurinational State of)</v>
          </cell>
          <cell r="D28">
            <v>172.43898874762499</v>
          </cell>
          <cell r="E28">
            <v>62.984071313751301</v>
          </cell>
          <cell r="F28">
            <v>109.41316465209491</v>
          </cell>
          <cell r="G28">
            <v>0.58285714285714274</v>
          </cell>
        </row>
        <row r="29">
          <cell r="A29" t="str">
            <v>BRA</v>
          </cell>
          <cell r="B29" t="str">
            <v>BRL</v>
          </cell>
          <cell r="C29" t="str">
            <v>Brazil</v>
          </cell>
          <cell r="D29">
            <v>348.27785260727302</v>
          </cell>
          <cell r="E29">
            <v>76.775062536078494</v>
          </cell>
          <cell r="F29">
            <v>162.03404061783885</v>
          </cell>
          <cell r="G29">
            <v>0.68454545454545457</v>
          </cell>
        </row>
        <row r="30">
          <cell r="A30" t="str">
            <v>BRB</v>
          </cell>
          <cell r="B30" t="str">
            <v>BBD</v>
          </cell>
          <cell r="C30" t="str">
            <v>Barbados</v>
          </cell>
          <cell r="D30">
            <v>570</v>
          </cell>
          <cell r="E30">
            <v>440</v>
          </cell>
          <cell r="F30">
            <v>505</v>
          </cell>
          <cell r="G30">
            <v>0.59000000000000008</v>
          </cell>
        </row>
        <row r="31">
          <cell r="A31" t="str">
            <v>BRN</v>
          </cell>
          <cell r="B31" t="str">
            <v>BND</v>
          </cell>
          <cell r="C31" t="str">
            <v>Brunei Darussalam</v>
          </cell>
          <cell r="D31">
            <v>191.40919366993199</v>
          </cell>
          <cell r="E31">
            <v>191.40919366993199</v>
          </cell>
          <cell r="F31">
            <v>191.40919366993199</v>
          </cell>
          <cell r="G31">
            <v>0.63</v>
          </cell>
        </row>
        <row r="32">
          <cell r="A32" t="str">
            <v>BTN</v>
          </cell>
          <cell r="B32" t="str">
            <v>BTN</v>
          </cell>
          <cell r="C32" t="str">
            <v>Bhutan</v>
          </cell>
          <cell r="D32">
            <v>388.17760828112199</v>
          </cell>
          <cell r="E32">
            <v>87.169708526287096</v>
          </cell>
          <cell r="F32">
            <v>206.55134840642881</v>
          </cell>
          <cell r="G32">
            <v>0.66666666666666663</v>
          </cell>
        </row>
        <row r="33">
          <cell r="A33" t="str">
            <v>BWA</v>
          </cell>
          <cell r="B33" t="str">
            <v>BWP</v>
          </cell>
          <cell r="C33" t="str">
            <v>Botswana</v>
          </cell>
          <cell r="D33">
            <v>608.88185457592397</v>
          </cell>
          <cell r="E33">
            <v>160.134065729448</v>
          </cell>
          <cell r="F33">
            <v>228.43044675276298</v>
          </cell>
          <cell r="G33">
            <v>0.64642857142857135</v>
          </cell>
        </row>
        <row r="34">
          <cell r="A34" t="str">
            <v>CAF</v>
          </cell>
          <cell r="B34" t="str">
            <v>XAF</v>
          </cell>
          <cell r="C34" t="str">
            <v>Central African Republic</v>
          </cell>
          <cell r="D34">
            <v>332.95797621408099</v>
          </cell>
          <cell r="E34">
            <v>67.713925499717504</v>
          </cell>
          <cell r="F34">
            <v>181.86426537873035</v>
          </cell>
          <cell r="G34">
            <v>0.49249999999999999</v>
          </cell>
        </row>
        <row r="35">
          <cell r="A35" t="str">
            <v>CAN</v>
          </cell>
          <cell r="B35" t="str">
            <v>CAD</v>
          </cell>
          <cell r="C35" t="str">
            <v>Canada</v>
          </cell>
          <cell r="D35">
            <v>377.93427230047001</v>
          </cell>
          <cell r="E35">
            <v>251.17370892018801</v>
          </cell>
          <cell r="F35">
            <v>318.13100827185343</v>
          </cell>
          <cell r="G35">
            <v>0.5842857142857143</v>
          </cell>
        </row>
        <row r="36">
          <cell r="A36" t="str">
            <v>CHE</v>
          </cell>
          <cell r="B36" t="str">
            <v>CHF</v>
          </cell>
          <cell r="C36" t="str">
            <v>Switzerland</v>
          </cell>
          <cell r="D36">
            <v>423.55605889014703</v>
          </cell>
          <cell r="E36">
            <v>423.55605889014703</v>
          </cell>
          <cell r="F36">
            <v>423.55605889014703</v>
          </cell>
          <cell r="G36">
            <v>0.62</v>
          </cell>
        </row>
        <row r="37">
          <cell r="A37" t="str">
            <v>CHL</v>
          </cell>
          <cell r="B37" t="str">
            <v>CLP</v>
          </cell>
          <cell r="C37" t="str">
            <v>Chile</v>
          </cell>
          <cell r="D37">
            <v>330.98591549295799</v>
          </cell>
          <cell r="E37">
            <v>236.619718309859</v>
          </cell>
          <cell r="F37">
            <v>283.80281690140851</v>
          </cell>
          <cell r="G37">
            <v>0.6</v>
          </cell>
        </row>
        <row r="38">
          <cell r="A38" t="str">
            <v>CHN</v>
          </cell>
          <cell r="B38" t="str">
            <v>CNY</v>
          </cell>
          <cell r="C38" t="str">
            <v>China</v>
          </cell>
          <cell r="D38">
            <v>269.52526799387402</v>
          </cell>
          <cell r="E38">
            <v>156.20214395099501</v>
          </cell>
          <cell r="F38">
            <v>199.0082403558668</v>
          </cell>
          <cell r="G38">
            <v>0.58476190476190471</v>
          </cell>
        </row>
        <row r="39">
          <cell r="A39" t="str">
            <v>CIV</v>
          </cell>
          <cell r="B39" t="str">
            <v>XOF</v>
          </cell>
          <cell r="C39" t="str">
            <v>Côte d'Ivoire</v>
          </cell>
          <cell r="D39">
            <v>396.55669077182699</v>
          </cell>
          <cell r="E39">
            <v>115.412961418027</v>
          </cell>
          <cell r="F39">
            <v>229.89064762196912</v>
          </cell>
          <cell r="G39">
            <v>0.53727272727272746</v>
          </cell>
        </row>
        <row r="40">
          <cell r="A40" t="str">
            <v>CMR</v>
          </cell>
          <cell r="B40" t="str">
            <v>XAF</v>
          </cell>
          <cell r="C40" t="str">
            <v>Cameroon</v>
          </cell>
          <cell r="D40">
            <v>366.62788392112299</v>
          </cell>
          <cell r="E40">
            <v>130.56441988619599</v>
          </cell>
          <cell r="F40">
            <v>233.25763839267353</v>
          </cell>
          <cell r="G40">
            <v>0.55500000000000005</v>
          </cell>
        </row>
        <row r="41">
          <cell r="A41" t="str">
            <v>COD</v>
          </cell>
          <cell r="B41" t="str">
            <v>CDF</v>
          </cell>
          <cell r="C41" t="str">
            <v>Democratic Republic of the Congo</v>
          </cell>
          <cell r="D41">
            <v>410.16240075580498</v>
          </cell>
          <cell r="E41">
            <v>140.81730363027</v>
          </cell>
          <cell r="F41">
            <v>200.36720935798007</v>
          </cell>
          <cell r="G41">
            <v>0.6129411764705881</v>
          </cell>
        </row>
        <row r="42">
          <cell r="A42" t="str">
            <v>COG</v>
          </cell>
          <cell r="B42" t="str">
            <v>XAF</v>
          </cell>
          <cell r="C42" t="str">
            <v>Congo</v>
          </cell>
          <cell r="D42">
            <v>529.36577117182503</v>
          </cell>
          <cell r="E42">
            <v>168.53659357802599</v>
          </cell>
          <cell r="F42">
            <v>322.56306026325586</v>
          </cell>
          <cell r="G42">
            <v>0.61571428571428566</v>
          </cell>
        </row>
        <row r="43">
          <cell r="A43" t="str">
            <v>COK</v>
          </cell>
          <cell r="B43" t="str">
            <v>NZD</v>
          </cell>
          <cell r="C43" t="str">
            <v>Cook Islands</v>
          </cell>
          <cell r="D43">
            <v>401.14613180515801</v>
          </cell>
          <cell r="E43">
            <v>239.25501432664799</v>
          </cell>
          <cell r="F43">
            <v>320.91690544412631</v>
          </cell>
          <cell r="G43">
            <v>0.58666666666666678</v>
          </cell>
        </row>
        <row r="44">
          <cell r="A44" t="str">
            <v>COL</v>
          </cell>
          <cell r="B44" t="str">
            <v>COP</v>
          </cell>
          <cell r="C44" t="str">
            <v>Colombia</v>
          </cell>
          <cell r="D44">
            <v>140.552995391705</v>
          </cell>
          <cell r="E44">
            <v>84.101382488479302</v>
          </cell>
          <cell r="F44">
            <v>110.40706605222726</v>
          </cell>
          <cell r="G44">
            <v>0.71999999999999986</v>
          </cell>
        </row>
        <row r="45">
          <cell r="A45" t="str">
            <v>COM</v>
          </cell>
          <cell r="B45" t="str">
            <v>KMF</v>
          </cell>
          <cell r="C45" t="str">
            <v>Comoros</v>
          </cell>
          <cell r="D45">
            <v>238.18312416448899</v>
          </cell>
          <cell r="E45">
            <v>149.14503481713501</v>
          </cell>
          <cell r="F45">
            <v>193.66407949081201</v>
          </cell>
          <cell r="G45">
            <v>0.51500000000000001</v>
          </cell>
        </row>
        <row r="46">
          <cell r="A46" t="str">
            <v>CPV</v>
          </cell>
          <cell r="B46" t="str">
            <v>CVE</v>
          </cell>
          <cell r="C46" t="str">
            <v>Cabo Verde</v>
          </cell>
          <cell r="D46">
            <v>271.51536732468298</v>
          </cell>
          <cell r="E46">
            <v>154.67473794316001</v>
          </cell>
          <cell r="F46">
            <v>214.94966579870766</v>
          </cell>
          <cell r="G46">
            <v>0.57000000000000006</v>
          </cell>
        </row>
        <row r="47">
          <cell r="A47" t="str">
            <v>CRI</v>
          </cell>
          <cell r="B47" t="str">
            <v>CRC</v>
          </cell>
          <cell r="C47" t="str">
            <v>Costa Rica</v>
          </cell>
          <cell r="D47">
            <v>406.457239711037</v>
          </cell>
          <cell r="E47">
            <v>143.98788856160201</v>
          </cell>
          <cell r="F47">
            <v>250.00999099634913</v>
          </cell>
          <cell r="G47">
            <v>0.6071428571428571</v>
          </cell>
        </row>
        <row r="48">
          <cell r="A48" t="str">
            <v>CUB</v>
          </cell>
          <cell r="B48" t="str">
            <v>CUP</v>
          </cell>
          <cell r="C48" t="str">
            <v>Cuba</v>
          </cell>
          <cell r="D48">
            <v>327.08333333333297</v>
          </cell>
          <cell r="E48">
            <v>110</v>
          </cell>
          <cell r="F48">
            <v>217.99999999999983</v>
          </cell>
          <cell r="G48">
            <v>0.72</v>
          </cell>
        </row>
        <row r="49">
          <cell r="A49" t="str">
            <v>CYM</v>
          </cell>
          <cell r="B49" t="str">
            <v>KYD</v>
          </cell>
          <cell r="C49" t="str">
            <v>Cayman Islands</v>
          </cell>
          <cell r="D49">
            <v>410.97560975609798</v>
          </cell>
          <cell r="E49">
            <v>351.21951219512198</v>
          </cell>
          <cell r="F49">
            <v>381.09756097561001</v>
          </cell>
          <cell r="G49">
            <v>0.63</v>
          </cell>
        </row>
        <row r="50">
          <cell r="A50" t="str">
            <v>CYP</v>
          </cell>
          <cell r="B50" t="str">
            <v>EUR</v>
          </cell>
          <cell r="C50" t="str">
            <v>Cyprus</v>
          </cell>
          <cell r="D50">
            <v>294.47852760736203</v>
          </cell>
          <cell r="E50">
            <v>195.092024539877</v>
          </cell>
          <cell r="F50">
            <v>240.89979550102234</v>
          </cell>
          <cell r="G50">
            <v>0.54</v>
          </cell>
        </row>
        <row r="51">
          <cell r="A51" t="str">
            <v>CZE</v>
          </cell>
          <cell r="B51" t="str">
            <v>CZK</v>
          </cell>
          <cell r="C51" t="str">
            <v>Czechia</v>
          </cell>
          <cell r="D51">
            <v>230.15873015873001</v>
          </cell>
          <cell r="E51">
            <v>126.05042016806701</v>
          </cell>
          <cell r="F51">
            <v>176.84407096171779</v>
          </cell>
          <cell r="G51">
            <v>0.63800000000000001</v>
          </cell>
        </row>
        <row r="52">
          <cell r="A52" t="str">
            <v>DEU</v>
          </cell>
          <cell r="B52" t="str">
            <v>EUR</v>
          </cell>
          <cell r="C52" t="str">
            <v>Germany</v>
          </cell>
          <cell r="D52">
            <v>388.95705521472399</v>
          </cell>
          <cell r="E52">
            <v>277.30061349693301</v>
          </cell>
          <cell r="F52">
            <v>327.60736196319039</v>
          </cell>
          <cell r="G52">
            <v>0.54600000000000004</v>
          </cell>
        </row>
        <row r="53">
          <cell r="A53" t="str">
            <v>DJI</v>
          </cell>
          <cell r="B53" t="str">
            <v>DJF</v>
          </cell>
          <cell r="C53" t="str">
            <v>Djibouti</v>
          </cell>
          <cell r="D53">
            <v>454.23728813559302</v>
          </cell>
          <cell r="E53">
            <v>115.254237288136</v>
          </cell>
          <cell r="F53">
            <v>263.46516007532966</v>
          </cell>
          <cell r="G53">
            <v>0.6166666666666667</v>
          </cell>
        </row>
        <row r="54">
          <cell r="A54" t="str">
            <v>DMA</v>
          </cell>
          <cell r="B54" t="str">
            <v>XCD</v>
          </cell>
          <cell r="C54" t="str">
            <v>Dominica</v>
          </cell>
          <cell r="D54">
            <v>351.85185185185202</v>
          </cell>
          <cell r="E54">
            <v>351.85185185185202</v>
          </cell>
          <cell r="F54">
            <v>351.85185185185202</v>
          </cell>
          <cell r="G54">
            <v>0.73</v>
          </cell>
        </row>
        <row r="55">
          <cell r="A55" t="str">
            <v>DNK</v>
          </cell>
          <cell r="B55" t="str">
            <v>DKK</v>
          </cell>
          <cell r="C55" t="str">
            <v>Denmark</v>
          </cell>
          <cell r="D55">
            <v>371.34840732794203</v>
          </cell>
          <cell r="E55">
            <v>371.34840732794203</v>
          </cell>
          <cell r="F55">
            <v>371.34840732794203</v>
          </cell>
          <cell r="G55">
            <v>0.54</v>
          </cell>
        </row>
        <row r="56">
          <cell r="A56" t="str">
            <v>DOM</v>
          </cell>
          <cell r="B56" t="str">
            <v>DOP</v>
          </cell>
          <cell r="C56" t="str">
            <v>Dominican Republic</v>
          </cell>
          <cell r="D56">
            <v>529.47711964446898</v>
          </cell>
          <cell r="E56">
            <v>63.016457190472899</v>
          </cell>
          <cell r="F56">
            <v>200.60455871120064</v>
          </cell>
          <cell r="G56">
            <v>0.7599999999999999</v>
          </cell>
        </row>
        <row r="57">
          <cell r="A57" t="str">
            <v>DZA</v>
          </cell>
          <cell r="B57" t="str">
            <v>DZD</v>
          </cell>
          <cell r="C57" t="str">
            <v>Algeria</v>
          </cell>
          <cell r="D57">
            <v>365.30165866699099</v>
          </cell>
          <cell r="E57">
            <v>115.4383619904</v>
          </cell>
          <cell r="F57">
            <v>234.95883711039559</v>
          </cell>
          <cell r="G57">
            <v>0.57624999999999993</v>
          </cell>
        </row>
        <row r="58">
          <cell r="A58" t="str">
            <v>ECU</v>
          </cell>
          <cell r="B58" t="str">
            <v>USD</v>
          </cell>
          <cell r="C58" t="str">
            <v>Ecuador</v>
          </cell>
          <cell r="D58">
            <v>482</v>
          </cell>
          <cell r="E58">
            <v>139</v>
          </cell>
          <cell r="F58">
            <v>233.66666666666666</v>
          </cell>
          <cell r="G58">
            <v>0.57999999999999996</v>
          </cell>
        </row>
        <row r="59">
          <cell r="A59" t="str">
            <v>EGY</v>
          </cell>
          <cell r="B59" t="str">
            <v>EGP</v>
          </cell>
          <cell r="C59" t="str">
            <v>Egypt</v>
          </cell>
          <cell r="D59">
            <v>407.76081424936399</v>
          </cell>
          <cell r="E59">
            <v>164.75826972010199</v>
          </cell>
          <cell r="F59">
            <v>250.05301102629349</v>
          </cell>
          <cell r="G59">
            <v>0.74166666666666659</v>
          </cell>
        </row>
        <row r="60">
          <cell r="A60" t="str">
            <v>ERI</v>
          </cell>
          <cell r="B60" t="str">
            <v>ERN</v>
          </cell>
          <cell r="C60" t="str">
            <v>Eritrea</v>
          </cell>
          <cell r="D60">
            <v>182</v>
          </cell>
          <cell r="E60">
            <v>124</v>
          </cell>
          <cell r="F60">
            <v>148.16666666666652</v>
          </cell>
          <cell r="G60">
            <v>0.36249999999999993</v>
          </cell>
        </row>
        <row r="61">
          <cell r="A61" t="str">
            <v>ESP</v>
          </cell>
          <cell r="B61" t="str">
            <v>EUR</v>
          </cell>
          <cell r="C61" t="str">
            <v>Spain</v>
          </cell>
          <cell r="D61">
            <v>325.153374233129</v>
          </cell>
          <cell r="E61">
            <v>236.80981595092001</v>
          </cell>
          <cell r="F61">
            <v>277.91411042944799</v>
          </cell>
          <cell r="G61">
            <v>0.54</v>
          </cell>
        </row>
        <row r="62">
          <cell r="A62" t="str">
            <v>EST</v>
          </cell>
          <cell r="B62" t="str">
            <v>EUR</v>
          </cell>
          <cell r="C62" t="str">
            <v>Estonia</v>
          </cell>
          <cell r="D62">
            <v>242.94478527607399</v>
          </cell>
          <cell r="E62">
            <v>242.94478527607399</v>
          </cell>
          <cell r="F62">
            <v>242.94478527607399</v>
          </cell>
          <cell r="G62">
            <v>0.44</v>
          </cell>
        </row>
        <row r="63">
          <cell r="A63" t="str">
            <v>ETH</v>
          </cell>
          <cell r="B63" t="str">
            <v>ETB</v>
          </cell>
          <cell r="C63" t="str">
            <v>Ethiopia</v>
          </cell>
          <cell r="D63">
            <v>483.47487977079697</v>
          </cell>
          <cell r="E63">
            <v>73.928169446434097</v>
          </cell>
          <cell r="F63">
            <v>215.20661881861108</v>
          </cell>
          <cell r="G63">
            <v>0.6</v>
          </cell>
        </row>
        <row r="64">
          <cell r="A64" t="str">
            <v>FIN</v>
          </cell>
          <cell r="B64" t="str">
            <v>EUR</v>
          </cell>
          <cell r="C64" t="str">
            <v>Finland</v>
          </cell>
          <cell r="D64">
            <v>381.59509202454001</v>
          </cell>
          <cell r="E64">
            <v>269.938650306748</v>
          </cell>
          <cell r="F64">
            <v>325.76687116564403</v>
          </cell>
          <cell r="G64">
            <v>0.58499999999999996</v>
          </cell>
        </row>
        <row r="65">
          <cell r="A65" t="str">
            <v>FJI</v>
          </cell>
          <cell r="B65" t="str">
            <v>FJD</v>
          </cell>
          <cell r="C65" t="str">
            <v>Fiji</v>
          </cell>
          <cell r="D65">
            <v>563.725490196078</v>
          </cell>
          <cell r="E65">
            <v>144.607843137255</v>
          </cell>
          <cell r="F65">
            <v>322.73284313725486</v>
          </cell>
          <cell r="G65">
            <v>0.60499999999999998</v>
          </cell>
        </row>
        <row r="66">
          <cell r="A66" t="str">
            <v>FRA</v>
          </cell>
          <cell r="B66" t="str">
            <v>EUR</v>
          </cell>
          <cell r="C66" t="str">
            <v>France</v>
          </cell>
          <cell r="D66">
            <v>406.13496932515301</v>
          </cell>
          <cell r="E66">
            <v>314.11042944785299</v>
          </cell>
          <cell r="F66">
            <v>360.12269938650297</v>
          </cell>
          <cell r="G66">
            <v>0.54499999999999993</v>
          </cell>
        </row>
        <row r="67">
          <cell r="A67" t="str">
            <v>FSM</v>
          </cell>
          <cell r="B67" t="str">
            <v>USD</v>
          </cell>
          <cell r="C67" t="str">
            <v>Micronesia (Federated States of)</v>
          </cell>
          <cell r="D67">
            <v>262</v>
          </cell>
          <cell r="E67">
            <v>223</v>
          </cell>
          <cell r="F67">
            <v>237.75</v>
          </cell>
          <cell r="G67">
            <v>0.58000000000000007</v>
          </cell>
        </row>
        <row r="68">
          <cell r="A68" t="str">
            <v>GAB</v>
          </cell>
          <cell r="B68" t="str">
            <v>XAF</v>
          </cell>
          <cell r="C68" t="str">
            <v>Gabon</v>
          </cell>
          <cell r="D68">
            <v>594.83503615773998</v>
          </cell>
          <cell r="E68">
            <v>102.132053378027</v>
          </cell>
          <cell r="F68">
            <v>310.82936464884142</v>
          </cell>
          <cell r="G68">
            <v>0.60699999999999998</v>
          </cell>
        </row>
        <row r="69">
          <cell r="A69" t="str">
            <v>GBR</v>
          </cell>
          <cell r="B69" t="str">
            <v>GBP</v>
          </cell>
          <cell r="C69" t="str">
            <v>United Kingdom of Great Britain and Northern Ireland</v>
          </cell>
          <cell r="D69">
            <v>424.32432432432398</v>
          </cell>
          <cell r="E69">
            <v>318.91891891891902</v>
          </cell>
          <cell r="F69">
            <v>371.6216216216215</v>
          </cell>
          <cell r="G69">
            <v>0.61499999999999999</v>
          </cell>
        </row>
        <row r="70">
          <cell r="A70" t="str">
            <v>GEO</v>
          </cell>
          <cell r="B70" t="str">
            <v>GEL</v>
          </cell>
          <cell r="C70" t="str">
            <v>Georgia</v>
          </cell>
          <cell r="D70">
            <v>281.517747858017</v>
          </cell>
          <cell r="E70">
            <v>174.41860465116301</v>
          </cell>
          <cell r="F70">
            <v>219.55324357405146</v>
          </cell>
          <cell r="G70">
            <v>0.66</v>
          </cell>
        </row>
        <row r="71">
          <cell r="A71" t="str">
            <v>GHA</v>
          </cell>
          <cell r="B71" t="str">
            <v>GHS</v>
          </cell>
          <cell r="C71" t="str">
            <v>Ghana</v>
          </cell>
          <cell r="D71">
            <v>458.44780219780199</v>
          </cell>
          <cell r="E71">
            <v>185.43956043956001</v>
          </cell>
          <cell r="F71">
            <v>305.63186813186798</v>
          </cell>
          <cell r="G71">
            <v>0.5625</v>
          </cell>
        </row>
        <row r="72">
          <cell r="A72" t="str">
            <v>GIN</v>
          </cell>
          <cell r="B72" t="str">
            <v>GNF</v>
          </cell>
          <cell r="C72" t="str">
            <v>Guinea</v>
          </cell>
          <cell r="D72">
            <v>375.01705991441901</v>
          </cell>
          <cell r="E72">
            <v>121.02503994027001</v>
          </cell>
          <cell r="F72">
            <v>266.68660335096848</v>
          </cell>
          <cell r="G72">
            <v>0.61499999999999988</v>
          </cell>
        </row>
        <row r="73">
          <cell r="A73" t="str">
            <v>GMB</v>
          </cell>
          <cell r="B73" t="str">
            <v>GMD</v>
          </cell>
          <cell r="C73" t="str">
            <v>Gambia</v>
          </cell>
          <cell r="D73">
            <v>266.66666666666703</v>
          </cell>
          <cell r="E73">
            <v>46.078431372548998</v>
          </cell>
          <cell r="F73">
            <v>167.05882352941188</v>
          </cell>
          <cell r="G73">
            <v>0.65</v>
          </cell>
        </row>
        <row r="74">
          <cell r="A74" t="str">
            <v>GNB</v>
          </cell>
          <cell r="B74" t="str">
            <v>XOF</v>
          </cell>
          <cell r="C74" t="str">
            <v>Guinea-Bissau</v>
          </cell>
          <cell r="D74">
            <v>265.61816079999699</v>
          </cell>
          <cell r="E74">
            <v>73.886741912675205</v>
          </cell>
          <cell r="F74">
            <v>181.33115850670225</v>
          </cell>
          <cell r="G74">
            <v>0.58799999999999986</v>
          </cell>
        </row>
        <row r="75">
          <cell r="A75" t="str">
            <v>GNQ</v>
          </cell>
          <cell r="B75" t="str">
            <v>XAF</v>
          </cell>
          <cell r="C75" t="str">
            <v>Equatorial Guinea</v>
          </cell>
          <cell r="D75">
            <v>647.210448146472</v>
          </cell>
          <cell r="E75">
            <v>176.20585033351901</v>
          </cell>
          <cell r="F75">
            <v>341.42221690154554</v>
          </cell>
          <cell r="G75">
            <v>0.64875000000000005</v>
          </cell>
        </row>
        <row r="76">
          <cell r="A76" t="str">
            <v>GRC</v>
          </cell>
          <cell r="B76" t="str">
            <v>EUR</v>
          </cell>
          <cell r="C76" t="str">
            <v>Greece</v>
          </cell>
          <cell r="D76">
            <v>310.42944785276097</v>
          </cell>
          <cell r="E76">
            <v>163.19018404907999</v>
          </cell>
          <cell r="F76">
            <v>215.13292433537868</v>
          </cell>
          <cell r="G76">
            <v>0.55666666666666664</v>
          </cell>
        </row>
        <row r="77">
          <cell r="A77" t="str">
            <v>GRD</v>
          </cell>
          <cell r="B77" t="str">
            <v>XCD</v>
          </cell>
          <cell r="C77" t="str">
            <v>Grenada</v>
          </cell>
          <cell r="D77">
            <v>403.70370370370398</v>
          </cell>
          <cell r="E77">
            <v>351.85185185185202</v>
          </cell>
          <cell r="F77">
            <v>377.777777777778</v>
          </cell>
          <cell r="G77">
            <v>0.60499999999999998</v>
          </cell>
        </row>
        <row r="78">
          <cell r="A78" t="str">
            <v>GTM</v>
          </cell>
          <cell r="B78" t="str">
            <v>GTQ</v>
          </cell>
          <cell r="C78" t="str">
            <v>Guatemala</v>
          </cell>
          <cell r="D78">
            <v>283.03100476006699</v>
          </cell>
          <cell r="E78">
            <v>81.049787726746402</v>
          </cell>
          <cell r="F78">
            <v>185.57828380290761</v>
          </cell>
          <cell r="G78">
            <v>0.51750000000000007</v>
          </cell>
        </row>
        <row r="79">
          <cell r="A79" t="str">
            <v>GUY</v>
          </cell>
          <cell r="B79" t="str">
            <v>GYD</v>
          </cell>
          <cell r="C79" t="str">
            <v>Guyana</v>
          </cell>
          <cell r="D79">
            <v>318.92411143131602</v>
          </cell>
          <cell r="E79">
            <v>81.171950048030695</v>
          </cell>
          <cell r="F79">
            <v>163.94492475184137</v>
          </cell>
          <cell r="G79">
            <v>0.69999999999999984</v>
          </cell>
        </row>
        <row r="80">
          <cell r="A80" t="str">
            <v>HND</v>
          </cell>
          <cell r="B80" t="str">
            <v>HNL</v>
          </cell>
          <cell r="C80" t="str">
            <v>Honduras</v>
          </cell>
          <cell r="D80">
            <v>353.088480801336</v>
          </cell>
          <cell r="E80">
            <v>105.175292153589</v>
          </cell>
          <cell r="F80">
            <v>196.85587089593764</v>
          </cell>
          <cell r="G80">
            <v>0.6166666666666667</v>
          </cell>
        </row>
        <row r="81">
          <cell r="A81" t="str">
            <v>HRV</v>
          </cell>
          <cell r="B81" t="str">
            <v>HRK</v>
          </cell>
          <cell r="C81" t="str">
            <v>Croatia</v>
          </cell>
          <cell r="D81">
            <v>356.38730675345801</v>
          </cell>
          <cell r="E81">
            <v>170.870626525631</v>
          </cell>
          <cell r="F81">
            <v>271.76566314076479</v>
          </cell>
          <cell r="G81">
            <v>0.59000000000000008</v>
          </cell>
        </row>
        <row r="82">
          <cell r="A82" t="str">
            <v>HTI</v>
          </cell>
          <cell r="B82" t="str">
            <v>HTG</v>
          </cell>
          <cell r="C82" t="str">
            <v>Haiti</v>
          </cell>
          <cell r="D82">
            <v>353.25287017956998</v>
          </cell>
          <cell r="E82">
            <v>158.403072739252</v>
          </cell>
          <cell r="F82">
            <v>255.52758636572085</v>
          </cell>
          <cell r="G82">
            <v>0.6042857142857142</v>
          </cell>
        </row>
        <row r="83">
          <cell r="A83" t="str">
            <v>HUN</v>
          </cell>
          <cell r="B83" t="str">
            <v>HUF</v>
          </cell>
          <cell r="C83" t="str">
            <v>Hungary</v>
          </cell>
          <cell r="D83">
            <v>277.06792199058498</v>
          </cell>
          <cell r="E83">
            <v>142.90517821116299</v>
          </cell>
          <cell r="F83">
            <v>198.55413584398099</v>
          </cell>
          <cell r="G83">
            <v>0.65750000000000008</v>
          </cell>
        </row>
        <row r="84">
          <cell r="A84" t="str">
            <v>IDN</v>
          </cell>
          <cell r="B84" t="str">
            <v>IDR</v>
          </cell>
          <cell r="C84" t="str">
            <v>Indonesia</v>
          </cell>
          <cell r="D84">
            <v>469.02905740609498</v>
          </cell>
          <cell r="E84">
            <v>101.98440822112001</v>
          </cell>
          <cell r="F84">
            <v>185.86109142452173</v>
          </cell>
          <cell r="G84">
            <v>0.58954545454545459</v>
          </cell>
        </row>
        <row r="85">
          <cell r="A85" t="str">
            <v>IND</v>
          </cell>
          <cell r="B85" t="str">
            <v>INR</v>
          </cell>
          <cell r="C85" t="str">
            <v>India</v>
          </cell>
          <cell r="D85">
            <v>360.93707436665801</v>
          </cell>
          <cell r="E85">
            <v>160.719150095342</v>
          </cell>
          <cell r="F85">
            <v>219.09172276919497</v>
          </cell>
          <cell r="G85">
            <v>0.61571428571428577</v>
          </cell>
        </row>
        <row r="86">
          <cell r="A86" t="str">
            <v>IRL</v>
          </cell>
          <cell r="B86" t="str">
            <v>EUR</v>
          </cell>
          <cell r="C86" t="str">
            <v>Ireland</v>
          </cell>
          <cell r="D86">
            <v>355.82822085889597</v>
          </cell>
          <cell r="E86">
            <v>355.82822085889597</v>
          </cell>
          <cell r="F86">
            <v>355.82822085889597</v>
          </cell>
          <cell r="G86">
            <v>0.6</v>
          </cell>
        </row>
        <row r="87">
          <cell r="A87" t="str">
            <v>IRN</v>
          </cell>
          <cell r="B87" t="str">
            <v>IRR</v>
          </cell>
          <cell r="C87" t="str">
            <v>Iran (Islamic Republic of)</v>
          </cell>
          <cell r="D87">
            <v>46.653516582681803</v>
          </cell>
          <cell r="E87">
            <v>28.964790250836501</v>
          </cell>
          <cell r="F87">
            <v>36.028301962130953</v>
          </cell>
          <cell r="G87">
            <v>0.64749999999999996</v>
          </cell>
        </row>
        <row r="88">
          <cell r="A88" t="str">
            <v>IRQ</v>
          </cell>
          <cell r="B88" t="str">
            <v>IQD</v>
          </cell>
          <cell r="C88" t="str">
            <v>Iraq</v>
          </cell>
          <cell r="D88">
            <v>420</v>
          </cell>
          <cell r="E88">
            <v>155.71428571428601</v>
          </cell>
          <cell r="F88">
            <v>260.21428571428567</v>
          </cell>
          <cell r="G88">
            <v>0.59</v>
          </cell>
        </row>
        <row r="89">
          <cell r="A89" t="str">
            <v>ISL</v>
          </cell>
          <cell r="B89" t="str">
            <v>ISK</v>
          </cell>
          <cell r="C89" t="str">
            <v>Iceland</v>
          </cell>
          <cell r="D89">
            <v>350.38101971875199</v>
          </cell>
          <cell r="E89">
            <v>274.17707596826102</v>
          </cell>
          <cell r="F89">
            <v>312.27904784350653</v>
          </cell>
          <cell r="G89">
            <v>0.59499999999999997</v>
          </cell>
        </row>
        <row r="90">
          <cell r="A90" t="str">
            <v>ISR</v>
          </cell>
          <cell r="B90" t="str">
            <v>ILS</v>
          </cell>
          <cell r="C90" t="str">
            <v>Israel</v>
          </cell>
          <cell r="D90">
            <v>392.64568401371099</v>
          </cell>
          <cell r="E90">
            <v>264.880024929885</v>
          </cell>
          <cell r="F90">
            <v>304.87171496831832</v>
          </cell>
          <cell r="G90">
            <v>0.64666666666666661</v>
          </cell>
        </row>
        <row r="91">
          <cell r="A91" t="str">
            <v>ITA</v>
          </cell>
          <cell r="B91" t="str">
            <v>EUR</v>
          </cell>
          <cell r="C91" t="str">
            <v>Italy</v>
          </cell>
          <cell r="D91">
            <v>384.049079754601</v>
          </cell>
          <cell r="E91">
            <v>195.092024539877</v>
          </cell>
          <cell r="F91">
            <v>308.09815950920239</v>
          </cell>
          <cell r="G91">
            <v>0.51899999999999991</v>
          </cell>
        </row>
        <row r="92">
          <cell r="A92" t="str">
            <v>JAM</v>
          </cell>
          <cell r="B92" t="str">
            <v>JMD</v>
          </cell>
          <cell r="C92" t="str">
            <v>Jamaica</v>
          </cell>
          <cell r="D92">
            <v>384.20097538845403</v>
          </cell>
          <cell r="E92">
            <v>330.32777588749002</v>
          </cell>
          <cell r="F92">
            <v>356.79180371252505</v>
          </cell>
          <cell r="G92">
            <v>0.80333333333333334</v>
          </cell>
        </row>
        <row r="93">
          <cell r="A93" t="str">
            <v>JOR</v>
          </cell>
          <cell r="B93" t="str">
            <v>JOD</v>
          </cell>
          <cell r="C93" t="str">
            <v>Jordan</v>
          </cell>
          <cell r="D93">
            <v>261.29943502824898</v>
          </cell>
          <cell r="E93">
            <v>81.920903954802299</v>
          </cell>
          <cell r="F93">
            <v>164.07721280602655</v>
          </cell>
          <cell r="G93">
            <v>0.55000000000000004</v>
          </cell>
        </row>
        <row r="94">
          <cell r="A94" t="str">
            <v>JPN</v>
          </cell>
          <cell r="B94" t="str">
            <v>JPY</v>
          </cell>
          <cell r="C94" t="str">
            <v>Japan</v>
          </cell>
          <cell r="D94">
            <v>873.17685694967599</v>
          </cell>
          <cell r="E94">
            <v>239.544093499469</v>
          </cell>
          <cell r="F94">
            <v>406.80640072120809</v>
          </cell>
          <cell r="G94">
            <v>0.65749999999999997</v>
          </cell>
        </row>
        <row r="95">
          <cell r="A95" t="str">
            <v>KAZ</v>
          </cell>
          <cell r="B95" t="str">
            <v>KZT</v>
          </cell>
          <cell r="C95" t="str">
            <v>Kazakhstan</v>
          </cell>
          <cell r="D95">
            <v>469.11463542410797</v>
          </cell>
          <cell r="E95">
            <v>111.920750583417</v>
          </cell>
          <cell r="F95">
            <v>216.49351267868192</v>
          </cell>
          <cell r="G95">
            <v>0.55214285714285727</v>
          </cell>
        </row>
        <row r="96">
          <cell r="A96" t="str">
            <v>KEN</v>
          </cell>
          <cell r="B96" t="str">
            <v>KES</v>
          </cell>
          <cell r="C96" t="str">
            <v>Kenya</v>
          </cell>
          <cell r="D96">
            <v>380.02570222140599</v>
          </cell>
          <cell r="E96">
            <v>97.301266752340695</v>
          </cell>
          <cell r="F96">
            <v>197.9503018391126</v>
          </cell>
          <cell r="G96">
            <v>0.7699999999999998</v>
          </cell>
        </row>
        <row r="97">
          <cell r="A97" t="str">
            <v>KGZ</v>
          </cell>
          <cell r="B97" t="str">
            <v>KGS</v>
          </cell>
          <cell r="C97" t="str">
            <v>Kyrgyzstan</v>
          </cell>
          <cell r="D97">
            <v>280.14184397163098</v>
          </cell>
          <cell r="E97">
            <v>60.992907801418397</v>
          </cell>
          <cell r="F97">
            <v>144.12923561859722</v>
          </cell>
          <cell r="G97">
            <v>0.64833333333333343</v>
          </cell>
        </row>
        <row r="98">
          <cell r="A98" t="str">
            <v>KHM</v>
          </cell>
          <cell r="B98" t="str">
            <v>KHR</v>
          </cell>
          <cell r="C98" t="str">
            <v>Cambodia</v>
          </cell>
          <cell r="D98">
            <v>354.95049504950498</v>
          </cell>
          <cell r="E98">
            <v>58.910891089108901</v>
          </cell>
          <cell r="F98">
            <v>201.06435643564359</v>
          </cell>
          <cell r="G98">
            <v>0.59700000000000009</v>
          </cell>
        </row>
        <row r="99">
          <cell r="A99" t="str">
            <v>KIR</v>
          </cell>
          <cell r="B99" t="str">
            <v>AUD</v>
          </cell>
          <cell r="C99" t="str">
            <v>Kiribati</v>
          </cell>
          <cell r="D99">
            <v>143.94516374714399</v>
          </cell>
          <cell r="E99">
            <v>118.811881188119</v>
          </cell>
          <cell r="F99">
            <v>128.45899974612865</v>
          </cell>
          <cell r="G99">
            <v>0.63</v>
          </cell>
        </row>
        <row r="100">
          <cell r="A100" t="str">
            <v>KNA</v>
          </cell>
          <cell r="B100" t="str">
            <v>XCD</v>
          </cell>
          <cell r="C100" t="str">
            <v>Saint Kitts and Nevis</v>
          </cell>
          <cell r="D100">
            <v>437.03703703703701</v>
          </cell>
          <cell r="E100">
            <v>422.222222222222</v>
          </cell>
          <cell r="F100">
            <v>429.62962962962951</v>
          </cell>
          <cell r="G100">
            <v>0.60499999999999998</v>
          </cell>
        </row>
        <row r="101">
          <cell r="A101" t="str">
            <v>KOR</v>
          </cell>
          <cell r="B101" t="str">
            <v>KRW</v>
          </cell>
          <cell r="C101" t="str">
            <v>Republic of Korea</v>
          </cell>
          <cell r="D101">
            <v>342.50025183842001</v>
          </cell>
          <cell r="E101">
            <v>256.41730084159798</v>
          </cell>
          <cell r="F101">
            <v>299.45877634000925</v>
          </cell>
          <cell r="G101">
            <v>0.59333333333333327</v>
          </cell>
        </row>
        <row r="102">
          <cell r="A102" t="str">
            <v>KWT</v>
          </cell>
          <cell r="B102" t="str">
            <v>KWD</v>
          </cell>
          <cell r="C102" t="str">
            <v>Kuwait</v>
          </cell>
          <cell r="D102">
            <v>600</v>
          </cell>
          <cell r="E102">
            <v>304.91803278688502</v>
          </cell>
          <cell r="F102">
            <v>452.45901639344254</v>
          </cell>
          <cell r="G102">
            <v>0.61499999999999999</v>
          </cell>
        </row>
        <row r="103">
          <cell r="A103" t="str">
            <v>LAO</v>
          </cell>
          <cell r="B103" t="str">
            <v>LAK</v>
          </cell>
          <cell r="C103" t="str">
            <v>Lao People's Democratic Republic</v>
          </cell>
          <cell r="D103">
            <v>282.02368137782599</v>
          </cell>
          <cell r="E103">
            <v>72.981700753498401</v>
          </cell>
          <cell r="F103">
            <v>166.76533907427356</v>
          </cell>
          <cell r="G103">
            <v>0.51875000000000004</v>
          </cell>
        </row>
        <row r="104">
          <cell r="A104" t="str">
            <v>LBN</v>
          </cell>
          <cell r="B104" t="str">
            <v>LBP</v>
          </cell>
          <cell r="C104" t="str">
            <v>Lebanon</v>
          </cell>
          <cell r="D104">
            <v>459.70149253731302</v>
          </cell>
          <cell r="E104">
            <v>147.26368159204</v>
          </cell>
          <cell r="F104">
            <v>303.52996920161098</v>
          </cell>
          <cell r="G104">
            <v>0.59142857142857153</v>
          </cell>
        </row>
        <row r="105">
          <cell r="A105" t="str">
            <v>LBR</v>
          </cell>
          <cell r="B105" t="str">
            <v>LRD</v>
          </cell>
          <cell r="C105" t="str">
            <v>Liberia</v>
          </cell>
          <cell r="D105">
            <v>230.77445191067699</v>
          </cell>
          <cell r="E105">
            <v>88.237290436435202</v>
          </cell>
          <cell r="F105">
            <v>157.34621721182532</v>
          </cell>
          <cell r="G105">
            <v>0.63249999999999995</v>
          </cell>
        </row>
        <row r="106">
          <cell r="A106" t="str">
            <v>LBY</v>
          </cell>
          <cell r="B106" t="str">
            <v>LYD</v>
          </cell>
          <cell r="C106" t="str">
            <v>Libya</v>
          </cell>
          <cell r="D106">
            <v>334.82142857142901</v>
          </cell>
          <cell r="E106">
            <v>176.33928571428601</v>
          </cell>
          <cell r="F106">
            <v>242.55952380952399</v>
          </cell>
          <cell r="G106">
            <v>0.65666666666666662</v>
          </cell>
        </row>
        <row r="107">
          <cell r="A107" t="str">
            <v>LCA</v>
          </cell>
          <cell r="B107" t="str">
            <v>XCD</v>
          </cell>
          <cell r="C107" t="str">
            <v>Saint Lucia</v>
          </cell>
          <cell r="D107">
            <v>474.07407407407402</v>
          </cell>
          <cell r="E107">
            <v>362.96296296296299</v>
          </cell>
          <cell r="F107">
            <v>418.51851851851848</v>
          </cell>
          <cell r="G107">
            <v>0.70499999999999996</v>
          </cell>
        </row>
        <row r="108">
          <cell r="A108" t="str">
            <v>LKA</v>
          </cell>
          <cell r="B108" t="str">
            <v>LKR</v>
          </cell>
          <cell r="C108" t="str">
            <v>Sri Lanka</v>
          </cell>
          <cell r="D108">
            <v>213.821051509011</v>
          </cell>
          <cell r="E108">
            <v>62.9199104191106</v>
          </cell>
          <cell r="F108">
            <v>116.06412854146652</v>
          </cell>
          <cell r="G108">
            <v>0.64666666666666672</v>
          </cell>
        </row>
        <row r="109">
          <cell r="A109" t="str">
            <v>LSO</v>
          </cell>
          <cell r="B109" t="str">
            <v>LSL</v>
          </cell>
          <cell r="C109" t="str">
            <v>Lesotho</v>
          </cell>
          <cell r="D109">
            <v>340.901343151292</v>
          </cell>
          <cell r="E109">
            <v>93.406968023453999</v>
          </cell>
          <cell r="F109">
            <v>157.49642053589702</v>
          </cell>
          <cell r="G109">
            <v>0.64</v>
          </cell>
        </row>
        <row r="110">
          <cell r="A110" t="str">
            <v>LTU</v>
          </cell>
          <cell r="B110" t="str">
            <v>EUR</v>
          </cell>
          <cell r="C110" t="str">
            <v>Lithuania</v>
          </cell>
          <cell r="D110">
            <v>239.26380368098199</v>
          </cell>
          <cell r="E110">
            <v>160.73619631901801</v>
          </cell>
          <cell r="F110">
            <v>200</v>
          </cell>
          <cell r="G110">
            <v>0.6</v>
          </cell>
        </row>
        <row r="111">
          <cell r="A111" t="str">
            <v>LUX</v>
          </cell>
          <cell r="B111" t="str">
            <v>EUR</v>
          </cell>
          <cell r="C111" t="str">
            <v>Luxembourg</v>
          </cell>
          <cell r="D111">
            <v>436.80981595091998</v>
          </cell>
          <cell r="E111">
            <v>436.80981595091998</v>
          </cell>
          <cell r="F111">
            <v>436.80981595091998</v>
          </cell>
          <cell r="G111">
            <v>0.64</v>
          </cell>
        </row>
        <row r="112">
          <cell r="A112" t="str">
            <v>LVA</v>
          </cell>
          <cell r="B112" t="str">
            <v>EUR</v>
          </cell>
          <cell r="C112" t="str">
            <v>Latvia</v>
          </cell>
          <cell r="D112">
            <v>265.03067484662603</v>
          </cell>
          <cell r="E112">
            <v>168.09815950920199</v>
          </cell>
          <cell r="F112">
            <v>231.49284253578733</v>
          </cell>
          <cell r="G112">
            <v>0.54333333333333333</v>
          </cell>
        </row>
        <row r="113">
          <cell r="A113" t="str">
            <v>MAC</v>
          </cell>
          <cell r="B113" t="str">
            <v>MOP</v>
          </cell>
          <cell r="C113" t="str">
            <v>China, Macao Special Administrative Region</v>
          </cell>
          <cell r="D113">
            <v>181.74981198295299</v>
          </cell>
          <cell r="E113">
            <v>181.74981198295299</v>
          </cell>
          <cell r="F113">
            <v>181.74981198295299</v>
          </cell>
          <cell r="G113">
            <v>0.76</v>
          </cell>
        </row>
        <row r="114">
          <cell r="A114" t="str">
            <v>MCO</v>
          </cell>
          <cell r="B114" t="str">
            <v>EUR</v>
          </cell>
          <cell r="C114" t="str">
            <v>Monaco</v>
          </cell>
          <cell r="D114">
            <v>370.552147239264</v>
          </cell>
          <cell r="E114">
            <v>370.552147239264</v>
          </cell>
          <cell r="F114">
            <v>370.552147239264</v>
          </cell>
          <cell r="G114">
            <v>0.67</v>
          </cell>
        </row>
        <row r="115">
          <cell r="A115" t="str">
            <v>MDA</v>
          </cell>
          <cell r="B115" t="str">
            <v>MDL</v>
          </cell>
          <cell r="C115" t="str">
            <v>Republic of Moldova</v>
          </cell>
          <cell r="D115">
            <v>218.78646441073499</v>
          </cell>
          <cell r="E115">
            <v>126.02100350058301</v>
          </cell>
          <cell r="F115">
            <v>167.73628938156349</v>
          </cell>
          <cell r="G115">
            <v>0.61249999999999993</v>
          </cell>
        </row>
        <row r="116">
          <cell r="A116" t="str">
            <v>MDG</v>
          </cell>
          <cell r="B116" t="str">
            <v>MGA</v>
          </cell>
          <cell r="C116" t="str">
            <v>Madagascar</v>
          </cell>
          <cell r="D116">
            <v>358.05032757515198</v>
          </cell>
          <cell r="E116">
            <v>74.934630089420196</v>
          </cell>
          <cell r="F116">
            <v>171.55187787455708</v>
          </cell>
          <cell r="G116">
            <v>0.66999999999999982</v>
          </cell>
        </row>
        <row r="117">
          <cell r="A117" t="str">
            <v>MDV</v>
          </cell>
          <cell r="B117" t="str">
            <v>MVR</v>
          </cell>
          <cell r="C117" t="str">
            <v>Maldives</v>
          </cell>
          <cell r="D117">
            <v>580</v>
          </cell>
          <cell r="E117">
            <v>101.333333333333</v>
          </cell>
          <cell r="F117">
            <v>317.19999999999982</v>
          </cell>
          <cell r="G117">
            <v>0.66600000000000004</v>
          </cell>
        </row>
        <row r="118">
          <cell r="A118" t="str">
            <v>MEX</v>
          </cell>
          <cell r="B118" t="str">
            <v>MXN</v>
          </cell>
          <cell r="C118" t="str">
            <v>Mexico</v>
          </cell>
          <cell r="D118">
            <v>351.87969924812</v>
          </cell>
          <cell r="E118">
            <v>127.81954887217999</v>
          </cell>
          <cell r="F118">
            <v>196.3972431077695</v>
          </cell>
          <cell r="G118">
            <v>0.57374999999999998</v>
          </cell>
        </row>
        <row r="119">
          <cell r="A119" t="str">
            <v>MHL</v>
          </cell>
          <cell r="B119" t="str">
            <v>USD</v>
          </cell>
          <cell r="C119" t="str">
            <v>Marshall Islands</v>
          </cell>
          <cell r="D119">
            <v>265</v>
          </cell>
          <cell r="E119">
            <v>144</v>
          </cell>
          <cell r="F119">
            <v>210</v>
          </cell>
          <cell r="G119">
            <v>0.48666666666666664</v>
          </cell>
        </row>
        <row r="120">
          <cell r="A120" t="str">
            <v>MKD</v>
          </cell>
          <cell r="B120" t="str">
            <v>MKD</v>
          </cell>
          <cell r="C120" t="str">
            <v>North Macedonia</v>
          </cell>
          <cell r="D120">
            <v>183.95421227030801</v>
          </cell>
          <cell r="E120">
            <v>78.923586705492497</v>
          </cell>
          <cell r="F120">
            <v>121.6989657596143</v>
          </cell>
          <cell r="G120">
            <v>0.51</v>
          </cell>
        </row>
        <row r="121">
          <cell r="A121" t="str">
            <v>MLI</v>
          </cell>
          <cell r="B121" t="str">
            <v>XOF</v>
          </cell>
          <cell r="C121" t="str">
            <v>Mali</v>
          </cell>
          <cell r="D121">
            <v>349.79293006760201</v>
          </cell>
          <cell r="E121">
            <v>118.967007231548</v>
          </cell>
          <cell r="F121">
            <v>262.15764250788447</v>
          </cell>
          <cell r="G121">
            <v>0.51750000000000007</v>
          </cell>
        </row>
        <row r="122">
          <cell r="A122" t="str">
            <v>MLT</v>
          </cell>
          <cell r="B122" t="str">
            <v>EUR</v>
          </cell>
          <cell r="C122" t="str">
            <v>Malta</v>
          </cell>
          <cell r="D122">
            <v>342.33128834355801</v>
          </cell>
          <cell r="E122">
            <v>342.33128834355801</v>
          </cell>
          <cell r="F122">
            <v>342.33128834355801</v>
          </cell>
          <cell r="G122">
            <v>0.6</v>
          </cell>
        </row>
        <row r="123">
          <cell r="A123" t="str">
            <v>MMR</v>
          </cell>
          <cell r="B123" t="str">
            <v>MMK</v>
          </cell>
          <cell r="C123" t="str">
            <v>Myanmar</v>
          </cell>
          <cell r="D123">
            <v>334.07243163340701</v>
          </cell>
          <cell r="E123">
            <v>74.648928307464899</v>
          </cell>
          <cell r="F123">
            <v>150.91463414634143</v>
          </cell>
          <cell r="G123">
            <v>0.59718750000000009</v>
          </cell>
        </row>
        <row r="124">
          <cell r="A124" t="str">
            <v>MNE</v>
          </cell>
          <cell r="B124" t="str">
            <v>EUR</v>
          </cell>
          <cell r="C124" t="str">
            <v>Montenegro</v>
          </cell>
          <cell r="D124">
            <v>323.92638036809802</v>
          </cell>
          <cell r="E124">
            <v>111.656441717791</v>
          </cell>
          <cell r="F124">
            <v>204.03155127081513</v>
          </cell>
          <cell r="G124">
            <v>0.67571428571428582</v>
          </cell>
        </row>
        <row r="125">
          <cell r="A125" t="str">
            <v>MNG</v>
          </cell>
          <cell r="B125" t="str">
            <v>MNT</v>
          </cell>
          <cell r="C125" t="str">
            <v>Mongolia</v>
          </cell>
          <cell r="D125">
            <v>196.083298170717</v>
          </cell>
          <cell r="E125">
            <v>91.836481421727996</v>
          </cell>
          <cell r="F125">
            <v>143.95988979622251</v>
          </cell>
          <cell r="G125">
            <v>0.65500000000000003</v>
          </cell>
        </row>
        <row r="126">
          <cell r="A126" t="str">
            <v>MOZ</v>
          </cell>
          <cell r="B126" t="str">
            <v>MZN</v>
          </cell>
          <cell r="C126" t="str">
            <v>Mozambique</v>
          </cell>
          <cell r="D126">
            <v>302.57801899592903</v>
          </cell>
          <cell r="E126">
            <v>172.32021709633699</v>
          </cell>
          <cell r="F126">
            <v>221.16689280868368</v>
          </cell>
          <cell r="G126">
            <v>0.50800000000000001</v>
          </cell>
        </row>
        <row r="127">
          <cell r="A127" t="str">
            <v>MRT</v>
          </cell>
          <cell r="B127" t="str">
            <v>MRU</v>
          </cell>
          <cell r="C127" t="str">
            <v>Mauritania</v>
          </cell>
          <cell r="D127">
            <v>213.833011848994</v>
          </cell>
          <cell r="E127">
            <v>61.449435106089801</v>
          </cell>
          <cell r="F127">
            <v>122.45797740424355</v>
          </cell>
          <cell r="G127">
            <v>0.57400000000000007</v>
          </cell>
        </row>
        <row r="128">
          <cell r="A128" t="str">
            <v>MSR</v>
          </cell>
          <cell r="B128" t="str">
            <v>XCD</v>
          </cell>
          <cell r="C128" t="str">
            <v>Montserrat</v>
          </cell>
          <cell r="D128">
            <v>211.111111111111</v>
          </cell>
          <cell r="E128">
            <v>211.111111111111</v>
          </cell>
          <cell r="F128">
            <v>211.111111111111</v>
          </cell>
          <cell r="G128">
            <v>0.63</v>
          </cell>
        </row>
        <row r="129">
          <cell r="A129" t="str">
            <v>MUS</v>
          </cell>
          <cell r="B129" t="str">
            <v>MUR</v>
          </cell>
          <cell r="C129" t="str">
            <v>Mauritius</v>
          </cell>
          <cell r="D129">
            <v>257.45537096274899</v>
          </cell>
          <cell r="E129">
            <v>159.16830048498599</v>
          </cell>
          <cell r="F129">
            <v>208.31183572386749</v>
          </cell>
          <cell r="G129">
            <v>0.75</v>
          </cell>
        </row>
        <row r="130">
          <cell r="A130" t="str">
            <v>MWI</v>
          </cell>
          <cell r="B130" t="str">
            <v>MWK</v>
          </cell>
          <cell r="C130" t="str">
            <v>Malawi</v>
          </cell>
          <cell r="D130">
            <v>235.98435462842201</v>
          </cell>
          <cell r="E130">
            <v>132.98565840938701</v>
          </cell>
          <cell r="F130">
            <v>196.8709256844848</v>
          </cell>
          <cell r="G130">
            <v>0.66555555555555534</v>
          </cell>
        </row>
        <row r="131">
          <cell r="A131" t="str">
            <v>MYS</v>
          </cell>
          <cell r="B131" t="str">
            <v>MYR</v>
          </cell>
          <cell r="C131" t="str">
            <v>Malaysia</v>
          </cell>
          <cell r="D131">
            <v>205.14087988136399</v>
          </cell>
          <cell r="E131">
            <v>163.124073158675</v>
          </cell>
          <cell r="F131">
            <v>188.33415719228839</v>
          </cell>
          <cell r="G131">
            <v>0.63000000000000012</v>
          </cell>
        </row>
        <row r="132">
          <cell r="A132" t="str">
            <v>NAM</v>
          </cell>
          <cell r="B132" t="str">
            <v>ZAR</v>
          </cell>
          <cell r="C132" t="str">
            <v>Namibia</v>
          </cell>
          <cell r="D132">
            <v>300.67498465943999</v>
          </cell>
          <cell r="E132">
            <v>77.043703552192</v>
          </cell>
          <cell r="F132">
            <v>154.03286288947973</v>
          </cell>
          <cell r="G132">
            <v>0.66679999999999995</v>
          </cell>
        </row>
        <row r="133">
          <cell r="A133" t="str">
            <v>NCL</v>
          </cell>
          <cell r="B133" t="str">
            <v>XPF</v>
          </cell>
          <cell r="C133" t="str">
            <v>New Caledonia</v>
          </cell>
          <cell r="D133">
            <v>360.90689424708199</v>
          </cell>
          <cell r="E133">
            <v>360.90689424708199</v>
          </cell>
          <cell r="F133">
            <v>360.90689424708199</v>
          </cell>
          <cell r="G133">
            <v>0.66</v>
          </cell>
        </row>
        <row r="134">
          <cell r="A134" t="str">
            <v>NER</v>
          </cell>
          <cell r="B134" t="str">
            <v>XOF</v>
          </cell>
          <cell r="C134" t="str">
            <v>Niger</v>
          </cell>
          <cell r="D134">
            <v>346.05182921126402</v>
          </cell>
          <cell r="E134">
            <v>74.822017126759704</v>
          </cell>
          <cell r="F134">
            <v>174.10816163907245</v>
          </cell>
          <cell r="G134">
            <v>0.5971428571428572</v>
          </cell>
        </row>
        <row r="135">
          <cell r="A135" t="str">
            <v>NGA</v>
          </cell>
          <cell r="B135" t="str">
            <v>NGN</v>
          </cell>
          <cell r="C135" t="str">
            <v>Nigeria</v>
          </cell>
          <cell r="D135">
            <v>356.76061362825499</v>
          </cell>
          <cell r="E135">
            <v>97.089852708832396</v>
          </cell>
          <cell r="F135">
            <v>205.28296941323794</v>
          </cell>
          <cell r="G135">
            <v>0.59285714285714286</v>
          </cell>
        </row>
        <row r="136">
          <cell r="A136" t="str">
            <v>NIC</v>
          </cell>
          <cell r="B136" t="str">
            <v>NIO</v>
          </cell>
          <cell r="C136" t="str">
            <v>Nicaragua</v>
          </cell>
          <cell r="D136">
            <v>178.08771828713</v>
          </cell>
          <cell r="E136">
            <v>89.0438591435652</v>
          </cell>
          <cell r="F136">
            <v>145.71686550246841</v>
          </cell>
          <cell r="G136">
            <v>0.61</v>
          </cell>
        </row>
        <row r="137">
          <cell r="A137" t="str">
            <v>NIU</v>
          </cell>
          <cell r="B137" t="str">
            <v>NZD</v>
          </cell>
          <cell r="C137" t="str">
            <v>Niue</v>
          </cell>
          <cell r="D137">
            <v>308.739255014327</v>
          </cell>
          <cell r="E137">
            <v>270.77363896848101</v>
          </cell>
          <cell r="F137">
            <v>289.756446991404</v>
          </cell>
          <cell r="G137">
            <v>0.55000000000000004</v>
          </cell>
        </row>
        <row r="138">
          <cell r="A138" t="str">
            <v>NLD</v>
          </cell>
          <cell r="B138" t="str">
            <v>EUR</v>
          </cell>
          <cell r="C138" t="str">
            <v>Netherlands</v>
          </cell>
          <cell r="D138">
            <v>331.28834355828201</v>
          </cell>
          <cell r="E138">
            <v>331.28834355828201</v>
          </cell>
          <cell r="F138">
            <v>331.28834355828201</v>
          </cell>
          <cell r="G138">
            <v>0.56999999999999995</v>
          </cell>
        </row>
        <row r="139">
          <cell r="A139" t="str">
            <v>NOR</v>
          </cell>
          <cell r="B139" t="str">
            <v>NOK</v>
          </cell>
          <cell r="C139" t="str">
            <v>Norway</v>
          </cell>
          <cell r="D139">
            <v>365.669034587167</v>
          </cell>
          <cell r="E139">
            <v>365.669034587167</v>
          </cell>
          <cell r="F139">
            <v>365.669034587167</v>
          </cell>
          <cell r="G139">
            <v>0.42</v>
          </cell>
        </row>
        <row r="140">
          <cell r="A140" t="str">
            <v>NPL</v>
          </cell>
          <cell r="B140" t="str">
            <v>NPR</v>
          </cell>
          <cell r="C140" t="str">
            <v>Nepal</v>
          </cell>
          <cell r="D140">
            <v>337.174562526675</v>
          </cell>
          <cell r="E140">
            <v>44.985061886470298</v>
          </cell>
          <cell r="F140">
            <v>119.06862047707116</v>
          </cell>
          <cell r="G140">
            <v>0.59666666666666668</v>
          </cell>
        </row>
        <row r="141">
          <cell r="A141" t="str">
            <v>NRU</v>
          </cell>
          <cell r="B141" t="str">
            <v>AUD</v>
          </cell>
          <cell r="C141" t="str">
            <v>Nauru</v>
          </cell>
          <cell r="D141">
            <v>213.252094440213</v>
          </cell>
          <cell r="E141">
            <v>213.252094440213</v>
          </cell>
          <cell r="F141">
            <v>213.252094440213</v>
          </cell>
          <cell r="G141">
            <v>0.57999999999999996</v>
          </cell>
        </row>
        <row r="142">
          <cell r="A142" t="str">
            <v>NZL</v>
          </cell>
          <cell r="B142" t="str">
            <v>NZD</v>
          </cell>
          <cell r="C142" t="str">
            <v>New Zealand</v>
          </cell>
          <cell r="D142">
            <v>323.06590257879702</v>
          </cell>
          <cell r="E142">
            <v>287.24928366762202</v>
          </cell>
          <cell r="F142">
            <v>305.15759312320949</v>
          </cell>
          <cell r="G142">
            <v>0.55500000000000005</v>
          </cell>
        </row>
        <row r="143">
          <cell r="A143" t="str">
            <v>OMN</v>
          </cell>
          <cell r="B143" t="str">
            <v>OMR</v>
          </cell>
          <cell r="C143" t="str">
            <v>Oman</v>
          </cell>
          <cell r="D143">
            <v>270.83333333333297</v>
          </cell>
          <cell r="E143">
            <v>216.145833333333</v>
          </cell>
          <cell r="F143">
            <v>243.48958333333297</v>
          </cell>
          <cell r="G143">
            <v>0.56499999999999995</v>
          </cell>
        </row>
        <row r="144">
          <cell r="A144" t="str">
            <v>PAK</v>
          </cell>
          <cell r="B144" t="str">
            <v>PKR</v>
          </cell>
          <cell r="C144" t="str">
            <v>Pakistan</v>
          </cell>
          <cell r="D144">
            <v>408.75</v>
          </cell>
          <cell r="E144">
            <v>81.875</v>
          </cell>
          <cell r="F144">
            <v>183.5</v>
          </cell>
          <cell r="G144">
            <v>0.67800000000000005</v>
          </cell>
        </row>
        <row r="145">
          <cell r="A145" t="str">
            <v>PAN</v>
          </cell>
          <cell r="B145" t="str">
            <v>PAB</v>
          </cell>
          <cell r="C145" t="str">
            <v>Panama</v>
          </cell>
          <cell r="D145">
            <v>281</v>
          </cell>
          <cell r="E145">
            <v>169</v>
          </cell>
          <cell r="F145">
            <v>221.25</v>
          </cell>
          <cell r="G145">
            <v>0.61</v>
          </cell>
        </row>
        <row r="146">
          <cell r="A146" t="str">
            <v>PER</v>
          </cell>
          <cell r="B146" t="str">
            <v>PEN</v>
          </cell>
          <cell r="C146" t="str">
            <v>Peru</v>
          </cell>
          <cell r="D146">
            <v>290.37610619469001</v>
          </cell>
          <cell r="E146">
            <v>146.57079646017701</v>
          </cell>
          <cell r="F146">
            <v>218.47345132743351</v>
          </cell>
          <cell r="G146">
            <v>0.63666666666666671</v>
          </cell>
        </row>
        <row r="147">
          <cell r="A147" t="str">
            <v>PHL</v>
          </cell>
          <cell r="B147" t="str">
            <v>PHP</v>
          </cell>
          <cell r="C147" t="str">
            <v>Philippines</v>
          </cell>
          <cell r="D147">
            <v>268.63247329293398</v>
          </cell>
          <cell r="E147">
            <v>127.23600091626599</v>
          </cell>
          <cell r="F147">
            <v>204.38974615272491</v>
          </cell>
          <cell r="G147">
            <v>0.65700000000000003</v>
          </cell>
        </row>
        <row r="148">
          <cell r="A148" t="str">
            <v>PLW</v>
          </cell>
          <cell r="B148" t="str">
            <v>USD</v>
          </cell>
          <cell r="C148" t="str">
            <v>Palau</v>
          </cell>
          <cell r="D148">
            <v>295</v>
          </cell>
          <cell r="E148">
            <v>295</v>
          </cell>
          <cell r="F148">
            <v>295</v>
          </cell>
          <cell r="G148">
            <v>0.62</v>
          </cell>
        </row>
        <row r="149">
          <cell r="A149" t="str">
            <v>PNG</v>
          </cell>
          <cell r="B149" t="str">
            <v>PGK</v>
          </cell>
          <cell r="C149" t="str">
            <v>Papua New Guinea</v>
          </cell>
          <cell r="D149">
            <v>284.981476204047</v>
          </cell>
          <cell r="E149">
            <v>173.838700484469</v>
          </cell>
          <cell r="F149">
            <v>231.33061568389357</v>
          </cell>
          <cell r="G149">
            <v>0.7052173913043478</v>
          </cell>
        </row>
        <row r="150">
          <cell r="A150" t="str">
            <v>POL</v>
          </cell>
          <cell r="B150" t="str">
            <v>PLN</v>
          </cell>
          <cell r="C150" t="str">
            <v>Poland</v>
          </cell>
          <cell r="D150">
            <v>226.59832748853501</v>
          </cell>
          <cell r="E150">
            <v>215.80793094146199</v>
          </cell>
          <cell r="F150">
            <v>221.20312921499851</v>
          </cell>
          <cell r="G150">
            <v>0.60499999999999998</v>
          </cell>
        </row>
        <row r="151">
          <cell r="A151" t="str">
            <v>PRI</v>
          </cell>
          <cell r="B151" t="str">
            <v>USD</v>
          </cell>
          <cell r="C151" t="str">
            <v>Puerto Rico</v>
          </cell>
          <cell r="D151">
            <v>421</v>
          </cell>
          <cell r="E151">
            <v>304</v>
          </cell>
          <cell r="F151">
            <v>362.5</v>
          </cell>
          <cell r="G151">
            <v>0.63500000000000001</v>
          </cell>
        </row>
        <row r="152">
          <cell r="A152" t="str">
            <v>PRK</v>
          </cell>
          <cell r="B152" t="str">
            <v>KPW</v>
          </cell>
          <cell r="C152" t="str">
            <v>Democratic People's Republic of Korea</v>
          </cell>
          <cell r="D152">
            <v>234.837457544881</v>
          </cell>
          <cell r="E152">
            <v>92.964580300824807</v>
          </cell>
          <cell r="F152">
            <v>163.9010189228529</v>
          </cell>
          <cell r="G152">
            <v>0.66999999999999993</v>
          </cell>
        </row>
        <row r="153">
          <cell r="A153" t="str">
            <v>PRT</v>
          </cell>
          <cell r="B153" t="str">
            <v>EUR</v>
          </cell>
          <cell r="C153" t="str">
            <v>Portugal</v>
          </cell>
          <cell r="D153">
            <v>334.96932515337397</v>
          </cell>
          <cell r="E153">
            <v>173.00613496932499</v>
          </cell>
          <cell r="F153">
            <v>274.02862985685061</v>
          </cell>
          <cell r="G153">
            <v>0.54333333333333333</v>
          </cell>
        </row>
        <row r="154">
          <cell r="A154" t="str">
            <v>PRY</v>
          </cell>
          <cell r="B154" t="str">
            <v>PYG</v>
          </cell>
          <cell r="C154" t="str">
            <v>Paraguay</v>
          </cell>
          <cell r="D154">
            <v>194.04744364225701</v>
          </cell>
          <cell r="E154">
            <v>118.019743627523</v>
          </cell>
          <cell r="F154">
            <v>157.01586366092033</v>
          </cell>
          <cell r="G154">
            <v>0.55999999999999994</v>
          </cell>
        </row>
        <row r="155">
          <cell r="A155" t="str">
            <v>PSE</v>
          </cell>
          <cell r="B155" t="str">
            <v>ILS</v>
          </cell>
          <cell r="C155" t="str">
            <v>occupied Palestinian territory, including east Jerusalem</v>
          </cell>
          <cell r="D155">
            <v>208.78778435649701</v>
          </cell>
          <cell r="E155">
            <v>165.160486132752</v>
          </cell>
          <cell r="F155">
            <v>180.74166406980365</v>
          </cell>
          <cell r="G155">
            <v>0.56333333333333335</v>
          </cell>
        </row>
        <row r="156">
          <cell r="A156" t="str">
            <v>QAT</v>
          </cell>
          <cell r="B156" t="str">
            <v>QAR</v>
          </cell>
          <cell r="C156" t="str">
            <v>Qatar</v>
          </cell>
          <cell r="D156">
            <v>337.78262053936299</v>
          </cell>
          <cell r="E156">
            <v>337.78262053936299</v>
          </cell>
          <cell r="F156">
            <v>337.78262053936299</v>
          </cell>
          <cell r="G156">
            <v>0.61</v>
          </cell>
        </row>
        <row r="157">
          <cell r="A157" t="str">
            <v>ROU</v>
          </cell>
          <cell r="B157" t="str">
            <v>RON</v>
          </cell>
          <cell r="C157" t="str">
            <v>Romania</v>
          </cell>
          <cell r="D157">
            <v>239.23444976076601</v>
          </cell>
          <cell r="E157">
            <v>128.43112566104301</v>
          </cell>
          <cell r="F157">
            <v>179.42583732057423</v>
          </cell>
          <cell r="G157">
            <v>0.60250000000000004</v>
          </cell>
        </row>
        <row r="158">
          <cell r="A158" t="str">
            <v>RUS</v>
          </cell>
          <cell r="B158" t="str">
            <v>RUB</v>
          </cell>
          <cell r="C158" t="str">
            <v>Russian Federation</v>
          </cell>
          <cell r="D158">
            <v>392.46574412319899</v>
          </cell>
          <cell r="E158">
            <v>126.974211333976</v>
          </cell>
          <cell r="F158">
            <v>193.79976551642969</v>
          </cell>
          <cell r="G158">
            <v>0.61333333333333329</v>
          </cell>
        </row>
        <row r="159">
          <cell r="A159" t="str">
            <v>RWA</v>
          </cell>
          <cell r="B159" t="str">
            <v>RWF</v>
          </cell>
          <cell r="C159" t="str">
            <v>Rwanda</v>
          </cell>
          <cell r="D159">
            <v>475.07629704984703</v>
          </cell>
          <cell r="E159">
            <v>83.011190233977601</v>
          </cell>
          <cell r="F159">
            <v>209.09751489609067</v>
          </cell>
          <cell r="G159">
            <v>0.66357142857142848</v>
          </cell>
        </row>
        <row r="160">
          <cell r="A160" t="str">
            <v>SAU</v>
          </cell>
          <cell r="B160" t="str">
            <v>SAR</v>
          </cell>
          <cell r="C160" t="str">
            <v>Saudi Arabia</v>
          </cell>
          <cell r="D160">
            <v>684.78550492938996</v>
          </cell>
          <cell r="E160">
            <v>282.44071409538998</v>
          </cell>
          <cell r="F160">
            <v>421.52944311217681</v>
          </cell>
          <cell r="G160">
            <v>0.63600000000000001</v>
          </cell>
        </row>
        <row r="161">
          <cell r="A161" t="str">
            <v>SDN</v>
          </cell>
          <cell r="B161" t="str">
            <v>SDG</v>
          </cell>
          <cell r="C161" t="str">
            <v>Sudan</v>
          </cell>
          <cell r="D161">
            <v>272.72727272727298</v>
          </cell>
          <cell r="E161">
            <v>92</v>
          </cell>
          <cell r="F161">
            <v>183.5454545454545</v>
          </cell>
          <cell r="G161">
            <v>0.63500000000000001</v>
          </cell>
        </row>
        <row r="162">
          <cell r="A162" t="str">
            <v>SEN</v>
          </cell>
          <cell r="B162" t="str">
            <v>XOF</v>
          </cell>
          <cell r="C162" t="str">
            <v>Senegal</v>
          </cell>
          <cell r="D162">
            <v>349.79293006760201</v>
          </cell>
          <cell r="E162">
            <v>130.93852997183001</v>
          </cell>
          <cell r="F162">
            <v>250.65375737464518</v>
          </cell>
          <cell r="G162">
            <v>0.57999999999999996</v>
          </cell>
        </row>
        <row r="163">
          <cell r="A163" t="str">
            <v>SGP</v>
          </cell>
          <cell r="B163" t="str">
            <v>SGD</v>
          </cell>
          <cell r="C163" t="str">
            <v>Singapore</v>
          </cell>
          <cell r="D163">
            <v>406.93293142426501</v>
          </cell>
          <cell r="E163">
            <v>406.93293142426501</v>
          </cell>
          <cell r="F163">
            <v>406.93293142426501</v>
          </cell>
          <cell r="G163">
            <v>0.6</v>
          </cell>
        </row>
        <row r="164">
          <cell r="A164" t="str">
            <v>SLB</v>
          </cell>
          <cell r="B164" t="str">
            <v>SBD</v>
          </cell>
          <cell r="C164" t="str">
            <v>Solomon Islands</v>
          </cell>
          <cell r="D164">
            <v>479.52175019079101</v>
          </cell>
          <cell r="E164">
            <v>150.089035868736</v>
          </cell>
          <cell r="F164">
            <v>252.35309081658602</v>
          </cell>
          <cell r="G164">
            <v>0.56799999999999995</v>
          </cell>
        </row>
        <row r="165">
          <cell r="A165" t="str">
            <v>SLE</v>
          </cell>
          <cell r="B165" t="str">
            <v>SLL</v>
          </cell>
          <cell r="C165" t="str">
            <v>Sierra Leone</v>
          </cell>
          <cell r="D165">
            <v>270.99009900990097</v>
          </cell>
          <cell r="E165">
            <v>88.019801980197997</v>
          </cell>
          <cell r="F165">
            <v>198.39603960396039</v>
          </cell>
          <cell r="G165">
            <v>0.66200000000000003</v>
          </cell>
        </row>
        <row r="166">
          <cell r="A166" t="str">
            <v>SLV</v>
          </cell>
          <cell r="B166" t="str">
            <v>USD</v>
          </cell>
          <cell r="C166" t="str">
            <v>El Salvador</v>
          </cell>
          <cell r="D166">
            <v>236</v>
          </cell>
          <cell r="E166">
            <v>132</v>
          </cell>
          <cell r="F166">
            <v>184</v>
          </cell>
          <cell r="G166">
            <v>0.56000000000000005</v>
          </cell>
        </row>
        <row r="167">
          <cell r="A167" t="str">
            <v>SOM</v>
          </cell>
          <cell r="B167" t="str">
            <v>SOS</v>
          </cell>
          <cell r="C167" t="str">
            <v>Somalia</v>
          </cell>
          <cell r="D167">
            <v>287.98353909464998</v>
          </cell>
          <cell r="E167">
            <v>75.020576131687307</v>
          </cell>
          <cell r="F167">
            <v>175.54355281207123</v>
          </cell>
          <cell r="G167">
            <v>0.75125000000000008</v>
          </cell>
        </row>
        <row r="168">
          <cell r="A168" t="str">
            <v>SRB</v>
          </cell>
          <cell r="B168" t="str">
            <v>RSD</v>
          </cell>
          <cell r="C168" t="str">
            <v>Serbia</v>
          </cell>
          <cell r="D168">
            <v>208.87074034233899</v>
          </cell>
          <cell r="E168">
            <v>108.61278497801599</v>
          </cell>
          <cell r="F168">
            <v>147.60198984191933</v>
          </cell>
          <cell r="G168">
            <v>0.56999999999999995</v>
          </cell>
        </row>
        <row r="169">
          <cell r="A169" t="str">
            <v>SSD</v>
          </cell>
          <cell r="B169" t="str">
            <v>SSP</v>
          </cell>
          <cell r="C169" t="str">
            <v>South Sudan</v>
          </cell>
          <cell r="D169">
            <v>268.738285043247</v>
          </cell>
          <cell r="E169">
            <v>80.169824529707995</v>
          </cell>
          <cell r="F169">
            <v>160.85290017676368</v>
          </cell>
          <cell r="G169">
            <v>0.69363636363636361</v>
          </cell>
        </row>
        <row r="170">
          <cell r="A170" t="str">
            <v>STP</v>
          </cell>
          <cell r="B170" t="str">
            <v>STN</v>
          </cell>
          <cell r="C170" t="str">
            <v>Sao Tome and Principe</v>
          </cell>
          <cell r="D170">
            <v>403.93852065321801</v>
          </cell>
          <cell r="E170">
            <v>114.793467819404</v>
          </cell>
          <cell r="F170">
            <v>269.45244956772342</v>
          </cell>
          <cell r="G170">
            <v>0.73799999999999999</v>
          </cell>
        </row>
        <row r="171">
          <cell r="A171" t="str">
            <v>SUR</v>
          </cell>
          <cell r="B171" t="str">
            <v>SRD</v>
          </cell>
          <cell r="C171" t="str">
            <v>Suriname</v>
          </cell>
          <cell r="D171">
            <v>203.994293865906</v>
          </cell>
          <cell r="E171">
            <v>127.674750356633</v>
          </cell>
          <cell r="F171">
            <v>165.83452211126951</v>
          </cell>
          <cell r="G171">
            <v>0.625</v>
          </cell>
        </row>
        <row r="172">
          <cell r="A172" t="str">
            <v>SVK</v>
          </cell>
          <cell r="B172" t="str">
            <v>EUR</v>
          </cell>
          <cell r="C172" t="str">
            <v>Slovakia</v>
          </cell>
          <cell r="D172">
            <v>260.12269938650297</v>
          </cell>
          <cell r="E172">
            <v>224.53987730061399</v>
          </cell>
          <cell r="F172">
            <v>242.33128834355847</v>
          </cell>
          <cell r="G172">
            <v>0.625</v>
          </cell>
        </row>
        <row r="173">
          <cell r="A173" t="str">
            <v>SVN</v>
          </cell>
          <cell r="B173" t="str">
            <v>EUR</v>
          </cell>
          <cell r="C173" t="str">
            <v>Slovenia</v>
          </cell>
          <cell r="D173">
            <v>311.65644171779098</v>
          </cell>
          <cell r="E173">
            <v>311.65644171779098</v>
          </cell>
          <cell r="F173">
            <v>311.65644171779098</v>
          </cell>
          <cell r="G173">
            <v>0.47</v>
          </cell>
        </row>
        <row r="174">
          <cell r="A174" t="str">
            <v>SWE</v>
          </cell>
          <cell r="B174" t="str">
            <v>SEK</v>
          </cell>
          <cell r="C174" t="str">
            <v>Sweden</v>
          </cell>
          <cell r="D174">
            <v>434.03839100134502</v>
          </cell>
          <cell r="E174">
            <v>364.34771977014299</v>
          </cell>
          <cell r="F174">
            <v>399.193055385744</v>
          </cell>
          <cell r="G174">
            <v>0.65999999999999992</v>
          </cell>
        </row>
        <row r="175">
          <cell r="A175" t="str">
            <v>SWZ</v>
          </cell>
          <cell r="B175" t="str">
            <v>SZL</v>
          </cell>
          <cell r="C175" t="str">
            <v>Eswatini</v>
          </cell>
          <cell r="D175">
            <v>193.631962909934</v>
          </cell>
          <cell r="E175">
            <v>118.63366741665</v>
          </cell>
          <cell r="F175">
            <v>153.40560441808162</v>
          </cell>
          <cell r="G175">
            <v>0.628</v>
          </cell>
        </row>
        <row r="176">
          <cell r="A176" t="str">
            <v>SYC</v>
          </cell>
          <cell r="B176" t="str">
            <v>SCR</v>
          </cell>
          <cell r="C176" t="str">
            <v>Seychelles</v>
          </cell>
          <cell r="D176">
            <v>497.00829955607003</v>
          </cell>
          <cell r="E176">
            <v>301.100173711639</v>
          </cell>
          <cell r="F176">
            <v>407.54680563597759</v>
          </cell>
          <cell r="G176">
            <v>0.626</v>
          </cell>
        </row>
        <row r="177">
          <cell r="A177" t="str">
            <v>SYR</v>
          </cell>
          <cell r="B177" t="str">
            <v>SYP</v>
          </cell>
          <cell r="C177" t="str">
            <v>Syrian Arab Republic</v>
          </cell>
          <cell r="D177">
            <v>394.4</v>
          </cell>
          <cell r="E177">
            <v>132.80000000000001</v>
          </cell>
          <cell r="F177">
            <v>207.73333333333335</v>
          </cell>
          <cell r="G177">
            <v>0.60833333333333328</v>
          </cell>
        </row>
        <row r="178">
          <cell r="A178" t="str">
            <v>TCA</v>
          </cell>
          <cell r="B178" t="str">
            <v>USD</v>
          </cell>
          <cell r="C178" t="str">
            <v>Turks and Caicos Islands</v>
          </cell>
          <cell r="D178">
            <v>540</v>
          </cell>
          <cell r="E178">
            <v>384</v>
          </cell>
          <cell r="F178">
            <v>454</v>
          </cell>
          <cell r="G178">
            <v>0.66999999999999993</v>
          </cell>
        </row>
        <row r="179">
          <cell r="A179" t="str">
            <v>TCD</v>
          </cell>
          <cell r="B179" t="str">
            <v>XAF</v>
          </cell>
          <cell r="C179" t="str">
            <v>Chad</v>
          </cell>
          <cell r="D179">
            <v>284.32366508168701</v>
          </cell>
          <cell r="E179">
            <v>133.370245528449</v>
          </cell>
          <cell r="F179">
            <v>198.71480715248603</v>
          </cell>
          <cell r="G179">
            <v>0.55333333333333334</v>
          </cell>
        </row>
        <row r="180">
          <cell r="A180" t="str">
            <v>TGO</v>
          </cell>
          <cell r="B180" t="str">
            <v>XOF</v>
          </cell>
          <cell r="C180" t="str">
            <v>Togo</v>
          </cell>
          <cell r="D180">
            <v>407.77999334084097</v>
          </cell>
          <cell r="E180">
            <v>109.240145005069</v>
          </cell>
          <cell r="F180">
            <v>228.70596568412898</v>
          </cell>
          <cell r="G180">
            <v>0.57666666666666666</v>
          </cell>
        </row>
        <row r="181">
          <cell r="A181" t="str">
            <v>THA</v>
          </cell>
          <cell r="B181" t="str">
            <v>THB</v>
          </cell>
          <cell r="C181" t="str">
            <v>Thailand</v>
          </cell>
          <cell r="D181">
            <v>275.299600532623</v>
          </cell>
          <cell r="E181">
            <v>130.492676431425</v>
          </cell>
          <cell r="F181">
            <v>197.9027962716379</v>
          </cell>
          <cell r="G181">
            <v>0.59099999999999997</v>
          </cell>
        </row>
        <row r="182">
          <cell r="A182" t="str">
            <v>TJK</v>
          </cell>
          <cell r="B182" t="str">
            <v>TJS</v>
          </cell>
          <cell r="C182" t="str">
            <v>Tajikistan</v>
          </cell>
          <cell r="D182">
            <v>163.716814159292</v>
          </cell>
          <cell r="E182">
            <v>45.132743362831903</v>
          </cell>
          <cell r="F182">
            <v>96.460176991150504</v>
          </cell>
          <cell r="G182">
            <v>0.61799999999999999</v>
          </cell>
        </row>
        <row r="183">
          <cell r="A183" t="str">
            <v>TKL</v>
          </cell>
          <cell r="B183" t="str">
            <v>NZD</v>
          </cell>
          <cell r="C183" t="str">
            <v>Tokelau</v>
          </cell>
          <cell r="D183">
            <v>124.641833810888</v>
          </cell>
          <cell r="E183">
            <v>124.641833810888</v>
          </cell>
          <cell r="F183">
            <v>124.641833810888</v>
          </cell>
          <cell r="G183">
            <v>0.21</v>
          </cell>
        </row>
        <row r="184">
          <cell r="A184" t="str">
            <v>TKM</v>
          </cell>
          <cell r="B184" t="str">
            <v>TMT</v>
          </cell>
          <cell r="C184" t="str">
            <v>Turkmenistan</v>
          </cell>
          <cell r="D184">
            <v>277.142857142857</v>
          </cell>
          <cell r="E184">
            <v>129.142857142857</v>
          </cell>
          <cell r="F184">
            <v>191.10204081632659</v>
          </cell>
          <cell r="G184">
            <v>0.37999999999999995</v>
          </cell>
        </row>
        <row r="185">
          <cell r="A185" t="str">
            <v>TLS</v>
          </cell>
          <cell r="B185" t="str">
            <v>USD</v>
          </cell>
          <cell r="C185" t="str">
            <v>Timor-Leste</v>
          </cell>
          <cell r="D185">
            <v>227</v>
          </cell>
          <cell r="E185">
            <v>66</v>
          </cell>
          <cell r="F185">
            <v>130.66666666666666</v>
          </cell>
          <cell r="G185">
            <v>0.56833333333333336</v>
          </cell>
        </row>
        <row r="186">
          <cell r="A186" t="str">
            <v>TON</v>
          </cell>
          <cell r="B186" t="str">
            <v>TOP</v>
          </cell>
          <cell r="C186" t="str">
            <v>Tonga</v>
          </cell>
          <cell r="D186">
            <v>225.74796010879399</v>
          </cell>
          <cell r="E186">
            <v>64.3699002719855</v>
          </cell>
          <cell r="F186">
            <v>134.93502568751882</v>
          </cell>
          <cell r="G186">
            <v>0.62333333333333341</v>
          </cell>
        </row>
        <row r="187">
          <cell r="A187" t="str">
            <v>TTO</v>
          </cell>
          <cell r="B187" t="str">
            <v>TTD</v>
          </cell>
          <cell r="C187" t="str">
            <v>Trinidad and Tobago</v>
          </cell>
          <cell r="D187">
            <v>355.50288846096902</v>
          </cell>
          <cell r="E187">
            <v>331.80269589690403</v>
          </cell>
          <cell r="F187">
            <v>341.18402212017969</v>
          </cell>
          <cell r="G187">
            <v>0.59</v>
          </cell>
        </row>
        <row r="188">
          <cell r="A188" t="str">
            <v>TUN</v>
          </cell>
          <cell r="B188" t="str">
            <v>TND</v>
          </cell>
          <cell r="C188" t="str">
            <v>Tunisia</v>
          </cell>
          <cell r="D188">
            <v>290.61102831594599</v>
          </cell>
          <cell r="E188">
            <v>134.87332339791399</v>
          </cell>
          <cell r="F188">
            <v>194.39269746646801</v>
          </cell>
          <cell r="G188">
            <v>0.67500000000000004</v>
          </cell>
        </row>
        <row r="189">
          <cell r="A189" t="str">
            <v>TUR</v>
          </cell>
          <cell r="B189" t="str">
            <v>TRY</v>
          </cell>
          <cell r="C189" t="str">
            <v>Turkey</v>
          </cell>
          <cell r="D189">
            <v>235.53437712729701</v>
          </cell>
          <cell r="E189">
            <v>91.218515997277095</v>
          </cell>
          <cell r="F189">
            <v>153.84615384615387</v>
          </cell>
          <cell r="G189">
            <v>0.57833333333333337</v>
          </cell>
        </row>
        <row r="190">
          <cell r="A190" t="str">
            <v>TUV</v>
          </cell>
          <cell r="B190" t="str">
            <v>AUD</v>
          </cell>
          <cell r="C190" t="str">
            <v>Tuvalu</v>
          </cell>
          <cell r="D190">
            <v>204.11271896420399</v>
          </cell>
          <cell r="E190">
            <v>204.11271896420399</v>
          </cell>
          <cell r="F190">
            <v>204.11271896420399</v>
          </cell>
          <cell r="G190">
            <v>0.68</v>
          </cell>
        </row>
        <row r="191">
          <cell r="A191" t="str">
            <v>TZA</v>
          </cell>
          <cell r="B191" t="str">
            <v>TZS</v>
          </cell>
          <cell r="C191" t="str">
            <v>United Republic of Tanzania</v>
          </cell>
          <cell r="D191">
            <v>519.86032300305499</v>
          </cell>
          <cell r="E191">
            <v>100.829332169358</v>
          </cell>
          <cell r="F191">
            <v>221.14201817388187</v>
          </cell>
          <cell r="G191">
            <v>0.67681818181818165</v>
          </cell>
        </row>
        <row r="192">
          <cell r="A192" t="str">
            <v>UGA</v>
          </cell>
          <cell r="B192" t="str">
            <v>UGX</v>
          </cell>
          <cell r="C192" t="str">
            <v>Uganda</v>
          </cell>
          <cell r="D192">
            <v>509.97660657768</v>
          </cell>
          <cell r="E192">
            <v>66.052015962570493</v>
          </cell>
          <cell r="F192">
            <v>215.51436041597054</v>
          </cell>
          <cell r="G192">
            <v>0.68214285714285716</v>
          </cell>
        </row>
        <row r="193">
          <cell r="A193" t="str">
            <v>UKR</v>
          </cell>
          <cell r="B193" t="str">
            <v>UAH</v>
          </cell>
          <cell r="C193" t="str">
            <v>Ukraine</v>
          </cell>
          <cell r="D193">
            <v>338.947368421053</v>
          </cell>
          <cell r="E193">
            <v>89.122807017543906</v>
          </cell>
          <cell r="F193">
            <v>176.11336032388667</v>
          </cell>
          <cell r="G193">
            <v>0.55846153846153856</v>
          </cell>
        </row>
        <row r="194">
          <cell r="A194" t="str">
            <v>URY</v>
          </cell>
          <cell r="B194" t="str">
            <v>UYU</v>
          </cell>
          <cell r="C194" t="str">
            <v>Uruguay</v>
          </cell>
          <cell r="D194">
            <v>411.41498216409002</v>
          </cell>
          <cell r="E194">
            <v>156.00475624256799</v>
          </cell>
          <cell r="F194">
            <v>243.17988788856798</v>
          </cell>
          <cell r="G194">
            <v>0.6042857142857142</v>
          </cell>
        </row>
        <row r="195">
          <cell r="A195" t="str">
            <v>USA</v>
          </cell>
          <cell r="B195" t="str">
            <v>USD</v>
          </cell>
          <cell r="C195" t="str">
            <v>United States of America</v>
          </cell>
          <cell r="D195">
            <v>660</v>
          </cell>
          <cell r="E195">
            <v>320</v>
          </cell>
          <cell r="F195">
            <v>419.93333333333334</v>
          </cell>
          <cell r="G195">
            <v>0.65933333333333333</v>
          </cell>
        </row>
        <row r="196">
          <cell r="A196" t="str">
            <v>UZB</v>
          </cell>
          <cell r="B196" t="str">
            <v>UZS</v>
          </cell>
          <cell r="C196" t="str">
            <v>Uzbekistan</v>
          </cell>
          <cell r="D196">
            <v>219.975197939521</v>
          </cell>
          <cell r="E196">
            <v>41.018792330439801</v>
          </cell>
          <cell r="F196">
            <v>89.225693139031861</v>
          </cell>
          <cell r="G196">
            <v>0.59588235294117631</v>
          </cell>
        </row>
        <row r="197">
          <cell r="A197" t="str">
            <v>VCT</v>
          </cell>
          <cell r="B197" t="str">
            <v>XCD</v>
          </cell>
          <cell r="C197" t="str">
            <v>Saint Vincent and the Grenadines</v>
          </cell>
          <cell r="D197">
            <v>292.59259259259301</v>
          </cell>
          <cell r="E197">
            <v>292.59259259259301</v>
          </cell>
          <cell r="F197">
            <v>292.59259259259301</v>
          </cell>
          <cell r="G197">
            <v>0.57999999999999996</v>
          </cell>
        </row>
        <row r="198">
          <cell r="A198" t="str">
            <v>VEN</v>
          </cell>
          <cell r="B198" t="str">
            <v>VES</v>
          </cell>
          <cell r="C198" t="str">
            <v>Venezuela (Bolivarian Republic of)</v>
          </cell>
          <cell r="D198">
            <v>195.00000602205799</v>
          </cell>
          <cell r="E198">
            <v>109.00020595437</v>
          </cell>
          <cell r="F198">
            <v>144.11121054197332</v>
          </cell>
          <cell r="G198">
            <v>0.51444444444444448</v>
          </cell>
        </row>
        <row r="199">
          <cell r="A199" t="str">
            <v>VGB</v>
          </cell>
          <cell r="B199" t="str">
            <v>USD</v>
          </cell>
          <cell r="C199" t="str">
            <v>British Virgin Islands</v>
          </cell>
          <cell r="D199">
            <v>354</v>
          </cell>
          <cell r="E199">
            <v>325</v>
          </cell>
          <cell r="F199">
            <v>339.5</v>
          </cell>
          <cell r="G199">
            <v>0.625</v>
          </cell>
        </row>
        <row r="200">
          <cell r="A200" t="str">
            <v>VNM</v>
          </cell>
          <cell r="B200" t="str">
            <v>VND</v>
          </cell>
          <cell r="C200" t="str">
            <v>Viet Nam</v>
          </cell>
          <cell r="D200">
            <v>172.987012987013</v>
          </cell>
          <cell r="E200">
            <v>75.021645021645</v>
          </cell>
          <cell r="F200">
            <v>121.63715072805981</v>
          </cell>
          <cell r="G200">
            <v>0.64090909090909087</v>
          </cell>
        </row>
        <row r="201">
          <cell r="A201" t="str">
            <v>VUT</v>
          </cell>
          <cell r="B201" t="str">
            <v>VUV</v>
          </cell>
          <cell r="C201" t="str">
            <v>Vanuatu</v>
          </cell>
          <cell r="D201">
            <v>358.02235271831802</v>
          </cell>
          <cell r="E201">
            <v>109.86929342678501</v>
          </cell>
          <cell r="F201">
            <v>257.38776283387</v>
          </cell>
          <cell r="G201">
            <v>0.66749999999999998</v>
          </cell>
        </row>
        <row r="202">
          <cell r="A202" t="str">
            <v>WSM</v>
          </cell>
          <cell r="B202" t="str">
            <v>WST</v>
          </cell>
          <cell r="C202" t="str">
            <v>Samoa</v>
          </cell>
          <cell r="D202">
            <v>412.86224692338197</v>
          </cell>
          <cell r="E202">
            <v>146.08971814212001</v>
          </cell>
          <cell r="F202">
            <v>261.66846254182485</v>
          </cell>
          <cell r="G202">
            <v>0.63857142857142857</v>
          </cell>
        </row>
        <row r="203">
          <cell r="A203" t="str">
            <v>YEM</v>
          </cell>
          <cell r="B203" t="str">
            <v>YER</v>
          </cell>
          <cell r="C203" t="str">
            <v>Yemen</v>
          </cell>
          <cell r="D203">
            <v>307.30141289979201</v>
          </cell>
          <cell r="E203">
            <v>99.915878384178299</v>
          </cell>
          <cell r="F203">
            <v>200.41116585692455</v>
          </cell>
          <cell r="G203">
            <v>0.66874999999999996</v>
          </cell>
        </row>
        <row r="204">
          <cell r="A204" t="str">
            <v>ZAF</v>
          </cell>
          <cell r="B204" t="str">
            <v>ZAR</v>
          </cell>
          <cell r="C204" t="str">
            <v>South Africa</v>
          </cell>
          <cell r="D204">
            <v>446.58075952819303</v>
          </cell>
          <cell r="E204">
            <v>102.95220563169001</v>
          </cell>
          <cell r="F204">
            <v>212.28413639949753</v>
          </cell>
          <cell r="G204">
            <v>0.66214285714285714</v>
          </cell>
        </row>
        <row r="205">
          <cell r="A205" t="str">
            <v>ZMB</v>
          </cell>
          <cell r="B205" t="str">
            <v>ZMW</v>
          </cell>
          <cell r="C205" t="str">
            <v>Zambia</v>
          </cell>
          <cell r="D205">
            <v>520.63612268080306</v>
          </cell>
          <cell r="E205">
            <v>127.79250283983301</v>
          </cell>
          <cell r="F205">
            <v>280.57159535529473</v>
          </cell>
          <cell r="G205">
            <v>0.70624999999999982</v>
          </cell>
        </row>
        <row r="206">
          <cell r="A206" t="str">
            <v>ZWE</v>
          </cell>
          <cell r="B206" t="str">
            <v>ZWL</v>
          </cell>
          <cell r="C206" t="str">
            <v>Zimbabwe</v>
          </cell>
          <cell r="D206">
            <v>428.89390519187401</v>
          </cell>
          <cell r="E206">
            <v>137.94833207925799</v>
          </cell>
          <cell r="F206">
            <v>216.68637357124956</v>
          </cell>
          <cell r="G206">
            <v>0.58499999999999996</v>
          </cell>
        </row>
      </sheetData>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etadata - Countries"/>
      <sheetName val="Metadata - Indicators"/>
    </sheetNames>
    <sheetDataSet>
      <sheetData sheetId="0">
        <row r="5">
          <cell r="B5" t="str">
            <v>ABW</v>
          </cell>
          <cell r="C5" t="str">
            <v>Pump price for gasoline (US$ per liter)</v>
          </cell>
          <cell r="D5" t="str">
            <v>EP.PMP.SGAS.CD</v>
          </cell>
        </row>
        <row r="6">
          <cell r="B6" t="str">
            <v>AFE</v>
          </cell>
          <cell r="C6" t="str">
            <v>Pump price for gasoline (US$ per liter)</v>
          </cell>
          <cell r="D6" t="str">
            <v>EP.PMP.SGAS.CD</v>
          </cell>
          <cell r="E6">
            <v>0.57999999999999996</v>
          </cell>
          <cell r="F6">
            <v>0.51</v>
          </cell>
          <cell r="I6">
            <v>0.52</v>
          </cell>
          <cell r="L6">
            <v>0.45</v>
          </cell>
          <cell r="N6">
            <v>0.56000000000000005</v>
          </cell>
          <cell r="P6">
            <v>0.52</v>
          </cell>
          <cell r="R6">
            <v>0.88</v>
          </cell>
          <cell r="T6">
            <v>1.04</v>
          </cell>
          <cell r="V6">
            <v>1.2150000000000001</v>
          </cell>
          <cell r="X6">
            <v>1.2849999999999999</v>
          </cell>
          <cell r="Z6">
            <v>1.47</v>
          </cell>
          <cell r="AB6">
            <v>1.375</v>
          </cell>
          <cell r="AD6">
            <v>0.95</v>
          </cell>
        </row>
        <row r="7">
          <cell r="B7" t="str">
            <v>AFG</v>
          </cell>
          <cell r="C7" t="str">
            <v>Pump price for gasoline (US$ per liter)</v>
          </cell>
          <cell r="D7" t="str">
            <v>EP.PMP.SGAS.CD</v>
          </cell>
          <cell r="P7">
            <v>0.34</v>
          </cell>
          <cell r="R7">
            <v>0.53</v>
          </cell>
          <cell r="T7">
            <v>0.68</v>
          </cell>
          <cell r="V7">
            <v>1.05</v>
          </cell>
          <cell r="X7">
            <v>1.1499999999999999</v>
          </cell>
          <cell r="Z7">
            <v>1.28</v>
          </cell>
          <cell r="AB7">
            <v>1.07</v>
          </cell>
          <cell r="AD7">
            <v>0.7</v>
          </cell>
        </row>
        <row r="8">
          <cell r="B8" t="str">
            <v>AFW</v>
          </cell>
          <cell r="C8" t="str">
            <v>Pump price for gasoline (US$ per liter)</v>
          </cell>
          <cell r="D8" t="str">
            <v>EP.PMP.SGAS.CD</v>
          </cell>
          <cell r="E8">
            <v>0.86</v>
          </cell>
          <cell r="F8">
            <v>0.85</v>
          </cell>
          <cell r="I8">
            <v>0.79500000000000004</v>
          </cell>
          <cell r="L8">
            <v>0.68</v>
          </cell>
          <cell r="N8">
            <v>0.64</v>
          </cell>
          <cell r="P8">
            <v>0.68500000000000005</v>
          </cell>
          <cell r="R8">
            <v>0.88500000000000001</v>
          </cell>
          <cell r="T8">
            <v>1.03</v>
          </cell>
          <cell r="V8">
            <v>1.085</v>
          </cell>
          <cell r="X8">
            <v>1.19</v>
          </cell>
          <cell r="Z8">
            <v>1.17</v>
          </cell>
          <cell r="AB8">
            <v>1.2450000000000001</v>
          </cell>
          <cell r="AD8">
            <v>0.95</v>
          </cell>
        </row>
        <row r="9">
          <cell r="B9" t="str">
            <v>AGO</v>
          </cell>
          <cell r="C9" t="str">
            <v>Pump price for gasoline (US$ per liter)</v>
          </cell>
          <cell r="D9" t="str">
            <v>EP.PMP.SGAS.CD</v>
          </cell>
          <cell r="L9">
            <v>0.38</v>
          </cell>
          <cell r="N9">
            <v>0.3</v>
          </cell>
          <cell r="P9">
            <v>0.19</v>
          </cell>
          <cell r="R9">
            <v>0.39</v>
          </cell>
          <cell r="T9">
            <v>0.5</v>
          </cell>
          <cell r="V9">
            <v>0.53</v>
          </cell>
          <cell r="X9">
            <v>0.65</v>
          </cell>
          <cell r="Z9">
            <v>0.63</v>
          </cell>
          <cell r="AB9">
            <v>0.76</v>
          </cell>
          <cell r="AD9">
            <v>0.97</v>
          </cell>
        </row>
        <row r="10">
          <cell r="B10" t="str">
            <v>ALB</v>
          </cell>
          <cell r="C10" t="str">
            <v>Pump price for gasoline (US$ per liter)</v>
          </cell>
          <cell r="D10" t="str">
            <v>EP.PMP.SGAS.CD</v>
          </cell>
          <cell r="L10">
            <v>0.86</v>
          </cell>
          <cell r="N10">
            <v>0.56999999999999995</v>
          </cell>
          <cell r="P10">
            <v>0.8</v>
          </cell>
          <cell r="R10">
            <v>1.23</v>
          </cell>
          <cell r="T10">
            <v>1.44</v>
          </cell>
          <cell r="V10">
            <v>1.36</v>
          </cell>
          <cell r="X10">
            <v>1.46</v>
          </cell>
          <cell r="Z10">
            <v>1.81</v>
          </cell>
          <cell r="AB10">
            <v>1.76</v>
          </cell>
          <cell r="AD10">
            <v>1.36</v>
          </cell>
        </row>
        <row r="11">
          <cell r="B11" t="str">
            <v>AND</v>
          </cell>
          <cell r="C11" t="str">
            <v>Pump price for gasoline (US$ per liter)</v>
          </cell>
          <cell r="D11" t="str">
            <v>EP.PMP.SGAS.CD</v>
          </cell>
          <cell r="V11">
            <v>1.24</v>
          </cell>
          <cell r="X11">
            <v>1.49</v>
          </cell>
          <cell r="Z11">
            <v>1.67</v>
          </cell>
          <cell r="AB11">
            <v>1.51</v>
          </cell>
        </row>
        <row r="12">
          <cell r="B12" t="str">
            <v>ARB</v>
          </cell>
          <cell r="C12" t="str">
            <v>Pump price for gasoline (US$ per liter)</v>
          </cell>
          <cell r="D12" t="str">
            <v>EP.PMP.SGAS.CD</v>
          </cell>
          <cell r="L12">
            <v>0.31</v>
          </cell>
          <cell r="N12">
            <v>0.28000000000000003</v>
          </cell>
          <cell r="P12">
            <v>0.29499999999999998</v>
          </cell>
          <cell r="R12">
            <v>0.32</v>
          </cell>
          <cell r="T12">
            <v>0.37</v>
          </cell>
          <cell r="V12">
            <v>0.49</v>
          </cell>
          <cell r="X12">
            <v>0.55000000000000004</v>
          </cell>
          <cell r="Z12">
            <v>0.57999999999999996</v>
          </cell>
          <cell r="AB12">
            <v>0.82499999999999996</v>
          </cell>
          <cell r="AD12">
            <v>0.67</v>
          </cell>
        </row>
        <row r="13">
          <cell r="B13" t="str">
            <v>ARE</v>
          </cell>
          <cell r="C13" t="str">
            <v>Pump price for gasoline (US$ per liter)</v>
          </cell>
          <cell r="D13" t="str">
            <v>EP.PMP.SGAS.CD</v>
          </cell>
          <cell r="L13">
            <v>0.23</v>
          </cell>
          <cell r="N13">
            <v>0.25</v>
          </cell>
          <cell r="P13">
            <v>0.28999999999999998</v>
          </cell>
          <cell r="R13">
            <v>0.28000000000000003</v>
          </cell>
          <cell r="T13">
            <v>0.37</v>
          </cell>
          <cell r="V13">
            <v>0.45</v>
          </cell>
          <cell r="X13">
            <v>0.47</v>
          </cell>
          <cell r="Z13">
            <v>0.47</v>
          </cell>
          <cell r="AB13">
            <v>0.47</v>
          </cell>
          <cell r="AD13">
            <v>0.49</v>
          </cell>
        </row>
        <row r="14">
          <cell r="B14" t="str">
            <v>ARG</v>
          </cell>
          <cell r="C14" t="str">
            <v>Pump price for gasoline (US$ per liter)</v>
          </cell>
          <cell r="D14" t="str">
            <v>EP.PMP.SGAS.CD</v>
          </cell>
          <cell r="F14">
            <v>0.79</v>
          </cell>
          <cell r="I14">
            <v>0.6</v>
          </cell>
          <cell r="L14">
            <v>0.94</v>
          </cell>
          <cell r="N14">
            <v>1.07</v>
          </cell>
          <cell r="P14">
            <v>0.63</v>
          </cell>
          <cell r="R14">
            <v>0.63</v>
          </cell>
          <cell r="T14">
            <v>0.62</v>
          </cell>
          <cell r="V14">
            <v>0.78</v>
          </cell>
          <cell r="X14">
            <v>0.96</v>
          </cell>
          <cell r="Z14">
            <v>1.46</v>
          </cell>
          <cell r="AB14">
            <v>1.52</v>
          </cell>
          <cell r="AD14">
            <v>1.1000000000000001</v>
          </cell>
        </row>
        <row r="15">
          <cell r="B15" t="str">
            <v>ARM</v>
          </cell>
          <cell r="C15" t="str">
            <v>Pump price for gasoline (US$ per liter)</v>
          </cell>
          <cell r="D15" t="str">
            <v>EP.PMP.SGAS.CD</v>
          </cell>
          <cell r="L15">
            <v>0.49</v>
          </cell>
          <cell r="N15">
            <v>0.55000000000000004</v>
          </cell>
          <cell r="P15">
            <v>0.42</v>
          </cell>
          <cell r="R15">
            <v>0.68</v>
          </cell>
          <cell r="T15">
            <v>0.96</v>
          </cell>
          <cell r="V15">
            <v>1.08</v>
          </cell>
          <cell r="X15">
            <v>1.08</v>
          </cell>
          <cell r="Z15">
            <v>1.25</v>
          </cell>
          <cell r="AB15">
            <v>1.3</v>
          </cell>
          <cell r="AD15">
            <v>0.77</v>
          </cell>
        </row>
        <row r="16">
          <cell r="B16" t="str">
            <v>ASM</v>
          </cell>
          <cell r="C16" t="str">
            <v>Pump price for gasoline (US$ per liter)</v>
          </cell>
          <cell r="D16" t="str">
            <v>EP.PMP.SGAS.CD</v>
          </cell>
        </row>
        <row r="17">
          <cell r="B17" t="str">
            <v>ATG</v>
          </cell>
          <cell r="C17" t="str">
            <v>Pump price for gasoline (US$ per liter)</v>
          </cell>
          <cell r="D17" t="str">
            <v>EP.PMP.SGAS.CD</v>
          </cell>
          <cell r="N17">
            <v>0.56000000000000005</v>
          </cell>
          <cell r="R17">
            <v>0.68</v>
          </cell>
          <cell r="T17">
            <v>0.97</v>
          </cell>
          <cell r="V17">
            <v>1.1100000000000001</v>
          </cell>
          <cell r="X17">
            <v>0.99</v>
          </cell>
        </row>
        <row r="18">
          <cell r="B18" t="str">
            <v>AUS</v>
          </cell>
          <cell r="C18" t="str">
            <v>Pump price for gasoline (US$ per liter)</v>
          </cell>
          <cell r="D18" t="str">
            <v>EP.PMP.SGAS.CD</v>
          </cell>
          <cell r="L18">
            <v>0.46</v>
          </cell>
          <cell r="N18">
            <v>0.56999999999999995</v>
          </cell>
          <cell r="P18">
            <v>0.5</v>
          </cell>
          <cell r="R18">
            <v>0.85</v>
          </cell>
          <cell r="T18">
            <v>0.93</v>
          </cell>
          <cell r="V18">
            <v>0.74</v>
          </cell>
          <cell r="X18">
            <v>1.27</v>
          </cell>
          <cell r="Z18">
            <v>1.39</v>
          </cell>
          <cell r="AB18">
            <v>1.23</v>
          </cell>
          <cell r="AD18">
            <v>0.93</v>
          </cell>
        </row>
        <row r="19">
          <cell r="B19" t="str">
            <v>AUT</v>
          </cell>
          <cell r="C19" t="str">
            <v>Pump price for gasoline (US$ per liter)</v>
          </cell>
          <cell r="D19" t="str">
            <v>EP.PMP.SGAS.CD</v>
          </cell>
          <cell r="I19">
            <v>1.1499999999999999</v>
          </cell>
          <cell r="L19">
            <v>1.04</v>
          </cell>
          <cell r="N19">
            <v>0.82</v>
          </cell>
          <cell r="P19">
            <v>0.84</v>
          </cell>
          <cell r="R19">
            <v>1.32</v>
          </cell>
          <cell r="T19">
            <v>1.32</v>
          </cell>
          <cell r="V19">
            <v>1.37</v>
          </cell>
          <cell r="X19">
            <v>1.63</v>
          </cell>
          <cell r="Z19">
            <v>1.81</v>
          </cell>
          <cell r="AB19">
            <v>1.6</v>
          </cell>
          <cell r="AD19">
            <v>1.2</v>
          </cell>
        </row>
        <row r="20">
          <cell r="B20" t="str">
            <v>AZE</v>
          </cell>
          <cell r="C20" t="str">
            <v>Pump price for gasoline (US$ per liter)</v>
          </cell>
          <cell r="D20" t="str">
            <v>EP.PMP.SGAS.CD</v>
          </cell>
          <cell r="L20">
            <v>0.46</v>
          </cell>
          <cell r="N20">
            <v>0.39</v>
          </cell>
          <cell r="P20">
            <v>0.37</v>
          </cell>
          <cell r="R20">
            <v>0.41</v>
          </cell>
          <cell r="T20">
            <v>0.46</v>
          </cell>
          <cell r="V20">
            <v>0.74</v>
          </cell>
          <cell r="X20">
            <v>0.75</v>
          </cell>
          <cell r="Z20">
            <v>0.76</v>
          </cell>
          <cell r="AB20">
            <v>1.21</v>
          </cell>
          <cell r="AD20">
            <v>0.56000000000000005</v>
          </cell>
        </row>
        <row r="21">
          <cell r="B21" t="str">
            <v>BDI</v>
          </cell>
          <cell r="C21" t="str">
            <v>Pump price for gasoline (US$ per liter)</v>
          </cell>
          <cell r="D21" t="str">
            <v>EP.PMP.SGAS.CD</v>
          </cell>
          <cell r="E21">
            <v>0.63</v>
          </cell>
          <cell r="F21">
            <v>0.59</v>
          </cell>
          <cell r="I21">
            <v>0.52</v>
          </cell>
          <cell r="L21">
            <v>0.72</v>
          </cell>
          <cell r="N21">
            <v>1.01</v>
          </cell>
          <cell r="P21">
            <v>0.57999999999999996</v>
          </cell>
          <cell r="R21">
            <v>1.04</v>
          </cell>
          <cell r="T21">
            <v>1.2</v>
          </cell>
          <cell r="V21">
            <v>1.39</v>
          </cell>
          <cell r="X21">
            <v>1.43</v>
          </cell>
          <cell r="Z21">
            <v>1.47</v>
          </cell>
          <cell r="AB21">
            <v>1.53</v>
          </cell>
          <cell r="AD21">
            <v>1.21</v>
          </cell>
        </row>
        <row r="22">
          <cell r="B22" t="str">
            <v>BEL</v>
          </cell>
          <cell r="C22" t="str">
            <v>Pump price for gasoline (US$ per liter)</v>
          </cell>
          <cell r="D22" t="str">
            <v>EP.PMP.SGAS.CD</v>
          </cell>
          <cell r="I22">
            <v>1.18</v>
          </cell>
          <cell r="L22">
            <v>1.1200000000000001</v>
          </cell>
          <cell r="N22">
            <v>0.96</v>
          </cell>
          <cell r="P22">
            <v>1.04</v>
          </cell>
          <cell r="R22">
            <v>1.5</v>
          </cell>
          <cell r="T22">
            <v>1.63</v>
          </cell>
          <cell r="V22">
            <v>1.5</v>
          </cell>
          <cell r="X22">
            <v>1.87</v>
          </cell>
          <cell r="Z22">
            <v>2.09</v>
          </cell>
          <cell r="AB22">
            <v>1.9</v>
          </cell>
          <cell r="AD22">
            <v>1.43</v>
          </cell>
        </row>
        <row r="23">
          <cell r="B23" t="str">
            <v>BEN</v>
          </cell>
          <cell r="C23" t="str">
            <v>Pump price for gasoline (US$ per liter)</v>
          </cell>
          <cell r="D23" t="str">
            <v>EP.PMP.SGAS.CD</v>
          </cell>
          <cell r="E23">
            <v>0.63</v>
          </cell>
          <cell r="F23">
            <v>0.62</v>
          </cell>
          <cell r="I23">
            <v>0.36</v>
          </cell>
          <cell r="L23">
            <v>0.39</v>
          </cell>
          <cell r="N23">
            <v>0.48</v>
          </cell>
          <cell r="P23">
            <v>0.54</v>
          </cell>
          <cell r="R23">
            <v>0.77</v>
          </cell>
          <cell r="T23">
            <v>0.81</v>
          </cell>
          <cell r="V23">
            <v>1.03</v>
          </cell>
          <cell r="X23">
            <v>1.04</v>
          </cell>
          <cell r="Z23">
            <v>1.24</v>
          </cell>
          <cell r="AB23">
            <v>1.03</v>
          </cell>
          <cell r="AD23">
            <v>0.72</v>
          </cell>
        </row>
        <row r="24">
          <cell r="B24" t="str">
            <v>BFA</v>
          </cell>
          <cell r="C24" t="str">
            <v>Pump price for gasoline (US$ per liter)</v>
          </cell>
          <cell r="D24" t="str">
            <v>EP.PMP.SGAS.CD</v>
          </cell>
          <cell r="E24">
            <v>1.03</v>
          </cell>
          <cell r="F24">
            <v>1</v>
          </cell>
          <cell r="I24">
            <v>0.81</v>
          </cell>
          <cell r="L24">
            <v>0.68</v>
          </cell>
          <cell r="N24">
            <v>0.68</v>
          </cell>
          <cell r="P24">
            <v>0.83</v>
          </cell>
          <cell r="R24">
            <v>1.18</v>
          </cell>
          <cell r="T24">
            <v>1.1499999999999999</v>
          </cell>
          <cell r="V24">
            <v>1.38</v>
          </cell>
          <cell r="X24">
            <v>1.44</v>
          </cell>
          <cell r="Z24">
            <v>1.43</v>
          </cell>
          <cell r="AB24">
            <v>1.4</v>
          </cell>
          <cell r="AD24">
            <v>0.98</v>
          </cell>
        </row>
        <row r="25">
          <cell r="B25" t="str">
            <v>BGD</v>
          </cell>
          <cell r="C25" t="str">
            <v>Pump price for gasoline (US$ per liter)</v>
          </cell>
          <cell r="D25" t="str">
            <v>EP.PMP.SGAS.CD</v>
          </cell>
          <cell r="I25">
            <v>0.36</v>
          </cell>
          <cell r="L25">
            <v>0.47</v>
          </cell>
          <cell r="N25">
            <v>0.46</v>
          </cell>
          <cell r="P25">
            <v>0.52</v>
          </cell>
          <cell r="R25">
            <v>0.59</v>
          </cell>
          <cell r="T25">
            <v>0.79</v>
          </cell>
          <cell r="V25">
            <v>1.17</v>
          </cell>
          <cell r="X25">
            <v>1.0900000000000001</v>
          </cell>
          <cell r="Z25">
            <v>1.1499999999999999</v>
          </cell>
          <cell r="AB25">
            <v>1.3</v>
          </cell>
          <cell r="AD25">
            <v>1.1200000000000001</v>
          </cell>
        </row>
        <row r="26">
          <cell r="B26" t="str">
            <v>BGR</v>
          </cell>
          <cell r="C26" t="str">
            <v>Pump price for gasoline (US$ per liter)</v>
          </cell>
          <cell r="D26" t="str">
            <v>EP.PMP.SGAS.CD</v>
          </cell>
          <cell r="I26">
            <v>0.46</v>
          </cell>
          <cell r="L26">
            <v>0.66</v>
          </cell>
          <cell r="N26">
            <v>0.7</v>
          </cell>
          <cell r="P26">
            <v>0.68</v>
          </cell>
          <cell r="R26">
            <v>0.92</v>
          </cell>
          <cell r="T26">
            <v>1.05</v>
          </cell>
          <cell r="V26">
            <v>1.28</v>
          </cell>
          <cell r="X26">
            <v>1.51</v>
          </cell>
          <cell r="Z26">
            <v>1.69</v>
          </cell>
          <cell r="AB26">
            <v>1.49</v>
          </cell>
          <cell r="AD26">
            <v>1.1100000000000001</v>
          </cell>
        </row>
        <row r="27">
          <cell r="B27" t="str">
            <v>BHR</v>
          </cell>
          <cell r="C27" t="str">
            <v>Pump price for gasoline (US$ per liter)</v>
          </cell>
          <cell r="D27" t="str">
            <v>EP.PMP.SGAS.CD</v>
          </cell>
          <cell r="L27">
            <v>0.26</v>
          </cell>
          <cell r="N27">
            <v>0.27</v>
          </cell>
          <cell r="P27">
            <v>0.27</v>
          </cell>
          <cell r="R27">
            <v>0.27</v>
          </cell>
          <cell r="T27">
            <v>0.21</v>
          </cell>
          <cell r="V27">
            <v>0.21</v>
          </cell>
          <cell r="X27">
            <v>0.21</v>
          </cell>
          <cell r="Z27">
            <v>0.27</v>
          </cell>
          <cell r="AD27">
            <v>0.43</v>
          </cell>
        </row>
        <row r="28">
          <cell r="B28" t="str">
            <v>BHS</v>
          </cell>
          <cell r="C28" t="str">
            <v>Pump price for gasoline (US$ per liter)</v>
          </cell>
          <cell r="D28" t="str">
            <v>EP.PMP.SGAS.CD</v>
          </cell>
          <cell r="AB28">
            <v>1.05</v>
          </cell>
          <cell r="AD28">
            <v>0.92</v>
          </cell>
        </row>
        <row r="29">
          <cell r="B29" t="str">
            <v>BIH</v>
          </cell>
          <cell r="C29" t="str">
            <v>Pump price for gasoline (US$ per liter)</v>
          </cell>
          <cell r="D29" t="str">
            <v>EP.PMP.SGAS.CD</v>
          </cell>
          <cell r="L29">
            <v>0.66</v>
          </cell>
          <cell r="N29">
            <v>0.68</v>
          </cell>
          <cell r="P29">
            <v>0.74</v>
          </cell>
          <cell r="R29">
            <v>0.97</v>
          </cell>
          <cell r="T29">
            <v>1.34</v>
          </cell>
          <cell r="V29">
            <v>1.1299999999999999</v>
          </cell>
          <cell r="X29">
            <v>1.42</v>
          </cell>
          <cell r="Z29">
            <v>1.59</v>
          </cell>
          <cell r="AB29">
            <v>1.51</v>
          </cell>
          <cell r="AD29">
            <v>1.05</v>
          </cell>
        </row>
        <row r="30">
          <cell r="B30" t="str">
            <v>BLR</v>
          </cell>
          <cell r="C30" t="str">
            <v>Pump price for gasoline (US$ per liter)</v>
          </cell>
          <cell r="D30" t="str">
            <v>EP.PMP.SGAS.CD</v>
          </cell>
          <cell r="L30">
            <v>0.34</v>
          </cell>
          <cell r="N30">
            <v>0.55000000000000004</v>
          </cell>
          <cell r="P30">
            <v>0.5</v>
          </cell>
          <cell r="R30">
            <v>0.62</v>
          </cell>
          <cell r="T30">
            <v>0.79</v>
          </cell>
          <cell r="V30">
            <v>1.33</v>
          </cell>
          <cell r="X30">
            <v>1.08</v>
          </cell>
          <cell r="Z30">
            <v>0.88</v>
          </cell>
          <cell r="AB30">
            <v>1.06</v>
          </cell>
          <cell r="AD30">
            <v>0.6</v>
          </cell>
        </row>
        <row r="31">
          <cell r="B31" t="str">
            <v>BLZ</v>
          </cell>
          <cell r="C31" t="str">
            <v>Pump price for gasoline (US$ per liter)</v>
          </cell>
          <cell r="D31" t="str">
            <v>EP.PMP.SGAS.CD</v>
          </cell>
          <cell r="R31">
            <v>1.2</v>
          </cell>
          <cell r="T31">
            <v>1.27</v>
          </cell>
          <cell r="V31">
            <v>0.7</v>
          </cell>
          <cell r="X31">
            <v>1.1299999999999999</v>
          </cell>
          <cell r="Z31">
            <v>1.44</v>
          </cell>
          <cell r="AB31">
            <v>1.37</v>
          </cell>
          <cell r="AD31">
            <v>1.1299999999999999</v>
          </cell>
        </row>
        <row r="32">
          <cell r="B32" t="str">
            <v>BMU</v>
          </cell>
          <cell r="C32" t="str">
            <v>Pump price for gasoline (US$ per liter)</v>
          </cell>
          <cell r="D32" t="str">
            <v>EP.PMP.SGAS.CD</v>
          </cell>
        </row>
        <row r="33">
          <cell r="B33" t="str">
            <v>BOL</v>
          </cell>
          <cell r="C33" t="str">
            <v>Pump price for gasoline (US$ per liter)</v>
          </cell>
          <cell r="D33" t="str">
            <v>EP.PMP.SGAS.CD</v>
          </cell>
          <cell r="F33">
            <v>0.43</v>
          </cell>
          <cell r="I33">
            <v>0.38</v>
          </cell>
          <cell r="L33">
            <v>0.53</v>
          </cell>
          <cell r="N33">
            <v>0.8</v>
          </cell>
          <cell r="P33">
            <v>0.69</v>
          </cell>
          <cell r="R33">
            <v>0.54</v>
          </cell>
          <cell r="T33">
            <v>0.54</v>
          </cell>
          <cell r="V33">
            <v>0.68</v>
          </cell>
          <cell r="X33">
            <v>0.7</v>
          </cell>
          <cell r="Z33">
            <v>0.7</v>
          </cell>
          <cell r="AB33">
            <v>0.7</v>
          </cell>
          <cell r="AD33">
            <v>0.71</v>
          </cell>
        </row>
        <row r="34">
          <cell r="B34" t="str">
            <v>BRA</v>
          </cell>
          <cell r="C34" t="str">
            <v>Pump price for gasoline (US$ per liter)</v>
          </cell>
          <cell r="D34" t="str">
            <v>EP.PMP.SGAS.CD</v>
          </cell>
          <cell r="F34">
            <v>0.53</v>
          </cell>
          <cell r="I34">
            <v>0.63</v>
          </cell>
          <cell r="L34">
            <v>0.8</v>
          </cell>
          <cell r="N34">
            <v>0.92</v>
          </cell>
          <cell r="P34">
            <v>0.55000000000000004</v>
          </cell>
          <cell r="R34">
            <v>0.84</v>
          </cell>
          <cell r="T34">
            <v>1.26</v>
          </cell>
          <cell r="V34">
            <v>1.26</v>
          </cell>
          <cell r="X34">
            <v>1.58</v>
          </cell>
          <cell r="Z34">
            <v>1.39</v>
          </cell>
          <cell r="AB34">
            <v>1.27</v>
          </cell>
          <cell r="AD34">
            <v>1.02</v>
          </cell>
        </row>
        <row r="35">
          <cell r="B35" t="str">
            <v>BRB</v>
          </cell>
          <cell r="C35" t="str">
            <v>Pump price for gasoline (US$ per liter)</v>
          </cell>
          <cell r="D35" t="str">
            <v>EP.PMP.SGAS.CD</v>
          </cell>
          <cell r="L35">
            <v>0.72</v>
          </cell>
          <cell r="N35">
            <v>0.95</v>
          </cell>
          <cell r="P35">
            <v>0.66</v>
          </cell>
          <cell r="R35">
            <v>0.82</v>
          </cell>
          <cell r="T35">
            <v>1.1100000000000001</v>
          </cell>
          <cell r="V35">
            <v>1</v>
          </cell>
          <cell r="X35">
            <v>1.25</v>
          </cell>
          <cell r="AB35">
            <v>1.81</v>
          </cell>
        </row>
        <row r="36">
          <cell r="B36" t="str">
            <v>BRN</v>
          </cell>
          <cell r="C36" t="str">
            <v>Pump price for gasoline (US$ per liter)</v>
          </cell>
          <cell r="D36" t="str">
            <v>EP.PMP.SGAS.CD</v>
          </cell>
          <cell r="L36">
            <v>0.34</v>
          </cell>
          <cell r="N36">
            <v>0.31</v>
          </cell>
          <cell r="P36">
            <v>0.3</v>
          </cell>
          <cell r="R36">
            <v>0.32</v>
          </cell>
          <cell r="T36">
            <v>0.34</v>
          </cell>
          <cell r="V36">
            <v>0.38</v>
          </cell>
          <cell r="X36">
            <v>0.39</v>
          </cell>
          <cell r="Z36">
            <v>0.43</v>
          </cell>
          <cell r="AB36">
            <v>0.41</v>
          </cell>
          <cell r="AD36">
            <v>0.37</v>
          </cell>
        </row>
        <row r="37">
          <cell r="B37" t="str">
            <v>BTN</v>
          </cell>
          <cell r="C37" t="str">
            <v>Pump price for gasoline (US$ per liter)</v>
          </cell>
          <cell r="D37" t="str">
            <v>EP.PMP.SGAS.CD</v>
          </cell>
          <cell r="L37">
            <v>0.59</v>
          </cell>
          <cell r="N37">
            <v>0.57999999999999996</v>
          </cell>
          <cell r="R37">
            <v>0.78</v>
          </cell>
          <cell r="V37">
            <v>0.91</v>
          </cell>
          <cell r="X37">
            <v>1.08</v>
          </cell>
          <cell r="Z37">
            <v>1.19</v>
          </cell>
          <cell r="AB37">
            <v>1.04</v>
          </cell>
          <cell r="AD37">
            <v>0.98</v>
          </cell>
        </row>
        <row r="38">
          <cell r="B38" t="str">
            <v>BWA</v>
          </cell>
          <cell r="C38" t="str">
            <v>Pump price for gasoline (US$ per liter)</v>
          </cell>
          <cell r="D38" t="str">
            <v>EP.PMP.SGAS.CD</v>
          </cell>
          <cell r="E38">
            <v>0.68</v>
          </cell>
          <cell r="F38">
            <v>0.41</v>
          </cell>
          <cell r="I38">
            <v>0.38</v>
          </cell>
          <cell r="L38">
            <v>0.31</v>
          </cell>
          <cell r="N38">
            <v>0.42</v>
          </cell>
          <cell r="P38">
            <v>0.41</v>
          </cell>
          <cell r="R38">
            <v>0.66</v>
          </cell>
          <cell r="T38">
            <v>0.78</v>
          </cell>
          <cell r="V38">
            <v>0.88</v>
          </cell>
          <cell r="X38">
            <v>0.93</v>
          </cell>
          <cell r="Z38">
            <v>1.23</v>
          </cell>
          <cell r="AB38">
            <v>1.06</v>
          </cell>
          <cell r="AD38">
            <v>0.71</v>
          </cell>
        </row>
        <row r="39">
          <cell r="B39" t="str">
            <v>CAF</v>
          </cell>
          <cell r="C39" t="str">
            <v>Pump price for gasoline (US$ per liter)</v>
          </cell>
          <cell r="D39" t="str">
            <v>EP.PMP.SGAS.CD</v>
          </cell>
          <cell r="E39">
            <v>1.33</v>
          </cell>
          <cell r="F39">
            <v>1.28</v>
          </cell>
          <cell r="I39">
            <v>0.82</v>
          </cell>
          <cell r="L39">
            <v>0.81</v>
          </cell>
          <cell r="P39">
            <v>1</v>
          </cell>
          <cell r="R39">
            <v>1.29</v>
          </cell>
          <cell r="T39">
            <v>1.37</v>
          </cell>
          <cell r="V39">
            <v>1.44</v>
          </cell>
          <cell r="X39">
            <v>1.71</v>
          </cell>
          <cell r="Z39">
            <v>1.71</v>
          </cell>
          <cell r="AB39">
            <v>1.69</v>
          </cell>
          <cell r="AD39">
            <v>1.41</v>
          </cell>
        </row>
        <row r="40">
          <cell r="B40" t="str">
            <v>CAN</v>
          </cell>
          <cell r="C40" t="str">
            <v>Pump price for gasoline (US$ per liter)</v>
          </cell>
          <cell r="D40" t="str">
            <v>EP.PMP.SGAS.CD</v>
          </cell>
          <cell r="F40">
            <v>0.47</v>
          </cell>
          <cell r="I40">
            <v>0.45</v>
          </cell>
          <cell r="L40">
            <v>0.41</v>
          </cell>
          <cell r="N40">
            <v>0.57999999999999996</v>
          </cell>
          <cell r="P40">
            <v>0.51</v>
          </cell>
          <cell r="R40">
            <v>0.68</v>
          </cell>
          <cell r="T40">
            <v>0.84</v>
          </cell>
          <cell r="V40">
            <v>0.76</v>
          </cell>
          <cell r="X40">
            <v>1.21</v>
          </cell>
          <cell r="Z40">
            <v>1.32</v>
          </cell>
          <cell r="AB40">
            <v>1.17</v>
          </cell>
          <cell r="AD40">
            <v>0.81</v>
          </cell>
        </row>
        <row r="41">
          <cell r="B41" t="str">
            <v>CEB</v>
          </cell>
          <cell r="C41" t="str">
            <v>Pump price for gasoline (US$ per liter)</v>
          </cell>
          <cell r="D41" t="str">
            <v>EP.PMP.SGAS.CD</v>
          </cell>
          <cell r="I41">
            <v>0.55000000000000004</v>
          </cell>
          <cell r="L41">
            <v>0.61</v>
          </cell>
          <cell r="N41">
            <v>0.69</v>
          </cell>
          <cell r="P41">
            <v>0.74</v>
          </cell>
          <cell r="R41">
            <v>1.08</v>
          </cell>
          <cell r="T41">
            <v>1.26</v>
          </cell>
          <cell r="V41">
            <v>1.27</v>
          </cell>
          <cell r="X41">
            <v>1.59</v>
          </cell>
          <cell r="Z41">
            <v>1.8</v>
          </cell>
          <cell r="AB41">
            <v>1.58</v>
          </cell>
          <cell r="AD41">
            <v>1.1599999999999999</v>
          </cell>
        </row>
        <row r="42">
          <cell r="B42" t="str">
            <v>CHE</v>
          </cell>
          <cell r="C42" t="str">
            <v>Pump price for gasoline (US$ per liter)</v>
          </cell>
          <cell r="D42" t="str">
            <v>EP.PMP.SGAS.CD</v>
          </cell>
          <cell r="I42">
            <v>1.02</v>
          </cell>
          <cell r="L42">
            <v>0.86</v>
          </cell>
          <cell r="N42">
            <v>0.78</v>
          </cell>
          <cell r="P42">
            <v>0.89</v>
          </cell>
          <cell r="R42">
            <v>1.29</v>
          </cell>
          <cell r="T42">
            <v>1.27</v>
          </cell>
          <cell r="V42">
            <v>1.3</v>
          </cell>
          <cell r="X42">
            <v>1.66</v>
          </cell>
          <cell r="Z42">
            <v>1.88</v>
          </cell>
          <cell r="AB42">
            <v>1.74</v>
          </cell>
          <cell r="AD42">
            <v>1.45</v>
          </cell>
        </row>
        <row r="43">
          <cell r="B43" t="str">
            <v>CHI</v>
          </cell>
          <cell r="C43" t="str">
            <v>Pump price for gasoline (US$ per liter)</v>
          </cell>
          <cell r="D43" t="str">
            <v>EP.PMP.SGAS.CD</v>
          </cell>
        </row>
        <row r="44">
          <cell r="B44" t="str">
            <v>CHL</v>
          </cell>
          <cell r="C44" t="str">
            <v>Pump price for gasoline (US$ per liter)</v>
          </cell>
          <cell r="D44" t="str">
            <v>EP.PMP.SGAS.CD</v>
          </cell>
          <cell r="F44">
            <v>0.43</v>
          </cell>
          <cell r="I44">
            <v>0.53</v>
          </cell>
          <cell r="L44">
            <v>0.49</v>
          </cell>
          <cell r="N44">
            <v>0.64</v>
          </cell>
          <cell r="P44">
            <v>0.57999999999999996</v>
          </cell>
          <cell r="R44">
            <v>0.85</v>
          </cell>
          <cell r="T44">
            <v>1.0900000000000001</v>
          </cell>
          <cell r="V44">
            <v>0.95</v>
          </cell>
          <cell r="X44">
            <v>1.38</v>
          </cell>
          <cell r="Z44">
            <v>1.56</v>
          </cell>
          <cell r="AB44">
            <v>1.52</v>
          </cell>
          <cell r="AD44">
            <v>1.03</v>
          </cell>
        </row>
        <row r="45">
          <cell r="B45" t="str">
            <v>CHN</v>
          </cell>
          <cell r="C45" t="str">
            <v>Pump price for gasoline (US$ per liter)</v>
          </cell>
          <cell r="D45" t="str">
            <v>EP.PMP.SGAS.CD</v>
          </cell>
          <cell r="I45">
            <v>0.27</v>
          </cell>
          <cell r="L45">
            <v>0.28000000000000003</v>
          </cell>
          <cell r="N45">
            <v>0.4</v>
          </cell>
          <cell r="P45">
            <v>0.42</v>
          </cell>
          <cell r="R45">
            <v>0.48</v>
          </cell>
          <cell r="T45">
            <v>0.69</v>
          </cell>
          <cell r="V45">
            <v>0.99</v>
          </cell>
          <cell r="X45">
            <v>1.1100000000000001</v>
          </cell>
          <cell r="Z45">
            <v>1.37</v>
          </cell>
          <cell r="AB45">
            <v>1.17</v>
          </cell>
          <cell r="AD45">
            <v>0.96</v>
          </cell>
        </row>
        <row r="46">
          <cell r="B46" t="str">
            <v>CIV</v>
          </cell>
          <cell r="C46" t="str">
            <v>Pump price for gasoline (US$ per liter)</v>
          </cell>
          <cell r="D46" t="str">
            <v>EP.PMP.SGAS.CD</v>
          </cell>
          <cell r="E46">
            <v>1.24</v>
          </cell>
          <cell r="F46">
            <v>1.23</v>
          </cell>
          <cell r="I46">
            <v>0.83</v>
          </cell>
          <cell r="L46">
            <v>0.74</v>
          </cell>
          <cell r="N46">
            <v>0.76</v>
          </cell>
          <cell r="P46">
            <v>0.85</v>
          </cell>
          <cell r="R46">
            <v>1.1399999999999999</v>
          </cell>
          <cell r="T46">
            <v>1.2</v>
          </cell>
          <cell r="V46">
            <v>1.33</v>
          </cell>
          <cell r="X46">
            <v>1.68</v>
          </cell>
          <cell r="Z46">
            <v>1.51</v>
          </cell>
          <cell r="AB46">
            <v>1.42</v>
          </cell>
          <cell r="AD46">
            <v>0.93</v>
          </cell>
        </row>
        <row r="47">
          <cell r="B47" t="str">
            <v>CMR</v>
          </cell>
          <cell r="C47" t="str">
            <v>Pump price for gasoline (US$ per liter)</v>
          </cell>
          <cell r="D47" t="str">
            <v>EP.PMP.SGAS.CD</v>
          </cell>
          <cell r="E47">
            <v>0.68</v>
          </cell>
          <cell r="F47">
            <v>0.69</v>
          </cell>
          <cell r="I47">
            <v>0.68</v>
          </cell>
          <cell r="L47">
            <v>0.64</v>
          </cell>
          <cell r="N47">
            <v>0.56000000000000005</v>
          </cell>
          <cell r="P47">
            <v>0.68</v>
          </cell>
          <cell r="R47">
            <v>0.95</v>
          </cell>
          <cell r="T47">
            <v>1.1399999999999999</v>
          </cell>
          <cell r="V47">
            <v>1.1399999999999999</v>
          </cell>
          <cell r="X47">
            <v>1.2</v>
          </cell>
          <cell r="Z47">
            <v>1.1000000000000001</v>
          </cell>
          <cell r="AB47">
            <v>1.24</v>
          </cell>
          <cell r="AD47">
            <v>1.03</v>
          </cell>
        </row>
        <row r="48">
          <cell r="B48" t="str">
            <v>COD</v>
          </cell>
          <cell r="C48" t="str">
            <v>Pump price for gasoline (US$ per liter)</v>
          </cell>
          <cell r="D48" t="str">
            <v>EP.PMP.SGAS.CD</v>
          </cell>
          <cell r="E48">
            <v>0.81</v>
          </cell>
          <cell r="F48">
            <v>0.74</v>
          </cell>
          <cell r="I48">
            <v>0.73</v>
          </cell>
          <cell r="L48">
            <v>0.5</v>
          </cell>
          <cell r="N48">
            <v>1</v>
          </cell>
          <cell r="P48">
            <v>0.7</v>
          </cell>
          <cell r="R48">
            <v>0.92</v>
          </cell>
          <cell r="T48">
            <v>0.94</v>
          </cell>
          <cell r="V48">
            <v>1.23</v>
          </cell>
          <cell r="X48">
            <v>1.28</v>
          </cell>
          <cell r="Z48">
            <v>1.48</v>
          </cell>
          <cell r="AB48">
            <v>1.68</v>
          </cell>
          <cell r="AD48">
            <v>1.49</v>
          </cell>
        </row>
        <row r="49">
          <cell r="B49" t="str">
            <v>COG</v>
          </cell>
          <cell r="C49" t="str">
            <v>Pump price for gasoline (US$ per liter)</v>
          </cell>
          <cell r="D49" t="str">
            <v>EP.PMP.SGAS.CD</v>
          </cell>
          <cell r="E49">
            <v>1.05</v>
          </cell>
          <cell r="L49">
            <v>0.72</v>
          </cell>
          <cell r="N49">
            <v>0.53</v>
          </cell>
          <cell r="P49">
            <v>0.69</v>
          </cell>
          <cell r="R49">
            <v>0.87</v>
          </cell>
          <cell r="T49">
            <v>0.96</v>
          </cell>
          <cell r="V49">
            <v>0.81</v>
          </cell>
          <cell r="X49">
            <v>1.27</v>
          </cell>
          <cell r="Z49">
            <v>1.1499999999999999</v>
          </cell>
          <cell r="AB49">
            <v>1.1299999999999999</v>
          </cell>
          <cell r="AD49">
            <v>0.97</v>
          </cell>
        </row>
        <row r="50">
          <cell r="B50" t="str">
            <v>COL</v>
          </cell>
          <cell r="C50" t="str">
            <v>Pump price for gasoline (US$ per liter)</v>
          </cell>
          <cell r="D50" t="str">
            <v>EP.PMP.SGAS.CD</v>
          </cell>
          <cell r="F50">
            <v>0.23</v>
          </cell>
          <cell r="I50">
            <v>0.35</v>
          </cell>
          <cell r="L50">
            <v>0.24</v>
          </cell>
          <cell r="N50">
            <v>0.49</v>
          </cell>
          <cell r="P50">
            <v>0.44</v>
          </cell>
          <cell r="R50">
            <v>0.72</v>
          </cell>
          <cell r="T50">
            <v>0.98</v>
          </cell>
          <cell r="V50">
            <v>1.04</v>
          </cell>
          <cell r="X50">
            <v>1.41</v>
          </cell>
          <cell r="Z50">
            <v>1.28</v>
          </cell>
          <cell r="AB50">
            <v>1.08</v>
          </cell>
          <cell r="AD50">
            <v>0.68</v>
          </cell>
        </row>
        <row r="51">
          <cell r="B51" t="str">
            <v>COM</v>
          </cell>
          <cell r="C51" t="str">
            <v>Pump price for gasoline (US$ per liter)</v>
          </cell>
          <cell r="D51" t="str">
            <v>EP.PMP.SGAS.CD</v>
          </cell>
        </row>
        <row r="52">
          <cell r="B52" t="str">
            <v>CPV</v>
          </cell>
          <cell r="C52" t="str">
            <v>Pump price for gasoline (US$ per liter)</v>
          </cell>
          <cell r="D52" t="str">
            <v>EP.PMP.SGAS.CD</v>
          </cell>
          <cell r="E52">
            <v>0.68</v>
          </cell>
          <cell r="L52">
            <v>0.81</v>
          </cell>
          <cell r="N52">
            <v>0.59</v>
          </cell>
          <cell r="R52">
            <v>1.4</v>
          </cell>
          <cell r="V52">
            <v>1.84</v>
          </cell>
          <cell r="X52">
            <v>1.84</v>
          </cell>
          <cell r="Z52">
            <v>2.2999999999999998</v>
          </cell>
          <cell r="AB52">
            <v>1.56</v>
          </cell>
          <cell r="AD52">
            <v>1.02</v>
          </cell>
        </row>
        <row r="53">
          <cell r="B53" t="str">
            <v>CRI</v>
          </cell>
          <cell r="C53" t="str">
            <v>Pump price for gasoline (US$ per liter)</v>
          </cell>
          <cell r="D53" t="str">
            <v>EP.PMP.SGAS.CD</v>
          </cell>
          <cell r="P53">
            <v>0.64</v>
          </cell>
          <cell r="R53">
            <v>0.78</v>
          </cell>
          <cell r="T53">
            <v>0.98</v>
          </cell>
          <cell r="V53">
            <v>1.24</v>
          </cell>
          <cell r="X53">
            <v>1.1399999999999999</v>
          </cell>
          <cell r="Z53">
            <v>1.57</v>
          </cell>
          <cell r="AB53">
            <v>1.44</v>
          </cell>
          <cell r="AD53">
            <v>0.98</v>
          </cell>
        </row>
        <row r="54">
          <cell r="B54" t="str">
            <v>CSS</v>
          </cell>
          <cell r="C54" t="str">
            <v>Pump price for gasoline (US$ per liter)</v>
          </cell>
          <cell r="D54" t="str">
            <v>EP.PMP.SGAS.CD</v>
          </cell>
          <cell r="N54">
            <v>0.56000000000000005</v>
          </cell>
          <cell r="R54">
            <v>0.70499999999999996</v>
          </cell>
          <cell r="T54">
            <v>0.94</v>
          </cell>
          <cell r="V54">
            <v>0.875</v>
          </cell>
          <cell r="X54">
            <v>1.02</v>
          </cell>
          <cell r="AB54">
            <v>1.29</v>
          </cell>
        </row>
        <row r="55">
          <cell r="B55" t="str">
            <v>CUB</v>
          </cell>
          <cell r="C55" t="str">
            <v>Pump price for gasoline (US$ per liter)</v>
          </cell>
          <cell r="D55" t="str">
            <v>EP.PMP.SGAS.CD</v>
          </cell>
          <cell r="L55">
            <v>0.5</v>
          </cell>
          <cell r="P55">
            <v>0.9</v>
          </cell>
          <cell r="R55">
            <v>0.95</v>
          </cell>
          <cell r="T55">
            <v>1.1000000000000001</v>
          </cell>
          <cell r="V55">
            <v>1.67</v>
          </cell>
          <cell r="X55">
            <v>1.72</v>
          </cell>
          <cell r="Z55">
            <v>1.4</v>
          </cell>
          <cell r="AB55">
            <v>1.4</v>
          </cell>
        </row>
        <row r="56">
          <cell r="B56" t="str">
            <v>CUW</v>
          </cell>
          <cell r="C56" t="str">
            <v>Pump price for gasoline (US$ per liter)</v>
          </cell>
          <cell r="D56" t="str">
            <v>EP.PMP.SGAS.CD</v>
          </cell>
        </row>
        <row r="57">
          <cell r="B57" t="str">
            <v>CYM</v>
          </cell>
          <cell r="C57" t="str">
            <v>Pump price for gasoline (US$ per liter)</v>
          </cell>
          <cell r="D57" t="str">
            <v>EP.PMP.SGAS.CD</v>
          </cell>
        </row>
        <row r="58">
          <cell r="B58" t="str">
            <v>CYP</v>
          </cell>
          <cell r="C58" t="str">
            <v>Pump price for gasoline (US$ per liter)</v>
          </cell>
          <cell r="D58" t="str">
            <v>EP.PMP.SGAS.CD</v>
          </cell>
          <cell r="L58">
            <v>0.78</v>
          </cell>
          <cell r="N58">
            <v>0.56999999999999995</v>
          </cell>
          <cell r="P58">
            <v>0.83</v>
          </cell>
          <cell r="R58">
            <v>1.08</v>
          </cell>
          <cell r="T58">
            <v>1.25</v>
          </cell>
          <cell r="V58">
            <v>1.28</v>
          </cell>
          <cell r="X58">
            <v>1.47</v>
          </cell>
          <cell r="Z58">
            <v>1.77</v>
          </cell>
          <cell r="AB58">
            <v>1.61</v>
          </cell>
          <cell r="AD58">
            <v>1.23</v>
          </cell>
        </row>
        <row r="59">
          <cell r="B59" t="str">
            <v>CZE</v>
          </cell>
          <cell r="C59" t="str">
            <v>Pump price for gasoline (US$ per liter)</v>
          </cell>
          <cell r="D59" t="str">
            <v>EP.PMP.SGAS.CD</v>
          </cell>
          <cell r="I59">
            <v>0.85</v>
          </cell>
          <cell r="L59">
            <v>0.72</v>
          </cell>
          <cell r="N59">
            <v>0.77</v>
          </cell>
          <cell r="P59">
            <v>0.81</v>
          </cell>
          <cell r="R59">
            <v>1.08</v>
          </cell>
          <cell r="T59">
            <v>1.3</v>
          </cell>
          <cell r="V59">
            <v>1.37</v>
          </cell>
          <cell r="X59">
            <v>1.75</v>
          </cell>
          <cell r="Z59">
            <v>1.93</v>
          </cell>
          <cell r="AB59">
            <v>1.67</v>
          </cell>
          <cell r="AD59">
            <v>1.17</v>
          </cell>
        </row>
        <row r="60">
          <cell r="B60" t="str">
            <v>DEU</v>
          </cell>
          <cell r="C60" t="str">
            <v>Pump price for gasoline (US$ per liter)</v>
          </cell>
          <cell r="D60" t="str">
            <v>EP.PMP.SGAS.CD</v>
          </cell>
          <cell r="I60">
            <v>1.1200000000000001</v>
          </cell>
          <cell r="L60">
            <v>0.96</v>
          </cell>
          <cell r="N60">
            <v>0.91</v>
          </cell>
          <cell r="P60">
            <v>1.03</v>
          </cell>
          <cell r="R60">
            <v>1.46</v>
          </cell>
          <cell r="T60">
            <v>1.55</v>
          </cell>
          <cell r="V60">
            <v>1.56</v>
          </cell>
          <cell r="X60">
            <v>1.9</v>
          </cell>
          <cell r="Z60">
            <v>1.96</v>
          </cell>
          <cell r="AB60">
            <v>1.8</v>
          </cell>
          <cell r="AD60">
            <v>1.39</v>
          </cell>
        </row>
        <row r="61">
          <cell r="B61" t="str">
            <v>DJI</v>
          </cell>
          <cell r="C61" t="str">
            <v>Pump price for gasoline (US$ per liter)</v>
          </cell>
          <cell r="D61" t="str">
            <v>EP.PMP.SGAS.CD</v>
          </cell>
          <cell r="X61">
            <v>1.63</v>
          </cell>
          <cell r="Z61">
            <v>1.75</v>
          </cell>
          <cell r="AB61">
            <v>1.41</v>
          </cell>
          <cell r="AD61">
            <v>1.32</v>
          </cell>
        </row>
        <row r="62">
          <cell r="B62" t="str">
            <v>DMA</v>
          </cell>
          <cell r="C62" t="str">
            <v>Pump price for gasoline (US$ per liter)</v>
          </cell>
          <cell r="D62" t="str">
            <v>EP.PMP.SGAS.CD</v>
          </cell>
        </row>
        <row r="63">
          <cell r="B63" t="str">
            <v>DNK</v>
          </cell>
          <cell r="C63" t="str">
            <v>Pump price for gasoline (US$ per liter)</v>
          </cell>
          <cell r="D63" t="str">
            <v>EP.PMP.SGAS.CD</v>
          </cell>
          <cell r="I63">
            <v>1.08</v>
          </cell>
          <cell r="L63">
            <v>1.05</v>
          </cell>
          <cell r="N63">
            <v>1.01</v>
          </cell>
          <cell r="P63">
            <v>1.0900000000000001</v>
          </cell>
          <cell r="R63">
            <v>1.51</v>
          </cell>
          <cell r="T63">
            <v>1.58</v>
          </cell>
          <cell r="V63">
            <v>1.54</v>
          </cell>
          <cell r="X63">
            <v>2</v>
          </cell>
          <cell r="Z63">
            <v>2.02</v>
          </cell>
          <cell r="AB63">
            <v>2.0099999999999998</v>
          </cell>
          <cell r="AD63">
            <v>1.55</v>
          </cell>
        </row>
        <row r="64">
          <cell r="B64" t="str">
            <v>DOM</v>
          </cell>
          <cell r="C64" t="str">
            <v>Pump price for gasoline (US$ per liter)</v>
          </cell>
          <cell r="D64" t="str">
            <v>EP.PMP.SGAS.CD</v>
          </cell>
          <cell r="I64">
            <v>0.4</v>
          </cell>
          <cell r="L64">
            <v>0.4</v>
          </cell>
          <cell r="N64">
            <v>0.71</v>
          </cell>
          <cell r="P64">
            <v>0.49</v>
          </cell>
          <cell r="R64">
            <v>0.85</v>
          </cell>
          <cell r="T64">
            <v>1.03</v>
          </cell>
          <cell r="V64">
            <v>1.04</v>
          </cell>
          <cell r="X64">
            <v>1.23</v>
          </cell>
          <cell r="Z64">
            <v>1.58</v>
          </cell>
          <cell r="AB64">
            <v>1.41</v>
          </cell>
          <cell r="AD64">
            <v>1.07</v>
          </cell>
        </row>
        <row r="65">
          <cell r="B65" t="str">
            <v>DZA</v>
          </cell>
          <cell r="C65" t="str">
            <v>Pump price for gasoline (US$ per liter)</v>
          </cell>
          <cell r="D65" t="str">
            <v>EP.PMP.SGAS.CD</v>
          </cell>
          <cell r="E65">
            <v>0.15</v>
          </cell>
          <cell r="F65">
            <v>0.2</v>
          </cell>
          <cell r="I65">
            <v>0.4</v>
          </cell>
          <cell r="L65">
            <v>0.31</v>
          </cell>
          <cell r="N65">
            <v>0.27</v>
          </cell>
          <cell r="P65">
            <v>0.22</v>
          </cell>
          <cell r="R65">
            <v>0.32</v>
          </cell>
          <cell r="T65">
            <v>0.32</v>
          </cell>
          <cell r="V65">
            <v>0.34</v>
          </cell>
          <cell r="X65">
            <v>0.32</v>
          </cell>
          <cell r="Z65">
            <v>0.28999999999999998</v>
          </cell>
          <cell r="AB65">
            <v>0.27</v>
          </cell>
          <cell r="AD65">
            <v>0.28000000000000003</v>
          </cell>
        </row>
        <row r="66">
          <cell r="B66" t="str">
            <v>EAP</v>
          </cell>
          <cell r="C66" t="str">
            <v>Pump price for gasoline (US$ per liter)</v>
          </cell>
          <cell r="D66" t="str">
            <v>EP.PMP.SGAS.CD</v>
          </cell>
          <cell r="L66">
            <v>0.31</v>
          </cell>
          <cell r="N66">
            <v>0.38500000000000001</v>
          </cell>
          <cell r="R66">
            <v>0.54</v>
          </cell>
          <cell r="T66">
            <v>0.71</v>
          </cell>
          <cell r="V66">
            <v>0.91500000000000004</v>
          </cell>
          <cell r="X66">
            <v>1.08</v>
          </cell>
          <cell r="Z66">
            <v>1.31</v>
          </cell>
          <cell r="AB66">
            <v>1.17</v>
          </cell>
          <cell r="AD66">
            <v>0.82</v>
          </cell>
        </row>
        <row r="67">
          <cell r="B67" t="str">
            <v>EAR</v>
          </cell>
          <cell r="C67" t="str">
            <v>Pump price for gasoline (US$ per liter)</v>
          </cell>
          <cell r="D67" t="str">
            <v>EP.PMP.SGAS.CD</v>
          </cell>
          <cell r="L67">
            <v>0.41</v>
          </cell>
          <cell r="N67">
            <v>0.53</v>
          </cell>
          <cell r="P67">
            <v>0.51500000000000001</v>
          </cell>
          <cell r="R67">
            <v>0.625</v>
          </cell>
          <cell r="T67">
            <v>0.8</v>
          </cell>
          <cell r="V67">
            <v>0.87</v>
          </cell>
          <cell r="X67">
            <v>1.02</v>
          </cell>
          <cell r="Z67">
            <v>1.24</v>
          </cell>
          <cell r="AB67">
            <v>1.1399999999999999</v>
          </cell>
          <cell r="AD67">
            <v>0.91</v>
          </cell>
        </row>
        <row r="68">
          <cell r="B68" t="str">
            <v>EAS</v>
          </cell>
          <cell r="C68" t="str">
            <v>Pump price for gasoline (US$ per liter)</v>
          </cell>
          <cell r="D68" t="str">
            <v>EP.PMP.SGAS.CD</v>
          </cell>
          <cell r="L68">
            <v>0.41</v>
          </cell>
          <cell r="N68">
            <v>0.44500000000000001</v>
          </cell>
          <cell r="P68">
            <v>0.42</v>
          </cell>
          <cell r="R68">
            <v>0.68</v>
          </cell>
          <cell r="T68">
            <v>0.87</v>
          </cell>
          <cell r="V68">
            <v>0.94</v>
          </cell>
          <cell r="X68">
            <v>1.2050000000000001</v>
          </cell>
          <cell r="Z68">
            <v>1.36</v>
          </cell>
          <cell r="AB68">
            <v>1.23</v>
          </cell>
          <cell r="AD68">
            <v>0.9</v>
          </cell>
        </row>
        <row r="69">
          <cell r="B69" t="str">
            <v>ECA</v>
          </cell>
          <cell r="C69" t="str">
            <v>Pump price for gasoline (US$ per liter)</v>
          </cell>
          <cell r="D69" t="str">
            <v>EP.PMP.SGAS.CD</v>
          </cell>
          <cell r="L69">
            <v>0.49</v>
          </cell>
          <cell r="N69">
            <v>0.55000000000000004</v>
          </cell>
          <cell r="P69">
            <v>0.49</v>
          </cell>
          <cell r="R69">
            <v>0.70499999999999996</v>
          </cell>
          <cell r="T69">
            <v>0.91</v>
          </cell>
          <cell r="V69">
            <v>1.1100000000000001</v>
          </cell>
          <cell r="X69">
            <v>1.1299999999999999</v>
          </cell>
          <cell r="Z69">
            <v>1.42</v>
          </cell>
          <cell r="AB69">
            <v>1.3</v>
          </cell>
          <cell r="AD69">
            <v>0.83</v>
          </cell>
        </row>
        <row r="70">
          <cell r="B70" t="str">
            <v>ECS</v>
          </cell>
          <cell r="C70" t="str">
            <v>Pump price for gasoline (US$ per liter)</v>
          </cell>
          <cell r="D70" t="str">
            <v>EP.PMP.SGAS.CD</v>
          </cell>
          <cell r="I70">
            <v>0.84</v>
          </cell>
          <cell r="L70">
            <v>0.67</v>
          </cell>
          <cell r="N70">
            <v>0.72</v>
          </cell>
          <cell r="P70">
            <v>0.8</v>
          </cell>
          <cell r="R70">
            <v>1.17</v>
          </cell>
          <cell r="T70">
            <v>1.29</v>
          </cell>
          <cell r="V70">
            <v>1.28</v>
          </cell>
          <cell r="X70">
            <v>1.59</v>
          </cell>
          <cell r="Z70">
            <v>1.8049999999999999</v>
          </cell>
          <cell r="AB70">
            <v>1.6</v>
          </cell>
          <cell r="AD70">
            <v>1.18</v>
          </cell>
        </row>
        <row r="71">
          <cell r="B71" t="str">
            <v>ECU</v>
          </cell>
          <cell r="C71" t="str">
            <v>Pump price for gasoline (US$ per liter)</v>
          </cell>
          <cell r="D71" t="str">
            <v>EP.PMP.SGAS.CD</v>
          </cell>
          <cell r="F71">
            <v>0.31</v>
          </cell>
          <cell r="I71">
            <v>0.33</v>
          </cell>
          <cell r="L71">
            <v>0.38</v>
          </cell>
          <cell r="N71">
            <v>0.31</v>
          </cell>
          <cell r="P71">
            <v>0.55000000000000004</v>
          </cell>
          <cell r="R71">
            <v>0.54</v>
          </cell>
          <cell r="T71">
            <v>0.47</v>
          </cell>
          <cell r="V71">
            <v>0.51</v>
          </cell>
          <cell r="X71">
            <v>0.53</v>
          </cell>
          <cell r="Z71">
            <v>0.57999999999999996</v>
          </cell>
          <cell r="AB71">
            <v>0.6</v>
          </cell>
          <cell r="AD71">
            <v>0.61</v>
          </cell>
        </row>
        <row r="72">
          <cell r="B72" t="str">
            <v>EGY</v>
          </cell>
          <cell r="C72" t="str">
            <v>Pump price for gasoline (US$ per liter)</v>
          </cell>
          <cell r="D72" t="str">
            <v>EP.PMP.SGAS.CD</v>
          </cell>
          <cell r="E72">
            <v>0.28999999999999998</v>
          </cell>
          <cell r="F72">
            <v>0.3</v>
          </cell>
          <cell r="I72">
            <v>0.28999999999999998</v>
          </cell>
          <cell r="L72">
            <v>0.28999999999999998</v>
          </cell>
          <cell r="N72">
            <v>0.26</v>
          </cell>
          <cell r="P72">
            <v>0.19</v>
          </cell>
          <cell r="R72">
            <v>0.28000000000000003</v>
          </cell>
          <cell r="T72">
            <v>0.3</v>
          </cell>
          <cell r="V72">
            <v>0.49</v>
          </cell>
          <cell r="X72">
            <v>0.48</v>
          </cell>
          <cell r="Z72">
            <v>0.45</v>
          </cell>
          <cell r="AB72">
            <v>0.88</v>
          </cell>
          <cell r="AD72">
            <v>0.4</v>
          </cell>
        </row>
        <row r="73">
          <cell r="B73" t="str">
            <v>EMU</v>
          </cell>
          <cell r="C73" t="str">
            <v>Pump price for gasoline (US$ per liter)</v>
          </cell>
          <cell r="D73" t="str">
            <v>EP.PMP.SGAS.CD</v>
          </cell>
          <cell r="I73">
            <v>0.92500000000000004</v>
          </cell>
          <cell r="L73">
            <v>0.84</v>
          </cell>
          <cell r="N73">
            <v>0.75</v>
          </cell>
          <cell r="P73">
            <v>0.84</v>
          </cell>
          <cell r="R73">
            <v>1.21</v>
          </cell>
          <cell r="T73">
            <v>1.34</v>
          </cell>
          <cell r="V73">
            <v>1.5</v>
          </cell>
          <cell r="X73">
            <v>1.7</v>
          </cell>
          <cell r="Z73">
            <v>1.92</v>
          </cell>
          <cell r="AB73">
            <v>1.79</v>
          </cell>
          <cell r="AD73">
            <v>1.36</v>
          </cell>
        </row>
        <row r="74">
          <cell r="B74" t="str">
            <v>ERI</v>
          </cell>
          <cell r="C74" t="str">
            <v>Pump price for gasoline (US$ per liter)</v>
          </cell>
          <cell r="D74" t="str">
            <v>EP.PMP.SGAS.CD</v>
          </cell>
          <cell r="F74">
            <v>0.5</v>
          </cell>
          <cell r="I74">
            <v>0.4</v>
          </cell>
          <cell r="L74">
            <v>0.37</v>
          </cell>
          <cell r="N74">
            <v>0.56000000000000005</v>
          </cell>
          <cell r="P74">
            <v>0.36</v>
          </cell>
          <cell r="R74">
            <v>0.8</v>
          </cell>
          <cell r="T74">
            <v>1.9</v>
          </cell>
          <cell r="V74">
            <v>2.5299999999999998</v>
          </cell>
          <cell r="X74">
            <v>2.54</v>
          </cell>
          <cell r="Z74">
            <v>2.4900000000000002</v>
          </cell>
          <cell r="AB74">
            <v>3.33</v>
          </cell>
          <cell r="AD74">
            <v>2</v>
          </cell>
        </row>
        <row r="75">
          <cell r="B75" t="str">
            <v>ESP</v>
          </cell>
          <cell r="C75" t="str">
            <v>Pump price for gasoline (US$ per liter)</v>
          </cell>
          <cell r="D75" t="str">
            <v>EP.PMP.SGAS.CD</v>
          </cell>
          <cell r="I75">
            <v>0.89</v>
          </cell>
          <cell r="L75">
            <v>0.84</v>
          </cell>
          <cell r="N75">
            <v>0.73</v>
          </cell>
          <cell r="P75">
            <v>0.83</v>
          </cell>
          <cell r="R75">
            <v>1.21</v>
          </cell>
          <cell r="T75">
            <v>1.1499999999999999</v>
          </cell>
          <cell r="V75">
            <v>1.23</v>
          </cell>
          <cell r="X75">
            <v>1.56</v>
          </cell>
          <cell r="Z75">
            <v>1.75</v>
          </cell>
          <cell r="AB75">
            <v>1.63</v>
          </cell>
          <cell r="AD75">
            <v>1.26</v>
          </cell>
        </row>
        <row r="76">
          <cell r="B76" t="str">
            <v>EST</v>
          </cell>
          <cell r="C76" t="str">
            <v>Pump price for gasoline (US$ per liter)</v>
          </cell>
          <cell r="D76" t="str">
            <v>EP.PMP.SGAS.CD</v>
          </cell>
          <cell r="I76">
            <v>0.33</v>
          </cell>
          <cell r="L76">
            <v>0.45</v>
          </cell>
          <cell r="N76">
            <v>0.6</v>
          </cell>
          <cell r="P76">
            <v>0.57999999999999996</v>
          </cell>
          <cell r="R76">
            <v>0.94</v>
          </cell>
          <cell r="T76">
            <v>1.23</v>
          </cell>
          <cell r="V76">
            <v>1.18</v>
          </cell>
          <cell r="X76">
            <v>1.54</v>
          </cell>
          <cell r="Z76">
            <v>1.76</v>
          </cell>
          <cell r="AB76">
            <v>1.46</v>
          </cell>
          <cell r="AD76">
            <v>1.1399999999999999</v>
          </cell>
        </row>
        <row r="77">
          <cell r="B77" t="str">
            <v>ETH</v>
          </cell>
          <cell r="C77" t="str">
            <v>Pump price for gasoline (US$ per liter)</v>
          </cell>
          <cell r="D77" t="str">
            <v>EP.PMP.SGAS.CD</v>
          </cell>
          <cell r="E77">
            <v>0.27</v>
          </cell>
          <cell r="F77">
            <v>0.26</v>
          </cell>
          <cell r="I77">
            <v>0.32</v>
          </cell>
          <cell r="L77">
            <v>0.36</v>
          </cell>
          <cell r="N77">
            <v>0.46</v>
          </cell>
          <cell r="P77">
            <v>0.52</v>
          </cell>
          <cell r="R77">
            <v>0.6</v>
          </cell>
          <cell r="T77">
            <v>0.93</v>
          </cell>
          <cell r="V77">
            <v>0.92</v>
          </cell>
          <cell r="X77">
            <v>0.91</v>
          </cell>
          <cell r="Z77">
            <v>1.05</v>
          </cell>
          <cell r="AB77">
            <v>0.99</v>
          </cell>
          <cell r="AD77">
            <v>0.75</v>
          </cell>
        </row>
        <row r="78">
          <cell r="B78" t="str">
            <v>EUU</v>
          </cell>
          <cell r="C78" t="str">
            <v>Pump price for gasoline (US$ per liter)</v>
          </cell>
          <cell r="D78" t="str">
            <v>EP.PMP.SGAS.CD</v>
          </cell>
          <cell r="I78">
            <v>0.86499999999999999</v>
          </cell>
          <cell r="L78">
            <v>0.78</v>
          </cell>
          <cell r="N78">
            <v>0.76</v>
          </cell>
          <cell r="P78">
            <v>0.84</v>
          </cell>
          <cell r="R78">
            <v>1.21</v>
          </cell>
          <cell r="T78">
            <v>1.32</v>
          </cell>
          <cell r="V78">
            <v>1.38</v>
          </cell>
          <cell r="X78">
            <v>1.67</v>
          </cell>
          <cell r="Z78">
            <v>1.91</v>
          </cell>
          <cell r="AB78">
            <v>1.77</v>
          </cell>
          <cell r="AD78">
            <v>1.32</v>
          </cell>
        </row>
        <row r="79">
          <cell r="B79" t="str">
            <v>FCS</v>
          </cell>
          <cell r="C79" t="str">
            <v>Pump price for gasoline (US$ per liter)</v>
          </cell>
          <cell r="D79" t="str">
            <v>EP.PMP.SGAS.CD</v>
          </cell>
          <cell r="L79">
            <v>0.49</v>
          </cell>
          <cell r="N79">
            <v>0.55500000000000005</v>
          </cell>
          <cell r="P79">
            <v>0.52500000000000002</v>
          </cell>
          <cell r="R79">
            <v>0.83499999999999996</v>
          </cell>
          <cell r="T79">
            <v>0.96</v>
          </cell>
          <cell r="V79">
            <v>1.1000000000000001</v>
          </cell>
          <cell r="X79">
            <v>1.1499999999999999</v>
          </cell>
          <cell r="Z79">
            <v>1.25</v>
          </cell>
          <cell r="AB79">
            <v>1.21</v>
          </cell>
          <cell r="AD79">
            <v>0.9</v>
          </cell>
        </row>
        <row r="80">
          <cell r="B80" t="str">
            <v>FIN</v>
          </cell>
          <cell r="C80" t="str">
            <v>Pump price for gasoline (US$ per liter)</v>
          </cell>
          <cell r="D80" t="str">
            <v>EP.PMP.SGAS.CD</v>
          </cell>
          <cell r="I80">
            <v>1.2</v>
          </cell>
          <cell r="L80">
            <v>1.17</v>
          </cell>
          <cell r="N80">
            <v>1.06</v>
          </cell>
          <cell r="P80">
            <v>1.1200000000000001</v>
          </cell>
          <cell r="R80">
            <v>1.54</v>
          </cell>
          <cell r="T80">
            <v>1.55</v>
          </cell>
          <cell r="V80">
            <v>1.57</v>
          </cell>
          <cell r="X80">
            <v>1.94</v>
          </cell>
          <cell r="Z80">
            <v>2.08</v>
          </cell>
          <cell r="AB80">
            <v>1.89</v>
          </cell>
          <cell r="AD80">
            <v>1.45</v>
          </cell>
        </row>
        <row r="81">
          <cell r="B81" t="str">
            <v>FJI</v>
          </cell>
          <cell r="C81" t="str">
            <v>Pump price for gasoline (US$ per liter)</v>
          </cell>
          <cell r="D81" t="str">
            <v>EP.PMP.SGAS.CD</v>
          </cell>
          <cell r="L81">
            <v>0.5</v>
          </cell>
          <cell r="R81">
            <v>0.91</v>
          </cell>
          <cell r="T81">
            <v>1.07</v>
          </cell>
          <cell r="V81">
            <v>1.1499999999999999</v>
          </cell>
          <cell r="Z81">
            <v>1.41</v>
          </cell>
          <cell r="AB81">
            <v>1.34</v>
          </cell>
          <cell r="AD81">
            <v>0.82</v>
          </cell>
        </row>
        <row r="82">
          <cell r="B82" t="str">
            <v>FRA</v>
          </cell>
          <cell r="C82" t="str">
            <v>Pump price for gasoline (US$ per liter)</v>
          </cell>
          <cell r="D82" t="str">
            <v>EP.PMP.SGAS.CD</v>
          </cell>
          <cell r="I82">
            <v>1.17</v>
          </cell>
          <cell r="L82">
            <v>1.1100000000000001</v>
          </cell>
          <cell r="N82">
            <v>0.99</v>
          </cell>
          <cell r="P82">
            <v>1.05</v>
          </cell>
          <cell r="R82">
            <v>1.42</v>
          </cell>
          <cell r="T82">
            <v>1.48</v>
          </cell>
          <cell r="V82">
            <v>1.52</v>
          </cell>
          <cell r="X82">
            <v>1.98</v>
          </cell>
          <cell r="Z82">
            <v>1.91</v>
          </cell>
          <cell r="AB82">
            <v>1.79</v>
          </cell>
          <cell r="AD82">
            <v>1.39</v>
          </cell>
        </row>
        <row r="83">
          <cell r="B83" t="str">
            <v>FRO</v>
          </cell>
          <cell r="C83" t="str">
            <v>Pump price for gasoline (US$ per liter)</v>
          </cell>
          <cell r="D83" t="str">
            <v>EP.PMP.SGAS.CD</v>
          </cell>
        </row>
        <row r="84">
          <cell r="B84" t="str">
            <v>FSM</v>
          </cell>
          <cell r="C84" t="str">
            <v>Pump price for gasoline (US$ per liter)</v>
          </cell>
          <cell r="D84" t="str">
            <v>EP.PMP.SGAS.CD</v>
          </cell>
        </row>
        <row r="85">
          <cell r="B85" t="str">
            <v>GAB</v>
          </cell>
          <cell r="C85" t="str">
            <v>Pump price for gasoline (US$ per liter)</v>
          </cell>
          <cell r="D85" t="str">
            <v>EP.PMP.SGAS.CD</v>
          </cell>
          <cell r="E85">
            <v>1.18</v>
          </cell>
          <cell r="F85">
            <v>1.1599999999999999</v>
          </cell>
          <cell r="L85">
            <v>0.63</v>
          </cell>
          <cell r="N85">
            <v>0.53</v>
          </cell>
          <cell r="P85">
            <v>0.69</v>
          </cell>
          <cell r="R85">
            <v>0.9</v>
          </cell>
          <cell r="T85">
            <v>0.64</v>
          </cell>
          <cell r="V85">
            <v>1.1399999999999999</v>
          </cell>
          <cell r="Z85">
            <v>1.04</v>
          </cell>
          <cell r="AB85">
            <v>1.02</v>
          </cell>
          <cell r="AD85">
            <v>0.92</v>
          </cell>
        </row>
        <row r="86">
          <cell r="B86" t="str">
            <v>GBR</v>
          </cell>
          <cell r="C86" t="str">
            <v>Pump price for gasoline (US$ per liter)</v>
          </cell>
          <cell r="D86" t="str">
            <v>EP.PMP.SGAS.CD</v>
          </cell>
          <cell r="I86">
            <v>0.92</v>
          </cell>
          <cell r="L86">
            <v>1.1100000000000001</v>
          </cell>
          <cell r="N86">
            <v>1.17</v>
          </cell>
          <cell r="P86">
            <v>1.18</v>
          </cell>
          <cell r="R86">
            <v>1.56</v>
          </cell>
          <cell r="T86">
            <v>1.63</v>
          </cell>
          <cell r="V86">
            <v>1.44</v>
          </cell>
          <cell r="X86">
            <v>1.92</v>
          </cell>
          <cell r="Z86">
            <v>2.17</v>
          </cell>
          <cell r="AB86">
            <v>1.92</v>
          </cell>
          <cell r="AD86">
            <v>1.46</v>
          </cell>
        </row>
        <row r="87">
          <cell r="B87" t="str">
            <v>GEO</v>
          </cell>
          <cell r="C87" t="str">
            <v>Pump price for gasoline (US$ per liter)</v>
          </cell>
          <cell r="D87" t="str">
            <v>EP.PMP.SGAS.CD</v>
          </cell>
          <cell r="L87">
            <v>0.46</v>
          </cell>
          <cell r="P87">
            <v>0.48</v>
          </cell>
          <cell r="R87">
            <v>0.73</v>
          </cell>
          <cell r="T87">
            <v>0.86</v>
          </cell>
          <cell r="V87">
            <v>1.0900000000000001</v>
          </cell>
          <cell r="X87">
            <v>1.1299999999999999</v>
          </cell>
          <cell r="Z87">
            <v>1.34</v>
          </cell>
          <cell r="AB87">
            <v>1.24</v>
          </cell>
          <cell r="AD87">
            <v>0.76</v>
          </cell>
        </row>
        <row r="88">
          <cell r="B88" t="str">
            <v>GHA</v>
          </cell>
          <cell r="C88" t="str">
            <v>Pump price for gasoline (US$ per liter)</v>
          </cell>
          <cell r="D88" t="str">
            <v>EP.PMP.SGAS.CD</v>
          </cell>
          <cell r="E88">
            <v>0.53</v>
          </cell>
          <cell r="F88">
            <v>0.53</v>
          </cell>
          <cell r="I88">
            <v>0.38</v>
          </cell>
          <cell r="L88">
            <v>0.32</v>
          </cell>
          <cell r="N88">
            <v>0.2</v>
          </cell>
          <cell r="P88">
            <v>0.28000000000000003</v>
          </cell>
          <cell r="R88">
            <v>0.49</v>
          </cell>
          <cell r="T88">
            <v>0.86</v>
          </cell>
          <cell r="V88">
            <v>0.9</v>
          </cell>
          <cell r="X88">
            <v>0.82</v>
          </cell>
          <cell r="Z88">
            <v>0.92</v>
          </cell>
          <cell r="AB88">
            <v>1.06</v>
          </cell>
          <cell r="AD88">
            <v>0.92</v>
          </cell>
        </row>
        <row r="89">
          <cell r="B89" t="str">
            <v>GIB</v>
          </cell>
          <cell r="C89" t="str">
            <v>Pump price for gasoline (US$ per liter)</v>
          </cell>
          <cell r="D89" t="str">
            <v>EP.PMP.SGAS.CD</v>
          </cell>
        </row>
        <row r="90">
          <cell r="B90" t="str">
            <v>GIN</v>
          </cell>
          <cell r="C90" t="str">
            <v>Pump price for gasoline (US$ per liter)</v>
          </cell>
          <cell r="D90" t="str">
            <v>EP.PMP.SGAS.CD</v>
          </cell>
          <cell r="E90">
            <v>0.67</v>
          </cell>
          <cell r="F90">
            <v>0.61</v>
          </cell>
          <cell r="L90">
            <v>0.68</v>
          </cell>
          <cell r="N90">
            <v>0.85</v>
          </cell>
          <cell r="P90">
            <v>0.66</v>
          </cell>
          <cell r="R90">
            <v>0.75</v>
          </cell>
          <cell r="T90">
            <v>0.79</v>
          </cell>
          <cell r="V90">
            <v>1.02</v>
          </cell>
          <cell r="X90">
            <v>0.95</v>
          </cell>
          <cell r="Z90">
            <v>1.34</v>
          </cell>
          <cell r="AB90">
            <v>1.45</v>
          </cell>
          <cell r="AD90">
            <v>0.9</v>
          </cell>
        </row>
        <row r="91">
          <cell r="B91" t="str">
            <v>GMB</v>
          </cell>
          <cell r="C91" t="str">
            <v>Pump price for gasoline (US$ per liter)</v>
          </cell>
          <cell r="D91" t="str">
            <v>EP.PMP.SGAS.CD</v>
          </cell>
          <cell r="E91">
            <v>0.73</v>
          </cell>
          <cell r="F91">
            <v>0.67</v>
          </cell>
          <cell r="L91">
            <v>0.83</v>
          </cell>
          <cell r="N91">
            <v>0.64</v>
          </cell>
          <cell r="P91">
            <v>0.46</v>
          </cell>
          <cell r="R91">
            <v>0.75</v>
          </cell>
          <cell r="T91">
            <v>1.08</v>
          </cell>
          <cell r="V91">
            <v>0.79</v>
          </cell>
          <cell r="AB91">
            <v>1.37</v>
          </cell>
          <cell r="AD91">
            <v>1.18</v>
          </cell>
        </row>
        <row r="92">
          <cell r="B92" t="str">
            <v>GNB</v>
          </cell>
          <cell r="C92" t="str">
            <v>Pump price for gasoline (US$ per liter)</v>
          </cell>
          <cell r="D92" t="str">
            <v>EP.PMP.SGAS.CD</v>
          </cell>
        </row>
        <row r="93">
          <cell r="B93" t="str">
            <v>GNQ</v>
          </cell>
          <cell r="C93" t="str">
            <v>Pump price for gasoline (US$ per liter)</v>
          </cell>
          <cell r="D93" t="str">
            <v>EP.PMP.SGAS.CD</v>
          </cell>
        </row>
        <row r="94">
          <cell r="B94" t="str">
            <v>GRC</v>
          </cell>
          <cell r="C94" t="str">
            <v>Pump price for gasoline (US$ per liter)</v>
          </cell>
          <cell r="D94" t="str">
            <v>EP.PMP.SGAS.CD</v>
          </cell>
          <cell r="I94">
            <v>0.88</v>
          </cell>
          <cell r="L94">
            <v>0.65</v>
          </cell>
          <cell r="N94">
            <v>0.72</v>
          </cell>
          <cell r="P94">
            <v>0.78</v>
          </cell>
          <cell r="R94">
            <v>1.1399999999999999</v>
          </cell>
          <cell r="T94">
            <v>1.1599999999999999</v>
          </cell>
          <cell r="V94">
            <v>1.23</v>
          </cell>
          <cell r="X94">
            <v>2.0499999999999998</v>
          </cell>
          <cell r="Z94">
            <v>2.06</v>
          </cell>
          <cell r="AB94">
            <v>1.98</v>
          </cell>
          <cell r="AD94">
            <v>1.54</v>
          </cell>
        </row>
        <row r="95">
          <cell r="B95" t="str">
            <v>GRD</v>
          </cell>
          <cell r="C95" t="str">
            <v>Pump price for gasoline (US$ per liter)</v>
          </cell>
          <cell r="D95" t="str">
            <v>EP.PMP.SGAS.CD</v>
          </cell>
          <cell r="L95">
            <v>0.54</v>
          </cell>
          <cell r="N95">
            <v>0.54</v>
          </cell>
          <cell r="P95">
            <v>0.54</v>
          </cell>
          <cell r="R95">
            <v>0.73</v>
          </cell>
          <cell r="T95">
            <v>0.89</v>
          </cell>
          <cell r="V95">
            <v>1.28</v>
          </cell>
          <cell r="X95">
            <v>1.02</v>
          </cell>
          <cell r="Z95">
            <v>1.4</v>
          </cell>
          <cell r="AD95">
            <v>1.1200000000000001</v>
          </cell>
        </row>
        <row r="96">
          <cell r="B96" t="str">
            <v>GRL</v>
          </cell>
          <cell r="C96" t="str">
            <v>Pump price for gasoline (US$ per liter)</v>
          </cell>
          <cell r="D96" t="str">
            <v>EP.PMP.SGAS.CD</v>
          </cell>
        </row>
        <row r="97">
          <cell r="B97" t="str">
            <v>GTM</v>
          </cell>
          <cell r="C97" t="str">
            <v>Pump price for gasoline (US$ per liter)</v>
          </cell>
          <cell r="D97" t="str">
            <v>EP.PMP.SGAS.CD</v>
          </cell>
          <cell r="F97">
            <v>0.32</v>
          </cell>
          <cell r="I97">
            <v>0.39</v>
          </cell>
          <cell r="L97">
            <v>0.41</v>
          </cell>
          <cell r="N97">
            <v>0.53</v>
          </cell>
          <cell r="P97">
            <v>0.48</v>
          </cell>
          <cell r="R97">
            <v>0.68</v>
          </cell>
          <cell r="T97">
            <v>0.78</v>
          </cell>
          <cell r="V97">
            <v>0.86</v>
          </cell>
          <cell r="X97">
            <v>0.95</v>
          </cell>
          <cell r="Z97">
            <v>1.1399999999999999</v>
          </cell>
          <cell r="AB97">
            <v>1.01</v>
          </cell>
          <cell r="AD97">
            <v>0.79</v>
          </cell>
        </row>
        <row r="98">
          <cell r="B98" t="str">
            <v>GUM</v>
          </cell>
          <cell r="C98" t="str">
            <v>Pump price for gasoline (US$ per liter)</v>
          </cell>
          <cell r="D98" t="str">
            <v>EP.PMP.SGAS.CD</v>
          </cell>
        </row>
        <row r="99">
          <cell r="B99" t="str">
            <v>GUY</v>
          </cell>
          <cell r="C99" t="str">
            <v>Pump price for gasoline (US$ per liter)</v>
          </cell>
          <cell r="D99" t="str">
            <v>EP.PMP.SGAS.CD</v>
          </cell>
          <cell r="L99">
            <v>0.3</v>
          </cell>
          <cell r="N99">
            <v>0.37</v>
          </cell>
          <cell r="P99">
            <v>0.31</v>
          </cell>
          <cell r="R99">
            <v>0.74</v>
          </cell>
          <cell r="V99">
            <v>0.84</v>
          </cell>
          <cell r="X99">
            <v>0.93</v>
          </cell>
          <cell r="Z99">
            <v>1.08</v>
          </cell>
          <cell r="AB99">
            <v>1.1499999999999999</v>
          </cell>
          <cell r="AD99">
            <v>0.9</v>
          </cell>
        </row>
        <row r="100">
          <cell r="B100" t="str">
            <v>HIC</v>
          </cell>
          <cell r="C100" t="str">
            <v>Pump price for gasoline (US$ per liter)</v>
          </cell>
          <cell r="D100" t="str">
            <v>EP.PMP.SGAS.CD</v>
          </cell>
          <cell r="L100">
            <v>0.72</v>
          </cell>
          <cell r="N100">
            <v>0.76</v>
          </cell>
          <cell r="P100">
            <v>0.83</v>
          </cell>
          <cell r="R100">
            <v>1.155</v>
          </cell>
          <cell r="T100">
            <v>1.27</v>
          </cell>
          <cell r="V100">
            <v>1.27</v>
          </cell>
          <cell r="X100">
            <v>1.6</v>
          </cell>
          <cell r="Z100">
            <v>1.84</v>
          </cell>
          <cell r="AB100">
            <v>1.665</v>
          </cell>
          <cell r="AD100">
            <v>1.24</v>
          </cell>
        </row>
        <row r="101">
          <cell r="B101" t="str">
            <v>HKG</v>
          </cell>
          <cell r="C101" t="str">
            <v>Pump price for gasoline (US$ per liter)</v>
          </cell>
          <cell r="D101" t="str">
            <v>EP.PMP.SGAS.CD</v>
          </cell>
          <cell r="E101">
            <v>0.82</v>
          </cell>
          <cell r="I101">
            <v>1.19</v>
          </cell>
          <cell r="L101">
            <v>1.36</v>
          </cell>
          <cell r="N101">
            <v>1.46</v>
          </cell>
          <cell r="P101">
            <v>1.47</v>
          </cell>
          <cell r="R101">
            <v>1.54</v>
          </cell>
          <cell r="T101">
            <v>1.69</v>
          </cell>
          <cell r="V101">
            <v>1.95</v>
          </cell>
          <cell r="X101">
            <v>1.92</v>
          </cell>
          <cell r="Z101">
            <v>2.16</v>
          </cell>
          <cell r="AB101">
            <v>2.06</v>
          </cell>
          <cell r="AD101">
            <v>1.86</v>
          </cell>
        </row>
        <row r="102">
          <cell r="B102" t="str">
            <v>HND</v>
          </cell>
          <cell r="C102" t="str">
            <v>Pump price for gasoline (US$ per liter)</v>
          </cell>
          <cell r="D102" t="str">
            <v>EP.PMP.SGAS.CD</v>
          </cell>
          <cell r="F102">
            <v>0.41</v>
          </cell>
          <cell r="I102">
            <v>0.35</v>
          </cell>
          <cell r="L102">
            <v>0.5</v>
          </cell>
          <cell r="N102">
            <v>0.62</v>
          </cell>
          <cell r="P102">
            <v>0.63</v>
          </cell>
          <cell r="R102">
            <v>0.81</v>
          </cell>
          <cell r="T102">
            <v>0.89</v>
          </cell>
          <cell r="V102">
            <v>0.8</v>
          </cell>
          <cell r="X102">
            <v>1.04</v>
          </cell>
          <cell r="Z102">
            <v>1.25</v>
          </cell>
          <cell r="AB102">
            <v>1.2</v>
          </cell>
          <cell r="AD102">
            <v>0.98</v>
          </cell>
        </row>
        <row r="103">
          <cell r="B103" t="str">
            <v>HPC</v>
          </cell>
          <cell r="C103" t="str">
            <v>Pump price for gasoline (US$ per liter)</v>
          </cell>
          <cell r="D103" t="str">
            <v>EP.PMP.SGAS.CD</v>
          </cell>
          <cell r="E103">
            <v>0.73</v>
          </cell>
          <cell r="F103">
            <v>0.69</v>
          </cell>
          <cell r="I103">
            <v>0.6</v>
          </cell>
          <cell r="L103">
            <v>0.59</v>
          </cell>
          <cell r="N103">
            <v>0.67500000000000004</v>
          </cell>
          <cell r="P103">
            <v>0.66</v>
          </cell>
          <cell r="R103">
            <v>0.88</v>
          </cell>
          <cell r="T103">
            <v>1.06</v>
          </cell>
          <cell r="V103">
            <v>1.1299999999999999</v>
          </cell>
          <cell r="X103">
            <v>1.2</v>
          </cell>
          <cell r="Z103">
            <v>1.28</v>
          </cell>
          <cell r="AB103">
            <v>1.29</v>
          </cell>
          <cell r="AD103">
            <v>0.96</v>
          </cell>
        </row>
        <row r="104">
          <cell r="B104" t="str">
            <v>HRV</v>
          </cell>
          <cell r="C104" t="str">
            <v>Pump price for gasoline (US$ per liter)</v>
          </cell>
          <cell r="D104" t="str">
            <v>EP.PMP.SGAS.CD</v>
          </cell>
          <cell r="I104">
            <v>0.75</v>
          </cell>
          <cell r="L104">
            <v>0.67</v>
          </cell>
          <cell r="N104">
            <v>0.76</v>
          </cell>
          <cell r="P104">
            <v>0.89</v>
          </cell>
          <cell r="R104">
            <v>1.24</v>
          </cell>
          <cell r="T104">
            <v>1.34</v>
          </cell>
          <cell r="V104">
            <v>1.27</v>
          </cell>
          <cell r="X104">
            <v>1.59</v>
          </cell>
          <cell r="Z104">
            <v>1.77</v>
          </cell>
          <cell r="AB104">
            <v>1.66</v>
          </cell>
          <cell r="AD104">
            <v>1.26</v>
          </cell>
        </row>
        <row r="105">
          <cell r="B105" t="str">
            <v>HTI</v>
          </cell>
          <cell r="C105" t="str">
            <v>Pump price for gasoline (US$ per liter)</v>
          </cell>
          <cell r="D105" t="str">
            <v>EP.PMP.SGAS.CD</v>
          </cell>
          <cell r="L105">
            <v>0.59</v>
          </cell>
          <cell r="N105">
            <v>0.64</v>
          </cell>
          <cell r="P105">
            <v>0.54</v>
          </cell>
          <cell r="R105">
            <v>0.88</v>
          </cell>
          <cell r="V105">
            <v>1.1599999999999999</v>
          </cell>
          <cell r="Z105">
            <v>1.25</v>
          </cell>
          <cell r="AB105">
            <v>1.1599999999999999</v>
          </cell>
          <cell r="AD105">
            <v>0.81</v>
          </cell>
        </row>
        <row r="106">
          <cell r="B106" t="str">
            <v>HUN</v>
          </cell>
          <cell r="C106" t="str">
            <v>Pump price for gasoline (US$ per liter)</v>
          </cell>
          <cell r="D106" t="str">
            <v>EP.PMP.SGAS.CD</v>
          </cell>
          <cell r="I106">
            <v>0.74</v>
          </cell>
          <cell r="L106">
            <v>0.72</v>
          </cell>
          <cell r="N106">
            <v>0.81</v>
          </cell>
          <cell r="P106">
            <v>0.94</v>
          </cell>
          <cell r="R106">
            <v>1.3</v>
          </cell>
          <cell r="T106">
            <v>1.3</v>
          </cell>
          <cell r="V106">
            <v>1.27</v>
          </cell>
          <cell r="X106">
            <v>1.67</v>
          </cell>
          <cell r="Z106">
            <v>1.84</v>
          </cell>
          <cell r="AB106">
            <v>1.58</v>
          </cell>
          <cell r="AD106">
            <v>1.18</v>
          </cell>
        </row>
        <row r="107">
          <cell r="B107" t="str">
            <v>IBD</v>
          </cell>
          <cell r="C107" t="str">
            <v>Pump price for gasoline (US$ per liter)</v>
          </cell>
          <cell r="D107" t="str">
            <v>EP.PMP.SGAS.CD</v>
          </cell>
          <cell r="I107">
            <v>0.43</v>
          </cell>
          <cell r="L107">
            <v>0.42</v>
          </cell>
          <cell r="N107">
            <v>0.53</v>
          </cell>
          <cell r="P107">
            <v>0.49</v>
          </cell>
          <cell r="R107">
            <v>0.67</v>
          </cell>
          <cell r="T107">
            <v>0.82499999999999996</v>
          </cell>
          <cell r="V107">
            <v>0.91</v>
          </cell>
          <cell r="X107">
            <v>1.095</v>
          </cell>
          <cell r="Z107">
            <v>1.29</v>
          </cell>
          <cell r="AB107">
            <v>1.17</v>
          </cell>
          <cell r="AD107">
            <v>0.83</v>
          </cell>
        </row>
        <row r="108">
          <cell r="B108" t="str">
            <v>IBT</v>
          </cell>
          <cell r="C108" t="str">
            <v>Pump price for gasoline (US$ per liter)</v>
          </cell>
          <cell r="D108" t="str">
            <v>EP.PMP.SGAS.CD</v>
          </cell>
          <cell r="L108">
            <v>0.47</v>
          </cell>
          <cell r="N108">
            <v>0.55500000000000005</v>
          </cell>
          <cell r="P108">
            <v>0.53</v>
          </cell>
          <cell r="R108">
            <v>0.73</v>
          </cell>
          <cell r="T108">
            <v>0.89</v>
          </cell>
          <cell r="V108">
            <v>1.03</v>
          </cell>
          <cell r="X108">
            <v>1.1200000000000001</v>
          </cell>
          <cell r="Z108">
            <v>1.2949999999999999</v>
          </cell>
          <cell r="AB108">
            <v>1.24</v>
          </cell>
          <cell r="AD108">
            <v>0.92</v>
          </cell>
        </row>
        <row r="109">
          <cell r="B109" t="str">
            <v>IDA</v>
          </cell>
          <cell r="C109" t="str">
            <v>Pump price for gasoline (US$ per liter)</v>
          </cell>
          <cell r="D109" t="str">
            <v>EP.PMP.SGAS.CD</v>
          </cell>
          <cell r="L109">
            <v>0.51</v>
          </cell>
          <cell r="N109">
            <v>0.57999999999999996</v>
          </cell>
          <cell r="P109">
            <v>0.55000000000000004</v>
          </cell>
          <cell r="R109">
            <v>0.8</v>
          </cell>
          <cell r="T109">
            <v>0.98</v>
          </cell>
          <cell r="V109">
            <v>1.115</v>
          </cell>
          <cell r="X109">
            <v>1.155</v>
          </cell>
          <cell r="Z109">
            <v>1.32</v>
          </cell>
          <cell r="AB109">
            <v>1.3049999999999999</v>
          </cell>
          <cell r="AD109">
            <v>0.95</v>
          </cell>
        </row>
        <row r="110">
          <cell r="B110" t="str">
            <v>IDB</v>
          </cell>
          <cell r="C110" t="str">
            <v>Pump price for gasoline (US$ per liter)</v>
          </cell>
          <cell r="D110" t="str">
            <v>EP.PMP.SGAS.CD</v>
          </cell>
          <cell r="L110">
            <v>0.5</v>
          </cell>
          <cell r="N110">
            <v>0.53500000000000003</v>
          </cell>
          <cell r="P110">
            <v>0.53</v>
          </cell>
          <cell r="R110">
            <v>0.8</v>
          </cell>
          <cell r="T110">
            <v>0.98</v>
          </cell>
          <cell r="V110">
            <v>1.175</v>
          </cell>
          <cell r="X110">
            <v>1.2350000000000001</v>
          </cell>
          <cell r="Z110">
            <v>1.37</v>
          </cell>
          <cell r="AB110">
            <v>1.2250000000000001</v>
          </cell>
          <cell r="AD110">
            <v>1.02</v>
          </cell>
        </row>
        <row r="111">
          <cell r="B111" t="str">
            <v>IDN</v>
          </cell>
          <cell r="C111" t="str">
            <v>Pump price for gasoline (US$ per liter)</v>
          </cell>
          <cell r="D111" t="str">
            <v>EP.PMP.SGAS.CD</v>
          </cell>
          <cell r="E111">
            <v>0.24</v>
          </cell>
          <cell r="I111">
            <v>0.44</v>
          </cell>
          <cell r="L111">
            <v>0.16</v>
          </cell>
          <cell r="N111">
            <v>0.17</v>
          </cell>
          <cell r="P111">
            <v>0.27</v>
          </cell>
          <cell r="R111">
            <v>0.27</v>
          </cell>
          <cell r="T111">
            <v>0.56999999999999995</v>
          </cell>
          <cell r="V111">
            <v>0.5</v>
          </cell>
          <cell r="X111">
            <v>0.79</v>
          </cell>
          <cell r="Z111">
            <v>0.47</v>
          </cell>
          <cell r="AB111">
            <v>0.93</v>
          </cell>
          <cell r="AD111">
            <v>0.63</v>
          </cell>
        </row>
        <row r="112">
          <cell r="B112" t="str">
            <v>IDX</v>
          </cell>
          <cell r="C112" t="str">
            <v>Pump price for gasoline (US$ per liter)</v>
          </cell>
          <cell r="D112" t="str">
            <v>EP.PMP.SGAS.CD</v>
          </cell>
          <cell r="L112">
            <v>0.52</v>
          </cell>
          <cell r="N112">
            <v>0.62</v>
          </cell>
          <cell r="P112">
            <v>0.56999999999999995</v>
          </cell>
          <cell r="R112">
            <v>0.8</v>
          </cell>
          <cell r="T112">
            <v>0.98</v>
          </cell>
          <cell r="V112">
            <v>1.075</v>
          </cell>
          <cell r="X112">
            <v>1.1499999999999999</v>
          </cell>
          <cell r="Z112">
            <v>1.31</v>
          </cell>
          <cell r="AB112">
            <v>1.33</v>
          </cell>
          <cell r="AD112">
            <v>0.93</v>
          </cell>
        </row>
        <row r="113">
          <cell r="B113" t="str">
            <v>IMN</v>
          </cell>
          <cell r="C113" t="str">
            <v>Pump price for gasoline (US$ per liter)</v>
          </cell>
          <cell r="D113" t="str">
            <v>EP.PMP.SGAS.CD</v>
          </cell>
        </row>
        <row r="114">
          <cell r="B114" t="str">
            <v>IND</v>
          </cell>
          <cell r="C114" t="str">
            <v>Pump price for gasoline (US$ per liter)</v>
          </cell>
          <cell r="D114" t="str">
            <v>EP.PMP.SGAS.CD</v>
          </cell>
          <cell r="E114">
            <v>0.56000000000000005</v>
          </cell>
          <cell r="I114">
            <v>0.48</v>
          </cell>
          <cell r="L114">
            <v>0.56000000000000005</v>
          </cell>
          <cell r="N114">
            <v>0.6</v>
          </cell>
          <cell r="P114">
            <v>0.66</v>
          </cell>
          <cell r="R114">
            <v>0.87</v>
          </cell>
          <cell r="T114">
            <v>1.01</v>
          </cell>
          <cell r="V114">
            <v>1.0900000000000001</v>
          </cell>
          <cell r="X114">
            <v>1.1499999999999999</v>
          </cell>
          <cell r="Z114">
            <v>1.25</v>
          </cell>
          <cell r="AB114">
            <v>1.1000000000000001</v>
          </cell>
          <cell r="AD114">
            <v>0.97</v>
          </cell>
        </row>
        <row r="115">
          <cell r="B115" t="str">
            <v>INX</v>
          </cell>
          <cell r="C115" t="str">
            <v>Pump price for gasoline (US$ per liter)</v>
          </cell>
          <cell r="D115" t="str">
            <v>EP.PMP.SGAS.CD</v>
          </cell>
        </row>
        <row r="116">
          <cell r="B116" t="str">
            <v>IRL</v>
          </cell>
          <cell r="C116" t="str">
            <v>Pump price for gasoline (US$ per liter)</v>
          </cell>
          <cell r="D116" t="str">
            <v>EP.PMP.SGAS.CD</v>
          </cell>
          <cell r="I116">
            <v>0.96</v>
          </cell>
          <cell r="L116">
            <v>1.02</v>
          </cell>
          <cell r="N116">
            <v>0.72</v>
          </cell>
          <cell r="P116">
            <v>0.9</v>
          </cell>
          <cell r="R116">
            <v>1.29</v>
          </cell>
          <cell r="T116">
            <v>1.34</v>
          </cell>
          <cell r="V116">
            <v>1.56</v>
          </cell>
          <cell r="X116">
            <v>1.78</v>
          </cell>
          <cell r="Z116">
            <v>2.02</v>
          </cell>
          <cell r="AB116">
            <v>1.92</v>
          </cell>
          <cell r="AD116">
            <v>1.37</v>
          </cell>
        </row>
        <row r="117">
          <cell r="B117" t="str">
            <v>IRN</v>
          </cell>
          <cell r="C117" t="str">
            <v>Pump price for gasoline (US$ per liter)</v>
          </cell>
          <cell r="D117" t="str">
            <v>EP.PMP.SGAS.CD</v>
          </cell>
          <cell r="L117">
            <v>0.08</v>
          </cell>
          <cell r="N117">
            <v>0.05</v>
          </cell>
          <cell r="P117">
            <v>7.0000000000000007E-2</v>
          </cell>
          <cell r="R117">
            <v>0.09</v>
          </cell>
          <cell r="T117">
            <v>0.09</v>
          </cell>
          <cell r="V117">
            <v>0.1</v>
          </cell>
          <cell r="X117">
            <v>9.7000000000000003E-2</v>
          </cell>
          <cell r="Z117">
            <v>0.33</v>
          </cell>
          <cell r="AB117">
            <v>0.374</v>
          </cell>
          <cell r="AD117">
            <v>0.39900000000000002</v>
          </cell>
        </row>
        <row r="118">
          <cell r="B118" t="str">
            <v>IRQ</v>
          </cell>
          <cell r="C118" t="str">
            <v>Pump price for gasoline (US$ per liter)</v>
          </cell>
          <cell r="D118" t="str">
            <v>EP.PMP.SGAS.CD</v>
          </cell>
          <cell r="X118">
            <v>0.78</v>
          </cell>
          <cell r="AB118">
            <v>0.43</v>
          </cell>
          <cell r="AD118">
            <v>0.61</v>
          </cell>
        </row>
        <row r="119">
          <cell r="B119" t="str">
            <v>ISL</v>
          </cell>
          <cell r="C119" t="str">
            <v>Pump price for gasoline (US$ per liter)</v>
          </cell>
          <cell r="D119" t="str">
            <v>EP.PMP.SGAS.CD</v>
          </cell>
          <cell r="L119">
            <v>1.1200000000000001</v>
          </cell>
          <cell r="N119">
            <v>1.05</v>
          </cell>
          <cell r="P119">
            <v>1.1599999999999999</v>
          </cell>
          <cell r="R119">
            <v>1.64</v>
          </cell>
          <cell r="T119">
            <v>1.86</v>
          </cell>
          <cell r="V119">
            <v>1.1499999999999999</v>
          </cell>
          <cell r="X119">
            <v>1.71</v>
          </cell>
          <cell r="Z119">
            <v>1.99</v>
          </cell>
          <cell r="AB119">
            <v>1.85</v>
          </cell>
          <cell r="AD119">
            <v>1.69</v>
          </cell>
        </row>
        <row r="120">
          <cell r="B120" t="str">
            <v>ISR</v>
          </cell>
          <cell r="C120" t="str">
            <v>Pump price for gasoline (US$ per liter)</v>
          </cell>
          <cell r="D120" t="str">
            <v>EP.PMP.SGAS.CD</v>
          </cell>
          <cell r="I120">
            <v>0.73</v>
          </cell>
          <cell r="L120">
            <v>0.86</v>
          </cell>
          <cell r="N120">
            <v>1.1399999999999999</v>
          </cell>
          <cell r="P120">
            <v>0.9</v>
          </cell>
          <cell r="R120">
            <v>1.05</v>
          </cell>
          <cell r="T120">
            <v>1.47</v>
          </cell>
          <cell r="V120">
            <v>1.37</v>
          </cell>
          <cell r="X120">
            <v>1.85</v>
          </cell>
          <cell r="Z120">
            <v>2.0099999999999998</v>
          </cell>
          <cell r="AB120">
            <v>1.88</v>
          </cell>
          <cell r="AD120">
            <v>1.57</v>
          </cell>
        </row>
        <row r="121">
          <cell r="B121" t="str">
            <v>ITA</v>
          </cell>
          <cell r="C121" t="str">
            <v>Pump price for gasoline (US$ per liter)</v>
          </cell>
          <cell r="D121" t="str">
            <v>EP.PMP.SGAS.CD</v>
          </cell>
          <cell r="I121">
            <v>1.18</v>
          </cell>
          <cell r="L121">
            <v>1.19</v>
          </cell>
          <cell r="N121">
            <v>0.97</v>
          </cell>
          <cell r="P121">
            <v>1.05</v>
          </cell>
          <cell r="R121">
            <v>1.53</v>
          </cell>
          <cell r="T121">
            <v>1.56</v>
          </cell>
          <cell r="V121">
            <v>1.57</v>
          </cell>
          <cell r="X121">
            <v>1.87</v>
          </cell>
          <cell r="Z121">
            <v>2.2799999999999998</v>
          </cell>
          <cell r="AB121">
            <v>2.14</v>
          </cell>
          <cell r="AD121">
            <v>1.61</v>
          </cell>
        </row>
        <row r="122">
          <cell r="B122" t="str">
            <v>JAM</v>
          </cell>
          <cell r="C122" t="str">
            <v>Pump price for gasoline (US$ per liter)</v>
          </cell>
          <cell r="D122" t="str">
            <v>EP.PMP.SGAS.CD</v>
          </cell>
          <cell r="L122">
            <v>0.37</v>
          </cell>
          <cell r="N122">
            <v>0.62</v>
          </cell>
          <cell r="P122">
            <v>0.52</v>
          </cell>
          <cell r="R122">
            <v>0.63</v>
          </cell>
          <cell r="T122">
            <v>0.82</v>
          </cell>
          <cell r="V122">
            <v>0.74</v>
          </cell>
          <cell r="X122">
            <v>0.98</v>
          </cell>
          <cell r="Z122">
            <v>1.2</v>
          </cell>
          <cell r="AB122">
            <v>1.1399999999999999</v>
          </cell>
          <cell r="AD122">
            <v>1.1100000000000001</v>
          </cell>
        </row>
        <row r="123">
          <cell r="B123" t="str">
            <v>JOR</v>
          </cell>
          <cell r="C123" t="str">
            <v>Pump price for gasoline (US$ per liter)</v>
          </cell>
          <cell r="D123" t="str">
            <v>EP.PMP.SGAS.CD</v>
          </cell>
          <cell r="I123">
            <v>0.4</v>
          </cell>
          <cell r="L123">
            <v>0.42</v>
          </cell>
          <cell r="N123">
            <v>0.45</v>
          </cell>
          <cell r="P123">
            <v>0.52</v>
          </cell>
          <cell r="R123">
            <v>0.61</v>
          </cell>
          <cell r="T123">
            <v>0.86</v>
          </cell>
          <cell r="V123">
            <v>0.61</v>
          </cell>
          <cell r="X123">
            <v>1.04</v>
          </cell>
          <cell r="Z123">
            <v>1.44</v>
          </cell>
          <cell r="AB123">
            <v>1.27</v>
          </cell>
          <cell r="AD123">
            <v>1.1000000000000001</v>
          </cell>
        </row>
        <row r="124">
          <cell r="B124" t="str">
            <v>JPN</v>
          </cell>
          <cell r="C124" t="str">
            <v>Pump price for gasoline (US$ per liter)</v>
          </cell>
          <cell r="D124" t="str">
            <v>EP.PMP.SGAS.CD</v>
          </cell>
          <cell r="I124">
            <v>1.25</v>
          </cell>
          <cell r="L124">
            <v>1.02</v>
          </cell>
          <cell r="N124">
            <v>1.06</v>
          </cell>
          <cell r="P124">
            <v>0.91</v>
          </cell>
          <cell r="R124">
            <v>1.26</v>
          </cell>
          <cell r="T124">
            <v>1.0900000000000001</v>
          </cell>
          <cell r="V124">
            <v>1.42</v>
          </cell>
          <cell r="X124">
            <v>1.6</v>
          </cell>
          <cell r="Z124">
            <v>2</v>
          </cell>
          <cell r="AB124">
            <v>1.38</v>
          </cell>
          <cell r="AD124">
            <v>1.06</v>
          </cell>
        </row>
        <row r="125">
          <cell r="B125" t="str">
            <v>KAZ</v>
          </cell>
          <cell r="C125" t="str">
            <v>Pump price for gasoline (US$ per liter)</v>
          </cell>
          <cell r="D125" t="str">
            <v>EP.PMP.SGAS.CD</v>
          </cell>
          <cell r="I125">
            <v>0.3</v>
          </cell>
          <cell r="L125">
            <v>0.3</v>
          </cell>
          <cell r="N125">
            <v>0.36</v>
          </cell>
          <cell r="P125">
            <v>0.35</v>
          </cell>
          <cell r="R125">
            <v>0.52</v>
          </cell>
          <cell r="T125">
            <v>0.7</v>
          </cell>
          <cell r="V125">
            <v>0.83</v>
          </cell>
          <cell r="X125">
            <v>0.71</v>
          </cell>
          <cell r="Z125">
            <v>1.01</v>
          </cell>
          <cell r="AB125">
            <v>0.81</v>
          </cell>
          <cell r="AD125">
            <v>0.42</v>
          </cell>
        </row>
        <row r="126">
          <cell r="B126" t="str">
            <v>KEN</v>
          </cell>
          <cell r="C126" t="str">
            <v>Pump price for gasoline (US$ per liter)</v>
          </cell>
          <cell r="D126" t="str">
            <v>EP.PMP.SGAS.CD</v>
          </cell>
          <cell r="E126">
            <v>0.53</v>
          </cell>
          <cell r="F126">
            <v>0.4</v>
          </cell>
          <cell r="I126">
            <v>0.56000000000000005</v>
          </cell>
          <cell r="L126">
            <v>0.7</v>
          </cell>
          <cell r="N126">
            <v>0.71</v>
          </cell>
          <cell r="P126">
            <v>0.7</v>
          </cell>
          <cell r="R126">
            <v>0.92</v>
          </cell>
          <cell r="T126">
            <v>1.1200000000000001</v>
          </cell>
          <cell r="V126">
            <v>1.2</v>
          </cell>
          <cell r="X126">
            <v>1.33</v>
          </cell>
          <cell r="Z126">
            <v>1.37</v>
          </cell>
          <cell r="AB126">
            <v>1.21</v>
          </cell>
          <cell r="AD126">
            <v>0.95</v>
          </cell>
        </row>
        <row r="127">
          <cell r="B127" t="str">
            <v>KGZ</v>
          </cell>
          <cell r="C127" t="str">
            <v>Pump price for gasoline (US$ per liter)</v>
          </cell>
          <cell r="D127" t="str">
            <v>EP.PMP.SGAS.CD</v>
          </cell>
          <cell r="L127">
            <v>0.47</v>
          </cell>
          <cell r="N127">
            <v>0.44</v>
          </cell>
          <cell r="P127">
            <v>0.39</v>
          </cell>
          <cell r="R127">
            <v>0.48</v>
          </cell>
          <cell r="T127">
            <v>0.64</v>
          </cell>
          <cell r="V127">
            <v>0.8</v>
          </cell>
          <cell r="X127">
            <v>0.85</v>
          </cell>
          <cell r="Z127">
            <v>0.89</v>
          </cell>
          <cell r="AB127">
            <v>0.94</v>
          </cell>
          <cell r="AD127">
            <v>0.56000000000000005</v>
          </cell>
        </row>
        <row r="128">
          <cell r="B128" t="str">
            <v>KHM</v>
          </cell>
          <cell r="C128" t="str">
            <v>Pump price for gasoline (US$ per liter)</v>
          </cell>
          <cell r="D128" t="str">
            <v>EP.PMP.SGAS.CD</v>
          </cell>
          <cell r="L128">
            <v>0.47</v>
          </cell>
          <cell r="N128">
            <v>0.61</v>
          </cell>
          <cell r="P128">
            <v>0.63</v>
          </cell>
          <cell r="R128">
            <v>0.79</v>
          </cell>
          <cell r="T128">
            <v>1.01</v>
          </cell>
          <cell r="V128">
            <v>0.94</v>
          </cell>
          <cell r="X128">
            <v>1.1499999999999999</v>
          </cell>
          <cell r="Z128">
            <v>1.35</v>
          </cell>
          <cell r="AB128">
            <v>1.34</v>
          </cell>
          <cell r="AD128">
            <v>0.9</v>
          </cell>
        </row>
        <row r="129">
          <cell r="B129" t="str">
            <v>KIR</v>
          </cell>
          <cell r="C129" t="str">
            <v>Pump price for gasoline (US$ per liter)</v>
          </cell>
          <cell r="D129" t="str">
            <v>EP.PMP.SGAS.CD</v>
          </cell>
        </row>
        <row r="130">
          <cell r="B130" t="str">
            <v>KNA</v>
          </cell>
          <cell r="C130" t="str">
            <v>Pump price for gasoline (US$ per liter)</v>
          </cell>
          <cell r="D130" t="str">
            <v>EP.PMP.SGAS.CD</v>
          </cell>
        </row>
        <row r="131">
          <cell r="B131" t="str">
            <v>KOR</v>
          </cell>
          <cell r="C131" t="str">
            <v>Pump price for gasoline (US$ per liter)</v>
          </cell>
          <cell r="D131" t="str">
            <v>EP.PMP.SGAS.CD</v>
          </cell>
          <cell r="E131">
            <v>0.54</v>
          </cell>
          <cell r="I131">
            <v>0.79</v>
          </cell>
          <cell r="L131">
            <v>0.93</v>
          </cell>
          <cell r="N131">
            <v>0.92</v>
          </cell>
          <cell r="P131">
            <v>1.0900000000000001</v>
          </cell>
          <cell r="R131">
            <v>1.35</v>
          </cell>
          <cell r="T131">
            <v>1.65</v>
          </cell>
          <cell r="V131">
            <v>1.51</v>
          </cell>
          <cell r="X131">
            <v>1.52</v>
          </cell>
          <cell r="Z131">
            <v>1.8</v>
          </cell>
          <cell r="AB131">
            <v>1.55</v>
          </cell>
          <cell r="AD131">
            <v>1.22</v>
          </cell>
        </row>
        <row r="132">
          <cell r="B132" t="str">
            <v>KWT</v>
          </cell>
          <cell r="C132" t="str">
            <v>Pump price for gasoline (US$ per liter)</v>
          </cell>
          <cell r="D132" t="str">
            <v>EP.PMP.SGAS.CD</v>
          </cell>
          <cell r="L132">
            <v>0.17</v>
          </cell>
          <cell r="N132">
            <v>0.21</v>
          </cell>
          <cell r="P132">
            <v>0.2</v>
          </cell>
          <cell r="R132">
            <v>0.24</v>
          </cell>
          <cell r="T132">
            <v>0.22</v>
          </cell>
          <cell r="V132">
            <v>0.24</v>
          </cell>
          <cell r="X132">
            <v>0.23</v>
          </cell>
          <cell r="Z132">
            <v>0.23</v>
          </cell>
          <cell r="AB132">
            <v>0.22</v>
          </cell>
          <cell r="AD132">
            <v>0.35</v>
          </cell>
        </row>
        <row r="133">
          <cell r="B133" t="str">
            <v>LAC</v>
          </cell>
          <cell r="C133" t="str">
            <v>Pump price for gasoline (US$ per liter)</v>
          </cell>
          <cell r="D133" t="str">
            <v>EP.PMP.SGAS.CD</v>
          </cell>
          <cell r="L133">
            <v>0.48499999999999999</v>
          </cell>
          <cell r="N133">
            <v>0.62</v>
          </cell>
          <cell r="P133">
            <v>0.55000000000000004</v>
          </cell>
          <cell r="R133">
            <v>0.70499999999999996</v>
          </cell>
          <cell r="T133">
            <v>0.89</v>
          </cell>
          <cell r="V133">
            <v>0.86499999999999999</v>
          </cell>
          <cell r="X133">
            <v>1.04</v>
          </cell>
          <cell r="Z133">
            <v>1.27</v>
          </cell>
          <cell r="AB133">
            <v>1.19</v>
          </cell>
          <cell r="AD133">
            <v>0.94499999999999995</v>
          </cell>
        </row>
        <row r="134">
          <cell r="B134" t="str">
            <v>LAO</v>
          </cell>
          <cell r="C134" t="str">
            <v>Pump price for gasoline (US$ per liter)</v>
          </cell>
          <cell r="D134" t="str">
            <v>EP.PMP.SGAS.CD</v>
          </cell>
          <cell r="L134">
            <v>0.31</v>
          </cell>
          <cell r="N134">
            <v>0.41</v>
          </cell>
          <cell r="P134">
            <v>0.36</v>
          </cell>
          <cell r="R134">
            <v>0.54</v>
          </cell>
          <cell r="T134">
            <v>0.86</v>
          </cell>
          <cell r="V134">
            <v>0.92</v>
          </cell>
          <cell r="X134">
            <v>1.26</v>
          </cell>
          <cell r="Z134">
            <v>1.33</v>
          </cell>
          <cell r="AB134">
            <v>1.4</v>
          </cell>
          <cell r="AD134">
            <v>0.93</v>
          </cell>
        </row>
        <row r="135">
          <cell r="B135" t="str">
            <v>LBN</v>
          </cell>
          <cell r="C135" t="str">
            <v>Pump price for gasoline (US$ per liter)</v>
          </cell>
          <cell r="D135" t="str">
            <v>EP.PMP.SGAS.CD</v>
          </cell>
          <cell r="L135">
            <v>0.35</v>
          </cell>
          <cell r="N135">
            <v>0.53</v>
          </cell>
          <cell r="P135">
            <v>0.65</v>
          </cell>
          <cell r="R135">
            <v>0.71</v>
          </cell>
          <cell r="T135">
            <v>0.74</v>
          </cell>
          <cell r="V135">
            <v>0.76</v>
          </cell>
          <cell r="X135">
            <v>1.1299999999999999</v>
          </cell>
          <cell r="Z135">
            <v>1.1100000000000001</v>
          </cell>
          <cell r="AB135">
            <v>0.96</v>
          </cell>
          <cell r="AD135">
            <v>0.74</v>
          </cell>
        </row>
        <row r="136">
          <cell r="B136" t="str">
            <v>LBR</v>
          </cell>
          <cell r="C136" t="str">
            <v>Pump price for gasoline (US$ per liter)</v>
          </cell>
          <cell r="D136" t="str">
            <v>EP.PMP.SGAS.CD</v>
          </cell>
          <cell r="R136">
            <v>0.75</v>
          </cell>
          <cell r="T136">
            <v>0.79</v>
          </cell>
          <cell r="V136">
            <v>0.77</v>
          </cell>
          <cell r="X136">
            <v>0.98</v>
          </cell>
          <cell r="Z136">
            <v>1.17</v>
          </cell>
          <cell r="AB136">
            <v>0.91</v>
          </cell>
          <cell r="AD136">
            <v>0.8</v>
          </cell>
        </row>
        <row r="137">
          <cell r="B137" t="str">
            <v>LBY</v>
          </cell>
          <cell r="C137" t="str">
            <v>Pump price for gasoline (US$ per liter)</v>
          </cell>
          <cell r="D137" t="str">
            <v>EP.PMP.SGAS.CD</v>
          </cell>
          <cell r="L137">
            <v>0.22</v>
          </cell>
          <cell r="N137">
            <v>0.25</v>
          </cell>
          <cell r="P137">
            <v>0.1</v>
          </cell>
          <cell r="R137">
            <v>0.09</v>
          </cell>
          <cell r="T137">
            <v>0.12</v>
          </cell>
          <cell r="V137">
            <v>0.14000000000000001</v>
          </cell>
          <cell r="X137">
            <v>0.17</v>
          </cell>
          <cell r="Z137">
            <v>0.12</v>
          </cell>
          <cell r="AD137">
            <v>0.11</v>
          </cell>
        </row>
        <row r="138">
          <cell r="B138" t="str">
            <v>LCA</v>
          </cell>
          <cell r="C138" t="str">
            <v>Pump price for gasoline (US$ per liter)</v>
          </cell>
          <cell r="D138" t="str">
            <v>EP.PMP.SGAS.CD</v>
          </cell>
          <cell r="AB138">
            <v>1.3</v>
          </cell>
        </row>
        <row r="139">
          <cell r="B139" t="str">
            <v>LCN</v>
          </cell>
          <cell r="C139" t="str">
            <v>Pump price for gasoline (US$ per liter)</v>
          </cell>
          <cell r="D139" t="str">
            <v>EP.PMP.SGAS.CD</v>
          </cell>
          <cell r="L139">
            <v>0.49</v>
          </cell>
          <cell r="N139">
            <v>0.62</v>
          </cell>
          <cell r="P139">
            <v>0.54500000000000004</v>
          </cell>
          <cell r="R139">
            <v>0.70499999999999996</v>
          </cell>
          <cell r="T139">
            <v>0.91500000000000004</v>
          </cell>
          <cell r="V139">
            <v>0.89</v>
          </cell>
          <cell r="X139">
            <v>1.0649999999999999</v>
          </cell>
          <cell r="Z139">
            <v>1.28</v>
          </cell>
          <cell r="AB139">
            <v>1.2</v>
          </cell>
          <cell r="AD139">
            <v>0.92</v>
          </cell>
        </row>
        <row r="140">
          <cell r="B140" t="str">
            <v>LDC</v>
          </cell>
          <cell r="C140" t="str">
            <v>Pump price for gasoline (US$ per liter)</v>
          </cell>
          <cell r="D140" t="str">
            <v>EP.PMP.SGAS.CD</v>
          </cell>
          <cell r="E140">
            <v>0.71</v>
          </cell>
          <cell r="F140">
            <v>0.71499999999999997</v>
          </cell>
          <cell r="L140">
            <v>0.56999999999999995</v>
          </cell>
          <cell r="N140">
            <v>0.64</v>
          </cell>
          <cell r="P140">
            <v>0.60499999999999998</v>
          </cell>
          <cell r="R140">
            <v>0.8</v>
          </cell>
          <cell r="T140">
            <v>1.01</v>
          </cell>
          <cell r="V140">
            <v>1.1299999999999999</v>
          </cell>
          <cell r="X140">
            <v>1.18</v>
          </cell>
          <cell r="Z140">
            <v>1.34</v>
          </cell>
          <cell r="AB140">
            <v>1.34</v>
          </cell>
          <cell r="AD140">
            <v>0.97</v>
          </cell>
        </row>
        <row r="141">
          <cell r="B141" t="str">
            <v>LIC</v>
          </cell>
          <cell r="C141" t="str">
            <v>Pump price for gasoline (US$ per liter)</v>
          </cell>
          <cell r="D141" t="str">
            <v>EP.PMP.SGAS.CD</v>
          </cell>
          <cell r="E141">
            <v>0.73499999999999999</v>
          </cell>
          <cell r="F141">
            <v>0.71</v>
          </cell>
          <cell r="I141">
            <v>0.65</v>
          </cell>
          <cell r="L141">
            <v>0.64500000000000002</v>
          </cell>
          <cell r="N141">
            <v>0.68</v>
          </cell>
          <cell r="P141">
            <v>0.56999999999999995</v>
          </cell>
          <cell r="R141">
            <v>0.88</v>
          </cell>
          <cell r="T141">
            <v>1.095</v>
          </cell>
          <cell r="V141">
            <v>1.175</v>
          </cell>
          <cell r="X141">
            <v>1.28</v>
          </cell>
          <cell r="Z141">
            <v>1.375</v>
          </cell>
          <cell r="AB141">
            <v>1.37</v>
          </cell>
          <cell r="AD141">
            <v>0.95</v>
          </cell>
        </row>
        <row r="142">
          <cell r="B142" t="str">
            <v>LIE</v>
          </cell>
          <cell r="C142" t="str">
            <v>Pump price for gasoline (US$ per liter)</v>
          </cell>
          <cell r="D142" t="str">
            <v>EP.PMP.SGAS.CD</v>
          </cell>
          <cell r="L142">
            <v>0.85</v>
          </cell>
          <cell r="N142">
            <v>0.81</v>
          </cell>
          <cell r="P142">
            <v>0.89</v>
          </cell>
          <cell r="R142">
            <v>1.29</v>
          </cell>
          <cell r="T142">
            <v>1.27</v>
          </cell>
          <cell r="V142">
            <v>1.3</v>
          </cell>
          <cell r="X142">
            <v>1.66</v>
          </cell>
          <cell r="Z142">
            <v>1.88</v>
          </cell>
          <cell r="AB142">
            <v>1.74</v>
          </cell>
        </row>
        <row r="143">
          <cell r="B143" t="str">
            <v>LKA</v>
          </cell>
          <cell r="C143" t="str">
            <v>Pump price for gasoline (US$ per liter)</v>
          </cell>
          <cell r="D143" t="str">
            <v>EP.PMP.SGAS.CD</v>
          </cell>
          <cell r="E143">
            <v>0.75</v>
          </cell>
          <cell r="I143">
            <v>0.75</v>
          </cell>
          <cell r="L143">
            <v>0.84</v>
          </cell>
          <cell r="N143">
            <v>0.66</v>
          </cell>
          <cell r="P143">
            <v>0.54</v>
          </cell>
          <cell r="R143">
            <v>0.72</v>
          </cell>
          <cell r="T143">
            <v>0.88</v>
          </cell>
          <cell r="V143">
            <v>1.43</v>
          </cell>
          <cell r="X143">
            <v>1.19</v>
          </cell>
          <cell r="Z143">
            <v>1.29</v>
          </cell>
          <cell r="AB143">
            <v>1.27</v>
          </cell>
          <cell r="AD143">
            <v>0.88</v>
          </cell>
        </row>
        <row r="144">
          <cell r="B144" t="str">
            <v>LMC</v>
          </cell>
          <cell r="C144" t="str">
            <v>Pump price for gasoline (US$ per liter)</v>
          </cell>
          <cell r="D144" t="str">
            <v>EP.PMP.SGAS.CD</v>
          </cell>
          <cell r="L144">
            <v>0.47</v>
          </cell>
          <cell r="N144">
            <v>0.53</v>
          </cell>
          <cell r="P144">
            <v>0.52</v>
          </cell>
          <cell r="R144">
            <v>0.69</v>
          </cell>
          <cell r="T144">
            <v>0.86</v>
          </cell>
          <cell r="V144">
            <v>0.94</v>
          </cell>
          <cell r="X144">
            <v>1.08</v>
          </cell>
          <cell r="Z144">
            <v>1.25</v>
          </cell>
          <cell r="AB144">
            <v>1.165</v>
          </cell>
          <cell r="AD144">
            <v>0.91</v>
          </cell>
        </row>
        <row r="145">
          <cell r="B145" t="str">
            <v>LMY</v>
          </cell>
          <cell r="C145" t="str">
            <v>Pump price for gasoline (US$ per liter)</v>
          </cell>
          <cell r="D145" t="str">
            <v>EP.PMP.SGAS.CD</v>
          </cell>
          <cell r="L145">
            <v>0.47</v>
          </cell>
          <cell r="N145">
            <v>0.55000000000000004</v>
          </cell>
          <cell r="P145">
            <v>0.54</v>
          </cell>
          <cell r="R145">
            <v>0.74</v>
          </cell>
          <cell r="T145">
            <v>0.89</v>
          </cell>
          <cell r="V145">
            <v>1.03</v>
          </cell>
          <cell r="X145">
            <v>1.1100000000000001</v>
          </cell>
          <cell r="Z145">
            <v>1.29</v>
          </cell>
          <cell r="AB145">
            <v>1.2250000000000001</v>
          </cell>
          <cell r="AD145">
            <v>0.92</v>
          </cell>
        </row>
        <row r="146">
          <cell r="B146" t="str">
            <v>LSO</v>
          </cell>
          <cell r="C146" t="str">
            <v>Pump price for gasoline (US$ per liter)</v>
          </cell>
          <cell r="D146" t="str">
            <v>EP.PMP.SGAS.CD</v>
          </cell>
          <cell r="L146">
            <v>0.39</v>
          </cell>
          <cell r="N146">
            <v>0.5</v>
          </cell>
          <cell r="R146">
            <v>0.73</v>
          </cell>
          <cell r="T146">
            <v>0.89</v>
          </cell>
          <cell r="V146">
            <v>0.79</v>
          </cell>
          <cell r="X146">
            <v>0.97</v>
          </cell>
          <cell r="Z146">
            <v>1.24</v>
          </cell>
          <cell r="AB146">
            <v>1.03</v>
          </cell>
          <cell r="AD146">
            <v>0.7</v>
          </cell>
        </row>
        <row r="147">
          <cell r="B147" t="str">
            <v>LTE</v>
          </cell>
          <cell r="C147" t="str">
            <v>Pump price for gasoline (US$ per liter)</v>
          </cell>
          <cell r="D147" t="str">
            <v>EP.PMP.SGAS.CD</v>
          </cell>
          <cell r="L147">
            <v>0.47</v>
          </cell>
          <cell r="N147">
            <v>0.54</v>
          </cell>
          <cell r="P147">
            <v>0.5</v>
          </cell>
          <cell r="R147">
            <v>0.72499999999999998</v>
          </cell>
          <cell r="T147">
            <v>0.92</v>
          </cell>
          <cell r="V147">
            <v>1.085</v>
          </cell>
          <cell r="X147">
            <v>1.2</v>
          </cell>
          <cell r="Z147">
            <v>1.38</v>
          </cell>
          <cell r="AB147">
            <v>1.27</v>
          </cell>
          <cell r="AD147">
            <v>0.88</v>
          </cell>
        </row>
        <row r="148">
          <cell r="B148" t="str">
            <v>LTU</v>
          </cell>
          <cell r="C148" t="str">
            <v>Pump price for gasoline (US$ per liter)</v>
          </cell>
          <cell r="D148" t="str">
            <v>EP.PMP.SGAS.CD</v>
          </cell>
          <cell r="I148">
            <v>0.35</v>
          </cell>
          <cell r="L148">
            <v>0.51</v>
          </cell>
          <cell r="N148">
            <v>0.66</v>
          </cell>
          <cell r="P148">
            <v>0.69</v>
          </cell>
          <cell r="R148">
            <v>1.03</v>
          </cell>
          <cell r="T148">
            <v>1.08</v>
          </cell>
          <cell r="V148">
            <v>1.1299999999999999</v>
          </cell>
          <cell r="X148">
            <v>1.59</v>
          </cell>
          <cell r="Z148">
            <v>1.83</v>
          </cell>
          <cell r="AB148">
            <v>1.57</v>
          </cell>
          <cell r="AD148">
            <v>1.1599999999999999</v>
          </cell>
        </row>
        <row r="149">
          <cell r="B149" t="str">
            <v>LUX</v>
          </cell>
          <cell r="C149" t="str">
            <v>Pump price for gasoline (US$ per liter)</v>
          </cell>
          <cell r="D149" t="str">
            <v>EP.PMP.SGAS.CD</v>
          </cell>
          <cell r="I149">
            <v>0.84</v>
          </cell>
          <cell r="L149">
            <v>0.78</v>
          </cell>
          <cell r="N149">
            <v>0.75</v>
          </cell>
          <cell r="P149">
            <v>0.76</v>
          </cell>
          <cell r="R149">
            <v>1.19</v>
          </cell>
          <cell r="T149">
            <v>1.29</v>
          </cell>
          <cell r="V149">
            <v>1.4</v>
          </cell>
          <cell r="X149">
            <v>1.55</v>
          </cell>
          <cell r="Z149">
            <v>1.64</v>
          </cell>
          <cell r="AB149">
            <v>1.52</v>
          </cell>
          <cell r="AD149">
            <v>1.19</v>
          </cell>
        </row>
        <row r="150">
          <cell r="B150" t="str">
            <v>LVA</v>
          </cell>
          <cell r="C150" t="str">
            <v>Pump price for gasoline (US$ per liter)</v>
          </cell>
          <cell r="D150" t="str">
            <v>EP.PMP.SGAS.CD</v>
          </cell>
          <cell r="I150">
            <v>0.41</v>
          </cell>
          <cell r="L150">
            <v>0.55000000000000004</v>
          </cell>
          <cell r="N150">
            <v>0.67</v>
          </cell>
          <cell r="P150">
            <v>0.7</v>
          </cell>
          <cell r="R150">
            <v>0.94</v>
          </cell>
          <cell r="T150">
            <v>1.2</v>
          </cell>
          <cell r="V150">
            <v>1.1200000000000001</v>
          </cell>
          <cell r="X150">
            <v>1.48</v>
          </cell>
          <cell r="Z150">
            <v>1.8</v>
          </cell>
          <cell r="AB150">
            <v>1.48</v>
          </cell>
          <cell r="AD150">
            <v>1.1599999999999999</v>
          </cell>
        </row>
        <row r="151">
          <cell r="B151" t="str">
            <v>MAC</v>
          </cell>
          <cell r="C151" t="str">
            <v>Pump price for gasoline (US$ per liter)</v>
          </cell>
          <cell r="D151" t="str">
            <v>EP.PMP.SGAS.CD</v>
          </cell>
        </row>
        <row r="152">
          <cell r="B152" t="str">
            <v>MAF</v>
          </cell>
          <cell r="C152" t="str">
            <v>Pump price for gasoline (US$ per liter)</v>
          </cell>
          <cell r="D152" t="str">
            <v>EP.PMP.SGAS.CD</v>
          </cell>
        </row>
        <row r="153">
          <cell r="B153" t="str">
            <v>MAR</v>
          </cell>
          <cell r="C153" t="str">
            <v>Pump price for gasoline (US$ per liter)</v>
          </cell>
          <cell r="D153" t="str">
            <v>EP.PMP.SGAS.CD</v>
          </cell>
          <cell r="E153">
            <v>0.82</v>
          </cell>
          <cell r="F153">
            <v>0.75</v>
          </cell>
          <cell r="I153">
            <v>0.94</v>
          </cell>
          <cell r="L153">
            <v>0.79</v>
          </cell>
          <cell r="N153">
            <v>0.82</v>
          </cell>
          <cell r="P153">
            <v>0.87</v>
          </cell>
          <cell r="R153">
            <v>1.1000000000000001</v>
          </cell>
          <cell r="T153">
            <v>1.22</v>
          </cell>
          <cell r="V153">
            <v>1.29</v>
          </cell>
          <cell r="X153">
            <v>1.23</v>
          </cell>
          <cell r="Z153">
            <v>1.42</v>
          </cell>
          <cell r="AB153">
            <v>1.38</v>
          </cell>
          <cell r="AD153">
            <v>0.99</v>
          </cell>
        </row>
        <row r="154">
          <cell r="B154" t="str">
            <v>MCO</v>
          </cell>
          <cell r="C154" t="str">
            <v>Pump price for gasoline (US$ per liter)</v>
          </cell>
          <cell r="D154" t="str">
            <v>EP.PMP.SGAS.CD</v>
          </cell>
          <cell r="V154">
            <v>1.64</v>
          </cell>
          <cell r="X154">
            <v>1.92</v>
          </cell>
          <cell r="Z154">
            <v>2.23</v>
          </cell>
          <cell r="AB154">
            <v>2</v>
          </cell>
        </row>
        <row r="155">
          <cell r="B155" t="str">
            <v>MDA</v>
          </cell>
          <cell r="C155" t="str">
            <v>Pump price for gasoline (US$ per liter)</v>
          </cell>
          <cell r="D155" t="str">
            <v>EP.PMP.SGAS.CD</v>
          </cell>
          <cell r="V155">
            <v>1.2</v>
          </cell>
          <cell r="X155">
            <v>1.21</v>
          </cell>
          <cell r="Z155">
            <v>1.42</v>
          </cell>
          <cell r="AB155">
            <v>1.21</v>
          </cell>
          <cell r="AD155">
            <v>0.8</v>
          </cell>
        </row>
        <row r="156">
          <cell r="B156" t="str">
            <v>MDG</v>
          </cell>
          <cell r="C156" t="str">
            <v>Pump price for gasoline (US$ per liter)</v>
          </cell>
          <cell r="D156" t="str">
            <v>EP.PMP.SGAS.CD</v>
          </cell>
          <cell r="E156">
            <v>0.43</v>
          </cell>
          <cell r="F156">
            <v>0.54</v>
          </cell>
          <cell r="I156">
            <v>0.47</v>
          </cell>
          <cell r="L156">
            <v>0.47</v>
          </cell>
          <cell r="N156">
            <v>0.76</v>
          </cell>
          <cell r="P156">
            <v>1.08</v>
          </cell>
          <cell r="R156">
            <v>1.05</v>
          </cell>
          <cell r="T156">
            <v>1.1499999999999999</v>
          </cell>
          <cell r="V156">
            <v>1.55</v>
          </cell>
          <cell r="X156">
            <v>1.52</v>
          </cell>
          <cell r="Z156">
            <v>1.49</v>
          </cell>
          <cell r="AB156">
            <v>1.35</v>
          </cell>
          <cell r="AD156">
            <v>1.1100000000000001</v>
          </cell>
        </row>
        <row r="157">
          <cell r="B157" t="str">
            <v>MDV</v>
          </cell>
          <cell r="C157" t="str">
            <v>Pump price for gasoline (US$ per liter)</v>
          </cell>
          <cell r="D157" t="str">
            <v>EP.PMP.SGAS.CD</v>
          </cell>
          <cell r="X157">
            <v>0.84</v>
          </cell>
          <cell r="Z157">
            <v>1.1000000000000001</v>
          </cell>
          <cell r="AB157">
            <v>1.63</v>
          </cell>
        </row>
        <row r="158">
          <cell r="B158" t="str">
            <v>MEA</v>
          </cell>
          <cell r="C158" t="str">
            <v>Pump price for gasoline (US$ per liter)</v>
          </cell>
          <cell r="D158" t="str">
            <v>EP.PMP.SGAS.CD</v>
          </cell>
          <cell r="L158">
            <v>0.31</v>
          </cell>
          <cell r="N158">
            <v>0.28999999999999998</v>
          </cell>
          <cell r="P158">
            <v>0.28999999999999998</v>
          </cell>
          <cell r="R158">
            <v>0.31</v>
          </cell>
          <cell r="T158">
            <v>0.32</v>
          </cell>
          <cell r="V158">
            <v>0.45</v>
          </cell>
          <cell r="X158">
            <v>0.48</v>
          </cell>
          <cell r="Z158">
            <v>0.52500000000000002</v>
          </cell>
          <cell r="AB158">
            <v>0.83</v>
          </cell>
          <cell r="AD158">
            <v>0.55000000000000004</v>
          </cell>
        </row>
        <row r="159">
          <cell r="B159" t="str">
            <v>MEX</v>
          </cell>
          <cell r="C159" t="str">
            <v>Pump price for gasoline (US$ per liter)</v>
          </cell>
          <cell r="D159" t="str">
            <v>EP.PMP.SGAS.CD</v>
          </cell>
          <cell r="F159">
            <v>0.39</v>
          </cell>
          <cell r="I159">
            <v>0.32</v>
          </cell>
          <cell r="L159">
            <v>0.36</v>
          </cell>
          <cell r="N159">
            <v>0.61</v>
          </cell>
          <cell r="P159">
            <v>0.62</v>
          </cell>
          <cell r="R159">
            <v>0.59</v>
          </cell>
          <cell r="T159">
            <v>0.74</v>
          </cell>
          <cell r="V159">
            <v>0.74</v>
          </cell>
          <cell r="X159">
            <v>0.81</v>
          </cell>
          <cell r="Z159">
            <v>0.86</v>
          </cell>
          <cell r="AB159">
            <v>1.03</v>
          </cell>
          <cell r="AD159">
            <v>0.73</v>
          </cell>
        </row>
        <row r="160">
          <cell r="B160" t="str">
            <v>MHL</v>
          </cell>
          <cell r="C160" t="str">
            <v>Pump price for gasoline (US$ per liter)</v>
          </cell>
          <cell r="D160" t="str">
            <v>EP.PMP.SGAS.CD</v>
          </cell>
          <cell r="AB160">
            <v>1.44</v>
          </cell>
        </row>
        <row r="161">
          <cell r="B161" t="str">
            <v>MIC</v>
          </cell>
          <cell r="C161" t="str">
            <v>Pump price for gasoline (US$ per liter)</v>
          </cell>
          <cell r="D161" t="str">
            <v>EP.PMP.SGAS.CD</v>
          </cell>
          <cell r="L161">
            <v>0.47</v>
          </cell>
          <cell r="N161">
            <v>0.53</v>
          </cell>
          <cell r="P161">
            <v>0.52</v>
          </cell>
          <cell r="R161">
            <v>0.7</v>
          </cell>
          <cell r="T161">
            <v>0.86</v>
          </cell>
          <cell r="V161">
            <v>0.96</v>
          </cell>
          <cell r="X161">
            <v>1.0900000000000001</v>
          </cell>
          <cell r="Z161">
            <v>1.29</v>
          </cell>
          <cell r="AB161">
            <v>1.21</v>
          </cell>
          <cell r="AD161">
            <v>0.91</v>
          </cell>
        </row>
        <row r="162">
          <cell r="B162" t="str">
            <v>MKD</v>
          </cell>
          <cell r="C162" t="str">
            <v>Pump price for gasoline (US$ per liter)</v>
          </cell>
          <cell r="D162" t="str">
            <v>EP.PMP.SGAS.CD</v>
          </cell>
          <cell r="I162">
            <v>0.93</v>
          </cell>
          <cell r="L162">
            <v>0.7</v>
          </cell>
          <cell r="N162">
            <v>0.76</v>
          </cell>
          <cell r="P162">
            <v>0.85</v>
          </cell>
          <cell r="R162">
            <v>1.17</v>
          </cell>
          <cell r="T162">
            <v>1.23</v>
          </cell>
          <cell r="V162">
            <v>1.1499999999999999</v>
          </cell>
          <cell r="X162">
            <v>1.52</v>
          </cell>
          <cell r="Z162">
            <v>1.75</v>
          </cell>
          <cell r="AB162">
            <v>1.49</v>
          </cell>
          <cell r="AD162">
            <v>1.1100000000000001</v>
          </cell>
        </row>
        <row r="163">
          <cell r="B163" t="str">
            <v>MLI</v>
          </cell>
          <cell r="C163" t="str">
            <v>Pump price for gasoline (US$ per liter)</v>
          </cell>
          <cell r="D163" t="str">
            <v>EP.PMP.SGAS.CD</v>
          </cell>
          <cell r="E163">
            <v>1.1200000000000001</v>
          </cell>
          <cell r="F163">
            <v>1.1399999999999999</v>
          </cell>
          <cell r="I163">
            <v>0.82</v>
          </cell>
          <cell r="L163">
            <v>0.77</v>
          </cell>
          <cell r="N163">
            <v>0.7</v>
          </cell>
          <cell r="P163">
            <v>0.69</v>
          </cell>
          <cell r="R163">
            <v>1.1599999999999999</v>
          </cell>
          <cell r="T163">
            <v>1.22</v>
          </cell>
          <cell r="V163">
            <v>1.3</v>
          </cell>
          <cell r="X163">
            <v>1.42</v>
          </cell>
          <cell r="Z163">
            <v>1.41</v>
          </cell>
          <cell r="AB163">
            <v>1.47</v>
          </cell>
          <cell r="AD163">
            <v>1.1200000000000001</v>
          </cell>
        </row>
        <row r="164">
          <cell r="B164" t="str">
            <v>MLT</v>
          </cell>
          <cell r="C164" t="str">
            <v>Pump price for gasoline (US$ per liter)</v>
          </cell>
          <cell r="D164" t="str">
            <v>EP.PMP.SGAS.CD</v>
          </cell>
          <cell r="L164">
            <v>0.77</v>
          </cell>
          <cell r="N164">
            <v>0.81</v>
          </cell>
          <cell r="P164">
            <v>0.87</v>
          </cell>
          <cell r="R164">
            <v>1.18</v>
          </cell>
          <cell r="T164">
            <v>1.38</v>
          </cell>
          <cell r="V164">
            <v>1.66</v>
          </cell>
          <cell r="X164">
            <v>1.63</v>
          </cell>
          <cell r="Z164">
            <v>1.92</v>
          </cell>
          <cell r="AB164">
            <v>1.8</v>
          </cell>
          <cell r="AD164">
            <v>1.36</v>
          </cell>
        </row>
        <row r="165">
          <cell r="B165" t="str">
            <v>MMR</v>
          </cell>
          <cell r="C165" t="str">
            <v>Pump price for gasoline (US$ per liter)</v>
          </cell>
          <cell r="D165" t="str">
            <v>EP.PMP.SGAS.CD</v>
          </cell>
          <cell r="L165">
            <v>0.13</v>
          </cell>
          <cell r="N165">
            <v>0.33</v>
          </cell>
          <cell r="P165">
            <v>0.36</v>
          </cell>
          <cell r="R165">
            <v>0.12</v>
          </cell>
          <cell r="T165">
            <v>0.66</v>
          </cell>
          <cell r="V165">
            <v>0.43</v>
          </cell>
          <cell r="X165">
            <v>0.8</v>
          </cell>
          <cell r="Z165">
            <v>1.04</v>
          </cell>
          <cell r="AB165">
            <v>1.1399999999999999</v>
          </cell>
          <cell r="AD165">
            <v>0.54</v>
          </cell>
        </row>
        <row r="166">
          <cell r="B166" t="str">
            <v>MNA</v>
          </cell>
          <cell r="C166" t="str">
            <v>Pump price for gasoline (US$ per liter)</v>
          </cell>
          <cell r="D166" t="str">
            <v>EP.PMP.SGAS.CD</v>
          </cell>
          <cell r="L166">
            <v>0.35</v>
          </cell>
          <cell r="N166">
            <v>0.44</v>
          </cell>
          <cell r="P166">
            <v>0.28999999999999998</v>
          </cell>
          <cell r="R166">
            <v>0.46</v>
          </cell>
          <cell r="T166">
            <v>0.6</v>
          </cell>
          <cell r="V166">
            <v>0.61</v>
          </cell>
          <cell r="X166">
            <v>0.94</v>
          </cell>
          <cell r="Z166">
            <v>0.86</v>
          </cell>
          <cell r="AB166">
            <v>0.89500000000000002</v>
          </cell>
          <cell r="AD166">
            <v>0.73499999999999999</v>
          </cell>
        </row>
        <row r="167">
          <cell r="B167" t="str">
            <v>MNE</v>
          </cell>
          <cell r="C167" t="str">
            <v>Pump price for gasoline (US$ per liter)</v>
          </cell>
          <cell r="D167" t="str">
            <v>EP.PMP.SGAS.CD</v>
          </cell>
          <cell r="I167">
            <v>0.76</v>
          </cell>
          <cell r="L167">
            <v>0.61</v>
          </cell>
          <cell r="N167">
            <v>0.56000000000000005</v>
          </cell>
          <cell r="P167">
            <v>0.74</v>
          </cell>
          <cell r="R167">
            <v>1.2</v>
          </cell>
          <cell r="T167">
            <v>1.51</v>
          </cell>
          <cell r="V167">
            <v>1.27</v>
          </cell>
          <cell r="X167">
            <v>1.62</v>
          </cell>
          <cell r="Z167">
            <v>1.82</v>
          </cell>
          <cell r="AB167">
            <v>1.6</v>
          </cell>
          <cell r="AD167">
            <v>1.1599999999999999</v>
          </cell>
        </row>
        <row r="168">
          <cell r="B168" t="str">
            <v>MNG</v>
          </cell>
          <cell r="C168" t="str">
            <v>Pump price for gasoline (US$ per liter)</v>
          </cell>
          <cell r="D168" t="str">
            <v>EP.PMP.SGAS.CD</v>
          </cell>
          <cell r="L168">
            <v>0.23</v>
          </cell>
          <cell r="N168">
            <v>0.38</v>
          </cell>
          <cell r="P168">
            <v>0.38</v>
          </cell>
          <cell r="R168">
            <v>0.61</v>
          </cell>
          <cell r="T168">
            <v>0.88</v>
          </cell>
          <cell r="V168">
            <v>1.38</v>
          </cell>
          <cell r="X168">
            <v>1.1100000000000001</v>
          </cell>
          <cell r="Z168">
            <v>1.29</v>
          </cell>
          <cell r="AB168">
            <v>1.01</v>
          </cell>
          <cell r="AD168">
            <v>0.72</v>
          </cell>
        </row>
        <row r="169">
          <cell r="B169" t="str">
            <v>MNP</v>
          </cell>
          <cell r="C169" t="str">
            <v>Pump price for gasoline (US$ per liter)</v>
          </cell>
          <cell r="D169" t="str">
            <v>EP.PMP.SGAS.CD</v>
          </cell>
        </row>
        <row r="170">
          <cell r="B170" t="str">
            <v>MOZ</v>
          </cell>
          <cell r="C170" t="str">
            <v>Pump price for gasoline (US$ per liter)</v>
          </cell>
          <cell r="D170" t="str">
            <v>EP.PMP.SGAS.CD</v>
          </cell>
          <cell r="E170">
            <v>0.74</v>
          </cell>
          <cell r="F170">
            <v>0.48</v>
          </cell>
          <cell r="I170">
            <v>0.53</v>
          </cell>
          <cell r="L170">
            <v>0.55000000000000004</v>
          </cell>
          <cell r="N170">
            <v>0.56000000000000005</v>
          </cell>
          <cell r="P170">
            <v>0.46</v>
          </cell>
          <cell r="R170">
            <v>0.88</v>
          </cell>
          <cell r="T170">
            <v>1.1499999999999999</v>
          </cell>
          <cell r="V170">
            <v>1.71</v>
          </cell>
          <cell r="X170">
            <v>1.1100000000000001</v>
          </cell>
          <cell r="Z170">
            <v>1.58</v>
          </cell>
          <cell r="AB170">
            <v>1.55</v>
          </cell>
          <cell r="AD170">
            <v>0.65</v>
          </cell>
        </row>
        <row r="171">
          <cell r="B171" t="str">
            <v>MRT</v>
          </cell>
          <cell r="C171" t="str">
            <v>Pump price for gasoline (US$ per liter)</v>
          </cell>
          <cell r="D171" t="str">
            <v>EP.PMP.SGAS.CD</v>
          </cell>
          <cell r="E171">
            <v>0.86</v>
          </cell>
          <cell r="F171">
            <v>0.85</v>
          </cell>
          <cell r="L171">
            <v>0.59</v>
          </cell>
          <cell r="N171">
            <v>0.67</v>
          </cell>
          <cell r="P171">
            <v>0.63</v>
          </cell>
          <cell r="R171">
            <v>0.8</v>
          </cell>
          <cell r="T171">
            <v>0.97</v>
          </cell>
          <cell r="V171">
            <v>1.49</v>
          </cell>
          <cell r="X171">
            <v>1.1599999999999999</v>
          </cell>
          <cell r="Z171">
            <v>1.43</v>
          </cell>
          <cell r="AB171">
            <v>1.53</v>
          </cell>
          <cell r="AD171">
            <v>1.1299999999999999</v>
          </cell>
        </row>
        <row r="172">
          <cell r="B172" t="str">
            <v>MUS</v>
          </cell>
          <cell r="C172" t="str">
            <v>Pump price for gasoline (US$ per liter)</v>
          </cell>
          <cell r="D172" t="str">
            <v>EP.PMP.SGAS.CD</v>
          </cell>
          <cell r="X172">
            <v>1.55</v>
          </cell>
          <cell r="Z172">
            <v>1.65</v>
          </cell>
          <cell r="AB172">
            <v>1.65</v>
          </cell>
          <cell r="AD172">
            <v>1.1200000000000001</v>
          </cell>
        </row>
        <row r="173">
          <cell r="B173" t="str">
            <v>MWI</v>
          </cell>
          <cell r="C173" t="str">
            <v>Pump price for gasoline (US$ per liter)</v>
          </cell>
          <cell r="D173" t="str">
            <v>EP.PMP.SGAS.CD</v>
          </cell>
          <cell r="E173">
            <v>0.64</v>
          </cell>
          <cell r="F173">
            <v>0.71</v>
          </cell>
          <cell r="I173">
            <v>0.65</v>
          </cell>
          <cell r="L173">
            <v>0.51</v>
          </cell>
          <cell r="N173">
            <v>0.69</v>
          </cell>
          <cell r="P173">
            <v>0.66</v>
          </cell>
          <cell r="R173">
            <v>0.95</v>
          </cell>
          <cell r="T173">
            <v>1.17</v>
          </cell>
          <cell r="V173">
            <v>1.78</v>
          </cell>
          <cell r="X173">
            <v>1.71</v>
          </cell>
          <cell r="Z173">
            <v>1.93</v>
          </cell>
          <cell r="AB173">
            <v>1.78</v>
          </cell>
          <cell r="AD173">
            <v>1.1499999999999999</v>
          </cell>
        </row>
        <row r="174">
          <cell r="B174" t="str">
            <v>MYS</v>
          </cell>
          <cell r="C174" t="str">
            <v>Pump price for gasoline (US$ per liter)</v>
          </cell>
          <cell r="D174" t="str">
            <v>EP.PMP.SGAS.CD</v>
          </cell>
          <cell r="E174">
            <v>0.4</v>
          </cell>
          <cell r="I174">
            <v>0.42</v>
          </cell>
          <cell r="L174">
            <v>0.28000000000000003</v>
          </cell>
          <cell r="N174">
            <v>0.28000000000000003</v>
          </cell>
          <cell r="P174">
            <v>0.35</v>
          </cell>
          <cell r="R174">
            <v>0.37</v>
          </cell>
          <cell r="T174">
            <v>0.53</v>
          </cell>
          <cell r="V174">
            <v>0.53</v>
          </cell>
          <cell r="X174">
            <v>0.59</v>
          </cell>
          <cell r="Z174">
            <v>0.62</v>
          </cell>
          <cell r="AB174">
            <v>0.68</v>
          </cell>
          <cell r="AD174">
            <v>0.45</v>
          </cell>
        </row>
        <row r="175">
          <cell r="B175" t="str">
            <v>NAC</v>
          </cell>
          <cell r="C175" t="str">
            <v>Pump price for gasoline (US$ per liter)</v>
          </cell>
          <cell r="D175" t="str">
            <v>EP.PMP.SGAS.CD</v>
          </cell>
          <cell r="F175">
            <v>0.39500000000000002</v>
          </cell>
          <cell r="I175">
            <v>0.39500000000000002</v>
          </cell>
          <cell r="L175">
            <v>0.36499999999999999</v>
          </cell>
          <cell r="N175">
            <v>0.52500000000000002</v>
          </cell>
          <cell r="P175">
            <v>0.45500000000000002</v>
          </cell>
          <cell r="R175">
            <v>0.61</v>
          </cell>
          <cell r="T175">
            <v>0.73499999999999999</v>
          </cell>
          <cell r="V175">
            <v>0.66</v>
          </cell>
          <cell r="X175">
            <v>0.98499999999999999</v>
          </cell>
          <cell r="Z175">
            <v>1.145</v>
          </cell>
          <cell r="AB175">
            <v>0.96499999999999997</v>
          </cell>
          <cell r="AD175">
            <v>0.76</v>
          </cell>
        </row>
        <row r="176">
          <cell r="B176" t="str">
            <v>NAM</v>
          </cell>
          <cell r="C176" t="str">
            <v>Pump price for gasoline (US$ per liter)</v>
          </cell>
          <cell r="D176" t="str">
            <v>EP.PMP.SGAS.CD</v>
          </cell>
          <cell r="E176">
            <v>0.46</v>
          </cell>
          <cell r="F176">
            <v>0.42</v>
          </cell>
          <cell r="L176">
            <v>0.38</v>
          </cell>
          <cell r="N176">
            <v>0.47</v>
          </cell>
          <cell r="P176">
            <v>0.45</v>
          </cell>
          <cell r="R176">
            <v>0.68</v>
          </cell>
          <cell r="T176">
            <v>0.87</v>
          </cell>
          <cell r="V176">
            <v>0.78</v>
          </cell>
          <cell r="X176">
            <v>1.06</v>
          </cell>
          <cell r="Z176">
            <v>1.24</v>
          </cell>
          <cell r="AB176">
            <v>1.08</v>
          </cell>
          <cell r="AD176">
            <v>0.76</v>
          </cell>
        </row>
        <row r="177">
          <cell r="B177" t="str">
            <v>NCL</v>
          </cell>
          <cell r="C177" t="str">
            <v>Pump price for gasoline (US$ per liter)</v>
          </cell>
          <cell r="D177" t="str">
            <v>EP.PMP.SGAS.CD</v>
          </cell>
        </row>
        <row r="178">
          <cell r="B178" t="str">
            <v>NER</v>
          </cell>
          <cell r="C178" t="str">
            <v>Pump price for gasoline (US$ per liter)</v>
          </cell>
          <cell r="D178" t="str">
            <v>EP.PMP.SGAS.CD</v>
          </cell>
          <cell r="E178">
            <v>0.94</v>
          </cell>
          <cell r="F178">
            <v>0.92</v>
          </cell>
          <cell r="I178">
            <v>0.79</v>
          </cell>
          <cell r="L178">
            <v>0.76</v>
          </cell>
          <cell r="N178">
            <v>0.68</v>
          </cell>
          <cell r="P178">
            <v>0.77</v>
          </cell>
          <cell r="R178">
            <v>1.02</v>
          </cell>
          <cell r="T178">
            <v>1.1399999999999999</v>
          </cell>
          <cell r="V178">
            <v>0.99</v>
          </cell>
          <cell r="X178">
            <v>1.07</v>
          </cell>
          <cell r="Z178">
            <v>1.1200000000000001</v>
          </cell>
          <cell r="AB178">
            <v>1.0900000000000001</v>
          </cell>
          <cell r="AD178">
            <v>0.88</v>
          </cell>
        </row>
        <row r="179">
          <cell r="B179" t="str">
            <v>NGA</v>
          </cell>
          <cell r="C179" t="str">
            <v>Pump price for gasoline (US$ per liter)</v>
          </cell>
          <cell r="D179" t="str">
            <v>EP.PMP.SGAS.CD</v>
          </cell>
          <cell r="E179">
            <v>0.05</v>
          </cell>
          <cell r="F179">
            <v>0.02</v>
          </cell>
          <cell r="I179">
            <v>0.13</v>
          </cell>
          <cell r="L179">
            <v>0.13</v>
          </cell>
          <cell r="N179">
            <v>0.27</v>
          </cell>
          <cell r="P179">
            <v>0.2</v>
          </cell>
          <cell r="R179">
            <v>0.39</v>
          </cell>
          <cell r="T179">
            <v>0.51</v>
          </cell>
          <cell r="V179">
            <v>0.59</v>
          </cell>
          <cell r="X179">
            <v>0.44</v>
          </cell>
          <cell r="Z179">
            <v>0.62</v>
          </cell>
          <cell r="AB179">
            <v>0.56000000000000005</v>
          </cell>
          <cell r="AD179">
            <v>0.46</v>
          </cell>
        </row>
        <row r="180">
          <cell r="B180" t="str">
            <v>NIC</v>
          </cell>
          <cell r="C180" t="str">
            <v>Pump price for gasoline (US$ per liter)</v>
          </cell>
          <cell r="D180" t="str">
            <v>EP.PMP.SGAS.CD</v>
          </cell>
          <cell r="F180">
            <v>0.69</v>
          </cell>
          <cell r="I180">
            <v>0.62</v>
          </cell>
          <cell r="L180">
            <v>0.47</v>
          </cell>
          <cell r="N180">
            <v>0.62</v>
          </cell>
          <cell r="P180">
            <v>0.54</v>
          </cell>
          <cell r="R180">
            <v>0.69</v>
          </cell>
          <cell r="T180">
            <v>0.67</v>
          </cell>
          <cell r="V180">
            <v>0.87</v>
          </cell>
          <cell r="X180">
            <v>1.0900000000000001</v>
          </cell>
          <cell r="Z180">
            <v>1.23</v>
          </cell>
          <cell r="AB180">
            <v>1.18</v>
          </cell>
          <cell r="AD180">
            <v>0.91</v>
          </cell>
        </row>
        <row r="181">
          <cell r="B181" t="str">
            <v>NLD</v>
          </cell>
          <cell r="C181" t="str">
            <v>Pump price for gasoline (US$ per liter)</v>
          </cell>
          <cell r="D181" t="str">
            <v>EP.PMP.SGAS.CD</v>
          </cell>
          <cell r="I181">
            <v>1.21</v>
          </cell>
          <cell r="L181">
            <v>1.1399999999999999</v>
          </cell>
          <cell r="N181">
            <v>1.03</v>
          </cell>
          <cell r="P181">
            <v>1.1200000000000001</v>
          </cell>
          <cell r="R181">
            <v>1.62</v>
          </cell>
          <cell r="T181">
            <v>1.7</v>
          </cell>
          <cell r="V181">
            <v>1.68</v>
          </cell>
          <cell r="X181">
            <v>2.13</v>
          </cell>
          <cell r="Z181">
            <v>2.33</v>
          </cell>
          <cell r="AB181">
            <v>2.15</v>
          </cell>
          <cell r="AD181">
            <v>1.68</v>
          </cell>
        </row>
        <row r="182">
          <cell r="B182" t="str">
            <v>NOR</v>
          </cell>
          <cell r="C182" t="str">
            <v>Pump price for gasoline (US$ per liter)</v>
          </cell>
          <cell r="D182" t="str">
            <v>EP.PMP.SGAS.CD</v>
          </cell>
          <cell r="I182">
            <v>1.33</v>
          </cell>
          <cell r="L182">
            <v>1.21</v>
          </cell>
          <cell r="N182">
            <v>1.19</v>
          </cell>
          <cell r="P182">
            <v>1.23</v>
          </cell>
          <cell r="R182">
            <v>1.61</v>
          </cell>
          <cell r="T182">
            <v>1.8</v>
          </cell>
          <cell r="V182">
            <v>1.63</v>
          </cell>
          <cell r="X182">
            <v>2.12</v>
          </cell>
          <cell r="Z182">
            <v>2.5299999999999998</v>
          </cell>
          <cell r="AB182">
            <v>2.27</v>
          </cell>
          <cell r="AD182">
            <v>1.78</v>
          </cell>
        </row>
        <row r="183">
          <cell r="B183" t="str">
            <v>NPL</v>
          </cell>
          <cell r="C183" t="str">
            <v>Pump price for gasoline (US$ per liter)</v>
          </cell>
          <cell r="D183" t="str">
            <v>EP.PMP.SGAS.CD</v>
          </cell>
          <cell r="E183">
            <v>0.65</v>
          </cell>
          <cell r="I183">
            <v>0.52</v>
          </cell>
          <cell r="L183">
            <v>0.59</v>
          </cell>
          <cell r="N183">
            <v>0.63</v>
          </cell>
          <cell r="P183">
            <v>0.66</v>
          </cell>
          <cell r="R183">
            <v>0.72</v>
          </cell>
          <cell r="T183">
            <v>0.94</v>
          </cell>
          <cell r="V183">
            <v>1.1299999999999999</v>
          </cell>
          <cell r="X183">
            <v>1.18</v>
          </cell>
          <cell r="Z183">
            <v>1.44</v>
          </cell>
          <cell r="AB183">
            <v>1.31</v>
          </cell>
          <cell r="AD183">
            <v>0.91</v>
          </cell>
        </row>
        <row r="184">
          <cell r="B184" t="str">
            <v>NRU</v>
          </cell>
          <cell r="C184" t="str">
            <v>Pump price for gasoline (US$ per liter)</v>
          </cell>
          <cell r="D184" t="str">
            <v>EP.PMP.SGAS.CD</v>
          </cell>
          <cell r="X184">
            <v>1.6</v>
          </cell>
        </row>
        <row r="185">
          <cell r="B185" t="str">
            <v>NZL</v>
          </cell>
          <cell r="C185" t="str">
            <v>Pump price for gasoline (US$ per liter)</v>
          </cell>
          <cell r="D185" t="str">
            <v>EP.PMP.SGAS.CD</v>
          </cell>
          <cell r="I185">
            <v>0.61</v>
          </cell>
          <cell r="L185">
            <v>0.64</v>
          </cell>
          <cell r="N185">
            <v>0.48</v>
          </cell>
          <cell r="P185">
            <v>0.55000000000000004</v>
          </cell>
          <cell r="R185">
            <v>0.77</v>
          </cell>
          <cell r="T185">
            <v>0.98</v>
          </cell>
          <cell r="V185">
            <v>1.0900000000000001</v>
          </cell>
          <cell r="X185">
            <v>1.47</v>
          </cell>
          <cell r="Z185">
            <v>1.77</v>
          </cell>
          <cell r="AB185">
            <v>1.71</v>
          </cell>
          <cell r="AD185">
            <v>1.4</v>
          </cell>
        </row>
        <row r="186">
          <cell r="B186" t="str">
            <v>OED</v>
          </cell>
          <cell r="C186" t="str">
            <v>Pump price for gasoline (US$ per liter)</v>
          </cell>
          <cell r="D186" t="str">
            <v>EP.PMP.SGAS.CD</v>
          </cell>
          <cell r="I186">
            <v>0.84499999999999997</v>
          </cell>
          <cell r="L186">
            <v>0.84</v>
          </cell>
          <cell r="N186">
            <v>0.77</v>
          </cell>
          <cell r="P186">
            <v>0.86499999999999999</v>
          </cell>
          <cell r="R186">
            <v>1.2350000000000001</v>
          </cell>
          <cell r="T186">
            <v>1.3</v>
          </cell>
          <cell r="V186">
            <v>1.37</v>
          </cell>
          <cell r="X186">
            <v>1.67</v>
          </cell>
          <cell r="Z186">
            <v>1.895</v>
          </cell>
          <cell r="AB186">
            <v>1.7250000000000001</v>
          </cell>
          <cell r="AD186">
            <v>1.32</v>
          </cell>
        </row>
        <row r="187">
          <cell r="B187" t="str">
            <v>OMN</v>
          </cell>
          <cell r="C187" t="str">
            <v>Pump price for gasoline (US$ per liter)</v>
          </cell>
          <cell r="D187" t="str">
            <v>EP.PMP.SGAS.CD</v>
          </cell>
          <cell r="L187">
            <v>0.31</v>
          </cell>
          <cell r="N187">
            <v>0.31</v>
          </cell>
          <cell r="P187">
            <v>0.31</v>
          </cell>
          <cell r="R187">
            <v>0.31</v>
          </cell>
          <cell r="T187">
            <v>0.31</v>
          </cell>
          <cell r="V187">
            <v>0.31</v>
          </cell>
          <cell r="X187">
            <v>0.31</v>
          </cell>
          <cell r="Z187">
            <v>0.31</v>
          </cell>
          <cell r="AB187">
            <v>0.31</v>
          </cell>
          <cell r="AD187">
            <v>0.45</v>
          </cell>
        </row>
        <row r="188">
          <cell r="B188" t="str">
            <v>OSS</v>
          </cell>
          <cell r="C188" t="str">
            <v>Pump price for gasoline (US$ per liter)</v>
          </cell>
          <cell r="D188" t="str">
            <v>EP.PMP.SGAS.CD</v>
          </cell>
          <cell r="L188">
            <v>0.52</v>
          </cell>
          <cell r="N188">
            <v>0.56000000000000005</v>
          </cell>
          <cell r="R188">
            <v>0.76</v>
          </cell>
          <cell r="T188">
            <v>0.89</v>
          </cell>
          <cell r="V188">
            <v>0.91</v>
          </cell>
          <cell r="X188">
            <v>1.24</v>
          </cell>
          <cell r="Z188">
            <v>1.3</v>
          </cell>
          <cell r="AB188">
            <v>1.37</v>
          </cell>
          <cell r="AD188">
            <v>1.02</v>
          </cell>
        </row>
        <row r="189">
          <cell r="B189" t="str">
            <v>PAK</v>
          </cell>
          <cell r="C189" t="str">
            <v>Pump price for gasoline (US$ per liter)</v>
          </cell>
          <cell r="D189" t="str">
            <v>EP.PMP.SGAS.CD</v>
          </cell>
          <cell r="I189">
            <v>0.47</v>
          </cell>
          <cell r="L189">
            <v>0.46</v>
          </cell>
          <cell r="N189">
            <v>0.53</v>
          </cell>
          <cell r="P189">
            <v>0.52</v>
          </cell>
          <cell r="R189">
            <v>0.62</v>
          </cell>
          <cell r="T189">
            <v>1.01</v>
          </cell>
          <cell r="V189">
            <v>0.84</v>
          </cell>
          <cell r="X189">
            <v>0.86</v>
          </cell>
          <cell r="Z189">
            <v>1.1399999999999999</v>
          </cell>
          <cell r="AB189">
            <v>0.94</v>
          </cell>
          <cell r="AD189">
            <v>0.79</v>
          </cell>
        </row>
        <row r="190">
          <cell r="B190" t="str">
            <v>PAN</v>
          </cell>
          <cell r="C190" t="str">
            <v>Pump price for gasoline (US$ per liter)</v>
          </cell>
          <cell r="D190" t="str">
            <v>EP.PMP.SGAS.CD</v>
          </cell>
          <cell r="F190">
            <v>0.43</v>
          </cell>
          <cell r="L190">
            <v>0.41</v>
          </cell>
          <cell r="N190">
            <v>0.53</v>
          </cell>
          <cell r="P190">
            <v>0.51</v>
          </cell>
          <cell r="R190">
            <v>0.54</v>
          </cell>
          <cell r="T190">
            <v>0.7</v>
          </cell>
          <cell r="V190">
            <v>0.67</v>
          </cell>
          <cell r="X190">
            <v>0.85</v>
          </cell>
          <cell r="Z190">
            <v>1.05</v>
          </cell>
          <cell r="AB190">
            <v>0.96</v>
          </cell>
          <cell r="AD190">
            <v>0.74</v>
          </cell>
        </row>
        <row r="191">
          <cell r="B191" t="str">
            <v>PER</v>
          </cell>
          <cell r="C191" t="str">
            <v>Pump price for gasoline (US$ per liter)</v>
          </cell>
          <cell r="D191" t="str">
            <v>EP.PMP.SGAS.CD</v>
          </cell>
          <cell r="F191">
            <v>0.56000000000000005</v>
          </cell>
          <cell r="I191">
            <v>0.68</v>
          </cell>
          <cell r="L191">
            <v>0.55000000000000004</v>
          </cell>
          <cell r="N191">
            <v>0.8</v>
          </cell>
          <cell r="P191">
            <v>0.74</v>
          </cell>
          <cell r="R191">
            <v>1.1200000000000001</v>
          </cell>
          <cell r="T191">
            <v>1.22</v>
          </cell>
          <cell r="V191">
            <v>1.42</v>
          </cell>
          <cell r="X191">
            <v>1.41</v>
          </cell>
          <cell r="Z191">
            <v>1.63</v>
          </cell>
          <cell r="AB191">
            <v>1.46</v>
          </cell>
          <cell r="AD191">
            <v>0.99</v>
          </cell>
        </row>
        <row r="192">
          <cell r="B192" t="str">
            <v>PHL</v>
          </cell>
          <cell r="C192" t="str">
            <v>Pump price for gasoline (US$ per liter)</v>
          </cell>
          <cell r="D192" t="str">
            <v>EP.PMP.SGAS.CD</v>
          </cell>
          <cell r="E192">
            <v>0.4</v>
          </cell>
          <cell r="I192">
            <v>0.34</v>
          </cell>
          <cell r="L192">
            <v>0.34</v>
          </cell>
          <cell r="N192">
            <v>0.37</v>
          </cell>
          <cell r="P192">
            <v>0.35</v>
          </cell>
          <cell r="R192">
            <v>0.52</v>
          </cell>
          <cell r="T192">
            <v>0.76</v>
          </cell>
          <cell r="V192">
            <v>0.91</v>
          </cell>
          <cell r="X192">
            <v>1.05</v>
          </cell>
          <cell r="Z192">
            <v>1.25</v>
          </cell>
          <cell r="AB192">
            <v>1.05</v>
          </cell>
          <cell r="AD192">
            <v>0.86</v>
          </cell>
        </row>
        <row r="193">
          <cell r="B193" t="str">
            <v>PLW</v>
          </cell>
          <cell r="C193" t="str">
            <v>Pump price for gasoline (US$ per liter)</v>
          </cell>
          <cell r="D193" t="str">
            <v>EP.PMP.SGAS.CD</v>
          </cell>
        </row>
        <row r="194">
          <cell r="B194" t="str">
            <v>PNG</v>
          </cell>
          <cell r="C194" t="str">
            <v>Pump price for gasoline (US$ per liter)</v>
          </cell>
          <cell r="D194" t="str">
            <v>EP.PMP.SGAS.CD</v>
          </cell>
          <cell r="L194">
            <v>0.41</v>
          </cell>
          <cell r="N194">
            <v>0.53</v>
          </cell>
          <cell r="R194">
            <v>0.94</v>
          </cell>
          <cell r="V194">
            <v>0.94</v>
          </cell>
          <cell r="AB194">
            <v>1.36</v>
          </cell>
        </row>
        <row r="195">
          <cell r="B195" t="str">
            <v>POL</v>
          </cell>
          <cell r="C195" t="str">
            <v>Pump price for gasoline (US$ per liter)</v>
          </cell>
          <cell r="D195" t="str">
            <v>EP.PMP.SGAS.CD</v>
          </cell>
          <cell r="I195">
            <v>0.55000000000000004</v>
          </cell>
          <cell r="L195">
            <v>0.54</v>
          </cell>
          <cell r="N195">
            <v>0.76</v>
          </cell>
          <cell r="P195">
            <v>0.83</v>
          </cell>
          <cell r="R195">
            <v>1.2</v>
          </cell>
          <cell r="T195">
            <v>1.3</v>
          </cell>
          <cell r="V195">
            <v>1.43</v>
          </cell>
          <cell r="X195">
            <v>1.57</v>
          </cell>
          <cell r="Z195">
            <v>1.74</v>
          </cell>
          <cell r="AB195">
            <v>1.42</v>
          </cell>
          <cell r="AD195">
            <v>1.07</v>
          </cell>
        </row>
        <row r="196">
          <cell r="B196" t="str">
            <v>PRE</v>
          </cell>
          <cell r="C196" t="str">
            <v>Pump price for gasoline (US$ per liter)</v>
          </cell>
          <cell r="D196" t="str">
            <v>EP.PMP.SGAS.CD</v>
          </cell>
          <cell r="E196">
            <v>0.71</v>
          </cell>
          <cell r="F196">
            <v>0.7</v>
          </cell>
          <cell r="I196">
            <v>0.625</v>
          </cell>
          <cell r="L196">
            <v>0.63500000000000001</v>
          </cell>
          <cell r="N196">
            <v>0.68</v>
          </cell>
          <cell r="P196">
            <v>0.66500000000000004</v>
          </cell>
          <cell r="R196">
            <v>0.92</v>
          </cell>
          <cell r="T196">
            <v>1.1200000000000001</v>
          </cell>
          <cell r="V196">
            <v>1.22</v>
          </cell>
          <cell r="X196">
            <v>1.2749999999999999</v>
          </cell>
          <cell r="Z196">
            <v>1.39</v>
          </cell>
          <cell r="AB196">
            <v>1.35</v>
          </cell>
          <cell r="AD196">
            <v>0.97</v>
          </cell>
        </row>
        <row r="197">
          <cell r="B197" t="str">
            <v>PRI</v>
          </cell>
          <cell r="C197" t="str">
            <v>Pump price for gasoline (US$ per liter)</v>
          </cell>
          <cell r="D197" t="str">
            <v>EP.PMP.SGAS.CD</v>
          </cell>
        </row>
        <row r="198">
          <cell r="B198" t="str">
            <v>PRK</v>
          </cell>
          <cell r="C198" t="str">
            <v>Pump price for gasoline (US$ per liter)</v>
          </cell>
          <cell r="D198" t="str">
            <v>EP.PMP.SGAS.CD</v>
          </cell>
          <cell r="L198">
            <v>0.73</v>
          </cell>
          <cell r="N198">
            <v>0.55000000000000004</v>
          </cell>
          <cell r="P198">
            <v>0.55000000000000004</v>
          </cell>
          <cell r="R198">
            <v>0.78</v>
          </cell>
          <cell r="T198">
            <v>0.71</v>
          </cell>
          <cell r="V198">
            <v>0.76</v>
          </cell>
          <cell r="AB198">
            <v>0.94</v>
          </cell>
          <cell r="AD198">
            <v>0.57999999999999996</v>
          </cell>
        </row>
        <row r="199">
          <cell r="B199" t="str">
            <v>PRT</v>
          </cell>
          <cell r="C199" t="str">
            <v>Pump price for gasoline (US$ per liter)</v>
          </cell>
          <cell r="D199" t="str">
            <v>EP.PMP.SGAS.CD</v>
          </cell>
          <cell r="L199">
            <v>1.02</v>
          </cell>
          <cell r="N199">
            <v>0.77</v>
          </cell>
          <cell r="P199">
            <v>0.97</v>
          </cell>
          <cell r="R199">
            <v>1.38</v>
          </cell>
          <cell r="T199">
            <v>1.56</v>
          </cell>
          <cell r="V199">
            <v>1.61</v>
          </cell>
          <cell r="X199">
            <v>1.85</v>
          </cell>
          <cell r="Z199">
            <v>2.15</v>
          </cell>
          <cell r="AB199">
            <v>1.89</v>
          </cell>
          <cell r="AD199">
            <v>1.54</v>
          </cell>
        </row>
        <row r="200">
          <cell r="B200" t="str">
            <v>PRY</v>
          </cell>
          <cell r="C200" t="str">
            <v>Pump price for gasoline (US$ per liter)</v>
          </cell>
          <cell r="D200" t="str">
            <v>EP.PMP.SGAS.CD</v>
          </cell>
          <cell r="F200">
            <v>0.43</v>
          </cell>
          <cell r="I200">
            <v>0.44</v>
          </cell>
          <cell r="L200">
            <v>0.47</v>
          </cell>
          <cell r="N200">
            <v>0.72</v>
          </cell>
          <cell r="P200">
            <v>0.56000000000000005</v>
          </cell>
          <cell r="R200">
            <v>0.62</v>
          </cell>
          <cell r="T200">
            <v>0.97</v>
          </cell>
          <cell r="V200">
            <v>1.17</v>
          </cell>
          <cell r="X200">
            <v>1.28</v>
          </cell>
          <cell r="Z200">
            <v>1.74</v>
          </cell>
          <cell r="AB200">
            <v>1.59</v>
          </cell>
          <cell r="AD200">
            <v>1.04</v>
          </cell>
        </row>
        <row r="201">
          <cell r="B201" t="str">
            <v>PSE</v>
          </cell>
          <cell r="C201" t="str">
            <v>Pump price for gasoline (US$ per liter)</v>
          </cell>
          <cell r="D201" t="str">
            <v>EP.PMP.SGAS.CD</v>
          </cell>
          <cell r="L201">
            <v>0.86</v>
          </cell>
          <cell r="N201">
            <v>1.08</v>
          </cell>
          <cell r="P201">
            <v>0.99</v>
          </cell>
          <cell r="R201">
            <v>1.17</v>
          </cell>
          <cell r="T201">
            <v>1.29</v>
          </cell>
          <cell r="V201">
            <v>1.34</v>
          </cell>
          <cell r="X201">
            <v>1.71</v>
          </cell>
          <cell r="Z201">
            <v>1.87</v>
          </cell>
          <cell r="AB201">
            <v>1.77</v>
          </cell>
          <cell r="AD201">
            <v>1.54</v>
          </cell>
        </row>
        <row r="202">
          <cell r="B202" t="str">
            <v>PSS</v>
          </cell>
          <cell r="C202" t="str">
            <v>Pump price for gasoline (US$ per liter)</v>
          </cell>
          <cell r="D202" t="str">
            <v>EP.PMP.SGAS.CD</v>
          </cell>
        </row>
        <row r="203">
          <cell r="B203" t="str">
            <v>PST</v>
          </cell>
          <cell r="C203" t="str">
            <v>Pump price for gasoline (US$ per liter)</v>
          </cell>
          <cell r="D203" t="str">
            <v>EP.PMP.SGAS.CD</v>
          </cell>
          <cell r="I203">
            <v>0.90500000000000003</v>
          </cell>
          <cell r="L203">
            <v>0.77500000000000002</v>
          </cell>
          <cell r="N203">
            <v>0.79500000000000004</v>
          </cell>
          <cell r="P203">
            <v>0.88</v>
          </cell>
          <cell r="R203">
            <v>1.21</v>
          </cell>
          <cell r="T203">
            <v>1.3</v>
          </cell>
          <cell r="V203">
            <v>1.37</v>
          </cell>
          <cell r="X203">
            <v>1.63</v>
          </cell>
          <cell r="Z203">
            <v>1.86</v>
          </cell>
          <cell r="AB203">
            <v>1.69</v>
          </cell>
          <cell r="AD203">
            <v>1.29</v>
          </cell>
        </row>
        <row r="204">
          <cell r="B204" t="str">
            <v>PYF</v>
          </cell>
          <cell r="C204" t="str">
            <v>Pump price for gasoline (US$ per liter)</v>
          </cell>
          <cell r="D204" t="str">
            <v>EP.PMP.SGAS.CD</v>
          </cell>
          <cell r="T204">
            <v>1.49</v>
          </cell>
          <cell r="V204">
            <v>1.58</v>
          </cell>
          <cell r="X204">
            <v>1.7</v>
          </cell>
        </row>
        <row r="205">
          <cell r="B205" t="str">
            <v>QAT</v>
          </cell>
          <cell r="C205" t="str">
            <v>Pump price for gasoline (US$ per liter)</v>
          </cell>
          <cell r="D205" t="str">
            <v>EP.PMP.SGAS.CD</v>
          </cell>
          <cell r="L205">
            <v>0.16</v>
          </cell>
          <cell r="R205">
            <v>0.21</v>
          </cell>
          <cell r="T205">
            <v>0.19</v>
          </cell>
          <cell r="V205">
            <v>0.22</v>
          </cell>
          <cell r="X205">
            <v>0.19</v>
          </cell>
          <cell r="Z205">
            <v>0.27</v>
          </cell>
          <cell r="AB205">
            <v>0.23</v>
          </cell>
          <cell r="AD205">
            <v>0.4</v>
          </cell>
        </row>
        <row r="206">
          <cell r="B206" t="str">
            <v>ROU</v>
          </cell>
          <cell r="C206" t="str">
            <v>Pump price for gasoline (US$ per liter)</v>
          </cell>
          <cell r="D206" t="str">
            <v>EP.PMP.SGAS.CD</v>
          </cell>
          <cell r="I206">
            <v>0.28999999999999998</v>
          </cell>
          <cell r="L206">
            <v>0.53</v>
          </cell>
          <cell r="N206">
            <v>0.46</v>
          </cell>
          <cell r="P206">
            <v>0.64</v>
          </cell>
          <cell r="R206">
            <v>0.96</v>
          </cell>
          <cell r="T206">
            <v>1.26</v>
          </cell>
          <cell r="V206">
            <v>1.1100000000000001</v>
          </cell>
          <cell r="X206">
            <v>1.46</v>
          </cell>
          <cell r="Z206">
            <v>1.7</v>
          </cell>
          <cell r="AB206">
            <v>1.59</v>
          </cell>
          <cell r="AD206">
            <v>1.1599999999999999</v>
          </cell>
        </row>
        <row r="207">
          <cell r="B207" t="str">
            <v>RUS</v>
          </cell>
          <cell r="C207" t="str">
            <v>Pump price for gasoline (US$ per liter)</v>
          </cell>
          <cell r="D207" t="str">
            <v>EP.PMP.SGAS.CD</v>
          </cell>
          <cell r="I207">
            <v>0.35</v>
          </cell>
          <cell r="L207">
            <v>0.28000000000000003</v>
          </cell>
          <cell r="N207">
            <v>0.33</v>
          </cell>
          <cell r="P207">
            <v>0.35</v>
          </cell>
          <cell r="R207">
            <v>0.55000000000000004</v>
          </cell>
          <cell r="T207">
            <v>0.77</v>
          </cell>
          <cell r="V207">
            <v>0.89</v>
          </cell>
          <cell r="X207">
            <v>0.84</v>
          </cell>
          <cell r="Z207">
            <v>0.99</v>
          </cell>
          <cell r="AB207">
            <v>0.81</v>
          </cell>
          <cell r="AD207">
            <v>0.59</v>
          </cell>
        </row>
        <row r="208">
          <cell r="B208" t="str">
            <v>RWA</v>
          </cell>
          <cell r="C208" t="str">
            <v>Pump price for gasoline (US$ per liter)</v>
          </cell>
          <cell r="D208" t="str">
            <v>EP.PMP.SGAS.CD</v>
          </cell>
          <cell r="E208">
            <v>0.81</v>
          </cell>
          <cell r="F208">
            <v>0.93</v>
          </cell>
          <cell r="L208">
            <v>0.72</v>
          </cell>
          <cell r="N208">
            <v>0.89</v>
          </cell>
          <cell r="P208">
            <v>0.84</v>
          </cell>
          <cell r="R208">
            <v>0.98</v>
          </cell>
          <cell r="T208">
            <v>1.1100000000000001</v>
          </cell>
          <cell r="V208">
            <v>1.37</v>
          </cell>
          <cell r="X208">
            <v>1.63</v>
          </cell>
          <cell r="Z208">
            <v>1.73</v>
          </cell>
          <cell r="AB208">
            <v>1.41</v>
          </cell>
          <cell r="AD208">
            <v>1.17</v>
          </cell>
        </row>
        <row r="209">
          <cell r="B209" t="str">
            <v>SAS</v>
          </cell>
          <cell r="C209" t="str">
            <v>Pump price for gasoline (US$ per liter)</v>
          </cell>
          <cell r="D209" t="str">
            <v>EP.PMP.SGAS.CD</v>
          </cell>
          <cell r="I209">
            <v>0.48</v>
          </cell>
          <cell r="L209">
            <v>0.57499999999999996</v>
          </cell>
          <cell r="N209">
            <v>0.59</v>
          </cell>
          <cell r="P209">
            <v>0.53</v>
          </cell>
          <cell r="R209">
            <v>0.72</v>
          </cell>
          <cell r="T209">
            <v>0.91</v>
          </cell>
          <cell r="V209">
            <v>1.0900000000000001</v>
          </cell>
          <cell r="X209">
            <v>1.1200000000000001</v>
          </cell>
          <cell r="Z209">
            <v>1.22</v>
          </cell>
          <cell r="AB209">
            <v>1.1850000000000001</v>
          </cell>
          <cell r="AD209">
            <v>0.91</v>
          </cell>
        </row>
        <row r="210">
          <cell r="B210" t="str">
            <v>SAU</v>
          </cell>
          <cell r="C210" t="str">
            <v>Pump price for gasoline (US$ per liter)</v>
          </cell>
          <cell r="D210" t="str">
            <v>EP.PMP.SGAS.CD</v>
          </cell>
          <cell r="I210">
            <v>0.16</v>
          </cell>
          <cell r="L210">
            <v>0.16</v>
          </cell>
          <cell r="N210">
            <v>0.24</v>
          </cell>
          <cell r="P210">
            <v>0.24</v>
          </cell>
          <cell r="R210">
            <v>0.24</v>
          </cell>
          <cell r="T210">
            <v>0.16</v>
          </cell>
          <cell r="V210">
            <v>0.16</v>
          </cell>
          <cell r="X210">
            <v>0.16</v>
          </cell>
          <cell r="Z210">
            <v>0.16</v>
          </cell>
          <cell r="AB210">
            <v>0.16</v>
          </cell>
          <cell r="AD210">
            <v>0.24</v>
          </cell>
        </row>
        <row r="211">
          <cell r="B211" t="str">
            <v>SDN</v>
          </cell>
          <cell r="C211" t="str">
            <v>Pump price for gasoline (US$ per liter)</v>
          </cell>
          <cell r="D211" t="str">
            <v>EP.PMP.SGAS.CD</v>
          </cell>
          <cell r="E211">
            <v>7.0000000000000007E-2</v>
          </cell>
          <cell r="F211">
            <v>0.57999999999999996</v>
          </cell>
          <cell r="I211">
            <v>0.5</v>
          </cell>
          <cell r="L211">
            <v>0.33</v>
          </cell>
          <cell r="N211">
            <v>0.28000000000000003</v>
          </cell>
          <cell r="P211">
            <v>0.3</v>
          </cell>
          <cell r="R211">
            <v>0.47</v>
          </cell>
          <cell r="T211">
            <v>0.72</v>
          </cell>
          <cell r="V211">
            <v>0.65</v>
          </cell>
          <cell r="X211">
            <v>0.62</v>
          </cell>
          <cell r="Z211">
            <v>0.63</v>
          </cell>
          <cell r="AB211">
            <v>0.82</v>
          </cell>
          <cell r="AD211">
            <v>0.95</v>
          </cell>
        </row>
        <row r="212">
          <cell r="B212" t="str">
            <v>SEN</v>
          </cell>
          <cell r="C212" t="str">
            <v>Pump price for gasoline (US$ per liter)</v>
          </cell>
          <cell r="D212" t="str">
            <v>EP.PMP.SGAS.CD</v>
          </cell>
          <cell r="E212">
            <v>1.19</v>
          </cell>
          <cell r="F212">
            <v>1.23</v>
          </cell>
          <cell r="I212">
            <v>0.94</v>
          </cell>
          <cell r="L212">
            <v>0.71</v>
          </cell>
          <cell r="N212">
            <v>0.73</v>
          </cell>
          <cell r="P212">
            <v>0.75</v>
          </cell>
          <cell r="R212">
            <v>1.1000000000000001</v>
          </cell>
          <cell r="T212">
            <v>1.31</v>
          </cell>
          <cell r="V212">
            <v>1.35</v>
          </cell>
          <cell r="X212">
            <v>1.57</v>
          </cell>
          <cell r="Z212">
            <v>1.72</v>
          </cell>
          <cell r="AB212">
            <v>1.7</v>
          </cell>
          <cell r="AD212">
            <v>1.1399999999999999</v>
          </cell>
        </row>
        <row r="213">
          <cell r="B213" t="str">
            <v>SGP</v>
          </cell>
          <cell r="C213" t="str">
            <v>Pump price for gasoline (US$ per liter)</v>
          </cell>
          <cell r="D213" t="str">
            <v>EP.PMP.SGAS.CD</v>
          </cell>
          <cell r="E213">
            <v>0.61</v>
          </cell>
          <cell r="I213">
            <v>0.85</v>
          </cell>
          <cell r="L213">
            <v>0.72</v>
          </cell>
          <cell r="N213">
            <v>0.84</v>
          </cell>
          <cell r="P213">
            <v>0.85</v>
          </cell>
          <cell r="R213">
            <v>0.89</v>
          </cell>
          <cell r="T213">
            <v>0.92</v>
          </cell>
          <cell r="V213">
            <v>1.07</v>
          </cell>
          <cell r="X213">
            <v>1.42</v>
          </cell>
          <cell r="Z213">
            <v>1.68</v>
          </cell>
          <cell r="AB213">
            <v>1.58</v>
          </cell>
          <cell r="AD213">
            <v>1.25</v>
          </cell>
        </row>
        <row r="214">
          <cell r="B214" t="str">
            <v>SLB</v>
          </cell>
          <cell r="C214" t="str">
            <v>Pump price for gasoline (US$ per liter)</v>
          </cell>
          <cell r="D214" t="str">
            <v>EP.PMP.SGAS.CD</v>
          </cell>
        </row>
        <row r="215">
          <cell r="B215" t="str">
            <v>SLE</v>
          </cell>
          <cell r="C215" t="str">
            <v>Pump price for gasoline (US$ per liter)</v>
          </cell>
          <cell r="D215" t="str">
            <v>EP.PMP.SGAS.CD</v>
          </cell>
          <cell r="E215">
            <v>0.45</v>
          </cell>
          <cell r="F215">
            <v>0.49</v>
          </cell>
          <cell r="L215">
            <v>0.61</v>
          </cell>
          <cell r="P215">
            <v>0.51</v>
          </cell>
          <cell r="R215">
            <v>0.76</v>
          </cell>
          <cell r="T215">
            <v>0.98</v>
          </cell>
          <cell r="V215">
            <v>0.91</v>
          </cell>
          <cell r="X215">
            <v>0.94</v>
          </cell>
          <cell r="Z215">
            <v>1.05</v>
          </cell>
          <cell r="AB215">
            <v>1.04</v>
          </cell>
          <cell r="AD215">
            <v>1.08</v>
          </cell>
        </row>
        <row r="216">
          <cell r="B216" t="str">
            <v>SLV</v>
          </cell>
          <cell r="C216" t="str">
            <v>Pump price for gasoline (US$ per liter)</v>
          </cell>
          <cell r="D216" t="str">
            <v>EP.PMP.SGAS.CD</v>
          </cell>
          <cell r="L216">
            <v>0.54</v>
          </cell>
          <cell r="N216">
            <v>0.67</v>
          </cell>
          <cell r="P216">
            <v>0.46</v>
          </cell>
          <cell r="R216">
            <v>0.65</v>
          </cell>
          <cell r="T216">
            <v>0.82</v>
          </cell>
          <cell r="V216">
            <v>0.78</v>
          </cell>
          <cell r="X216">
            <v>0.92</v>
          </cell>
          <cell r="Z216">
            <v>1.26</v>
          </cell>
          <cell r="AB216">
            <v>1.1200000000000001</v>
          </cell>
          <cell r="AD216">
            <v>0.83</v>
          </cell>
        </row>
        <row r="217">
          <cell r="B217" t="str">
            <v>SMR</v>
          </cell>
          <cell r="C217" t="str">
            <v>Pump price for gasoline (US$ per liter)</v>
          </cell>
          <cell r="D217" t="str">
            <v>EP.PMP.SGAS.CD</v>
          </cell>
        </row>
        <row r="218">
          <cell r="B218" t="str">
            <v>SOM</v>
          </cell>
          <cell r="C218" t="str">
            <v>Pump price for gasoline (US$ per liter)</v>
          </cell>
          <cell r="D218" t="str">
            <v>EP.PMP.SGAS.CD</v>
          </cell>
          <cell r="P218">
            <v>0.35</v>
          </cell>
          <cell r="R218">
            <v>1.36</v>
          </cell>
          <cell r="T218">
            <v>0.74</v>
          </cell>
          <cell r="V218">
            <v>1.1200000000000001</v>
          </cell>
          <cell r="AD218">
            <v>1.41</v>
          </cell>
        </row>
        <row r="219">
          <cell r="B219" t="str">
            <v>SRB</v>
          </cell>
          <cell r="C219" t="str">
            <v>Pump price for gasoline (US$ per liter)</v>
          </cell>
          <cell r="D219" t="str">
            <v>EP.PMP.SGAS.CD</v>
          </cell>
          <cell r="I219">
            <v>0.76</v>
          </cell>
          <cell r="L219">
            <v>0.61</v>
          </cell>
          <cell r="N219">
            <v>0.56000000000000005</v>
          </cell>
          <cell r="P219">
            <v>0.74</v>
          </cell>
          <cell r="R219">
            <v>1</v>
          </cell>
          <cell r="T219">
            <v>1.45</v>
          </cell>
          <cell r="V219">
            <v>1.29</v>
          </cell>
          <cell r="X219">
            <v>1.5</v>
          </cell>
          <cell r="Z219">
            <v>1.78</v>
          </cell>
          <cell r="AB219">
            <v>1.55</v>
          </cell>
          <cell r="AD219">
            <v>1.1599999999999999</v>
          </cell>
        </row>
        <row r="220">
          <cell r="B220" t="str">
            <v>SSA</v>
          </cell>
          <cell r="C220" t="str">
            <v>Pump price for gasoline (US$ per liter)</v>
          </cell>
          <cell r="D220" t="str">
            <v>EP.PMP.SGAS.CD</v>
          </cell>
          <cell r="E220">
            <v>0.68</v>
          </cell>
          <cell r="F220">
            <v>0.62</v>
          </cell>
          <cell r="I220">
            <v>0.56000000000000005</v>
          </cell>
          <cell r="L220">
            <v>0.59</v>
          </cell>
          <cell r="N220">
            <v>0.61499999999999999</v>
          </cell>
          <cell r="P220">
            <v>0.66</v>
          </cell>
          <cell r="R220">
            <v>0.88</v>
          </cell>
          <cell r="T220">
            <v>1.0349999999999999</v>
          </cell>
          <cell r="V220">
            <v>1.1399999999999999</v>
          </cell>
          <cell r="X220">
            <v>1.2450000000000001</v>
          </cell>
          <cell r="Z220">
            <v>1.355</v>
          </cell>
          <cell r="AB220">
            <v>1.32</v>
          </cell>
          <cell r="AD220">
            <v>0.95</v>
          </cell>
        </row>
        <row r="221">
          <cell r="B221" t="str">
            <v>SSD</v>
          </cell>
          <cell r="C221" t="str">
            <v>Pump price for gasoline (US$ per liter)</v>
          </cell>
          <cell r="D221" t="str">
            <v>EP.PMP.SGAS.CD</v>
          </cell>
          <cell r="T221">
            <v>1.76</v>
          </cell>
          <cell r="V221">
            <v>1.59</v>
          </cell>
          <cell r="X221">
            <v>1.5</v>
          </cell>
          <cell r="Z221">
            <v>1.97</v>
          </cell>
          <cell r="AB221">
            <v>1.98</v>
          </cell>
          <cell r="AD221">
            <v>0.28000000000000003</v>
          </cell>
        </row>
        <row r="222">
          <cell r="B222" t="str">
            <v>SSF</v>
          </cell>
          <cell r="C222" t="str">
            <v>Pump price for gasoline (US$ per liter)</v>
          </cell>
          <cell r="D222" t="str">
            <v>EP.PMP.SGAS.CD</v>
          </cell>
          <cell r="E222">
            <v>0.68</v>
          </cell>
          <cell r="F222">
            <v>0.62</v>
          </cell>
          <cell r="I222">
            <v>0.56000000000000005</v>
          </cell>
          <cell r="L222">
            <v>0.59</v>
          </cell>
          <cell r="N222">
            <v>0.61499999999999999</v>
          </cell>
          <cell r="P222">
            <v>0.66</v>
          </cell>
          <cell r="R222">
            <v>0.88</v>
          </cell>
          <cell r="T222">
            <v>1.0349999999999999</v>
          </cell>
          <cell r="V222">
            <v>1.1399999999999999</v>
          </cell>
          <cell r="X222">
            <v>1.2450000000000001</v>
          </cell>
          <cell r="Z222">
            <v>1.355</v>
          </cell>
          <cell r="AB222">
            <v>1.32</v>
          </cell>
          <cell r="AD222">
            <v>0.95</v>
          </cell>
        </row>
        <row r="223">
          <cell r="B223" t="str">
            <v>SST</v>
          </cell>
          <cell r="C223" t="str">
            <v>Pump price for gasoline (US$ per liter)</v>
          </cell>
          <cell r="D223" t="str">
            <v>EP.PMP.SGAS.CD</v>
          </cell>
          <cell r="R223">
            <v>0.745</v>
          </cell>
          <cell r="V223">
            <v>0.91</v>
          </cell>
          <cell r="X223">
            <v>1.08</v>
          </cell>
          <cell r="Z223">
            <v>1.4</v>
          </cell>
          <cell r="AB223">
            <v>1.32</v>
          </cell>
          <cell r="AD223">
            <v>1</v>
          </cell>
        </row>
        <row r="224">
          <cell r="B224" t="str">
            <v>STP</v>
          </cell>
          <cell r="C224" t="str">
            <v>Pump price for gasoline (US$ per liter)</v>
          </cell>
          <cell r="D224" t="str">
            <v>EP.PMP.SGAS.CD</v>
          </cell>
        </row>
        <row r="225">
          <cell r="B225" t="str">
            <v>SUR</v>
          </cell>
          <cell r="C225" t="str">
            <v>Pump price for gasoline (US$ per liter)</v>
          </cell>
          <cell r="D225" t="str">
            <v>EP.PMP.SGAS.CD</v>
          </cell>
          <cell r="L225">
            <v>0.56000000000000005</v>
          </cell>
          <cell r="N225">
            <v>0.56000000000000005</v>
          </cell>
          <cell r="P225">
            <v>0.56000000000000005</v>
          </cell>
          <cell r="R225">
            <v>0.5</v>
          </cell>
          <cell r="T225">
            <v>0.94</v>
          </cell>
          <cell r="V225">
            <v>0.91</v>
          </cell>
          <cell r="X225">
            <v>1.1399999999999999</v>
          </cell>
          <cell r="Z225">
            <v>1.57</v>
          </cell>
          <cell r="AB225">
            <v>1.29</v>
          </cell>
        </row>
        <row r="226">
          <cell r="B226" t="str">
            <v>SVK</v>
          </cell>
          <cell r="C226" t="str">
            <v>Pump price for gasoline (US$ per liter)</v>
          </cell>
          <cell r="D226" t="str">
            <v>EP.PMP.SGAS.CD</v>
          </cell>
          <cell r="I226">
            <v>0.66</v>
          </cell>
          <cell r="L226">
            <v>0.61</v>
          </cell>
          <cell r="N226">
            <v>0.69</v>
          </cell>
          <cell r="P226">
            <v>0.74</v>
          </cell>
          <cell r="R226">
            <v>1.17</v>
          </cell>
          <cell r="T226">
            <v>1.35</v>
          </cell>
          <cell r="V226">
            <v>1.57</v>
          </cell>
          <cell r="X226">
            <v>1.7</v>
          </cell>
          <cell r="Z226">
            <v>1.98</v>
          </cell>
          <cell r="AB226">
            <v>1.77</v>
          </cell>
          <cell r="AD226">
            <v>1.32</v>
          </cell>
        </row>
        <row r="227">
          <cell r="B227" t="str">
            <v>SVN</v>
          </cell>
          <cell r="C227" t="str">
            <v>Pump price for gasoline (US$ per liter)</v>
          </cell>
          <cell r="D227" t="str">
            <v>EP.PMP.SGAS.CD</v>
          </cell>
          <cell r="I227">
            <v>0.59</v>
          </cell>
          <cell r="L227">
            <v>0.66</v>
          </cell>
          <cell r="N227">
            <v>0.63</v>
          </cell>
          <cell r="P227">
            <v>0.76</v>
          </cell>
          <cell r="R227">
            <v>1.1200000000000001</v>
          </cell>
          <cell r="T227">
            <v>1.23</v>
          </cell>
          <cell r="V227">
            <v>1.18</v>
          </cell>
          <cell r="X227">
            <v>1.67</v>
          </cell>
          <cell r="Z227">
            <v>1.86</v>
          </cell>
          <cell r="AB227">
            <v>1.78</v>
          </cell>
          <cell r="AD227">
            <v>1.32</v>
          </cell>
        </row>
        <row r="228">
          <cell r="B228" t="str">
            <v>SWE</v>
          </cell>
          <cell r="C228" t="str">
            <v>Pump price for gasoline (US$ per liter)</v>
          </cell>
          <cell r="D228" t="str">
            <v>EP.PMP.SGAS.CD</v>
          </cell>
          <cell r="I228">
            <v>1.17</v>
          </cell>
          <cell r="L228">
            <v>1.0900000000000001</v>
          </cell>
          <cell r="N228">
            <v>0.94</v>
          </cell>
          <cell r="P228">
            <v>1.06</v>
          </cell>
          <cell r="R228">
            <v>1.51</v>
          </cell>
          <cell r="T228">
            <v>1.46</v>
          </cell>
          <cell r="V228">
            <v>1.38</v>
          </cell>
          <cell r="X228">
            <v>1.87</v>
          </cell>
          <cell r="Z228">
            <v>2.1</v>
          </cell>
          <cell r="AB228">
            <v>1.82</v>
          </cell>
          <cell r="AD228">
            <v>1.42</v>
          </cell>
        </row>
        <row r="229">
          <cell r="B229" t="str">
            <v>SWZ</v>
          </cell>
          <cell r="C229" t="str">
            <v>Pump price for gasoline (US$ per liter)</v>
          </cell>
          <cell r="D229" t="str">
            <v>EP.PMP.SGAS.CD</v>
          </cell>
          <cell r="E229">
            <v>0.46</v>
          </cell>
          <cell r="F229">
            <v>0.43</v>
          </cell>
          <cell r="L229">
            <v>0.37</v>
          </cell>
          <cell r="N229">
            <v>0.47</v>
          </cell>
          <cell r="R229">
            <v>0.76</v>
          </cell>
          <cell r="T229">
            <v>0.8</v>
          </cell>
          <cell r="V229">
            <v>0.86</v>
          </cell>
          <cell r="X229">
            <v>1.07</v>
          </cell>
          <cell r="Z229">
            <v>1.3</v>
          </cell>
          <cell r="AB229">
            <v>1.1399999999999999</v>
          </cell>
          <cell r="AD229">
            <v>0.77</v>
          </cell>
        </row>
        <row r="230">
          <cell r="B230" t="str">
            <v>SXM</v>
          </cell>
          <cell r="C230" t="str">
            <v>Pump price for gasoline (US$ per liter)</v>
          </cell>
          <cell r="D230" t="str">
            <v>EP.PMP.SGAS.CD</v>
          </cell>
        </row>
        <row r="231">
          <cell r="B231" t="str">
            <v>SYC</v>
          </cell>
          <cell r="C231" t="str">
            <v>Pump price for gasoline (US$ per liter)</v>
          </cell>
          <cell r="D231" t="str">
            <v>EP.PMP.SGAS.CD</v>
          </cell>
        </row>
        <row r="232">
          <cell r="B232" t="str">
            <v>SYR</v>
          </cell>
          <cell r="C232" t="str">
            <v>Pump price for gasoline (US$ per liter)</v>
          </cell>
          <cell r="D232" t="str">
            <v>EP.PMP.SGAS.CD</v>
          </cell>
          <cell r="L232">
            <v>0.45</v>
          </cell>
          <cell r="N232">
            <v>0.44</v>
          </cell>
          <cell r="P232">
            <v>0.53</v>
          </cell>
          <cell r="R232">
            <v>0.46</v>
          </cell>
          <cell r="T232">
            <v>0.6</v>
          </cell>
          <cell r="V232">
            <v>0.85</v>
          </cell>
          <cell r="X232">
            <v>0.96</v>
          </cell>
          <cell r="Z232">
            <v>0.79</v>
          </cell>
          <cell r="AB232">
            <v>0.83</v>
          </cell>
        </row>
        <row r="233">
          <cell r="B233" t="str">
            <v>TCA</v>
          </cell>
          <cell r="C233" t="str">
            <v>Pump price for gasoline (US$ per liter)</v>
          </cell>
          <cell r="D233" t="str">
            <v>EP.PMP.SGAS.CD</v>
          </cell>
        </row>
        <row r="234">
          <cell r="B234" t="str">
            <v>TCD</v>
          </cell>
          <cell r="C234" t="str">
            <v>Pump price for gasoline (US$ per liter)</v>
          </cell>
          <cell r="D234" t="str">
            <v>EP.PMP.SGAS.CD</v>
          </cell>
          <cell r="E234">
            <v>1.05</v>
          </cell>
          <cell r="F234">
            <v>1.02</v>
          </cell>
          <cell r="I234">
            <v>0.8</v>
          </cell>
          <cell r="L234">
            <v>0.7</v>
          </cell>
          <cell r="N234">
            <v>0.68</v>
          </cell>
          <cell r="P234">
            <v>0.79</v>
          </cell>
          <cell r="R234">
            <v>1.17</v>
          </cell>
          <cell r="T234">
            <v>1.31</v>
          </cell>
          <cell r="V234">
            <v>1.3</v>
          </cell>
          <cell r="X234">
            <v>1.32</v>
          </cell>
          <cell r="Z234">
            <v>0.95</v>
          </cell>
          <cell r="AB234">
            <v>0.9</v>
          </cell>
          <cell r="AD234">
            <v>0.78</v>
          </cell>
        </row>
        <row r="235">
          <cell r="B235" t="str">
            <v>TEA</v>
          </cell>
          <cell r="C235" t="str">
            <v>Pump price for gasoline (US$ per liter)</v>
          </cell>
          <cell r="D235" t="str">
            <v>EP.PMP.SGAS.CD</v>
          </cell>
          <cell r="L235">
            <v>0.30499999999999999</v>
          </cell>
          <cell r="R235">
            <v>0.54</v>
          </cell>
          <cell r="T235">
            <v>0.73</v>
          </cell>
          <cell r="V235">
            <v>0.92</v>
          </cell>
          <cell r="X235">
            <v>1.1100000000000001</v>
          </cell>
          <cell r="Z235">
            <v>1.31</v>
          </cell>
          <cell r="AB235">
            <v>1.17</v>
          </cell>
          <cell r="AD235">
            <v>0.84</v>
          </cell>
        </row>
        <row r="236">
          <cell r="B236" t="str">
            <v>TEC</v>
          </cell>
          <cell r="C236" t="str">
            <v>Pump price for gasoline (US$ per liter)</v>
          </cell>
          <cell r="D236" t="str">
            <v>EP.PMP.SGAS.CD</v>
          </cell>
          <cell r="I236">
            <v>0.55500000000000005</v>
          </cell>
          <cell r="L236">
            <v>0.51</v>
          </cell>
          <cell r="N236">
            <v>0.55000000000000004</v>
          </cell>
          <cell r="P236">
            <v>0.56999999999999995</v>
          </cell>
          <cell r="R236">
            <v>0.82499999999999996</v>
          </cell>
          <cell r="T236">
            <v>1.0049999999999999</v>
          </cell>
          <cell r="V236">
            <v>1.1299999999999999</v>
          </cell>
          <cell r="X236">
            <v>1.21</v>
          </cell>
          <cell r="Z236">
            <v>1.45</v>
          </cell>
          <cell r="AB236">
            <v>1.32</v>
          </cell>
          <cell r="AD236">
            <v>1.03</v>
          </cell>
        </row>
        <row r="237">
          <cell r="B237" t="str">
            <v>TGO</v>
          </cell>
          <cell r="C237" t="str">
            <v>Pump price for gasoline (US$ per liter)</v>
          </cell>
          <cell r="D237" t="str">
            <v>EP.PMP.SGAS.CD</v>
          </cell>
          <cell r="E237">
            <v>0.81</v>
          </cell>
          <cell r="F237">
            <v>0.72</v>
          </cell>
          <cell r="I237">
            <v>0.47</v>
          </cell>
          <cell r="L237">
            <v>0.42</v>
          </cell>
          <cell r="N237">
            <v>0.48</v>
          </cell>
          <cell r="P237">
            <v>0.56000000000000005</v>
          </cell>
          <cell r="R237">
            <v>0.85</v>
          </cell>
          <cell r="T237">
            <v>1.03</v>
          </cell>
          <cell r="V237">
            <v>0.89</v>
          </cell>
          <cell r="X237">
            <v>1.18</v>
          </cell>
          <cell r="Z237">
            <v>1.1599999999999999</v>
          </cell>
          <cell r="AB237">
            <v>1.25</v>
          </cell>
          <cell r="AD237">
            <v>0.71</v>
          </cell>
        </row>
        <row r="238">
          <cell r="B238" t="str">
            <v>THA</v>
          </cell>
          <cell r="C238" t="str">
            <v>Pump price for gasoline (US$ per liter)</v>
          </cell>
          <cell r="D238" t="str">
            <v>EP.PMP.SGAS.CD</v>
          </cell>
          <cell r="E238">
            <v>0.36</v>
          </cell>
          <cell r="I238">
            <v>0.34</v>
          </cell>
          <cell r="L238">
            <v>0.3</v>
          </cell>
          <cell r="N238">
            <v>0.39</v>
          </cell>
          <cell r="P238">
            <v>0.36</v>
          </cell>
          <cell r="R238">
            <v>0.54</v>
          </cell>
          <cell r="T238">
            <v>0.7</v>
          </cell>
          <cell r="V238">
            <v>0.87</v>
          </cell>
          <cell r="X238">
            <v>1.41</v>
          </cell>
          <cell r="Z238">
            <v>1.56</v>
          </cell>
          <cell r="AB238">
            <v>1.29</v>
          </cell>
          <cell r="AD238">
            <v>0.71</v>
          </cell>
        </row>
        <row r="239">
          <cell r="B239" t="str">
            <v>TJK</v>
          </cell>
          <cell r="C239" t="str">
            <v>Pump price for gasoline (US$ per liter)</v>
          </cell>
          <cell r="D239" t="str">
            <v>EP.PMP.SGAS.CD</v>
          </cell>
          <cell r="L239">
            <v>0.26</v>
          </cell>
          <cell r="N239">
            <v>0.45</v>
          </cell>
          <cell r="P239">
            <v>0.36</v>
          </cell>
          <cell r="R239">
            <v>0.67</v>
          </cell>
          <cell r="T239">
            <v>0.8</v>
          </cell>
          <cell r="V239">
            <v>1.03</v>
          </cell>
          <cell r="X239">
            <v>1.02</v>
          </cell>
          <cell r="Z239">
            <v>1.45</v>
          </cell>
          <cell r="AB239">
            <v>1.32</v>
          </cell>
          <cell r="AD239">
            <v>0.71</v>
          </cell>
        </row>
        <row r="240">
          <cell r="B240" t="str">
            <v>TKM</v>
          </cell>
          <cell r="C240" t="str">
            <v>Pump price for gasoline (US$ per liter)</v>
          </cell>
          <cell r="D240" t="str">
            <v>EP.PMP.SGAS.CD</v>
          </cell>
          <cell r="L240">
            <v>0.09</v>
          </cell>
          <cell r="N240">
            <v>0.02</v>
          </cell>
          <cell r="P240">
            <v>0.02</v>
          </cell>
          <cell r="R240">
            <v>0.02</v>
          </cell>
          <cell r="T240">
            <v>0.02</v>
          </cell>
          <cell r="V240">
            <v>0.22</v>
          </cell>
          <cell r="X240">
            <v>0.22</v>
          </cell>
          <cell r="Z240">
            <v>0.22</v>
          </cell>
          <cell r="AB240">
            <v>0.22</v>
          </cell>
          <cell r="AD240">
            <v>0.28999999999999998</v>
          </cell>
        </row>
        <row r="241">
          <cell r="B241" t="str">
            <v>TLA</v>
          </cell>
          <cell r="C241" t="str">
            <v>Pump price for gasoline (US$ per liter)</v>
          </cell>
          <cell r="D241" t="str">
            <v>EP.PMP.SGAS.CD</v>
          </cell>
          <cell r="I241">
            <v>0.4</v>
          </cell>
          <cell r="L241">
            <v>0.47</v>
          </cell>
          <cell r="N241">
            <v>0.62</v>
          </cell>
          <cell r="P241">
            <v>0.54</v>
          </cell>
          <cell r="R241">
            <v>0.68500000000000005</v>
          </cell>
          <cell r="T241">
            <v>0.89</v>
          </cell>
          <cell r="V241">
            <v>0.86499999999999999</v>
          </cell>
          <cell r="X241">
            <v>1.03</v>
          </cell>
          <cell r="Z241">
            <v>1.27</v>
          </cell>
          <cell r="AB241">
            <v>1.19</v>
          </cell>
          <cell r="AD241">
            <v>0.94499999999999995</v>
          </cell>
        </row>
        <row r="242">
          <cell r="B242" t="str">
            <v>TLS</v>
          </cell>
          <cell r="C242" t="str">
            <v>Pump price for gasoline (US$ per liter)</v>
          </cell>
          <cell r="D242" t="str">
            <v>EP.PMP.SGAS.CD</v>
          </cell>
          <cell r="R242">
            <v>0.65</v>
          </cell>
          <cell r="T242">
            <v>0.98</v>
          </cell>
          <cell r="V242">
            <v>1.22</v>
          </cell>
          <cell r="X242">
            <v>1.4</v>
          </cell>
          <cell r="Z242">
            <v>1.65</v>
          </cell>
          <cell r="AB242">
            <v>1.17</v>
          </cell>
          <cell r="AD242">
            <v>1.1000000000000001</v>
          </cell>
        </row>
        <row r="243">
          <cell r="B243" t="str">
            <v>TMN</v>
          </cell>
          <cell r="C243" t="str">
            <v>Pump price for gasoline (US$ per liter)</v>
          </cell>
          <cell r="D243" t="str">
            <v>EP.PMP.SGAS.CD</v>
          </cell>
          <cell r="L243">
            <v>0.33</v>
          </cell>
          <cell r="N243">
            <v>0.35499999999999998</v>
          </cell>
          <cell r="P243">
            <v>0.255</v>
          </cell>
          <cell r="R243">
            <v>0.39</v>
          </cell>
          <cell r="T243">
            <v>0.46</v>
          </cell>
          <cell r="V243">
            <v>0.55000000000000004</v>
          </cell>
          <cell r="X243">
            <v>0.86</v>
          </cell>
          <cell r="Z243">
            <v>0.79</v>
          </cell>
          <cell r="AB243">
            <v>0.88</v>
          </cell>
          <cell r="AD243">
            <v>0.73</v>
          </cell>
        </row>
        <row r="244">
          <cell r="B244" t="str">
            <v>TON</v>
          </cell>
          <cell r="C244" t="str">
            <v>Pump price for gasoline (US$ per liter)</v>
          </cell>
          <cell r="D244" t="str">
            <v>EP.PMP.SGAS.CD</v>
          </cell>
        </row>
        <row r="245">
          <cell r="B245" t="str">
            <v>TSA</v>
          </cell>
          <cell r="C245" t="str">
            <v>Pump price for gasoline (US$ per liter)</v>
          </cell>
          <cell r="D245" t="str">
            <v>EP.PMP.SGAS.CD</v>
          </cell>
          <cell r="I245">
            <v>0.48</v>
          </cell>
          <cell r="L245">
            <v>0.57499999999999996</v>
          </cell>
          <cell r="N245">
            <v>0.59</v>
          </cell>
          <cell r="P245">
            <v>0.53</v>
          </cell>
          <cell r="R245">
            <v>0.72</v>
          </cell>
          <cell r="T245">
            <v>0.91</v>
          </cell>
          <cell r="V245">
            <v>1.0900000000000001</v>
          </cell>
          <cell r="X245">
            <v>1.1200000000000001</v>
          </cell>
          <cell r="Z245">
            <v>1.22</v>
          </cell>
          <cell r="AB245">
            <v>1.1850000000000001</v>
          </cell>
          <cell r="AD245">
            <v>0.91</v>
          </cell>
        </row>
        <row r="246">
          <cell r="B246" t="str">
            <v>TSS</v>
          </cell>
          <cell r="C246" t="str">
            <v>Pump price for gasoline (US$ per liter)</v>
          </cell>
          <cell r="D246" t="str">
            <v>EP.PMP.SGAS.CD</v>
          </cell>
          <cell r="E246">
            <v>0.68</v>
          </cell>
          <cell r="F246">
            <v>0.62</v>
          </cell>
          <cell r="I246">
            <v>0.56000000000000005</v>
          </cell>
          <cell r="L246">
            <v>0.59</v>
          </cell>
          <cell r="N246">
            <v>0.61499999999999999</v>
          </cell>
          <cell r="P246">
            <v>0.66</v>
          </cell>
          <cell r="R246">
            <v>0.88</v>
          </cell>
          <cell r="T246">
            <v>1.0349999999999999</v>
          </cell>
          <cell r="V246">
            <v>1.1399999999999999</v>
          </cell>
          <cell r="X246">
            <v>1.2450000000000001</v>
          </cell>
          <cell r="Z246">
            <v>1.355</v>
          </cell>
          <cell r="AB246">
            <v>1.32</v>
          </cell>
          <cell r="AD246">
            <v>0.95</v>
          </cell>
        </row>
        <row r="247">
          <cell r="B247" t="str">
            <v>TTO</v>
          </cell>
          <cell r="C247" t="str">
            <v>Pump price for gasoline (US$ per liter)</v>
          </cell>
          <cell r="D247" t="str">
            <v>EP.PMP.SGAS.CD</v>
          </cell>
          <cell r="L247">
            <v>0.39</v>
          </cell>
          <cell r="N247">
            <v>0.39</v>
          </cell>
          <cell r="P247">
            <v>0.4</v>
          </cell>
          <cell r="R247">
            <v>0.35</v>
          </cell>
          <cell r="T247">
            <v>0.43</v>
          </cell>
          <cell r="V247">
            <v>0.36</v>
          </cell>
          <cell r="AD247">
            <v>0.54</v>
          </cell>
        </row>
        <row r="248">
          <cell r="B248" t="str">
            <v>TUN</v>
          </cell>
          <cell r="C248" t="str">
            <v>Pump price for gasoline (US$ per liter)</v>
          </cell>
          <cell r="D248" t="str">
            <v>EP.PMP.SGAS.CD</v>
          </cell>
          <cell r="E248">
            <v>0.57999999999999996</v>
          </cell>
          <cell r="F248">
            <v>0.52</v>
          </cell>
          <cell r="I248">
            <v>0.64</v>
          </cell>
          <cell r="L248">
            <v>0.6</v>
          </cell>
          <cell r="N248">
            <v>0.49</v>
          </cell>
          <cell r="P248">
            <v>0.28999999999999998</v>
          </cell>
          <cell r="R248">
            <v>0.68</v>
          </cell>
          <cell r="T248">
            <v>0.83</v>
          </cell>
          <cell r="V248">
            <v>0.96</v>
          </cell>
          <cell r="X248">
            <v>0.94</v>
          </cell>
          <cell r="Z248">
            <v>0.93</v>
          </cell>
          <cell r="AB248">
            <v>0.91</v>
          </cell>
          <cell r="AD248">
            <v>0.73</v>
          </cell>
        </row>
        <row r="249">
          <cell r="B249" t="str">
            <v>TUR</v>
          </cell>
          <cell r="C249" t="str">
            <v>Pump price for gasoline (US$ per liter)</v>
          </cell>
          <cell r="D249" t="str">
            <v>EP.PMP.SGAS.CD</v>
          </cell>
          <cell r="I249">
            <v>0.56000000000000005</v>
          </cell>
          <cell r="L249">
            <v>0.78</v>
          </cell>
          <cell r="N249">
            <v>0.88</v>
          </cell>
          <cell r="P249">
            <v>1.02</v>
          </cell>
          <cell r="R249">
            <v>1.44</v>
          </cell>
          <cell r="T249">
            <v>1.88</v>
          </cell>
          <cell r="V249">
            <v>1.87</v>
          </cell>
          <cell r="X249">
            <v>2.52</v>
          </cell>
          <cell r="Z249">
            <v>2.54</v>
          </cell>
          <cell r="AB249">
            <v>2.06</v>
          </cell>
          <cell r="AD249">
            <v>1.42</v>
          </cell>
        </row>
        <row r="250">
          <cell r="B250" t="str">
            <v>TUV</v>
          </cell>
          <cell r="C250" t="str">
            <v>Pump price for gasoline (US$ per liter)</v>
          </cell>
          <cell r="D250" t="str">
            <v>EP.PMP.SGAS.CD</v>
          </cell>
        </row>
        <row r="251">
          <cell r="B251" t="str">
            <v>TZA</v>
          </cell>
          <cell r="C251" t="str">
            <v>Pump price for gasoline (US$ per liter)</v>
          </cell>
          <cell r="D251" t="str">
            <v>EP.PMP.SGAS.CD</v>
          </cell>
          <cell r="E251">
            <v>0.42</v>
          </cell>
          <cell r="F251">
            <v>0.43</v>
          </cell>
          <cell r="I251">
            <v>0.56000000000000005</v>
          </cell>
          <cell r="L251">
            <v>0.63</v>
          </cell>
          <cell r="N251">
            <v>0.75</v>
          </cell>
          <cell r="P251">
            <v>0.67</v>
          </cell>
          <cell r="R251">
            <v>0.93</v>
          </cell>
          <cell r="T251">
            <v>1.04</v>
          </cell>
          <cell r="V251">
            <v>1.1100000000000001</v>
          </cell>
          <cell r="X251">
            <v>1.22</v>
          </cell>
          <cell r="Z251">
            <v>1.31</v>
          </cell>
          <cell r="AB251">
            <v>1.29</v>
          </cell>
          <cell r="AD251">
            <v>0.87</v>
          </cell>
        </row>
        <row r="252">
          <cell r="B252" t="str">
            <v>UGA</v>
          </cell>
          <cell r="C252" t="str">
            <v>Pump price for gasoline (US$ per liter)</v>
          </cell>
          <cell r="D252" t="str">
            <v>EP.PMP.SGAS.CD</v>
          </cell>
          <cell r="E252">
            <v>0.69</v>
          </cell>
          <cell r="F252">
            <v>0.79</v>
          </cell>
          <cell r="I252">
            <v>0.98</v>
          </cell>
          <cell r="L252">
            <v>0.86</v>
          </cell>
          <cell r="N252">
            <v>0.86</v>
          </cell>
          <cell r="P252">
            <v>0.83</v>
          </cell>
          <cell r="R252">
            <v>1.02</v>
          </cell>
          <cell r="T252">
            <v>1.17</v>
          </cell>
          <cell r="V252">
            <v>1.3</v>
          </cell>
          <cell r="X252">
            <v>1.42</v>
          </cell>
          <cell r="AB252">
            <v>1.4</v>
          </cell>
          <cell r="AD252">
            <v>0.94</v>
          </cell>
        </row>
        <row r="253">
          <cell r="B253" t="str">
            <v>UKR</v>
          </cell>
          <cell r="C253" t="str">
            <v>Pump price for gasoline (US$ per liter)</v>
          </cell>
          <cell r="D253" t="str">
            <v>EP.PMP.SGAS.CD</v>
          </cell>
          <cell r="L253">
            <v>0.49</v>
          </cell>
          <cell r="N253">
            <v>0.37</v>
          </cell>
          <cell r="P253">
            <v>0.47</v>
          </cell>
          <cell r="R253">
            <v>0.55000000000000004</v>
          </cell>
          <cell r="T253">
            <v>0.81</v>
          </cell>
          <cell r="V253">
            <v>0.88</v>
          </cell>
          <cell r="X253">
            <v>1.01</v>
          </cell>
          <cell r="Z253">
            <v>1.35</v>
          </cell>
          <cell r="AB253">
            <v>1.17</v>
          </cell>
          <cell r="AD253">
            <v>0.83</v>
          </cell>
        </row>
        <row r="254">
          <cell r="B254" t="str">
            <v>UMC</v>
          </cell>
          <cell r="C254" t="str">
            <v>Pump price for gasoline (US$ per liter)</v>
          </cell>
          <cell r="D254" t="str">
            <v>EP.PMP.SGAS.CD</v>
          </cell>
          <cell r="L254">
            <v>0.44500000000000001</v>
          </cell>
          <cell r="N254">
            <v>0.53</v>
          </cell>
          <cell r="P254">
            <v>0.53</v>
          </cell>
          <cell r="R254">
            <v>0.71</v>
          </cell>
          <cell r="T254">
            <v>0.86499999999999999</v>
          </cell>
          <cell r="V254">
            <v>1.04</v>
          </cell>
          <cell r="X254">
            <v>1.1299999999999999</v>
          </cell>
          <cell r="Z254">
            <v>1.385</v>
          </cell>
          <cell r="AB254">
            <v>1.27</v>
          </cell>
          <cell r="AD254">
            <v>0.91</v>
          </cell>
        </row>
        <row r="255">
          <cell r="B255" t="str">
            <v>URY</v>
          </cell>
          <cell r="C255" t="str">
            <v>Pump price for gasoline (US$ per liter)</v>
          </cell>
          <cell r="D255" t="str">
            <v>EP.PMP.SGAS.CD</v>
          </cell>
          <cell r="I255">
            <v>0.89</v>
          </cell>
          <cell r="L255">
            <v>0.9</v>
          </cell>
          <cell r="N255">
            <v>1.19</v>
          </cell>
          <cell r="P255">
            <v>0.46</v>
          </cell>
          <cell r="R255">
            <v>1.1299999999999999</v>
          </cell>
          <cell r="T255">
            <v>1.23</v>
          </cell>
          <cell r="V255">
            <v>1.18</v>
          </cell>
          <cell r="X255">
            <v>1.49</v>
          </cell>
          <cell r="Z255">
            <v>1.97</v>
          </cell>
          <cell r="AB255">
            <v>1.8</v>
          </cell>
          <cell r="AD255">
            <v>1.5</v>
          </cell>
        </row>
        <row r="256">
          <cell r="B256" t="str">
            <v>USA</v>
          </cell>
          <cell r="C256" t="str">
            <v>Pump price for gasoline (US$ per liter)</v>
          </cell>
          <cell r="D256" t="str">
            <v>EP.PMP.SGAS.CD</v>
          </cell>
          <cell r="F256">
            <v>0.32</v>
          </cell>
          <cell r="I256">
            <v>0.34</v>
          </cell>
          <cell r="L256">
            <v>0.32</v>
          </cell>
          <cell r="N256">
            <v>0.47</v>
          </cell>
          <cell r="P256">
            <v>0.4</v>
          </cell>
          <cell r="R256">
            <v>0.54</v>
          </cell>
          <cell r="T256">
            <v>0.63</v>
          </cell>
          <cell r="V256">
            <v>0.56000000000000005</v>
          </cell>
          <cell r="X256">
            <v>0.76</v>
          </cell>
          <cell r="Z256">
            <v>0.97</v>
          </cell>
          <cell r="AB256">
            <v>0.76</v>
          </cell>
          <cell r="AD256">
            <v>0.71</v>
          </cell>
        </row>
        <row r="257">
          <cell r="B257" t="str">
            <v>UZB</v>
          </cell>
          <cell r="C257" t="str">
            <v>Pump price for gasoline (US$ per liter)</v>
          </cell>
          <cell r="D257" t="str">
            <v>EP.PMP.SGAS.CD</v>
          </cell>
          <cell r="I257">
            <v>0.32</v>
          </cell>
          <cell r="L257">
            <v>0.11</v>
          </cell>
          <cell r="N257">
            <v>0.14000000000000001</v>
          </cell>
          <cell r="P257">
            <v>0.38</v>
          </cell>
          <cell r="R257">
            <v>0.35</v>
          </cell>
          <cell r="T257">
            <v>0.85</v>
          </cell>
          <cell r="V257">
            <v>1.35</v>
          </cell>
          <cell r="X257">
            <v>0.92</v>
          </cell>
          <cell r="Z257">
            <v>1.02</v>
          </cell>
          <cell r="AB257">
            <v>1.02</v>
          </cell>
          <cell r="AD257">
            <v>1.03</v>
          </cell>
        </row>
        <row r="258">
          <cell r="B258" t="str">
            <v>VCT</v>
          </cell>
          <cell r="C258" t="str">
            <v>Pump price for gasoline (US$ per liter)</v>
          </cell>
          <cell r="D258" t="str">
            <v>EP.PMP.SGAS.CD</v>
          </cell>
        </row>
        <row r="259">
          <cell r="B259" t="str">
            <v>VEN</v>
          </cell>
          <cell r="C259" t="str">
            <v>Pump price for gasoline (US$ per liter)</v>
          </cell>
          <cell r="D259" t="str">
            <v>EP.PMP.SGAS.CD</v>
          </cell>
          <cell r="I259">
            <v>0.03</v>
          </cell>
          <cell r="L259">
            <v>0.14000000000000001</v>
          </cell>
          <cell r="N259">
            <v>0.12</v>
          </cell>
          <cell r="P259">
            <v>0.05</v>
          </cell>
          <cell r="R259">
            <v>0.04</v>
          </cell>
          <cell r="T259">
            <v>0.03</v>
          </cell>
          <cell r="V259">
            <v>0.02</v>
          </cell>
          <cell r="X259">
            <v>2.3E-2</v>
          </cell>
          <cell r="Z259">
            <v>2.3E-2</v>
          </cell>
          <cell r="AB259">
            <v>1.4999999999999999E-2</v>
          </cell>
          <cell r="AD259">
            <v>8.0000000000000007E-5</v>
          </cell>
        </row>
        <row r="260">
          <cell r="B260" t="str">
            <v>VGB</v>
          </cell>
          <cell r="C260" t="str">
            <v>Pump price for gasoline (US$ per liter)</v>
          </cell>
          <cell r="D260" t="str">
            <v>EP.PMP.SGAS.CD</v>
          </cell>
        </row>
        <row r="261">
          <cell r="B261" t="str">
            <v>VIR</v>
          </cell>
          <cell r="C261" t="str">
            <v>Pump price for gasoline (US$ per liter)</v>
          </cell>
          <cell r="D261" t="str">
            <v>EP.PMP.SGAS.CD</v>
          </cell>
        </row>
        <row r="262">
          <cell r="B262" t="str">
            <v>VNM</v>
          </cell>
          <cell r="C262" t="str">
            <v>Pump price for gasoline (US$ per liter)</v>
          </cell>
          <cell r="D262" t="str">
            <v>EP.PMP.SGAS.CD</v>
          </cell>
          <cell r="I262">
            <v>0.34</v>
          </cell>
          <cell r="L262">
            <v>0.35</v>
          </cell>
          <cell r="N262">
            <v>0.38</v>
          </cell>
          <cell r="P262">
            <v>0.34</v>
          </cell>
          <cell r="R262">
            <v>0.48</v>
          </cell>
          <cell r="T262">
            <v>0.67</v>
          </cell>
          <cell r="V262">
            <v>0.8</v>
          </cell>
          <cell r="X262">
            <v>0.88</v>
          </cell>
          <cell r="Z262">
            <v>1.1499999999999999</v>
          </cell>
          <cell r="AB262">
            <v>1.04</v>
          </cell>
          <cell r="AD262">
            <v>0.8</v>
          </cell>
        </row>
        <row r="263">
          <cell r="B263" t="str">
            <v>VUT</v>
          </cell>
          <cell r="C263" t="str">
            <v>Pump price for gasoline (US$ per liter)</v>
          </cell>
          <cell r="D263" t="str">
            <v>EP.PMP.SGAS.CD</v>
          </cell>
          <cell r="AD263">
            <v>1.31</v>
          </cell>
        </row>
        <row r="264">
          <cell r="B264" t="str">
            <v>WLD</v>
          </cell>
          <cell r="C264" t="str">
            <v>Pump price for gasoline (US$ per liter)</v>
          </cell>
          <cell r="D264" t="str">
            <v>EP.PMP.SGAS.CD</v>
          </cell>
          <cell r="L264">
            <v>0.54</v>
          </cell>
          <cell r="N264">
            <v>0.6</v>
          </cell>
          <cell r="P264">
            <v>0.57999999999999996</v>
          </cell>
          <cell r="R264">
            <v>0.80500000000000005</v>
          </cell>
          <cell r="T264">
            <v>0.98</v>
          </cell>
          <cell r="V264">
            <v>1.1100000000000001</v>
          </cell>
          <cell r="X264">
            <v>1.22</v>
          </cell>
          <cell r="Z264">
            <v>1.41</v>
          </cell>
          <cell r="AB264">
            <v>1.34</v>
          </cell>
          <cell r="AD264">
            <v>0.97</v>
          </cell>
        </row>
        <row r="265">
          <cell r="B265" t="str">
            <v>WSM</v>
          </cell>
          <cell r="C265" t="str">
            <v>Pump price for gasoline (US$ per liter)</v>
          </cell>
          <cell r="D265" t="str">
            <v>EP.PMP.SGAS.CD</v>
          </cell>
          <cell r="X265">
            <v>1.03</v>
          </cell>
          <cell r="AD265">
            <v>0.91</v>
          </cell>
        </row>
        <row r="266">
          <cell r="B266" t="str">
            <v>XKX</v>
          </cell>
          <cell r="C266" t="str">
            <v>Pump price for gasoline (US$ per liter)</v>
          </cell>
          <cell r="D266" t="str">
            <v>EP.PMP.SGAS.CD</v>
          </cell>
          <cell r="I266">
            <v>0.76</v>
          </cell>
          <cell r="L266">
            <v>0.61</v>
          </cell>
          <cell r="N266">
            <v>0.56000000000000005</v>
          </cell>
          <cell r="P266">
            <v>0.74</v>
          </cell>
          <cell r="R266">
            <v>1.1599999999999999</v>
          </cell>
          <cell r="T266">
            <v>1.22</v>
          </cell>
          <cell r="V266">
            <v>1.1000000000000001</v>
          </cell>
          <cell r="X266">
            <v>1.63</v>
          </cell>
          <cell r="Z266">
            <v>1.65</v>
          </cell>
          <cell r="AB266">
            <v>1.54</v>
          </cell>
          <cell r="AD266">
            <v>1.1100000000000001</v>
          </cell>
        </row>
        <row r="267">
          <cell r="B267" t="str">
            <v>YEM</v>
          </cell>
          <cell r="C267" t="str">
            <v>Pump price for gasoline (US$ per liter)</v>
          </cell>
          <cell r="D267" t="str">
            <v>EP.PMP.SGAS.CD</v>
          </cell>
          <cell r="L267">
            <v>0.26</v>
          </cell>
          <cell r="N267">
            <v>0.21</v>
          </cell>
          <cell r="P267">
            <v>0.21</v>
          </cell>
          <cell r="R267">
            <v>0.19</v>
          </cell>
          <cell r="T267">
            <v>0.3</v>
          </cell>
          <cell r="V267">
            <v>0.3</v>
          </cell>
          <cell r="X267">
            <v>0.35</v>
          </cell>
          <cell r="Z267">
            <v>0.57999999999999996</v>
          </cell>
          <cell r="AB267">
            <v>0.7</v>
          </cell>
          <cell r="AD267">
            <v>0.92</v>
          </cell>
        </row>
        <row r="268">
          <cell r="B268" t="str">
            <v>ZAF</v>
          </cell>
          <cell r="C268" t="str">
            <v>Pump price for gasoline (US$ per liter)</v>
          </cell>
          <cell r="D268" t="str">
            <v>EP.PMP.SGAS.CD</v>
          </cell>
          <cell r="F268">
            <v>0.52</v>
          </cell>
          <cell r="I268">
            <v>0.51</v>
          </cell>
          <cell r="L268">
            <v>0.43</v>
          </cell>
          <cell r="N268">
            <v>0.5</v>
          </cell>
          <cell r="P268">
            <v>0.43</v>
          </cell>
          <cell r="R268">
            <v>0.81</v>
          </cell>
          <cell r="T268">
            <v>0.85</v>
          </cell>
          <cell r="V268">
            <v>0.87</v>
          </cell>
          <cell r="X268">
            <v>1.19</v>
          </cell>
          <cell r="Z268">
            <v>1.38</v>
          </cell>
          <cell r="AB268">
            <v>1.19</v>
          </cell>
          <cell r="AD268">
            <v>0.92</v>
          </cell>
        </row>
        <row r="269">
          <cell r="B269" t="str">
            <v>ZMB</v>
          </cell>
          <cell r="C269" t="str">
            <v>Pump price for gasoline (US$ per liter)</v>
          </cell>
          <cell r="D269" t="str">
            <v>EP.PMP.SGAS.CD</v>
          </cell>
          <cell r="E269">
            <v>0.4</v>
          </cell>
          <cell r="F269">
            <v>0.72</v>
          </cell>
          <cell r="I269">
            <v>0.6</v>
          </cell>
          <cell r="L269">
            <v>0.53</v>
          </cell>
          <cell r="P269">
            <v>0.72</v>
          </cell>
          <cell r="R269">
            <v>1.1000000000000001</v>
          </cell>
          <cell r="T269">
            <v>1.31</v>
          </cell>
          <cell r="V269">
            <v>1.7</v>
          </cell>
          <cell r="X269">
            <v>1.66</v>
          </cell>
          <cell r="Z269">
            <v>1.48</v>
          </cell>
          <cell r="AB269">
            <v>1.68</v>
          </cell>
          <cell r="AD269">
            <v>1.4</v>
          </cell>
        </row>
        <row r="270">
          <cell r="B270" t="str">
            <v>ZWE</v>
          </cell>
          <cell r="C270" t="str">
            <v>Pump price for gasoline (US$ per liter)</v>
          </cell>
          <cell r="D270" t="str">
            <v>EP.PMP.SGAS.CD</v>
          </cell>
          <cell r="E270">
            <v>0.68</v>
          </cell>
          <cell r="F270">
            <v>0.47</v>
          </cell>
          <cell r="I270">
            <v>0.38</v>
          </cell>
          <cell r="L270">
            <v>0.26</v>
          </cell>
          <cell r="N270">
            <v>0.85</v>
          </cell>
          <cell r="P270">
            <v>0.05</v>
          </cell>
          <cell r="R270">
            <v>0.61</v>
          </cell>
          <cell r="V270">
            <v>1.3</v>
          </cell>
          <cell r="X270">
            <v>1.29</v>
          </cell>
          <cell r="Z270">
            <v>1.52</v>
          </cell>
          <cell r="AB270">
            <v>1.56</v>
          </cell>
          <cell r="AD270">
            <v>1.34</v>
          </cell>
        </row>
      </sheetData>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Metadata - Countries"/>
      <sheetName val="Metadata - Indicators"/>
    </sheetNames>
    <sheetDataSet>
      <sheetData sheetId="0">
        <row r="5">
          <cell r="B5" t="str">
            <v>ABW</v>
          </cell>
          <cell r="C5" t="str">
            <v>Pump price for diesel fuel (US$ per liter)</v>
          </cell>
          <cell r="D5" t="str">
            <v>EP.PMP.DESL.CD</v>
          </cell>
        </row>
        <row r="6">
          <cell r="B6" t="str">
            <v>AFE</v>
          </cell>
          <cell r="C6" t="str">
            <v>Pump price for diesel fuel (US$ per liter)</v>
          </cell>
          <cell r="D6" t="str">
            <v>EP.PMP.DESL.CD</v>
          </cell>
          <cell r="AJ6">
            <v>0.39</v>
          </cell>
          <cell r="AK6">
            <v>0.39</v>
          </cell>
          <cell r="AN6">
            <v>0.43</v>
          </cell>
          <cell r="AQ6">
            <v>0.38500000000000001</v>
          </cell>
          <cell r="AS6">
            <v>0.5</v>
          </cell>
          <cell r="AU6">
            <v>0.43</v>
          </cell>
          <cell r="AW6">
            <v>0.79</v>
          </cell>
          <cell r="AY6">
            <v>0.98</v>
          </cell>
          <cell r="BA6">
            <v>1.145</v>
          </cell>
          <cell r="BC6">
            <v>1.125</v>
          </cell>
          <cell r="BE6">
            <v>1.345</v>
          </cell>
          <cell r="BG6">
            <v>1.1850000000000001</v>
          </cell>
          <cell r="BI6">
            <v>0.82</v>
          </cell>
        </row>
        <row r="7">
          <cell r="B7" t="str">
            <v>AFG</v>
          </cell>
          <cell r="C7" t="str">
            <v>Pump price for diesel fuel (US$ per liter)</v>
          </cell>
          <cell r="D7" t="str">
            <v>EP.PMP.DESL.CD</v>
          </cell>
          <cell r="AU7">
            <v>0.27</v>
          </cell>
          <cell r="AW7">
            <v>0.57999999999999996</v>
          </cell>
          <cell r="AY7">
            <v>0.65</v>
          </cell>
          <cell r="BA7">
            <v>0.96</v>
          </cell>
          <cell r="BC7">
            <v>1</v>
          </cell>
          <cell r="BE7">
            <v>1.21</v>
          </cell>
          <cell r="BG7">
            <v>1.19</v>
          </cell>
          <cell r="BI7">
            <v>0.7</v>
          </cell>
        </row>
        <row r="8">
          <cell r="B8" t="str">
            <v>AFW</v>
          </cell>
          <cell r="C8" t="str">
            <v>Pump price for diesel fuel (US$ per liter)</v>
          </cell>
          <cell r="D8" t="str">
            <v>EP.PMP.DESL.CD</v>
          </cell>
          <cell r="AJ8">
            <v>0.66</v>
          </cell>
          <cell r="AK8">
            <v>0.6</v>
          </cell>
          <cell r="AN8">
            <v>0.55500000000000005</v>
          </cell>
          <cell r="AQ8">
            <v>0.48</v>
          </cell>
          <cell r="AS8">
            <v>0.43</v>
          </cell>
          <cell r="AU8">
            <v>0.53</v>
          </cell>
          <cell r="AW8">
            <v>0.82</v>
          </cell>
          <cell r="AY8">
            <v>1.01</v>
          </cell>
          <cell r="BA8">
            <v>1.0349999999999999</v>
          </cell>
          <cell r="BC8">
            <v>1.165</v>
          </cell>
          <cell r="BE8">
            <v>1.22</v>
          </cell>
          <cell r="BG8">
            <v>1.155</v>
          </cell>
          <cell r="BI8">
            <v>0.88</v>
          </cell>
        </row>
        <row r="9">
          <cell r="B9" t="str">
            <v>AGO</v>
          </cell>
          <cell r="C9" t="str">
            <v>Pump price for diesel fuel (US$ per liter)</v>
          </cell>
          <cell r="D9" t="str">
            <v>EP.PMP.DESL.CD</v>
          </cell>
          <cell r="AQ9">
            <v>0.19</v>
          </cell>
          <cell r="AS9">
            <v>0.15</v>
          </cell>
          <cell r="AU9">
            <v>0.13</v>
          </cell>
          <cell r="AW9">
            <v>0.28999999999999998</v>
          </cell>
          <cell r="AY9">
            <v>0.36</v>
          </cell>
          <cell r="BA9">
            <v>0.39</v>
          </cell>
          <cell r="BC9">
            <v>0.43</v>
          </cell>
          <cell r="BE9">
            <v>0.42</v>
          </cell>
          <cell r="BG9">
            <v>0.51</v>
          </cell>
          <cell r="BI9">
            <v>0.82</v>
          </cell>
        </row>
        <row r="10">
          <cell r="B10" t="str">
            <v>ALB</v>
          </cell>
          <cell r="C10" t="str">
            <v>Pump price for diesel fuel (US$ per liter)</v>
          </cell>
          <cell r="D10" t="str">
            <v>EP.PMP.DESL.CD</v>
          </cell>
          <cell r="AQ10">
            <v>0.43</v>
          </cell>
          <cell r="AS10">
            <v>0.3</v>
          </cell>
          <cell r="AU10">
            <v>0.51</v>
          </cell>
          <cell r="AW10">
            <v>1.02</v>
          </cell>
          <cell r="AY10">
            <v>1.29</v>
          </cell>
          <cell r="BA10">
            <v>1.31</v>
          </cell>
          <cell r="BC10">
            <v>1.4</v>
          </cell>
          <cell r="BE10">
            <v>1.79</v>
          </cell>
          <cell r="BG10">
            <v>1.71</v>
          </cell>
          <cell r="BI10">
            <v>1.35</v>
          </cell>
        </row>
        <row r="11">
          <cell r="B11" t="str">
            <v>AND</v>
          </cell>
          <cell r="C11" t="str">
            <v>Pump price for diesel fuel (US$ per liter)</v>
          </cell>
          <cell r="D11" t="str">
            <v>EP.PMP.DESL.CD</v>
          </cell>
          <cell r="BA11">
            <v>1.06</v>
          </cell>
          <cell r="BC11">
            <v>1.32</v>
          </cell>
          <cell r="BE11">
            <v>1.48</v>
          </cell>
          <cell r="BG11">
            <v>1.35</v>
          </cell>
        </row>
        <row r="12">
          <cell r="B12" t="str">
            <v>ARB</v>
          </cell>
          <cell r="C12" t="str">
            <v>Pump price for diesel fuel (US$ per liter)</v>
          </cell>
          <cell r="D12" t="str">
            <v>EP.PMP.DESL.CD</v>
          </cell>
          <cell r="AQ12">
            <v>0.16500000000000001</v>
          </cell>
          <cell r="AS12">
            <v>0.21</v>
          </cell>
          <cell r="AU12">
            <v>0.19</v>
          </cell>
          <cell r="AW12">
            <v>0.24</v>
          </cell>
          <cell r="AY12">
            <v>0.39</v>
          </cell>
          <cell r="BA12">
            <v>0.49</v>
          </cell>
          <cell r="BC12">
            <v>0.44</v>
          </cell>
          <cell r="BE12">
            <v>0.42</v>
          </cell>
          <cell r="BG12">
            <v>0.64</v>
          </cell>
          <cell r="BI12">
            <v>0.56499999999999995</v>
          </cell>
        </row>
        <row r="13">
          <cell r="B13" t="str">
            <v>ARE</v>
          </cell>
          <cell r="C13" t="str">
            <v>Pump price for diesel fuel (US$ per liter)</v>
          </cell>
          <cell r="D13" t="str">
            <v>EP.PMP.DESL.CD</v>
          </cell>
          <cell r="AQ13">
            <v>0.15</v>
          </cell>
          <cell r="AS13">
            <v>0.26</v>
          </cell>
          <cell r="AU13">
            <v>0.3</v>
          </cell>
          <cell r="AW13">
            <v>0.28000000000000003</v>
          </cell>
          <cell r="AY13">
            <v>0.53</v>
          </cell>
          <cell r="BA13">
            <v>0.62</v>
          </cell>
          <cell r="BC13">
            <v>0.71</v>
          </cell>
          <cell r="BE13">
            <v>0.64</v>
          </cell>
          <cell r="BG13">
            <v>0.64</v>
          </cell>
          <cell r="BI13">
            <v>0.52</v>
          </cell>
        </row>
        <row r="14">
          <cell r="B14" t="str">
            <v>ARG</v>
          </cell>
          <cell r="C14" t="str">
            <v>Pump price for diesel fuel (US$ per liter)</v>
          </cell>
          <cell r="D14" t="str">
            <v>EP.PMP.DESL.CD</v>
          </cell>
          <cell r="AK14">
            <v>0.28999999999999998</v>
          </cell>
          <cell r="AN14">
            <v>0.28000000000000003</v>
          </cell>
          <cell r="AQ14">
            <v>0.42</v>
          </cell>
          <cell r="AS14">
            <v>0.52</v>
          </cell>
          <cell r="AU14">
            <v>0.46</v>
          </cell>
          <cell r="AW14">
            <v>0.49</v>
          </cell>
          <cell r="AY14">
            <v>0.48</v>
          </cell>
          <cell r="BA14">
            <v>0.57999999999999996</v>
          </cell>
          <cell r="BC14">
            <v>1.05</v>
          </cell>
          <cell r="BE14">
            <v>1.33</v>
          </cell>
          <cell r="BG14">
            <v>1.33</v>
          </cell>
          <cell r="BI14">
            <v>1</v>
          </cell>
        </row>
        <row r="15">
          <cell r="B15" t="str">
            <v>ARM</v>
          </cell>
          <cell r="C15" t="str">
            <v>Pump price for diesel fuel (US$ per liter)</v>
          </cell>
          <cell r="D15" t="str">
            <v>EP.PMP.DESL.CD</v>
          </cell>
          <cell r="AQ15">
            <v>0.25</v>
          </cell>
          <cell r="AS15">
            <v>0.31</v>
          </cell>
          <cell r="AU15">
            <v>0.28999999999999998</v>
          </cell>
          <cell r="AW15">
            <v>0.56000000000000005</v>
          </cell>
          <cell r="AY15">
            <v>0.77</v>
          </cell>
          <cell r="BA15">
            <v>1.1100000000000001</v>
          </cell>
          <cell r="BC15">
            <v>0.99</v>
          </cell>
          <cell r="BE15">
            <v>1.1499999999999999</v>
          </cell>
          <cell r="BG15">
            <v>1.1599999999999999</v>
          </cell>
          <cell r="BI15">
            <v>0.67</v>
          </cell>
        </row>
        <row r="16">
          <cell r="B16" t="str">
            <v>ASM</v>
          </cell>
          <cell r="C16" t="str">
            <v>Pump price for diesel fuel (US$ per liter)</v>
          </cell>
          <cell r="D16" t="str">
            <v>EP.PMP.DESL.CD</v>
          </cell>
        </row>
        <row r="17">
          <cell r="B17" t="str">
            <v>ATG</v>
          </cell>
          <cell r="C17" t="str">
            <v>Pump price for diesel fuel (US$ per liter)</v>
          </cell>
          <cell r="D17" t="str">
            <v>EP.PMP.DESL.CD</v>
          </cell>
          <cell r="AS17">
            <v>0.56000000000000005</v>
          </cell>
          <cell r="AW17">
            <v>0.68</v>
          </cell>
          <cell r="AY17">
            <v>0.85</v>
          </cell>
          <cell r="BC17">
            <v>0.96</v>
          </cell>
        </row>
        <row r="18">
          <cell r="B18" t="str">
            <v>AUS</v>
          </cell>
          <cell r="C18" t="str">
            <v>Pump price for diesel fuel (US$ per liter)</v>
          </cell>
          <cell r="D18" t="str">
            <v>EP.PMP.DESL.CD</v>
          </cell>
          <cell r="AQ18">
            <v>0.45</v>
          </cell>
          <cell r="AS18">
            <v>0.56999999999999995</v>
          </cell>
          <cell r="AU18">
            <v>0.48</v>
          </cell>
          <cell r="AW18">
            <v>0.83</v>
          </cell>
          <cell r="AY18">
            <v>0.94</v>
          </cell>
          <cell r="BA18">
            <v>0.94</v>
          </cell>
          <cell r="BC18">
            <v>1.23</v>
          </cell>
          <cell r="BE18">
            <v>1.57</v>
          </cell>
          <cell r="BG18">
            <v>1.28</v>
          </cell>
          <cell r="BI18">
            <v>0.92</v>
          </cell>
        </row>
        <row r="19">
          <cell r="B19" t="str">
            <v>AUT</v>
          </cell>
          <cell r="C19" t="str">
            <v>Pump price for diesel fuel (US$ per liter)</v>
          </cell>
          <cell r="D19" t="str">
            <v>EP.PMP.DESL.CD</v>
          </cell>
          <cell r="AN19">
            <v>0.87</v>
          </cell>
          <cell r="AQ19">
            <v>0.82</v>
          </cell>
          <cell r="AS19">
            <v>0.74</v>
          </cell>
          <cell r="AU19">
            <v>0.73</v>
          </cell>
          <cell r="AW19">
            <v>1.19</v>
          </cell>
          <cell r="AY19">
            <v>1.26</v>
          </cell>
          <cell r="BA19">
            <v>1.43</v>
          </cell>
          <cell r="BC19">
            <v>1.55</v>
          </cell>
          <cell r="BE19">
            <v>1.81</v>
          </cell>
          <cell r="BG19">
            <v>1.55</v>
          </cell>
          <cell r="BI19">
            <v>1.1499999999999999</v>
          </cell>
        </row>
        <row r="20">
          <cell r="B20" t="str">
            <v>AZE</v>
          </cell>
          <cell r="C20" t="str">
            <v>Pump price for diesel fuel (US$ per liter)</v>
          </cell>
          <cell r="D20" t="str">
            <v>EP.PMP.DESL.CD</v>
          </cell>
          <cell r="AQ20">
            <v>0.22</v>
          </cell>
          <cell r="AS20">
            <v>0.2</v>
          </cell>
          <cell r="AU20">
            <v>0.16</v>
          </cell>
          <cell r="AW20">
            <v>0.18</v>
          </cell>
          <cell r="AY20">
            <v>0.41</v>
          </cell>
          <cell r="BA20">
            <v>0.56000000000000005</v>
          </cell>
          <cell r="BC20">
            <v>0.56000000000000005</v>
          </cell>
          <cell r="BE20">
            <v>0.56999999999999995</v>
          </cell>
          <cell r="BG20">
            <v>0.77</v>
          </cell>
          <cell r="BI20">
            <v>0.35</v>
          </cell>
        </row>
        <row r="21">
          <cell r="B21" t="str">
            <v>BDI</v>
          </cell>
          <cell r="C21" t="str">
            <v>Pump price for diesel fuel (US$ per liter)</v>
          </cell>
          <cell r="D21" t="str">
            <v>EP.PMP.DESL.CD</v>
          </cell>
          <cell r="AJ21">
            <v>0.61</v>
          </cell>
          <cell r="AK21">
            <v>0.54</v>
          </cell>
          <cell r="AN21">
            <v>0.48</v>
          </cell>
          <cell r="AQ21">
            <v>0.66</v>
          </cell>
          <cell r="AS21">
            <v>0.71</v>
          </cell>
          <cell r="AU21">
            <v>0.54</v>
          </cell>
          <cell r="AW21">
            <v>1.08</v>
          </cell>
          <cell r="AY21">
            <v>1.22</v>
          </cell>
          <cell r="BA21">
            <v>1.23</v>
          </cell>
          <cell r="BC21">
            <v>1.42</v>
          </cell>
          <cell r="BE21">
            <v>1.47</v>
          </cell>
          <cell r="BG21">
            <v>1.43</v>
          </cell>
          <cell r="BI21">
            <v>1.1399999999999999</v>
          </cell>
        </row>
        <row r="22">
          <cell r="B22" t="str">
            <v>BEL</v>
          </cell>
          <cell r="C22" t="str">
            <v>Pump price for diesel fuel (US$ per liter)</v>
          </cell>
          <cell r="D22" t="str">
            <v>EP.PMP.DESL.CD</v>
          </cell>
          <cell r="AN22">
            <v>0.82</v>
          </cell>
          <cell r="AQ22">
            <v>0.85</v>
          </cell>
          <cell r="AS22">
            <v>0.78</v>
          </cell>
          <cell r="AU22">
            <v>0.8</v>
          </cell>
          <cell r="AW22">
            <v>1.07</v>
          </cell>
          <cell r="AY22">
            <v>1.34</v>
          </cell>
          <cell r="BA22">
            <v>1.34</v>
          </cell>
          <cell r="BC22">
            <v>1.62</v>
          </cell>
          <cell r="BE22">
            <v>1.98</v>
          </cell>
          <cell r="BG22">
            <v>1.69</v>
          </cell>
          <cell r="BI22">
            <v>1.32</v>
          </cell>
        </row>
        <row r="23">
          <cell r="B23" t="str">
            <v>BEN</v>
          </cell>
          <cell r="C23" t="str">
            <v>Pump price for diesel fuel (US$ per liter)</v>
          </cell>
          <cell r="D23" t="str">
            <v>EP.PMP.DESL.CD</v>
          </cell>
          <cell r="AJ23">
            <v>0.48</v>
          </cell>
          <cell r="AK23">
            <v>0.47</v>
          </cell>
          <cell r="AN23">
            <v>0.28000000000000003</v>
          </cell>
          <cell r="AQ23">
            <v>0.31</v>
          </cell>
          <cell r="AS23">
            <v>0.39</v>
          </cell>
          <cell r="AU23">
            <v>0.41</v>
          </cell>
          <cell r="AW23">
            <v>0.72</v>
          </cell>
          <cell r="AY23">
            <v>0.81</v>
          </cell>
          <cell r="BA23">
            <v>1.03</v>
          </cell>
          <cell r="BC23">
            <v>1.21</v>
          </cell>
          <cell r="BE23">
            <v>1.26</v>
          </cell>
          <cell r="BG23">
            <v>1.1000000000000001</v>
          </cell>
          <cell r="BI23">
            <v>0.72</v>
          </cell>
        </row>
        <row r="24">
          <cell r="B24" t="str">
            <v>BFA</v>
          </cell>
          <cell r="C24" t="str">
            <v>Pump price for diesel fuel (US$ per liter)</v>
          </cell>
          <cell r="D24" t="str">
            <v>EP.PMP.DESL.CD</v>
          </cell>
          <cell r="AJ24">
            <v>0.84</v>
          </cell>
          <cell r="AK24">
            <v>0.85</v>
          </cell>
          <cell r="AN24">
            <v>0.62</v>
          </cell>
          <cell r="AQ24">
            <v>0.5</v>
          </cell>
          <cell r="AS24">
            <v>0.46</v>
          </cell>
          <cell r="AU24">
            <v>0.62</v>
          </cell>
          <cell r="AW24">
            <v>0.94</v>
          </cell>
          <cell r="AY24">
            <v>1.1200000000000001</v>
          </cell>
          <cell r="BA24">
            <v>1.33</v>
          </cell>
          <cell r="BC24">
            <v>1.28</v>
          </cell>
          <cell r="BE24">
            <v>1.28</v>
          </cell>
          <cell r="BG24">
            <v>1.25</v>
          </cell>
          <cell r="BI24">
            <v>0.86</v>
          </cell>
        </row>
        <row r="25">
          <cell r="B25" t="str">
            <v>BGD</v>
          </cell>
          <cell r="C25" t="str">
            <v>Pump price for diesel fuel (US$ per liter)</v>
          </cell>
          <cell r="D25" t="str">
            <v>EP.PMP.DESL.CD</v>
          </cell>
          <cell r="AN25">
            <v>0.31</v>
          </cell>
          <cell r="AQ25">
            <v>0.26</v>
          </cell>
          <cell r="AS25">
            <v>0.28999999999999998</v>
          </cell>
          <cell r="AU25">
            <v>0.28999999999999998</v>
          </cell>
          <cell r="AW25">
            <v>0.34</v>
          </cell>
          <cell r="AY25">
            <v>0.45</v>
          </cell>
          <cell r="BA25">
            <v>0.7</v>
          </cell>
          <cell r="BC25">
            <v>0.63</v>
          </cell>
          <cell r="BE25">
            <v>0.76</v>
          </cell>
          <cell r="BG25">
            <v>0.9</v>
          </cell>
          <cell r="BI25">
            <v>0.84</v>
          </cell>
        </row>
        <row r="26">
          <cell r="B26" t="str">
            <v>BGR</v>
          </cell>
          <cell r="C26" t="str">
            <v>Pump price for diesel fuel (US$ per liter)</v>
          </cell>
          <cell r="D26" t="str">
            <v>EP.PMP.DESL.CD</v>
          </cell>
          <cell r="AN26">
            <v>0.26</v>
          </cell>
          <cell r="AQ26">
            <v>0.52</v>
          </cell>
          <cell r="AS26">
            <v>0.57999999999999996</v>
          </cell>
          <cell r="AU26">
            <v>0.59</v>
          </cell>
          <cell r="AW26">
            <v>0.89</v>
          </cell>
          <cell r="AY26">
            <v>1.08</v>
          </cell>
          <cell r="BA26">
            <v>1.37</v>
          </cell>
          <cell r="BC26">
            <v>1.58</v>
          </cell>
          <cell r="BE26">
            <v>1.68</v>
          </cell>
          <cell r="BG26">
            <v>1.51</v>
          </cell>
          <cell r="BI26">
            <v>1.0900000000000001</v>
          </cell>
        </row>
        <row r="27">
          <cell r="B27" t="str">
            <v>BHR</v>
          </cell>
          <cell r="C27" t="str">
            <v>Pump price for diesel fuel (US$ per liter)</v>
          </cell>
          <cell r="D27" t="str">
            <v>EP.PMP.DESL.CD</v>
          </cell>
          <cell r="AQ27">
            <v>0.18</v>
          </cell>
          <cell r="AS27">
            <v>0.21</v>
          </cell>
          <cell r="AU27">
            <v>0.19</v>
          </cell>
          <cell r="AW27">
            <v>0.19</v>
          </cell>
          <cell r="AY27">
            <v>0.13</v>
          </cell>
          <cell r="BA27">
            <v>0.13</v>
          </cell>
          <cell r="BC27">
            <v>0.13</v>
          </cell>
          <cell r="BE27">
            <v>0.17</v>
          </cell>
          <cell r="BI27">
            <v>0.32</v>
          </cell>
        </row>
        <row r="28">
          <cell r="B28" t="str">
            <v>BHS</v>
          </cell>
          <cell r="C28" t="str">
            <v>Pump price for diesel fuel (US$ per liter)</v>
          </cell>
          <cell r="D28" t="str">
            <v>EP.PMP.DESL.CD</v>
          </cell>
        </row>
        <row r="29">
          <cell r="B29" t="str">
            <v>BIH</v>
          </cell>
          <cell r="C29" t="str">
            <v>Pump price for diesel fuel (US$ per liter)</v>
          </cell>
          <cell r="D29" t="str">
            <v>EP.PMP.DESL.CD</v>
          </cell>
          <cell r="AQ29">
            <v>0.6</v>
          </cell>
          <cell r="AS29">
            <v>0.56999999999999995</v>
          </cell>
          <cell r="AU29">
            <v>0.74</v>
          </cell>
          <cell r="AW29">
            <v>0.97</v>
          </cell>
          <cell r="AY29">
            <v>1.24</v>
          </cell>
          <cell r="BA29">
            <v>1.18</v>
          </cell>
          <cell r="BC29">
            <v>1.42</v>
          </cell>
          <cell r="BE29">
            <v>1.62</v>
          </cell>
          <cell r="BG29">
            <v>1.54</v>
          </cell>
          <cell r="BI29">
            <v>0.99</v>
          </cell>
        </row>
        <row r="30">
          <cell r="B30" t="str">
            <v>BLR</v>
          </cell>
          <cell r="C30" t="str">
            <v>Pump price for diesel fuel (US$ per liter)</v>
          </cell>
          <cell r="D30" t="str">
            <v>EP.PMP.DESL.CD</v>
          </cell>
          <cell r="AQ30">
            <v>0.13</v>
          </cell>
          <cell r="AS30">
            <v>0.36</v>
          </cell>
          <cell r="AU30">
            <v>0.36</v>
          </cell>
          <cell r="AW30">
            <v>0.44</v>
          </cell>
          <cell r="AY30">
            <v>0.55000000000000004</v>
          </cell>
          <cell r="BA30">
            <v>1.06</v>
          </cell>
          <cell r="BC30">
            <v>0.86</v>
          </cell>
          <cell r="BE30">
            <v>0.9</v>
          </cell>
          <cell r="BG30">
            <v>1.06</v>
          </cell>
          <cell r="BI30">
            <v>0.62</v>
          </cell>
        </row>
        <row r="31">
          <cell r="B31" t="str">
            <v>BLZ</v>
          </cell>
          <cell r="C31" t="str">
            <v>Pump price for diesel fuel (US$ per liter)</v>
          </cell>
          <cell r="D31" t="str">
            <v>EP.PMP.DESL.CD</v>
          </cell>
          <cell r="AW31">
            <v>0.8</v>
          </cell>
          <cell r="AY31">
            <v>0.91</v>
          </cell>
          <cell r="BA31">
            <v>0.53</v>
          </cell>
          <cell r="BC31">
            <v>0.98</v>
          </cell>
          <cell r="BE31">
            <v>1.21</v>
          </cell>
          <cell r="BI31">
            <v>1</v>
          </cell>
        </row>
        <row r="32">
          <cell r="B32" t="str">
            <v>BMU</v>
          </cell>
          <cell r="C32" t="str">
            <v>Pump price for diesel fuel (US$ per liter)</v>
          </cell>
          <cell r="D32" t="str">
            <v>EP.PMP.DESL.CD</v>
          </cell>
        </row>
        <row r="33">
          <cell r="B33" t="str">
            <v>BOL</v>
          </cell>
          <cell r="C33" t="str">
            <v>Pump price for diesel fuel (US$ per liter)</v>
          </cell>
          <cell r="D33" t="str">
            <v>EP.PMP.DESL.CD</v>
          </cell>
          <cell r="AK33">
            <v>0.35</v>
          </cell>
          <cell r="AN33">
            <v>0.31</v>
          </cell>
          <cell r="AQ33">
            <v>0.35</v>
          </cell>
          <cell r="AS33">
            <v>0.5</v>
          </cell>
          <cell r="AU33">
            <v>0.42</v>
          </cell>
          <cell r="AW33">
            <v>0.4</v>
          </cell>
          <cell r="AY33">
            <v>0.47</v>
          </cell>
          <cell r="BA33">
            <v>0.53</v>
          </cell>
          <cell r="BC33">
            <v>0.54</v>
          </cell>
          <cell r="BE33">
            <v>0.54</v>
          </cell>
          <cell r="BG33">
            <v>0.54</v>
          </cell>
          <cell r="BI33">
            <v>0.55000000000000004</v>
          </cell>
        </row>
        <row r="34">
          <cell r="B34" t="str">
            <v>BRA</v>
          </cell>
          <cell r="C34" t="str">
            <v>Pump price for diesel fuel (US$ per liter)</v>
          </cell>
          <cell r="D34" t="str">
            <v>EP.PMP.DESL.CD</v>
          </cell>
          <cell r="AK34">
            <v>0.38</v>
          </cell>
          <cell r="AN34">
            <v>0.39</v>
          </cell>
          <cell r="AQ34">
            <v>0.34</v>
          </cell>
          <cell r="AS34">
            <v>0.34</v>
          </cell>
          <cell r="AU34">
            <v>0.31</v>
          </cell>
          <cell r="AW34">
            <v>0.49</v>
          </cell>
          <cell r="AY34">
            <v>0.84</v>
          </cell>
          <cell r="BA34">
            <v>1.03</v>
          </cell>
          <cell r="BC34">
            <v>1.1399999999999999</v>
          </cell>
          <cell r="BE34">
            <v>1.02</v>
          </cell>
          <cell r="BG34">
            <v>1.02</v>
          </cell>
          <cell r="BI34">
            <v>0.95</v>
          </cell>
        </row>
        <row r="35">
          <cell r="B35" t="str">
            <v>BRB</v>
          </cell>
          <cell r="C35" t="str">
            <v>Pump price for diesel fuel (US$ per liter)</v>
          </cell>
          <cell r="D35" t="str">
            <v>EP.PMP.DESL.CD</v>
          </cell>
          <cell r="AQ35">
            <v>0.62</v>
          </cell>
          <cell r="AS35">
            <v>0.75</v>
          </cell>
          <cell r="AU35">
            <v>0.53</v>
          </cell>
          <cell r="AW35">
            <v>0.62</v>
          </cell>
          <cell r="AY35">
            <v>0.79</v>
          </cell>
          <cell r="BA35">
            <v>1.03</v>
          </cell>
          <cell r="BC35">
            <v>1.1399999999999999</v>
          </cell>
          <cell r="BG35">
            <v>1.44</v>
          </cell>
        </row>
        <row r="36">
          <cell r="B36" t="str">
            <v>BRN</v>
          </cell>
          <cell r="C36" t="str">
            <v>Pump price for diesel fuel (US$ per liter)</v>
          </cell>
          <cell r="D36" t="str">
            <v>EP.PMP.DESL.CD</v>
          </cell>
          <cell r="AQ36">
            <v>0.18</v>
          </cell>
          <cell r="AS36">
            <v>0.18</v>
          </cell>
          <cell r="AU36">
            <v>0.18</v>
          </cell>
          <cell r="AW36">
            <v>0.19</v>
          </cell>
          <cell r="AY36">
            <v>0.21</v>
          </cell>
          <cell r="BA36">
            <v>0.21</v>
          </cell>
          <cell r="BC36">
            <v>0.24</v>
          </cell>
          <cell r="BE36">
            <v>0.26</v>
          </cell>
          <cell r="BI36">
            <v>0.22</v>
          </cell>
        </row>
        <row r="37">
          <cell r="B37" t="str">
            <v>BTN</v>
          </cell>
          <cell r="C37" t="str">
            <v>Pump price for diesel fuel (US$ per liter)</v>
          </cell>
          <cell r="D37" t="str">
            <v>EP.PMP.DESL.CD</v>
          </cell>
          <cell r="AQ37">
            <v>0.26</v>
          </cell>
          <cell r="AS37">
            <v>0.38</v>
          </cell>
          <cell r="AW37">
            <v>0.59</v>
          </cell>
          <cell r="BC37">
            <v>0.82</v>
          </cell>
          <cell r="BE37">
            <v>0.86</v>
          </cell>
          <cell r="BG37">
            <v>0.84</v>
          </cell>
          <cell r="BI37">
            <v>0.82</v>
          </cell>
        </row>
        <row r="38">
          <cell r="B38" t="str">
            <v>BWA</v>
          </cell>
          <cell r="C38" t="str">
            <v>Pump price for diesel fuel (US$ per liter)</v>
          </cell>
          <cell r="D38" t="str">
            <v>EP.PMP.DESL.CD</v>
          </cell>
          <cell r="AJ38">
            <v>0.61</v>
          </cell>
          <cell r="AK38">
            <v>0.37</v>
          </cell>
          <cell r="AN38">
            <v>0.35</v>
          </cell>
          <cell r="AQ38">
            <v>0.28999999999999998</v>
          </cell>
          <cell r="AS38">
            <v>0.39</v>
          </cell>
          <cell r="AU38">
            <v>0.38</v>
          </cell>
          <cell r="AW38">
            <v>0.61</v>
          </cell>
          <cell r="AY38">
            <v>0.74</v>
          </cell>
          <cell r="BA38">
            <v>1.02</v>
          </cell>
          <cell r="BC38">
            <v>0.97</v>
          </cell>
          <cell r="BE38">
            <v>1.25</v>
          </cell>
          <cell r="BG38">
            <v>1.07</v>
          </cell>
          <cell r="BI38">
            <v>0.67</v>
          </cell>
        </row>
        <row r="39">
          <cell r="B39" t="str">
            <v>CAF</v>
          </cell>
          <cell r="C39" t="str">
            <v>Pump price for diesel fuel (US$ per liter)</v>
          </cell>
          <cell r="D39" t="str">
            <v>EP.PMP.DESL.CD</v>
          </cell>
          <cell r="AJ39">
            <v>0.99</v>
          </cell>
          <cell r="AK39">
            <v>0.98</v>
          </cell>
          <cell r="AN39">
            <v>0.64</v>
          </cell>
          <cell r="AQ39">
            <v>0.65</v>
          </cell>
          <cell r="AU39">
            <v>0.87</v>
          </cell>
          <cell r="AW39">
            <v>1.1399999999999999</v>
          </cell>
          <cell r="AY39">
            <v>1.27</v>
          </cell>
          <cell r="BA39">
            <v>1.44</v>
          </cell>
          <cell r="BC39">
            <v>1.69</v>
          </cell>
          <cell r="BE39">
            <v>1.69</v>
          </cell>
          <cell r="BG39">
            <v>1.66</v>
          </cell>
          <cell r="BI39">
            <v>1.4</v>
          </cell>
        </row>
        <row r="40">
          <cell r="B40" t="str">
            <v>CAN</v>
          </cell>
          <cell r="C40" t="str">
            <v>Pump price for diesel fuel (US$ per liter)</v>
          </cell>
          <cell r="D40" t="str">
            <v>EP.PMP.DESL.CD</v>
          </cell>
          <cell r="AK40">
            <v>0.39</v>
          </cell>
          <cell r="AN40">
            <v>0.36</v>
          </cell>
          <cell r="AQ40">
            <v>0.39</v>
          </cell>
          <cell r="AS40">
            <v>0.47</v>
          </cell>
          <cell r="AU40">
            <v>0.43</v>
          </cell>
          <cell r="AW40">
            <v>0.68</v>
          </cell>
          <cell r="AY40">
            <v>0.78</v>
          </cell>
          <cell r="BA40">
            <v>0.9</v>
          </cell>
          <cell r="BC40">
            <v>1.08</v>
          </cell>
          <cell r="BE40">
            <v>1.23</v>
          </cell>
          <cell r="BG40">
            <v>1.1599999999999999</v>
          </cell>
          <cell r="BI40">
            <v>0.73</v>
          </cell>
        </row>
        <row r="41">
          <cell r="B41" t="str">
            <v>CEB</v>
          </cell>
          <cell r="C41" t="str">
            <v>Pump price for diesel fuel (US$ per liter)</v>
          </cell>
          <cell r="D41" t="str">
            <v>EP.PMP.DESL.CD</v>
          </cell>
          <cell r="AN41">
            <v>0.4</v>
          </cell>
          <cell r="AQ41">
            <v>0.52</v>
          </cell>
          <cell r="AS41">
            <v>0.6</v>
          </cell>
          <cell r="AU41">
            <v>0.67</v>
          </cell>
          <cell r="AW41">
            <v>1.07</v>
          </cell>
          <cell r="AY41">
            <v>1.22</v>
          </cell>
          <cell r="BA41">
            <v>1.37</v>
          </cell>
          <cell r="BC41">
            <v>1.53</v>
          </cell>
          <cell r="BE41">
            <v>1.76</v>
          </cell>
          <cell r="BG41">
            <v>1.59</v>
          </cell>
          <cell r="BI41">
            <v>1.1399999999999999</v>
          </cell>
        </row>
        <row r="42">
          <cell r="B42" t="str">
            <v>CHE</v>
          </cell>
          <cell r="C42" t="str">
            <v>Pump price for diesel fuel (US$ per liter)</v>
          </cell>
          <cell r="D42" t="str">
            <v>EP.PMP.DESL.CD</v>
          </cell>
          <cell r="AN42">
            <v>1.01</v>
          </cell>
          <cell r="AQ42">
            <v>0.91</v>
          </cell>
          <cell r="AS42">
            <v>0.84</v>
          </cell>
          <cell r="AU42">
            <v>0.93</v>
          </cell>
          <cell r="AW42">
            <v>1.37</v>
          </cell>
          <cell r="AY42">
            <v>1.36</v>
          </cell>
          <cell r="BA42">
            <v>1.52</v>
          </cell>
          <cell r="BC42">
            <v>1.77</v>
          </cell>
          <cell r="BE42">
            <v>2.06</v>
          </cell>
          <cell r="BG42">
            <v>1.79</v>
          </cell>
          <cell r="BI42">
            <v>1.46</v>
          </cell>
        </row>
        <row r="43">
          <cell r="B43" t="str">
            <v>CHI</v>
          </cell>
          <cell r="C43" t="str">
            <v>Pump price for diesel fuel (US$ per liter)</v>
          </cell>
          <cell r="D43" t="str">
            <v>EP.PMP.DESL.CD</v>
          </cell>
        </row>
        <row r="44">
          <cell r="B44" t="str">
            <v>CHL</v>
          </cell>
          <cell r="C44" t="str">
            <v>Pump price for diesel fuel (US$ per liter)</v>
          </cell>
          <cell r="D44" t="str">
            <v>EP.PMP.DESL.CD</v>
          </cell>
          <cell r="AK44">
            <v>0.31</v>
          </cell>
          <cell r="AN44">
            <v>0.33</v>
          </cell>
          <cell r="AQ44">
            <v>0.28999999999999998</v>
          </cell>
          <cell r="AS44">
            <v>0.47</v>
          </cell>
          <cell r="AU44">
            <v>0.39</v>
          </cell>
          <cell r="AW44">
            <v>0.64</v>
          </cell>
          <cell r="AY44">
            <v>0.86</v>
          </cell>
          <cell r="BA44">
            <v>0.95</v>
          </cell>
          <cell r="BC44">
            <v>1.02</v>
          </cell>
          <cell r="BE44">
            <v>1.24</v>
          </cell>
          <cell r="BG44">
            <v>1.0900000000000001</v>
          </cell>
          <cell r="BI44">
            <v>0.65</v>
          </cell>
        </row>
        <row r="45">
          <cell r="B45" t="str">
            <v>CHN</v>
          </cell>
          <cell r="C45" t="str">
            <v>Pump price for diesel fuel (US$ per liter)</v>
          </cell>
          <cell r="D45" t="str">
            <v>EP.PMP.DESL.CD</v>
          </cell>
          <cell r="AN45">
            <v>0.24</v>
          </cell>
          <cell r="AQ45">
            <v>0.25</v>
          </cell>
          <cell r="AS45">
            <v>0.45</v>
          </cell>
          <cell r="AU45">
            <v>0.37</v>
          </cell>
          <cell r="AW45">
            <v>0.43</v>
          </cell>
          <cell r="AY45">
            <v>0.61</v>
          </cell>
          <cell r="BA45">
            <v>1.01</v>
          </cell>
          <cell r="BC45">
            <v>1.04</v>
          </cell>
          <cell r="BE45">
            <v>1.28</v>
          </cell>
          <cell r="BG45">
            <v>1.0900000000000001</v>
          </cell>
          <cell r="BI45">
            <v>0.81</v>
          </cell>
        </row>
        <row r="46">
          <cell r="B46" t="str">
            <v>CIV</v>
          </cell>
          <cell r="C46" t="str">
            <v>Pump price for diesel fuel (US$ per liter)</v>
          </cell>
          <cell r="D46" t="str">
            <v>EP.PMP.DESL.CD</v>
          </cell>
          <cell r="AJ46">
            <v>1.1499999999999999</v>
          </cell>
          <cell r="AK46">
            <v>0.86</v>
          </cell>
          <cell r="AN46">
            <v>0.56000000000000005</v>
          </cell>
          <cell r="AQ46">
            <v>0.45</v>
          </cell>
          <cell r="AS46">
            <v>0.51</v>
          </cell>
          <cell r="AU46">
            <v>0.6</v>
          </cell>
          <cell r="AW46">
            <v>0.95</v>
          </cell>
          <cell r="AY46">
            <v>1.06</v>
          </cell>
          <cell r="BA46">
            <v>1.2</v>
          </cell>
          <cell r="BC46">
            <v>1.3</v>
          </cell>
          <cell r="BE46">
            <v>1.2</v>
          </cell>
          <cell r="BG46">
            <v>1.17</v>
          </cell>
          <cell r="BI46">
            <v>0.93</v>
          </cell>
        </row>
        <row r="47">
          <cell r="B47" t="str">
            <v>CMR</v>
          </cell>
          <cell r="C47" t="str">
            <v>Pump price for diesel fuel (US$ per liter)</v>
          </cell>
          <cell r="D47" t="str">
            <v>EP.PMP.DESL.CD</v>
          </cell>
          <cell r="AJ47">
            <v>0.57999999999999996</v>
          </cell>
          <cell r="AK47">
            <v>0.57999999999999996</v>
          </cell>
          <cell r="AN47">
            <v>0.5</v>
          </cell>
          <cell r="AQ47">
            <v>0.48</v>
          </cell>
          <cell r="AS47">
            <v>0.47</v>
          </cell>
          <cell r="AU47">
            <v>0.56999999999999995</v>
          </cell>
          <cell r="AW47">
            <v>0.83</v>
          </cell>
          <cell r="AY47">
            <v>1.07</v>
          </cell>
          <cell r="BA47">
            <v>1.04</v>
          </cell>
          <cell r="BC47">
            <v>1.1000000000000001</v>
          </cell>
          <cell r="BE47">
            <v>1.01</v>
          </cell>
          <cell r="BG47">
            <v>1.1399999999999999</v>
          </cell>
          <cell r="BI47">
            <v>0.94</v>
          </cell>
        </row>
        <row r="48">
          <cell r="B48" t="str">
            <v>COD</v>
          </cell>
          <cell r="C48" t="str">
            <v>Pump price for diesel fuel (US$ per liter)</v>
          </cell>
          <cell r="D48" t="str">
            <v>EP.PMP.DESL.CD</v>
          </cell>
          <cell r="AJ48">
            <v>0.73</v>
          </cell>
          <cell r="AK48">
            <v>0.67</v>
          </cell>
          <cell r="AN48">
            <v>0.7</v>
          </cell>
          <cell r="AQ48">
            <v>0.5</v>
          </cell>
          <cell r="AS48">
            <v>0.93</v>
          </cell>
          <cell r="AU48">
            <v>0.69</v>
          </cell>
          <cell r="AW48">
            <v>0.81</v>
          </cell>
          <cell r="AY48">
            <v>1</v>
          </cell>
          <cell r="BA48">
            <v>1.21</v>
          </cell>
          <cell r="BC48">
            <v>1.27</v>
          </cell>
          <cell r="BE48">
            <v>1.48</v>
          </cell>
          <cell r="BG48">
            <v>1.67</v>
          </cell>
          <cell r="BI48">
            <v>1.2</v>
          </cell>
        </row>
        <row r="49">
          <cell r="B49" t="str">
            <v>COG</v>
          </cell>
          <cell r="C49" t="str">
            <v>Pump price for diesel fuel (US$ per liter)</v>
          </cell>
          <cell r="D49" t="str">
            <v>EP.PMP.DESL.CD</v>
          </cell>
          <cell r="AJ49">
            <v>0.71</v>
          </cell>
          <cell r="AQ49">
            <v>0.4</v>
          </cell>
          <cell r="AS49">
            <v>0.3</v>
          </cell>
          <cell r="AU49">
            <v>0.48</v>
          </cell>
          <cell r="AW49">
            <v>0.59</v>
          </cell>
          <cell r="AY49">
            <v>0.67</v>
          </cell>
          <cell r="BA49">
            <v>0.56999999999999995</v>
          </cell>
          <cell r="BC49">
            <v>0.84</v>
          </cell>
          <cell r="BE49">
            <v>0.92</v>
          </cell>
          <cell r="BG49">
            <v>0.9</v>
          </cell>
        </row>
        <row r="50">
          <cell r="B50" t="str">
            <v>COL</v>
          </cell>
          <cell r="C50" t="str">
            <v>Pump price for diesel fuel (US$ per liter)</v>
          </cell>
          <cell r="D50" t="str">
            <v>EP.PMP.DESL.CD</v>
          </cell>
          <cell r="AK50">
            <v>0.19</v>
          </cell>
          <cell r="AN50">
            <v>0.27</v>
          </cell>
          <cell r="AQ50">
            <v>0.2</v>
          </cell>
          <cell r="AS50">
            <v>0.35</v>
          </cell>
          <cell r="AU50">
            <v>0.24</v>
          </cell>
          <cell r="AW50">
            <v>0.36</v>
          </cell>
          <cell r="AY50">
            <v>0.56999999999999995</v>
          </cell>
          <cell r="BA50">
            <v>0.73</v>
          </cell>
          <cell r="BC50">
            <v>0.95</v>
          </cell>
          <cell r="BE50">
            <v>1.18</v>
          </cell>
          <cell r="BG50">
            <v>1.04</v>
          </cell>
          <cell r="BI50">
            <v>0.64</v>
          </cell>
        </row>
        <row r="51">
          <cell r="B51" t="str">
            <v>COM</v>
          </cell>
          <cell r="C51" t="str">
            <v>Pump price for diesel fuel (US$ per liter)</v>
          </cell>
          <cell r="D51" t="str">
            <v>EP.PMP.DESL.CD</v>
          </cell>
        </row>
        <row r="52">
          <cell r="B52" t="str">
            <v>CPV</v>
          </cell>
          <cell r="C52" t="str">
            <v>Pump price for diesel fuel (US$ per liter)</v>
          </cell>
          <cell r="D52" t="str">
            <v>EP.PMP.DESL.CD</v>
          </cell>
          <cell r="AJ52">
            <v>0.4</v>
          </cell>
          <cell r="AQ52">
            <v>0.43</v>
          </cell>
          <cell r="AS52">
            <v>0.39</v>
          </cell>
          <cell r="AW52">
            <v>0.81</v>
          </cell>
          <cell r="BA52">
            <v>1.43</v>
          </cell>
          <cell r="BC52">
            <v>1.33</v>
          </cell>
          <cell r="BE52">
            <v>1.58</v>
          </cell>
          <cell r="BG52">
            <v>1.31</v>
          </cell>
          <cell r="BI52">
            <v>0.81</v>
          </cell>
        </row>
        <row r="53">
          <cell r="B53" t="str">
            <v>CRI</v>
          </cell>
          <cell r="C53" t="str">
            <v>Pump price for diesel fuel (US$ per liter)</v>
          </cell>
          <cell r="D53" t="str">
            <v>EP.PMP.DESL.CD</v>
          </cell>
          <cell r="AU53">
            <v>0.44</v>
          </cell>
          <cell r="AW53">
            <v>0.56000000000000005</v>
          </cell>
          <cell r="AY53">
            <v>0.67</v>
          </cell>
          <cell r="BA53">
            <v>1.1000000000000001</v>
          </cell>
          <cell r="BC53">
            <v>0.97</v>
          </cell>
          <cell r="BE53">
            <v>1.36</v>
          </cell>
          <cell r="BG53">
            <v>1.21</v>
          </cell>
          <cell r="BI53">
            <v>0.79</v>
          </cell>
        </row>
        <row r="54">
          <cell r="B54" t="str">
            <v>CSS</v>
          </cell>
          <cell r="C54" t="str">
            <v>Pump price for diesel fuel (US$ per liter)</v>
          </cell>
          <cell r="D54" t="str">
            <v>EP.PMP.DESL.CD</v>
          </cell>
          <cell r="AS54">
            <v>0.41</v>
          </cell>
          <cell r="AW54">
            <v>0.61499999999999999</v>
          </cell>
          <cell r="AY54">
            <v>0.85</v>
          </cell>
          <cell r="BC54">
            <v>0.98</v>
          </cell>
        </row>
        <row r="55">
          <cell r="B55" t="str">
            <v>CUB</v>
          </cell>
          <cell r="C55" t="str">
            <v>Pump price for diesel fuel (US$ per liter)</v>
          </cell>
          <cell r="D55" t="str">
            <v>EP.PMP.DESL.CD</v>
          </cell>
          <cell r="AQ55">
            <v>0.18</v>
          </cell>
          <cell r="AU55">
            <v>0.45</v>
          </cell>
          <cell r="AW55">
            <v>0.55000000000000004</v>
          </cell>
          <cell r="AY55">
            <v>0.91</v>
          </cell>
          <cell r="BA55">
            <v>1.51</v>
          </cell>
          <cell r="BC55">
            <v>1.24</v>
          </cell>
          <cell r="BE55">
            <v>1.3</v>
          </cell>
          <cell r="BG55">
            <v>1.2</v>
          </cell>
        </row>
        <row r="56">
          <cell r="B56" t="str">
            <v>CUW</v>
          </cell>
          <cell r="C56" t="str">
            <v>Pump price for diesel fuel (US$ per liter)</v>
          </cell>
          <cell r="D56" t="str">
            <v>EP.PMP.DESL.CD</v>
          </cell>
        </row>
        <row r="57">
          <cell r="B57" t="str">
            <v>CYM</v>
          </cell>
          <cell r="C57" t="str">
            <v>Pump price for diesel fuel (US$ per liter)</v>
          </cell>
          <cell r="D57" t="str">
            <v>EP.PMP.DESL.CD</v>
          </cell>
        </row>
        <row r="58">
          <cell r="B58" t="str">
            <v>CYP</v>
          </cell>
          <cell r="C58" t="str">
            <v>Pump price for diesel fuel (US$ per liter)</v>
          </cell>
          <cell r="D58" t="str">
            <v>EP.PMP.DESL.CD</v>
          </cell>
          <cell r="AQ58">
            <v>0.25</v>
          </cell>
          <cell r="AS58">
            <v>0.18</v>
          </cell>
          <cell r="AU58">
            <v>0.44</v>
          </cell>
          <cell r="AW58">
            <v>0.95</v>
          </cell>
          <cell r="AY58">
            <v>1.2</v>
          </cell>
          <cell r="BA58">
            <v>1.25</v>
          </cell>
          <cell r="BC58">
            <v>1.47</v>
          </cell>
          <cell r="BE58">
            <v>1.78</v>
          </cell>
          <cell r="BG58">
            <v>1.65</v>
          </cell>
          <cell r="BI58">
            <v>1.23</v>
          </cell>
        </row>
        <row r="59">
          <cell r="B59" t="str">
            <v>CZE</v>
          </cell>
          <cell r="C59" t="str">
            <v>Pump price for diesel fuel (US$ per liter)</v>
          </cell>
          <cell r="D59" t="str">
            <v>EP.PMP.DESL.CD</v>
          </cell>
          <cell r="AN59">
            <v>0.6</v>
          </cell>
          <cell r="AQ59">
            <v>0.6</v>
          </cell>
          <cell r="AS59">
            <v>0.68</v>
          </cell>
          <cell r="AU59">
            <v>0.71</v>
          </cell>
          <cell r="AW59">
            <v>1.07</v>
          </cell>
          <cell r="AY59">
            <v>1.29</v>
          </cell>
          <cell r="BA59">
            <v>1.45</v>
          </cell>
          <cell r="BC59">
            <v>1.69</v>
          </cell>
          <cell r="BE59">
            <v>1.87</v>
          </cell>
          <cell r="BG59">
            <v>1.6</v>
          </cell>
          <cell r="BI59">
            <v>1.1100000000000001</v>
          </cell>
        </row>
        <row r="60">
          <cell r="B60" t="str">
            <v>DEU</v>
          </cell>
          <cell r="C60" t="str">
            <v>Pump price for diesel fuel (US$ per liter)</v>
          </cell>
          <cell r="D60" t="str">
            <v>EP.PMP.DESL.CD</v>
          </cell>
          <cell r="AN60">
            <v>0.77</v>
          </cell>
          <cell r="AQ60">
            <v>0.69</v>
          </cell>
          <cell r="AS60">
            <v>0.78</v>
          </cell>
          <cell r="AU60">
            <v>0.82</v>
          </cell>
          <cell r="AW60">
            <v>1.29</v>
          </cell>
          <cell r="AY60">
            <v>1.38</v>
          </cell>
          <cell r="BA60">
            <v>1.56</v>
          </cell>
          <cell r="BC60">
            <v>1.68</v>
          </cell>
          <cell r="BE60">
            <v>1.88</v>
          </cell>
          <cell r="BG60">
            <v>1.58</v>
          </cell>
          <cell r="BI60">
            <v>1.2</v>
          </cell>
        </row>
        <row r="61">
          <cell r="B61" t="str">
            <v>DJI</v>
          </cell>
          <cell r="C61" t="str">
            <v>Pump price for diesel fuel (US$ per liter)</v>
          </cell>
          <cell r="D61" t="str">
            <v>EP.PMP.DESL.CD</v>
          </cell>
          <cell r="BC61">
            <v>1.07</v>
          </cell>
          <cell r="BE61">
            <v>1.18</v>
          </cell>
          <cell r="BG61">
            <v>1.21</v>
          </cell>
          <cell r="BI61">
            <v>0.98</v>
          </cell>
        </row>
        <row r="62">
          <cell r="B62" t="str">
            <v>DMA</v>
          </cell>
          <cell r="C62" t="str">
            <v>Pump price for diesel fuel (US$ per liter)</v>
          </cell>
          <cell r="D62" t="str">
            <v>EP.PMP.DESL.CD</v>
          </cell>
        </row>
        <row r="63">
          <cell r="B63" t="str">
            <v>DNK</v>
          </cell>
          <cell r="C63" t="str">
            <v>Pump price for diesel fuel (US$ per liter)</v>
          </cell>
          <cell r="D63" t="str">
            <v>EP.PMP.DESL.CD</v>
          </cell>
          <cell r="AN63">
            <v>0.87</v>
          </cell>
          <cell r="AQ63">
            <v>0.85</v>
          </cell>
          <cell r="AS63">
            <v>0.9</v>
          </cell>
          <cell r="AU63">
            <v>0.94</v>
          </cell>
          <cell r="AW63">
            <v>1.35</v>
          </cell>
          <cell r="AY63">
            <v>1.45</v>
          </cell>
          <cell r="BA63">
            <v>1.54</v>
          </cell>
          <cell r="BC63">
            <v>1.79</v>
          </cell>
          <cell r="BE63">
            <v>1.89</v>
          </cell>
          <cell r="BG63">
            <v>1.8</v>
          </cell>
          <cell r="BI63">
            <v>1.35</v>
          </cell>
        </row>
        <row r="64">
          <cell r="B64" t="str">
            <v>DOM</v>
          </cell>
          <cell r="C64" t="str">
            <v>Pump price for diesel fuel (US$ per liter)</v>
          </cell>
          <cell r="D64" t="str">
            <v>EP.PMP.DESL.CD</v>
          </cell>
          <cell r="AN64">
            <v>0.28000000000000003</v>
          </cell>
          <cell r="AQ64">
            <v>0.22</v>
          </cell>
          <cell r="AS64">
            <v>0.39</v>
          </cell>
          <cell r="AU64">
            <v>0.27</v>
          </cell>
          <cell r="AW64">
            <v>0.61</v>
          </cell>
          <cell r="AY64">
            <v>0.75</v>
          </cell>
          <cell r="BA64">
            <v>0.94</v>
          </cell>
          <cell r="BC64">
            <v>1.03</v>
          </cell>
          <cell r="BE64">
            <v>1.35</v>
          </cell>
          <cell r="BG64">
            <v>1.21</v>
          </cell>
          <cell r="BI64">
            <v>0.91</v>
          </cell>
        </row>
        <row r="65">
          <cell r="B65" t="str">
            <v>DZA</v>
          </cell>
          <cell r="C65" t="str">
            <v>Pump price for diesel fuel (US$ per liter)</v>
          </cell>
          <cell r="D65" t="str">
            <v>EP.PMP.DESL.CD</v>
          </cell>
          <cell r="AJ65">
            <v>0.04</v>
          </cell>
          <cell r="AK65">
            <v>0.09</v>
          </cell>
          <cell r="AN65">
            <v>0.23</v>
          </cell>
          <cell r="AQ65">
            <v>0.16</v>
          </cell>
          <cell r="AS65">
            <v>0.15</v>
          </cell>
          <cell r="AU65">
            <v>0.1</v>
          </cell>
          <cell r="AW65">
            <v>0.15</v>
          </cell>
          <cell r="AY65">
            <v>0.19</v>
          </cell>
          <cell r="BA65">
            <v>0.2</v>
          </cell>
          <cell r="BC65">
            <v>0.19</v>
          </cell>
          <cell r="BE65">
            <v>0.17</v>
          </cell>
          <cell r="BG65">
            <v>0.16</v>
          </cell>
          <cell r="BI65">
            <v>0.17</v>
          </cell>
        </row>
        <row r="66">
          <cell r="B66" t="str">
            <v>EAP</v>
          </cell>
          <cell r="C66" t="str">
            <v>Pump price for diesel fuel (US$ per liter)</v>
          </cell>
          <cell r="D66" t="str">
            <v>EP.PMP.DESL.CD</v>
          </cell>
          <cell r="AQ66">
            <v>0.25</v>
          </cell>
          <cell r="AS66">
            <v>0.33</v>
          </cell>
          <cell r="AW66">
            <v>0.45500000000000002</v>
          </cell>
          <cell r="AY66">
            <v>0.73</v>
          </cell>
          <cell r="BA66">
            <v>0.85</v>
          </cell>
          <cell r="BC66">
            <v>0.92500000000000004</v>
          </cell>
          <cell r="BE66">
            <v>1.2</v>
          </cell>
          <cell r="BG66">
            <v>1.02</v>
          </cell>
          <cell r="BI66">
            <v>0.68</v>
          </cell>
        </row>
        <row r="67">
          <cell r="B67" t="str">
            <v>EAR</v>
          </cell>
          <cell r="C67" t="str">
            <v>Pump price for diesel fuel (US$ per liter)</v>
          </cell>
          <cell r="D67" t="str">
            <v>EP.PMP.DESL.CD</v>
          </cell>
          <cell r="AQ67">
            <v>0.26</v>
          </cell>
          <cell r="AS67">
            <v>0.38</v>
          </cell>
          <cell r="AU67">
            <v>0.32</v>
          </cell>
          <cell r="AW67">
            <v>0.505</v>
          </cell>
          <cell r="AY67">
            <v>0.67</v>
          </cell>
          <cell r="BA67">
            <v>0.81</v>
          </cell>
          <cell r="BC67">
            <v>0.9</v>
          </cell>
          <cell r="BE67">
            <v>1.07</v>
          </cell>
          <cell r="BG67">
            <v>1.0249999999999999</v>
          </cell>
          <cell r="BI67">
            <v>0.745</v>
          </cell>
        </row>
        <row r="68">
          <cell r="B68" t="str">
            <v>EAS</v>
          </cell>
          <cell r="C68" t="str">
            <v>Pump price for diesel fuel (US$ per liter)</v>
          </cell>
          <cell r="D68" t="str">
            <v>EP.PMP.DESL.CD</v>
          </cell>
          <cell r="AQ68">
            <v>0.28000000000000003</v>
          </cell>
          <cell r="AS68">
            <v>0.35</v>
          </cell>
          <cell r="AU68">
            <v>0.37</v>
          </cell>
          <cell r="AW68">
            <v>0.55000000000000004</v>
          </cell>
          <cell r="AY68">
            <v>0.74</v>
          </cell>
          <cell r="BA68">
            <v>0.9</v>
          </cell>
          <cell r="BC68">
            <v>0.99</v>
          </cell>
          <cell r="BE68">
            <v>1.25</v>
          </cell>
          <cell r="BG68">
            <v>1.1000000000000001</v>
          </cell>
          <cell r="BI68">
            <v>0.77</v>
          </cell>
        </row>
        <row r="69">
          <cell r="B69" t="str">
            <v>ECA</v>
          </cell>
          <cell r="C69" t="str">
            <v>Pump price for diesel fuel (US$ per liter)</v>
          </cell>
          <cell r="D69" t="str">
            <v>EP.PMP.DESL.CD</v>
          </cell>
          <cell r="AQ69">
            <v>0.26</v>
          </cell>
          <cell r="AS69">
            <v>0.35</v>
          </cell>
          <cell r="AU69">
            <v>0.38500000000000001</v>
          </cell>
          <cell r="AW69">
            <v>0.63</v>
          </cell>
          <cell r="AY69">
            <v>0.88</v>
          </cell>
          <cell r="BA69">
            <v>1.1100000000000001</v>
          </cell>
          <cell r="BC69">
            <v>1.08</v>
          </cell>
          <cell r="BE69">
            <v>1.4</v>
          </cell>
          <cell r="BG69">
            <v>1.24</v>
          </cell>
          <cell r="BI69">
            <v>0.74</v>
          </cell>
        </row>
        <row r="70">
          <cell r="B70" t="str">
            <v>ECS</v>
          </cell>
          <cell r="C70" t="str">
            <v>Pump price for diesel fuel (US$ per liter)</v>
          </cell>
          <cell r="D70" t="str">
            <v>EP.PMP.DESL.CD</v>
          </cell>
          <cell r="AN70">
            <v>0.69</v>
          </cell>
          <cell r="AQ70">
            <v>0.47</v>
          </cell>
          <cell r="AS70">
            <v>0.59</v>
          </cell>
          <cell r="AU70">
            <v>0.67</v>
          </cell>
          <cell r="AW70">
            <v>1.06</v>
          </cell>
          <cell r="AY70">
            <v>1.24</v>
          </cell>
          <cell r="BA70">
            <v>1.31</v>
          </cell>
          <cell r="BC70">
            <v>1.5149999999999999</v>
          </cell>
          <cell r="BE70">
            <v>1.7749999999999999</v>
          </cell>
          <cell r="BG70">
            <v>1.595</v>
          </cell>
          <cell r="BI70">
            <v>1.1499999999999999</v>
          </cell>
        </row>
        <row r="71">
          <cell r="B71" t="str">
            <v>ECU</v>
          </cell>
          <cell r="C71" t="str">
            <v>Pump price for diesel fuel (US$ per liter)</v>
          </cell>
          <cell r="D71" t="str">
            <v>EP.PMP.DESL.CD</v>
          </cell>
          <cell r="AK71">
            <v>0.19</v>
          </cell>
          <cell r="AN71">
            <v>0.28000000000000003</v>
          </cell>
          <cell r="AQ71">
            <v>0.24</v>
          </cell>
          <cell r="AS71">
            <v>0.18</v>
          </cell>
          <cell r="AU71">
            <v>0.27</v>
          </cell>
          <cell r="AW71">
            <v>0.27</v>
          </cell>
          <cell r="AY71">
            <v>0.39</v>
          </cell>
          <cell r="BA71">
            <v>0.27</v>
          </cell>
          <cell r="BC71">
            <v>0.28000000000000003</v>
          </cell>
          <cell r="BE71">
            <v>0.28999999999999998</v>
          </cell>
          <cell r="BG71">
            <v>0.28999999999999998</v>
          </cell>
          <cell r="BI71">
            <v>0.28999999999999998</v>
          </cell>
        </row>
        <row r="72">
          <cell r="B72" t="str">
            <v>EGY</v>
          </cell>
          <cell r="C72" t="str">
            <v>Pump price for diesel fuel (US$ per liter)</v>
          </cell>
          <cell r="D72" t="str">
            <v>EP.PMP.DESL.CD</v>
          </cell>
          <cell r="AJ72">
            <v>7.0000000000000007E-2</v>
          </cell>
          <cell r="AK72">
            <v>0.09</v>
          </cell>
          <cell r="AN72">
            <v>0.12</v>
          </cell>
          <cell r="AQ72">
            <v>0.12</v>
          </cell>
          <cell r="AS72">
            <v>0.1</v>
          </cell>
          <cell r="AU72">
            <v>0.08</v>
          </cell>
          <cell r="AW72">
            <v>0.1</v>
          </cell>
          <cell r="AY72">
            <v>0.12</v>
          </cell>
          <cell r="BA72">
            <v>0.2</v>
          </cell>
          <cell r="BC72">
            <v>0.19</v>
          </cell>
          <cell r="BE72">
            <v>0.18</v>
          </cell>
          <cell r="BG72">
            <v>0.25</v>
          </cell>
          <cell r="BI72">
            <v>0.15</v>
          </cell>
        </row>
        <row r="73">
          <cell r="B73" t="str">
            <v>EMU</v>
          </cell>
          <cell r="C73" t="str">
            <v>Pump price for diesel fuel (US$ per liter)</v>
          </cell>
          <cell r="D73" t="str">
            <v>EP.PMP.DESL.CD</v>
          </cell>
          <cell r="AN73">
            <v>0.73499999999999999</v>
          </cell>
          <cell r="AQ73">
            <v>0.69</v>
          </cell>
          <cell r="AS73">
            <v>0.68</v>
          </cell>
          <cell r="AU73">
            <v>0.71</v>
          </cell>
          <cell r="AW73">
            <v>1.1100000000000001</v>
          </cell>
          <cell r="AY73">
            <v>1.26</v>
          </cell>
          <cell r="BA73">
            <v>1.41</v>
          </cell>
          <cell r="BC73">
            <v>1.6</v>
          </cell>
          <cell r="BE73">
            <v>1.81</v>
          </cell>
          <cell r="BG73">
            <v>1.63</v>
          </cell>
          <cell r="BI73">
            <v>1.21</v>
          </cell>
        </row>
        <row r="74">
          <cell r="B74" t="str">
            <v>ERI</v>
          </cell>
          <cell r="C74" t="str">
            <v>Pump price for diesel fuel (US$ per liter)</v>
          </cell>
          <cell r="D74" t="str">
            <v>EP.PMP.DESL.CD</v>
          </cell>
          <cell r="AK74">
            <v>0.28999999999999998</v>
          </cell>
          <cell r="AN74">
            <v>0.19</v>
          </cell>
          <cell r="AQ74">
            <v>0.23</v>
          </cell>
          <cell r="AS74">
            <v>0.33</v>
          </cell>
          <cell r="AU74">
            <v>0.25</v>
          </cell>
          <cell r="AW74">
            <v>0.4</v>
          </cell>
          <cell r="AY74">
            <v>0.81</v>
          </cell>
          <cell r="BA74">
            <v>1.07</v>
          </cell>
          <cell r="BC74">
            <v>1.07</v>
          </cell>
          <cell r="BE74">
            <v>1.71</v>
          </cell>
          <cell r="BG74">
            <v>3</v>
          </cell>
          <cell r="BI74">
            <v>1.33</v>
          </cell>
        </row>
        <row r="75">
          <cell r="B75" t="str">
            <v>ESP</v>
          </cell>
          <cell r="C75" t="str">
            <v>Pump price for diesel fuel (US$ per liter)</v>
          </cell>
          <cell r="D75" t="str">
            <v>EP.PMP.DESL.CD</v>
          </cell>
          <cell r="AN75">
            <v>0.7</v>
          </cell>
          <cell r="AQ75">
            <v>0.7</v>
          </cell>
          <cell r="AS75">
            <v>0.65</v>
          </cell>
          <cell r="AU75">
            <v>0.72</v>
          </cell>
          <cell r="AW75">
            <v>1.1000000000000001</v>
          </cell>
          <cell r="AY75">
            <v>1.1000000000000001</v>
          </cell>
          <cell r="BA75">
            <v>1.28</v>
          </cell>
          <cell r="BC75">
            <v>1.47</v>
          </cell>
          <cell r="BE75">
            <v>1.75</v>
          </cell>
          <cell r="BG75">
            <v>1.55</v>
          </cell>
          <cell r="BI75">
            <v>1.1299999999999999</v>
          </cell>
        </row>
        <row r="76">
          <cell r="B76" t="str">
            <v>EST</v>
          </cell>
          <cell r="C76" t="str">
            <v>Pump price for diesel fuel (US$ per liter)</v>
          </cell>
          <cell r="D76" t="str">
            <v>EP.PMP.DESL.CD</v>
          </cell>
          <cell r="AN76">
            <v>0.33</v>
          </cell>
          <cell r="AQ76">
            <v>0.36</v>
          </cell>
          <cell r="AS76">
            <v>0.55000000000000004</v>
          </cell>
          <cell r="AU76">
            <v>0.56000000000000005</v>
          </cell>
          <cell r="AW76">
            <v>0.94</v>
          </cell>
          <cell r="AY76">
            <v>1.22</v>
          </cell>
          <cell r="BA76">
            <v>1.3</v>
          </cell>
          <cell r="BC76">
            <v>1.57</v>
          </cell>
          <cell r="BE76">
            <v>1.76</v>
          </cell>
          <cell r="BG76">
            <v>1.51</v>
          </cell>
          <cell r="BI76">
            <v>1.1399999999999999</v>
          </cell>
        </row>
        <row r="77">
          <cell r="B77" t="str">
            <v>ETH</v>
          </cell>
          <cell r="C77" t="str">
            <v>Pump price for diesel fuel (US$ per liter)</v>
          </cell>
          <cell r="D77" t="str">
            <v>EP.PMP.DESL.CD</v>
          </cell>
          <cell r="AJ77">
            <v>0.14000000000000001</v>
          </cell>
          <cell r="AK77">
            <v>0.19</v>
          </cell>
          <cell r="AN77">
            <v>0.24</v>
          </cell>
          <cell r="AQ77">
            <v>0.25</v>
          </cell>
          <cell r="AS77">
            <v>0.27</v>
          </cell>
          <cell r="AU77">
            <v>0.32</v>
          </cell>
          <cell r="AW77">
            <v>0.42</v>
          </cell>
          <cell r="AY77">
            <v>0.62</v>
          </cell>
          <cell r="BA77">
            <v>0.89</v>
          </cell>
          <cell r="BC77">
            <v>0.78</v>
          </cell>
          <cell r="BE77">
            <v>0.94</v>
          </cell>
          <cell r="BG77">
            <v>0.89</v>
          </cell>
          <cell r="BI77">
            <v>0.64</v>
          </cell>
        </row>
        <row r="78">
          <cell r="B78" t="str">
            <v>EUU</v>
          </cell>
          <cell r="C78" t="str">
            <v>Pump price for diesel fuel (US$ per liter)</v>
          </cell>
          <cell r="D78" t="str">
            <v>EP.PMP.DESL.CD</v>
          </cell>
          <cell r="AN78">
            <v>0.66500000000000004</v>
          </cell>
          <cell r="AQ78">
            <v>0.64</v>
          </cell>
          <cell r="AS78">
            <v>0.68</v>
          </cell>
          <cell r="AU78">
            <v>0.71</v>
          </cell>
          <cell r="AW78">
            <v>1.1100000000000001</v>
          </cell>
          <cell r="AY78">
            <v>1.26</v>
          </cell>
          <cell r="BA78">
            <v>1.4</v>
          </cell>
          <cell r="BC78">
            <v>1.6</v>
          </cell>
          <cell r="BE78">
            <v>1.81</v>
          </cell>
          <cell r="BG78">
            <v>1.63</v>
          </cell>
          <cell r="BI78">
            <v>1.2</v>
          </cell>
        </row>
        <row r="79">
          <cell r="B79" t="str">
            <v>FCS</v>
          </cell>
          <cell r="C79" t="str">
            <v>Pump price for diesel fuel (US$ per liter)</v>
          </cell>
          <cell r="D79" t="str">
            <v>EP.PMP.DESL.CD</v>
          </cell>
          <cell r="AQ79">
            <v>0.28000000000000003</v>
          </cell>
          <cell r="AS79">
            <v>0.33500000000000002</v>
          </cell>
          <cell r="AU79">
            <v>0.29499999999999998</v>
          </cell>
          <cell r="AW79">
            <v>0.62</v>
          </cell>
          <cell r="AY79">
            <v>0.79</v>
          </cell>
          <cell r="BA79">
            <v>1.05</v>
          </cell>
          <cell r="BC79">
            <v>0.99</v>
          </cell>
          <cell r="BE79">
            <v>1.155</v>
          </cell>
          <cell r="BG79">
            <v>1.1499999999999999</v>
          </cell>
          <cell r="BI79">
            <v>0.78</v>
          </cell>
        </row>
        <row r="80">
          <cell r="B80" t="str">
            <v>FIN</v>
          </cell>
          <cell r="C80" t="str">
            <v>Pump price for diesel fuel (US$ per liter)</v>
          </cell>
          <cell r="D80" t="str">
            <v>EP.PMP.DESL.CD</v>
          </cell>
          <cell r="AN80">
            <v>0.85</v>
          </cell>
          <cell r="AQ80">
            <v>0.79</v>
          </cell>
          <cell r="AS80">
            <v>0.84</v>
          </cell>
          <cell r="AU80">
            <v>0.8</v>
          </cell>
          <cell r="AW80">
            <v>1.21</v>
          </cell>
          <cell r="AY80">
            <v>1.26</v>
          </cell>
          <cell r="BA80">
            <v>1.39</v>
          </cell>
          <cell r="BC80">
            <v>1.6</v>
          </cell>
          <cell r="BE80">
            <v>1.95</v>
          </cell>
          <cell r="BG80">
            <v>1.78</v>
          </cell>
          <cell r="BI80">
            <v>1.34</v>
          </cell>
        </row>
        <row r="81">
          <cell r="B81" t="str">
            <v>FJI</v>
          </cell>
          <cell r="C81" t="str">
            <v>Pump price for diesel fuel (US$ per liter)</v>
          </cell>
          <cell r="D81" t="str">
            <v>EP.PMP.DESL.CD</v>
          </cell>
          <cell r="AQ81">
            <v>0.37</v>
          </cell>
          <cell r="AW81">
            <v>0.73</v>
          </cell>
          <cell r="AY81">
            <v>0.94</v>
          </cell>
          <cell r="BA81">
            <v>1.04</v>
          </cell>
          <cell r="BE81">
            <v>1.29</v>
          </cell>
          <cell r="BG81">
            <v>1.18</v>
          </cell>
          <cell r="BI81">
            <v>0.67</v>
          </cell>
        </row>
        <row r="82">
          <cell r="B82" t="str">
            <v>FRA</v>
          </cell>
          <cell r="C82" t="str">
            <v>Pump price for diesel fuel (US$ per liter)</v>
          </cell>
          <cell r="D82" t="str">
            <v>EP.PMP.DESL.CD</v>
          </cell>
          <cell r="AN82">
            <v>0.78</v>
          </cell>
          <cell r="AQ82">
            <v>0.77</v>
          </cell>
          <cell r="AS82">
            <v>0.82</v>
          </cell>
          <cell r="AU82">
            <v>0.8</v>
          </cell>
          <cell r="AW82">
            <v>1.25</v>
          </cell>
          <cell r="AY82">
            <v>1.33</v>
          </cell>
          <cell r="BA82">
            <v>1.45</v>
          </cell>
          <cell r="BC82">
            <v>1.72</v>
          </cell>
          <cell r="BE82">
            <v>1.78</v>
          </cell>
          <cell r="BG82">
            <v>1.63</v>
          </cell>
          <cell r="BI82">
            <v>1.2</v>
          </cell>
        </row>
        <row r="83">
          <cell r="B83" t="str">
            <v>FRO</v>
          </cell>
          <cell r="C83" t="str">
            <v>Pump price for diesel fuel (US$ per liter)</v>
          </cell>
          <cell r="D83" t="str">
            <v>EP.PMP.DESL.CD</v>
          </cell>
        </row>
        <row r="84">
          <cell r="B84" t="str">
            <v>FSM</v>
          </cell>
          <cell r="C84" t="str">
            <v>Pump price for diesel fuel (US$ per liter)</v>
          </cell>
          <cell r="D84" t="str">
            <v>EP.PMP.DESL.CD</v>
          </cell>
        </row>
        <row r="85">
          <cell r="B85" t="str">
            <v>GAB</v>
          </cell>
          <cell r="C85" t="str">
            <v>Pump price for diesel fuel (US$ per liter)</v>
          </cell>
          <cell r="D85" t="str">
            <v>EP.PMP.DESL.CD</v>
          </cell>
          <cell r="AJ85">
            <v>0.83</v>
          </cell>
          <cell r="AK85">
            <v>0.7</v>
          </cell>
          <cell r="AQ85">
            <v>0.39</v>
          </cell>
          <cell r="AS85">
            <v>0.37</v>
          </cell>
          <cell r="AU85">
            <v>0.53</v>
          </cell>
          <cell r="AW85">
            <v>0.69</v>
          </cell>
          <cell r="AY85">
            <v>0.39</v>
          </cell>
          <cell r="BA85">
            <v>0.9</v>
          </cell>
          <cell r="BE85">
            <v>0.91</v>
          </cell>
          <cell r="BG85">
            <v>0.9</v>
          </cell>
          <cell r="BI85">
            <v>0.79</v>
          </cell>
        </row>
        <row r="86">
          <cell r="B86" t="str">
            <v>GBR</v>
          </cell>
          <cell r="C86" t="str">
            <v>Pump price for diesel fuel (US$ per liter)</v>
          </cell>
          <cell r="D86" t="str">
            <v>EP.PMP.DESL.CD</v>
          </cell>
          <cell r="AN86">
            <v>0.85</v>
          </cell>
          <cell r="AQ86">
            <v>1.1100000000000001</v>
          </cell>
          <cell r="AS86">
            <v>1.22</v>
          </cell>
          <cell r="AU86">
            <v>1.2</v>
          </cell>
          <cell r="AW86">
            <v>1.6</v>
          </cell>
          <cell r="AY86">
            <v>1.73</v>
          </cell>
          <cell r="BA86">
            <v>1.65</v>
          </cell>
          <cell r="BC86">
            <v>1.98</v>
          </cell>
          <cell r="BE86">
            <v>2.27</v>
          </cell>
          <cell r="BG86">
            <v>1.99</v>
          </cell>
          <cell r="BI86">
            <v>1.49</v>
          </cell>
        </row>
        <row r="87">
          <cell r="B87" t="str">
            <v>GEO</v>
          </cell>
          <cell r="C87" t="str">
            <v>Pump price for diesel fuel (US$ per liter)</v>
          </cell>
          <cell r="D87" t="str">
            <v>EP.PMP.DESL.CD</v>
          </cell>
          <cell r="AQ87">
            <v>0.25</v>
          </cell>
          <cell r="AU87">
            <v>0.41</v>
          </cell>
          <cell r="AW87">
            <v>0.67</v>
          </cell>
          <cell r="AY87">
            <v>0.89</v>
          </cell>
          <cell r="BA87">
            <v>1.1599999999999999</v>
          </cell>
          <cell r="BC87">
            <v>1.1299999999999999</v>
          </cell>
          <cell r="BE87">
            <v>1.37</v>
          </cell>
          <cell r="BG87">
            <v>1.24</v>
          </cell>
          <cell r="BI87">
            <v>0.74</v>
          </cell>
        </row>
        <row r="88">
          <cell r="B88" t="str">
            <v>GHA</v>
          </cell>
          <cell r="C88" t="str">
            <v>Pump price for diesel fuel (US$ per liter)</v>
          </cell>
          <cell r="D88" t="str">
            <v>EP.PMP.DESL.CD</v>
          </cell>
          <cell r="AJ88">
            <v>0.43</v>
          </cell>
          <cell r="AK88">
            <v>0.45</v>
          </cell>
          <cell r="AN88">
            <v>0.33</v>
          </cell>
          <cell r="AQ88">
            <v>0.3</v>
          </cell>
          <cell r="AS88">
            <v>0.19</v>
          </cell>
          <cell r="AU88">
            <v>0.23</v>
          </cell>
          <cell r="AW88">
            <v>0.43</v>
          </cell>
          <cell r="AY88">
            <v>0.84</v>
          </cell>
          <cell r="BA88">
            <v>0.9</v>
          </cell>
          <cell r="BC88">
            <v>0.83</v>
          </cell>
          <cell r="BE88">
            <v>0.95</v>
          </cell>
          <cell r="BG88">
            <v>1.03</v>
          </cell>
          <cell r="BI88">
            <v>0.85</v>
          </cell>
        </row>
        <row r="89">
          <cell r="B89" t="str">
            <v>GIB</v>
          </cell>
          <cell r="C89" t="str">
            <v>Pump price for diesel fuel (US$ per liter)</v>
          </cell>
          <cell r="D89" t="str">
            <v>EP.PMP.DESL.CD</v>
          </cell>
        </row>
        <row r="90">
          <cell r="B90" t="str">
            <v>GIN</v>
          </cell>
          <cell r="C90" t="str">
            <v>Pump price for diesel fuel (US$ per liter)</v>
          </cell>
          <cell r="D90" t="str">
            <v>EP.PMP.DESL.CD</v>
          </cell>
          <cell r="AJ90">
            <v>0.61</v>
          </cell>
          <cell r="AK90">
            <v>0.56000000000000005</v>
          </cell>
          <cell r="AQ90">
            <v>0.56000000000000005</v>
          </cell>
          <cell r="AS90">
            <v>0.69</v>
          </cell>
          <cell r="AU90">
            <v>0.56000000000000005</v>
          </cell>
          <cell r="AW90">
            <v>0.69</v>
          </cell>
          <cell r="AY90">
            <v>0.82</v>
          </cell>
          <cell r="BA90">
            <v>1.02</v>
          </cell>
          <cell r="BC90">
            <v>0.95</v>
          </cell>
          <cell r="BE90">
            <v>1.34</v>
          </cell>
          <cell r="BG90">
            <v>1.45</v>
          </cell>
          <cell r="BI90">
            <v>0.9</v>
          </cell>
        </row>
        <row r="91">
          <cell r="B91" t="str">
            <v>GMB</v>
          </cell>
          <cell r="C91" t="str">
            <v>Pump price for diesel fuel (US$ per liter)</v>
          </cell>
          <cell r="D91" t="str">
            <v>EP.PMP.DESL.CD</v>
          </cell>
          <cell r="AJ91">
            <v>0.52</v>
          </cell>
          <cell r="AK91">
            <v>0.48</v>
          </cell>
          <cell r="AQ91">
            <v>0.63</v>
          </cell>
          <cell r="AS91">
            <v>0.47</v>
          </cell>
          <cell r="AU91">
            <v>0.4</v>
          </cell>
          <cell r="AW91">
            <v>0.73</v>
          </cell>
          <cell r="AY91">
            <v>1.01</v>
          </cell>
          <cell r="BA91">
            <v>0.75</v>
          </cell>
          <cell r="BG91">
            <v>1.29</v>
          </cell>
          <cell r="BI91">
            <v>1.06</v>
          </cell>
        </row>
        <row r="92">
          <cell r="B92" t="str">
            <v>GNB</v>
          </cell>
          <cell r="C92" t="str">
            <v>Pump price for diesel fuel (US$ per liter)</v>
          </cell>
          <cell r="D92" t="str">
            <v>EP.PMP.DESL.CD</v>
          </cell>
        </row>
        <row r="93">
          <cell r="B93" t="str">
            <v>GNQ</v>
          </cell>
          <cell r="C93" t="str">
            <v>Pump price for diesel fuel (US$ per liter)</v>
          </cell>
          <cell r="D93" t="str">
            <v>EP.PMP.DESL.CD</v>
          </cell>
        </row>
        <row r="94">
          <cell r="B94" t="str">
            <v>GRC</v>
          </cell>
          <cell r="C94" t="str">
            <v>Pump price for diesel fuel (US$ per liter)</v>
          </cell>
          <cell r="D94" t="str">
            <v>EP.PMP.DESL.CD</v>
          </cell>
          <cell r="AN94">
            <v>0.59</v>
          </cell>
          <cell r="AQ94">
            <v>0.4</v>
          </cell>
          <cell r="AS94">
            <v>0.71</v>
          </cell>
          <cell r="AU94">
            <v>0.68</v>
          </cell>
          <cell r="AW94">
            <v>1.23</v>
          </cell>
          <cell r="AY94">
            <v>1.19</v>
          </cell>
          <cell r="BA94">
            <v>1.41</v>
          </cell>
          <cell r="BC94">
            <v>1.78</v>
          </cell>
          <cell r="BE94">
            <v>2.08</v>
          </cell>
          <cell r="BG94">
            <v>1.63</v>
          </cell>
          <cell r="BI94">
            <v>1.22</v>
          </cell>
        </row>
        <row r="95">
          <cell r="B95" t="str">
            <v>GRD</v>
          </cell>
          <cell r="C95" t="str">
            <v>Pump price for diesel fuel (US$ per liter)</v>
          </cell>
          <cell r="D95" t="str">
            <v>EP.PMP.DESL.CD</v>
          </cell>
          <cell r="AQ95">
            <v>0.41</v>
          </cell>
          <cell r="AS95">
            <v>0.41</v>
          </cell>
          <cell r="AU95">
            <v>0.41</v>
          </cell>
          <cell r="AW95">
            <v>0.68</v>
          </cell>
          <cell r="AY95">
            <v>0.89</v>
          </cell>
          <cell r="BA95">
            <v>1.34</v>
          </cell>
          <cell r="BC95">
            <v>1.02</v>
          </cell>
          <cell r="BE95">
            <v>1.07</v>
          </cell>
          <cell r="BI95">
            <v>1.04</v>
          </cell>
        </row>
        <row r="96">
          <cell r="B96" t="str">
            <v>GRL</v>
          </cell>
          <cell r="C96" t="str">
            <v>Pump price for diesel fuel (US$ per liter)</v>
          </cell>
          <cell r="D96" t="str">
            <v>EP.PMP.DESL.CD</v>
          </cell>
        </row>
        <row r="97">
          <cell r="B97" t="str">
            <v>GTM</v>
          </cell>
          <cell r="C97" t="str">
            <v>Pump price for diesel fuel (US$ per liter)</v>
          </cell>
          <cell r="D97" t="str">
            <v>EP.PMP.DESL.CD</v>
          </cell>
          <cell r="AK97">
            <v>0.25</v>
          </cell>
          <cell r="AN97">
            <v>0.28000000000000003</v>
          </cell>
          <cell r="AQ97">
            <v>0.32</v>
          </cell>
          <cell r="AS97">
            <v>0.42</v>
          </cell>
          <cell r="AU97">
            <v>0.32</v>
          </cell>
          <cell r="AW97">
            <v>0.63</v>
          </cell>
          <cell r="AY97">
            <v>0.64</v>
          </cell>
          <cell r="BA97">
            <v>0.82</v>
          </cell>
          <cell r="BC97">
            <v>0.85</v>
          </cell>
          <cell r="BE97">
            <v>1.04</v>
          </cell>
          <cell r="BG97">
            <v>0.9</v>
          </cell>
          <cell r="BI97">
            <v>0.65</v>
          </cell>
        </row>
        <row r="98">
          <cell r="B98" t="str">
            <v>GUM</v>
          </cell>
          <cell r="C98" t="str">
            <v>Pump price for diesel fuel (US$ per liter)</v>
          </cell>
          <cell r="D98" t="str">
            <v>EP.PMP.DESL.CD</v>
          </cell>
        </row>
        <row r="99">
          <cell r="B99" t="str">
            <v>GUY</v>
          </cell>
          <cell r="C99" t="str">
            <v>Pump price for diesel fuel (US$ per liter)</v>
          </cell>
          <cell r="D99" t="str">
            <v>EP.PMP.DESL.CD</v>
          </cell>
          <cell r="AQ99">
            <v>0.27</v>
          </cell>
          <cell r="AS99">
            <v>0.37</v>
          </cell>
          <cell r="AU99">
            <v>0.27</v>
          </cell>
          <cell r="AW99">
            <v>0.61</v>
          </cell>
          <cell r="BA99">
            <v>0.85</v>
          </cell>
          <cell r="BC99">
            <v>0.85</v>
          </cell>
          <cell r="BE99">
            <v>1.05</v>
          </cell>
          <cell r="BG99">
            <v>1.1100000000000001</v>
          </cell>
          <cell r="BI99">
            <v>0.78</v>
          </cell>
        </row>
        <row r="100">
          <cell r="B100" t="str">
            <v>HIC</v>
          </cell>
          <cell r="C100" t="str">
            <v>Pump price for diesel fuel (US$ per liter)</v>
          </cell>
          <cell r="D100" t="str">
            <v>EP.PMP.DESL.CD</v>
          </cell>
          <cell r="AQ100">
            <v>0.49</v>
          </cell>
          <cell r="AS100">
            <v>0.65</v>
          </cell>
          <cell r="AU100">
            <v>0.65500000000000003</v>
          </cell>
          <cell r="AW100">
            <v>0.97499999999999998</v>
          </cell>
          <cell r="AY100">
            <v>1.19</v>
          </cell>
          <cell r="BA100">
            <v>1.335</v>
          </cell>
          <cell r="BC100">
            <v>1.5</v>
          </cell>
          <cell r="BE100">
            <v>1.77</v>
          </cell>
          <cell r="BG100">
            <v>1.585</v>
          </cell>
          <cell r="BI100">
            <v>1.145</v>
          </cell>
        </row>
        <row r="101">
          <cell r="B101" t="str">
            <v>HKG</v>
          </cell>
          <cell r="C101" t="str">
            <v>Pump price for diesel fuel (US$ per liter)</v>
          </cell>
          <cell r="D101" t="str">
            <v>EP.PMP.DESL.CD</v>
          </cell>
          <cell r="AJ101">
            <v>0.56999999999999995</v>
          </cell>
          <cell r="AN101">
            <v>0.74</v>
          </cell>
          <cell r="AQ101">
            <v>0.85</v>
          </cell>
          <cell r="AS101">
            <v>0.8</v>
          </cell>
          <cell r="AU101">
            <v>0.77</v>
          </cell>
          <cell r="AW101">
            <v>1</v>
          </cell>
          <cell r="AY101">
            <v>1.06</v>
          </cell>
          <cell r="BA101">
            <v>1.1599999999999999</v>
          </cell>
          <cell r="BC101">
            <v>1.32</v>
          </cell>
          <cell r="BE101">
            <v>1.57</v>
          </cell>
          <cell r="BG101">
            <v>1.56</v>
          </cell>
          <cell r="BI101">
            <v>1.42</v>
          </cell>
        </row>
        <row r="102">
          <cell r="B102" t="str">
            <v>HND</v>
          </cell>
          <cell r="C102" t="str">
            <v>Pump price for diesel fuel (US$ per liter)</v>
          </cell>
          <cell r="D102" t="str">
            <v>EP.PMP.DESL.CD</v>
          </cell>
          <cell r="AK102">
            <v>0.26</v>
          </cell>
          <cell r="AN102">
            <v>0.25</v>
          </cell>
          <cell r="AQ102">
            <v>0.3</v>
          </cell>
          <cell r="AS102">
            <v>0.46</v>
          </cell>
          <cell r="AU102">
            <v>0.46</v>
          </cell>
          <cell r="AW102">
            <v>0.66</v>
          </cell>
          <cell r="AY102">
            <v>0.73</v>
          </cell>
          <cell r="BA102">
            <v>0.8</v>
          </cell>
          <cell r="BC102">
            <v>0.92</v>
          </cell>
          <cell r="BE102">
            <v>1.1499999999999999</v>
          </cell>
          <cell r="BG102">
            <v>1.03</v>
          </cell>
          <cell r="BI102">
            <v>0.8</v>
          </cell>
        </row>
        <row r="103">
          <cell r="B103" t="str">
            <v>HPC</v>
          </cell>
          <cell r="C103" t="str">
            <v>Pump price for diesel fuel (US$ per liter)</v>
          </cell>
          <cell r="D103" t="str">
            <v>EP.PMP.DESL.CD</v>
          </cell>
          <cell r="AJ103">
            <v>0.57999999999999996</v>
          </cell>
          <cell r="AK103">
            <v>0.56999999999999995</v>
          </cell>
          <cell r="AN103">
            <v>0.48</v>
          </cell>
          <cell r="AQ103">
            <v>0.45</v>
          </cell>
          <cell r="AS103">
            <v>0.47</v>
          </cell>
          <cell r="AU103">
            <v>0.5</v>
          </cell>
          <cell r="AW103">
            <v>0.8</v>
          </cell>
          <cell r="AY103">
            <v>1</v>
          </cell>
          <cell r="BA103">
            <v>1.05</v>
          </cell>
          <cell r="BC103">
            <v>1.1100000000000001</v>
          </cell>
          <cell r="BE103">
            <v>1.22</v>
          </cell>
          <cell r="BG103">
            <v>1.17</v>
          </cell>
          <cell r="BI103">
            <v>0.88</v>
          </cell>
        </row>
        <row r="104">
          <cell r="B104" t="str">
            <v>HRV</v>
          </cell>
          <cell r="C104" t="str">
            <v>Pump price for diesel fuel (US$ per liter)</v>
          </cell>
          <cell r="D104" t="str">
            <v>EP.PMP.DESL.CD</v>
          </cell>
          <cell r="AN104">
            <v>0.64</v>
          </cell>
          <cell r="AQ104">
            <v>0.61</v>
          </cell>
          <cell r="AS104">
            <v>0.6</v>
          </cell>
          <cell r="AU104">
            <v>0.74</v>
          </cell>
          <cell r="AW104">
            <v>1.1299999999999999</v>
          </cell>
          <cell r="AY104">
            <v>1.22</v>
          </cell>
          <cell r="BA104">
            <v>1.37</v>
          </cell>
          <cell r="BC104">
            <v>1.49</v>
          </cell>
          <cell r="BE104">
            <v>1.7</v>
          </cell>
          <cell r="BG104">
            <v>1.59</v>
          </cell>
          <cell r="BI104">
            <v>1.17</v>
          </cell>
        </row>
        <row r="105">
          <cell r="B105" t="str">
            <v>HTI</v>
          </cell>
          <cell r="C105" t="str">
            <v>Pump price for diesel fuel (US$ per liter)</v>
          </cell>
          <cell r="D105" t="str">
            <v>EP.PMP.DESL.CD</v>
          </cell>
          <cell r="AQ105">
            <v>0.36</v>
          </cell>
          <cell r="AS105">
            <v>0.35</v>
          </cell>
          <cell r="AU105">
            <v>0.3</v>
          </cell>
          <cell r="AW105">
            <v>0.6</v>
          </cell>
          <cell r="BA105">
            <v>0.89</v>
          </cell>
          <cell r="BE105">
            <v>1.03</v>
          </cell>
          <cell r="BG105">
            <v>0.94</v>
          </cell>
          <cell r="BI105">
            <v>0.62</v>
          </cell>
        </row>
        <row r="106">
          <cell r="B106" t="str">
            <v>HUN</v>
          </cell>
          <cell r="C106" t="str">
            <v>Pump price for diesel fuel (US$ per liter)</v>
          </cell>
          <cell r="D106" t="str">
            <v>EP.PMP.DESL.CD</v>
          </cell>
          <cell r="AN106">
            <v>0.65</v>
          </cell>
          <cell r="AQ106">
            <v>0.64</v>
          </cell>
          <cell r="AS106">
            <v>0.79</v>
          </cell>
          <cell r="AU106">
            <v>0.85</v>
          </cell>
          <cell r="AW106">
            <v>1.22</v>
          </cell>
          <cell r="AY106">
            <v>1.31</v>
          </cell>
          <cell r="BA106">
            <v>1.38</v>
          </cell>
          <cell r="BC106">
            <v>1.61</v>
          </cell>
          <cell r="BE106">
            <v>1.91</v>
          </cell>
          <cell r="BG106">
            <v>1.65</v>
          </cell>
          <cell r="BI106">
            <v>1.2</v>
          </cell>
        </row>
        <row r="107">
          <cell r="B107" t="str">
            <v>IBD</v>
          </cell>
          <cell r="C107" t="str">
            <v>Pump price for diesel fuel (US$ per liter)</v>
          </cell>
          <cell r="D107" t="str">
            <v>EP.PMP.DESL.CD</v>
          </cell>
          <cell r="AN107">
            <v>0.28000000000000003</v>
          </cell>
          <cell r="AQ107">
            <v>0.28000000000000003</v>
          </cell>
          <cell r="AS107">
            <v>0.37</v>
          </cell>
          <cell r="AU107">
            <v>0.34</v>
          </cell>
          <cell r="AW107">
            <v>0.505</v>
          </cell>
          <cell r="AY107">
            <v>0.70499999999999996</v>
          </cell>
          <cell r="BA107">
            <v>0.85</v>
          </cell>
          <cell r="BC107">
            <v>0.96499999999999997</v>
          </cell>
          <cell r="BE107">
            <v>1.175</v>
          </cell>
          <cell r="BG107">
            <v>1.06</v>
          </cell>
          <cell r="BI107">
            <v>0.7</v>
          </cell>
        </row>
        <row r="108">
          <cell r="B108" t="str">
            <v>IBT</v>
          </cell>
          <cell r="C108" t="str">
            <v>Pump price for diesel fuel (US$ per liter)</v>
          </cell>
          <cell r="D108" t="str">
            <v>EP.PMP.DESL.CD</v>
          </cell>
          <cell r="AQ108">
            <v>0.30499999999999999</v>
          </cell>
          <cell r="AS108">
            <v>0.39</v>
          </cell>
          <cell r="AU108">
            <v>0.38</v>
          </cell>
          <cell r="AW108">
            <v>0.61</v>
          </cell>
          <cell r="AY108">
            <v>0.80500000000000005</v>
          </cell>
          <cell r="BA108">
            <v>0.95</v>
          </cell>
          <cell r="BC108">
            <v>0.98</v>
          </cell>
          <cell r="BE108">
            <v>1.2050000000000001</v>
          </cell>
          <cell r="BG108">
            <v>1.1000000000000001</v>
          </cell>
          <cell r="BI108">
            <v>0.8</v>
          </cell>
        </row>
        <row r="109">
          <cell r="B109" t="str">
            <v>IDA</v>
          </cell>
          <cell r="C109" t="str">
            <v>Pump price for diesel fuel (US$ per liter)</v>
          </cell>
          <cell r="D109" t="str">
            <v>EP.PMP.DESL.CD</v>
          </cell>
          <cell r="AQ109">
            <v>0.37</v>
          </cell>
          <cell r="AS109">
            <v>0.43</v>
          </cell>
          <cell r="AU109">
            <v>0.42</v>
          </cell>
          <cell r="AW109">
            <v>0.68</v>
          </cell>
          <cell r="AY109">
            <v>0.88</v>
          </cell>
          <cell r="BA109">
            <v>1.03</v>
          </cell>
          <cell r="BC109">
            <v>1.01</v>
          </cell>
          <cell r="BE109">
            <v>1.22</v>
          </cell>
          <cell r="BG109">
            <v>1.1399999999999999</v>
          </cell>
          <cell r="BI109">
            <v>0.83499999999999996</v>
          </cell>
        </row>
        <row r="110">
          <cell r="B110" t="str">
            <v>IDB</v>
          </cell>
          <cell r="C110" t="str">
            <v>Pump price for diesel fuel (US$ per liter)</v>
          </cell>
          <cell r="D110" t="str">
            <v>EP.PMP.DESL.CD</v>
          </cell>
          <cell r="AQ110">
            <v>0.37</v>
          </cell>
          <cell r="AS110">
            <v>0.36499999999999999</v>
          </cell>
          <cell r="AU110">
            <v>0.38</v>
          </cell>
          <cell r="AW110">
            <v>0.65</v>
          </cell>
          <cell r="AY110">
            <v>0.88</v>
          </cell>
          <cell r="BA110">
            <v>1.0449999999999999</v>
          </cell>
          <cell r="BC110">
            <v>0.97</v>
          </cell>
          <cell r="BE110">
            <v>1.2</v>
          </cell>
          <cell r="BG110">
            <v>1.1399999999999999</v>
          </cell>
          <cell r="BI110">
            <v>0.81499999999999995</v>
          </cell>
        </row>
        <row r="111">
          <cell r="B111" t="str">
            <v>IDN</v>
          </cell>
          <cell r="C111" t="str">
            <v>Pump price for diesel fuel (US$ per liter)</v>
          </cell>
          <cell r="D111" t="str">
            <v>EP.PMP.DESL.CD</v>
          </cell>
          <cell r="AJ111">
            <v>0.13</v>
          </cell>
          <cell r="AN111">
            <v>0.2</v>
          </cell>
          <cell r="AQ111">
            <v>7.0000000000000007E-2</v>
          </cell>
          <cell r="AS111">
            <v>0.06</v>
          </cell>
          <cell r="AU111">
            <v>0.19</v>
          </cell>
          <cell r="AW111">
            <v>0.18</v>
          </cell>
          <cell r="AY111">
            <v>0.44</v>
          </cell>
          <cell r="BA111">
            <v>0.42</v>
          </cell>
          <cell r="BC111">
            <v>0.51</v>
          </cell>
          <cell r="BE111">
            <v>0.47</v>
          </cell>
          <cell r="BG111">
            <v>0.62</v>
          </cell>
          <cell r="BI111">
            <v>0.61</v>
          </cell>
        </row>
        <row r="112">
          <cell r="B112" t="str">
            <v>IDX</v>
          </cell>
          <cell r="C112" t="str">
            <v>Pump price for diesel fuel (US$ per liter)</v>
          </cell>
          <cell r="D112" t="str">
            <v>EP.PMP.DESL.CD</v>
          </cell>
          <cell r="AQ112">
            <v>0.36499999999999999</v>
          </cell>
          <cell r="AS112">
            <v>0.45</v>
          </cell>
          <cell r="AU112">
            <v>0.435</v>
          </cell>
          <cell r="AW112">
            <v>0.72</v>
          </cell>
          <cell r="AY112">
            <v>0.88</v>
          </cell>
          <cell r="BA112">
            <v>1.02</v>
          </cell>
          <cell r="BC112">
            <v>1.03</v>
          </cell>
          <cell r="BE112">
            <v>1.22</v>
          </cell>
          <cell r="BG112">
            <v>1.1399999999999999</v>
          </cell>
          <cell r="BI112">
            <v>0.84499999999999997</v>
          </cell>
        </row>
        <row r="113">
          <cell r="B113" t="str">
            <v>IMN</v>
          </cell>
          <cell r="C113" t="str">
            <v>Pump price for diesel fuel (US$ per liter)</v>
          </cell>
          <cell r="D113" t="str">
            <v>EP.PMP.DESL.CD</v>
          </cell>
        </row>
        <row r="114">
          <cell r="B114" t="str">
            <v>IND</v>
          </cell>
          <cell r="C114" t="str">
            <v>Pump price for diesel fuel (US$ per liter)</v>
          </cell>
          <cell r="D114" t="str">
            <v>EP.PMP.DESL.CD</v>
          </cell>
          <cell r="AJ114">
            <v>0.23</v>
          </cell>
          <cell r="AN114">
            <v>0.19</v>
          </cell>
          <cell r="AQ114">
            <v>0.21</v>
          </cell>
          <cell r="AS114">
            <v>0.39</v>
          </cell>
          <cell r="AU114">
            <v>0.41</v>
          </cell>
          <cell r="AW114">
            <v>0.62</v>
          </cell>
          <cell r="AY114">
            <v>0.75</v>
          </cell>
          <cell r="BA114">
            <v>0.7</v>
          </cell>
          <cell r="BC114">
            <v>0.82</v>
          </cell>
          <cell r="BE114">
            <v>0.86</v>
          </cell>
          <cell r="BG114">
            <v>0.91</v>
          </cell>
          <cell r="BI114">
            <v>0.81</v>
          </cell>
        </row>
        <row r="115">
          <cell r="B115" t="str">
            <v>INX</v>
          </cell>
          <cell r="C115" t="str">
            <v>Pump price for diesel fuel (US$ per liter)</v>
          </cell>
          <cell r="D115" t="str">
            <v>EP.PMP.DESL.CD</v>
          </cell>
        </row>
        <row r="116">
          <cell r="B116" t="str">
            <v>IRL</v>
          </cell>
          <cell r="C116" t="str">
            <v>Pump price for diesel fuel (US$ per liter)</v>
          </cell>
          <cell r="D116" t="str">
            <v>EP.PMP.DESL.CD</v>
          </cell>
          <cell r="AN116">
            <v>0.87</v>
          </cell>
          <cell r="AQ116">
            <v>1.02</v>
          </cell>
          <cell r="AS116">
            <v>0.72</v>
          </cell>
          <cell r="AU116">
            <v>0.8</v>
          </cell>
          <cell r="AW116">
            <v>1.29</v>
          </cell>
          <cell r="AY116">
            <v>1.35</v>
          </cell>
          <cell r="BA116">
            <v>1.64</v>
          </cell>
          <cell r="BC116">
            <v>1.69</v>
          </cell>
          <cell r="BE116">
            <v>1.98</v>
          </cell>
          <cell r="BG116">
            <v>1.84</v>
          </cell>
          <cell r="BI116">
            <v>1.29</v>
          </cell>
        </row>
        <row r="117">
          <cell r="B117" t="str">
            <v>IRN</v>
          </cell>
          <cell r="C117" t="str">
            <v>Pump price for diesel fuel (US$ per liter)</v>
          </cell>
          <cell r="D117" t="str">
            <v>EP.PMP.DESL.CD</v>
          </cell>
          <cell r="AQ117">
            <v>0.01</v>
          </cell>
          <cell r="AS117">
            <v>0.02</v>
          </cell>
          <cell r="AU117">
            <v>0.02</v>
          </cell>
          <cell r="AW117">
            <v>0.02</v>
          </cell>
          <cell r="AY117">
            <v>0.03</v>
          </cell>
          <cell r="BA117">
            <v>0.03</v>
          </cell>
          <cell r="BC117">
            <v>1.6E-2</v>
          </cell>
          <cell r="BE117">
            <v>0.124</v>
          </cell>
          <cell r="BG117">
            <v>0.187</v>
          </cell>
          <cell r="BI117">
            <v>0.216</v>
          </cell>
        </row>
        <row r="118">
          <cell r="B118" t="str">
            <v>IRQ</v>
          </cell>
          <cell r="C118" t="str">
            <v>Pump price for diesel fuel (US$ per liter)</v>
          </cell>
          <cell r="D118" t="str">
            <v>EP.PMP.DESL.CD</v>
          </cell>
          <cell r="BC118">
            <v>0.56000000000000005</v>
          </cell>
          <cell r="BI118">
            <v>0.7</v>
          </cell>
        </row>
        <row r="119">
          <cell r="B119" t="str">
            <v>ISL</v>
          </cell>
          <cell r="C119" t="str">
            <v>Pump price for diesel fuel (US$ per liter)</v>
          </cell>
          <cell r="D119" t="str">
            <v>EP.PMP.DESL.CD</v>
          </cell>
          <cell r="AQ119">
            <v>0.4</v>
          </cell>
          <cell r="AS119">
            <v>0.45</v>
          </cell>
          <cell r="AU119">
            <v>0.62</v>
          </cell>
          <cell r="AW119">
            <v>0.88</v>
          </cell>
          <cell r="AY119">
            <v>1.78</v>
          </cell>
          <cell r="BA119">
            <v>1.31</v>
          </cell>
          <cell r="BC119">
            <v>1.71</v>
          </cell>
          <cell r="BE119">
            <v>2.06</v>
          </cell>
          <cell r="BG119">
            <v>1.86</v>
          </cell>
          <cell r="BI119">
            <v>1.63</v>
          </cell>
        </row>
        <row r="120">
          <cell r="B120" t="str">
            <v>ISR</v>
          </cell>
          <cell r="C120" t="str">
            <v>Pump price for diesel fuel (US$ per liter)</v>
          </cell>
          <cell r="D120" t="str">
            <v>EP.PMP.DESL.CD</v>
          </cell>
          <cell r="AN120">
            <v>0.31</v>
          </cell>
          <cell r="AQ120">
            <v>0.31</v>
          </cell>
          <cell r="AS120">
            <v>0.64</v>
          </cell>
          <cell r="AU120">
            <v>0.62</v>
          </cell>
          <cell r="AW120">
            <v>0.8</v>
          </cell>
          <cell r="AY120">
            <v>1.27</v>
          </cell>
          <cell r="BA120">
            <v>1.7</v>
          </cell>
          <cell r="BC120">
            <v>1.87</v>
          </cell>
          <cell r="BE120">
            <v>2.12</v>
          </cell>
          <cell r="BG120">
            <v>2.08</v>
          </cell>
        </row>
        <row r="121">
          <cell r="B121" t="str">
            <v>ITA</v>
          </cell>
          <cell r="C121" t="str">
            <v>Pump price for diesel fuel (US$ per liter)</v>
          </cell>
          <cell r="D121" t="str">
            <v>EP.PMP.DESL.CD</v>
          </cell>
          <cell r="AN121">
            <v>0.86</v>
          </cell>
          <cell r="AQ121">
            <v>0.93</v>
          </cell>
          <cell r="AS121">
            <v>0.83</v>
          </cell>
          <cell r="AU121">
            <v>0.86</v>
          </cell>
          <cell r="AW121">
            <v>1.31</v>
          </cell>
          <cell r="AY121">
            <v>1.49</v>
          </cell>
          <cell r="BA121">
            <v>1.63</v>
          </cell>
          <cell r="BC121">
            <v>1.69</v>
          </cell>
          <cell r="BE121">
            <v>2.1800000000000002</v>
          </cell>
          <cell r="BG121">
            <v>2.0099999999999998</v>
          </cell>
          <cell r="BI121">
            <v>1.44</v>
          </cell>
        </row>
        <row r="122">
          <cell r="B122" t="str">
            <v>JAM</v>
          </cell>
          <cell r="C122" t="str">
            <v>Pump price for diesel fuel (US$ per liter)</v>
          </cell>
          <cell r="D122" t="str">
            <v>EP.PMP.DESL.CD</v>
          </cell>
          <cell r="AQ122">
            <v>0.33</v>
          </cell>
          <cell r="AS122">
            <v>0.49</v>
          </cell>
          <cell r="AU122">
            <v>0.44</v>
          </cell>
          <cell r="AW122">
            <v>0.56999999999999995</v>
          </cell>
          <cell r="AY122">
            <v>0.75</v>
          </cell>
          <cell r="BA122">
            <v>0.84</v>
          </cell>
          <cell r="BC122">
            <v>0.98</v>
          </cell>
          <cell r="BE122">
            <v>1.19</v>
          </cell>
          <cell r="BG122">
            <v>1.06</v>
          </cell>
        </row>
        <row r="123">
          <cell r="B123" t="str">
            <v>JOR</v>
          </cell>
          <cell r="C123" t="str">
            <v>Pump price for diesel fuel (US$ per liter)</v>
          </cell>
          <cell r="D123" t="str">
            <v>EP.PMP.DESL.CD</v>
          </cell>
          <cell r="AN123">
            <v>0.15</v>
          </cell>
          <cell r="AQ123">
            <v>0.15</v>
          </cell>
          <cell r="AS123">
            <v>0.15</v>
          </cell>
          <cell r="AU123">
            <v>0.17</v>
          </cell>
          <cell r="AW123">
            <v>0.19</v>
          </cell>
          <cell r="AY123">
            <v>0.45</v>
          </cell>
          <cell r="BA123">
            <v>0.61</v>
          </cell>
          <cell r="BC123">
            <v>0.73</v>
          </cell>
          <cell r="BE123">
            <v>0.97</v>
          </cell>
          <cell r="BG123">
            <v>0.82</v>
          </cell>
          <cell r="BI123">
            <v>0.64</v>
          </cell>
        </row>
        <row r="124">
          <cell r="B124" t="str">
            <v>JPN</v>
          </cell>
          <cell r="C124" t="str">
            <v>Pump price for diesel fuel (US$ per liter)</v>
          </cell>
          <cell r="D124" t="str">
            <v>EP.PMP.DESL.CD</v>
          </cell>
          <cell r="AN124">
            <v>0.75</v>
          </cell>
          <cell r="AQ124">
            <v>0.69</v>
          </cell>
          <cell r="AS124">
            <v>0.76</v>
          </cell>
          <cell r="AU124">
            <v>0.66</v>
          </cell>
          <cell r="AW124">
            <v>0.95</v>
          </cell>
          <cell r="AY124">
            <v>0.9</v>
          </cell>
          <cell r="BA124">
            <v>1.3</v>
          </cell>
          <cell r="BC124">
            <v>1.37</v>
          </cell>
          <cell r="BE124">
            <v>1.61</v>
          </cell>
          <cell r="BG124">
            <v>1.1000000000000001</v>
          </cell>
          <cell r="BI124">
            <v>0.88</v>
          </cell>
        </row>
        <row r="125">
          <cell r="B125" t="str">
            <v>KAZ</v>
          </cell>
          <cell r="C125" t="str">
            <v>Pump price for diesel fuel (US$ per liter)</v>
          </cell>
          <cell r="D125" t="str">
            <v>EP.PMP.DESL.CD</v>
          </cell>
          <cell r="AQ125">
            <v>0.24</v>
          </cell>
          <cell r="AS125">
            <v>0.28999999999999998</v>
          </cell>
          <cell r="AU125">
            <v>0.28999999999999998</v>
          </cell>
          <cell r="AW125">
            <v>0.38</v>
          </cell>
          <cell r="AY125">
            <v>0.45</v>
          </cell>
          <cell r="BA125">
            <v>0.72</v>
          </cell>
          <cell r="BC125">
            <v>0.51</v>
          </cell>
          <cell r="BE125">
            <v>0.67</v>
          </cell>
          <cell r="BG125">
            <v>0.64</v>
          </cell>
          <cell r="BI125">
            <v>0.4</v>
          </cell>
        </row>
        <row r="126">
          <cell r="B126" t="str">
            <v>KEN</v>
          </cell>
          <cell r="C126" t="str">
            <v>Pump price for diesel fuel (US$ per liter)</v>
          </cell>
          <cell r="D126" t="str">
            <v>EP.PMP.DESL.CD</v>
          </cell>
          <cell r="AJ126">
            <v>0.37</v>
          </cell>
          <cell r="AK126">
            <v>0.33</v>
          </cell>
          <cell r="AN126">
            <v>0.43</v>
          </cell>
          <cell r="AQ126">
            <v>0.54</v>
          </cell>
          <cell r="AS126">
            <v>0.6</v>
          </cell>
          <cell r="AU126">
            <v>0.56000000000000005</v>
          </cell>
          <cell r="AW126">
            <v>0.76</v>
          </cell>
          <cell r="AY126">
            <v>0.98</v>
          </cell>
          <cell r="BA126">
            <v>1.1399999999999999</v>
          </cell>
          <cell r="BC126">
            <v>1.27</v>
          </cell>
          <cell r="BE126">
            <v>1.26</v>
          </cell>
          <cell r="BG126">
            <v>1.07</v>
          </cell>
          <cell r="BI126">
            <v>0.82</v>
          </cell>
        </row>
        <row r="127">
          <cell r="B127" t="str">
            <v>KGZ</v>
          </cell>
          <cell r="C127" t="str">
            <v>Pump price for diesel fuel (US$ per liter)</v>
          </cell>
          <cell r="D127" t="str">
            <v>EP.PMP.DESL.CD</v>
          </cell>
          <cell r="AQ127">
            <v>0.27</v>
          </cell>
          <cell r="AS127">
            <v>0.33</v>
          </cell>
          <cell r="AU127">
            <v>0.25</v>
          </cell>
          <cell r="AW127">
            <v>0.43</v>
          </cell>
          <cell r="AY127">
            <v>0.54</v>
          </cell>
          <cell r="BA127">
            <v>0.88</v>
          </cell>
          <cell r="BC127">
            <v>0.79</v>
          </cell>
          <cell r="BG127">
            <v>0.76</v>
          </cell>
          <cell r="BI127">
            <v>0.49</v>
          </cell>
        </row>
        <row r="128">
          <cell r="B128" t="str">
            <v>KHM</v>
          </cell>
          <cell r="C128" t="str">
            <v>Pump price for diesel fuel (US$ per liter)</v>
          </cell>
          <cell r="D128" t="str">
            <v>EP.PMP.DESL.CD</v>
          </cell>
          <cell r="AQ128">
            <v>0.28000000000000003</v>
          </cell>
          <cell r="AS128">
            <v>0.44</v>
          </cell>
          <cell r="AU128">
            <v>0.44</v>
          </cell>
          <cell r="AW128">
            <v>0.61</v>
          </cell>
          <cell r="AY128">
            <v>0.78</v>
          </cell>
          <cell r="BA128">
            <v>0.89</v>
          </cell>
          <cell r="BC128">
            <v>0.98</v>
          </cell>
          <cell r="BE128">
            <v>1.27</v>
          </cell>
          <cell r="BG128">
            <v>1.24</v>
          </cell>
          <cell r="BI128">
            <v>0.8</v>
          </cell>
        </row>
        <row r="129">
          <cell r="B129" t="str">
            <v>KIR</v>
          </cell>
          <cell r="C129" t="str">
            <v>Pump price for diesel fuel (US$ per liter)</v>
          </cell>
          <cell r="D129" t="str">
            <v>EP.PMP.DESL.CD</v>
          </cell>
        </row>
        <row r="130">
          <cell r="B130" t="str">
            <v>KNA</v>
          </cell>
          <cell r="C130" t="str">
            <v>Pump price for diesel fuel (US$ per liter)</v>
          </cell>
          <cell r="D130" t="str">
            <v>EP.PMP.DESL.CD</v>
          </cell>
        </row>
        <row r="131">
          <cell r="B131" t="str">
            <v>KOR</v>
          </cell>
          <cell r="C131" t="str">
            <v>Pump price for diesel fuel (US$ per liter)</v>
          </cell>
          <cell r="D131" t="str">
            <v>EP.PMP.DESL.CD</v>
          </cell>
          <cell r="AJ131">
            <v>0.25</v>
          </cell>
          <cell r="AN131">
            <v>0.33</v>
          </cell>
          <cell r="AQ131">
            <v>0.41</v>
          </cell>
          <cell r="AS131">
            <v>0.66</v>
          </cell>
          <cell r="AU131">
            <v>0.64</v>
          </cell>
          <cell r="AW131">
            <v>0.95</v>
          </cell>
          <cell r="AY131">
            <v>1.33</v>
          </cell>
          <cell r="BA131">
            <v>1.4</v>
          </cell>
          <cell r="BC131">
            <v>1.35</v>
          </cell>
          <cell r="BE131">
            <v>1.63</v>
          </cell>
          <cell r="BG131">
            <v>1.37</v>
          </cell>
          <cell r="BI131">
            <v>1.05</v>
          </cell>
        </row>
        <row r="132">
          <cell r="B132" t="str">
            <v>KWT</v>
          </cell>
          <cell r="C132" t="str">
            <v>Pump price for diesel fuel (US$ per liter)</v>
          </cell>
          <cell r="D132" t="str">
            <v>EP.PMP.DESL.CD</v>
          </cell>
          <cell r="AQ132">
            <v>0.13</v>
          </cell>
          <cell r="AS132">
            <v>0.18</v>
          </cell>
          <cell r="AU132">
            <v>0.18</v>
          </cell>
          <cell r="AW132">
            <v>0.24</v>
          </cell>
          <cell r="AY132">
            <v>0.21</v>
          </cell>
          <cell r="BA132">
            <v>0.2</v>
          </cell>
          <cell r="BC132">
            <v>0.21</v>
          </cell>
          <cell r="BE132">
            <v>0.2</v>
          </cell>
          <cell r="BG132">
            <v>0.19</v>
          </cell>
          <cell r="BI132">
            <v>0.31</v>
          </cell>
        </row>
        <row r="133">
          <cell r="B133" t="str">
            <v>LAC</v>
          </cell>
          <cell r="C133" t="str">
            <v>Pump price for diesel fuel (US$ per liter)</v>
          </cell>
          <cell r="D133" t="str">
            <v>EP.PMP.DESL.CD</v>
          </cell>
          <cell r="AQ133">
            <v>0.31</v>
          </cell>
          <cell r="AS133">
            <v>0.41</v>
          </cell>
          <cell r="AU133">
            <v>0.41</v>
          </cell>
          <cell r="AW133">
            <v>0.56499999999999995</v>
          </cell>
          <cell r="AY133">
            <v>0.74</v>
          </cell>
          <cell r="BA133">
            <v>0.82</v>
          </cell>
          <cell r="BC133">
            <v>0.98</v>
          </cell>
          <cell r="BE133">
            <v>1.175</v>
          </cell>
          <cell r="BG133">
            <v>1.04</v>
          </cell>
          <cell r="BI133">
            <v>0.75</v>
          </cell>
        </row>
        <row r="134">
          <cell r="B134" t="str">
            <v>LAO</v>
          </cell>
          <cell r="C134" t="str">
            <v>Pump price for diesel fuel (US$ per liter)</v>
          </cell>
          <cell r="D134" t="str">
            <v>EP.PMP.DESL.CD</v>
          </cell>
          <cell r="AQ134">
            <v>0.24</v>
          </cell>
          <cell r="AS134">
            <v>0.32</v>
          </cell>
          <cell r="AU134">
            <v>0.3</v>
          </cell>
          <cell r="AW134">
            <v>0.48</v>
          </cell>
          <cell r="AY134">
            <v>0.73</v>
          </cell>
          <cell r="BA134">
            <v>0.76</v>
          </cell>
          <cell r="BC134">
            <v>0.97</v>
          </cell>
          <cell r="BE134">
            <v>1.18</v>
          </cell>
          <cell r="BG134">
            <v>1.08</v>
          </cell>
          <cell r="BI134">
            <v>0.8</v>
          </cell>
        </row>
        <row r="135">
          <cell r="B135" t="str">
            <v>LBN</v>
          </cell>
          <cell r="C135" t="str">
            <v>Pump price for diesel fuel (US$ per liter)</v>
          </cell>
          <cell r="D135" t="str">
            <v>EP.PMP.DESL.CD</v>
          </cell>
          <cell r="AQ135">
            <v>0.22</v>
          </cell>
          <cell r="AS135">
            <v>0.31</v>
          </cell>
          <cell r="AU135">
            <v>0.25</v>
          </cell>
          <cell r="AW135">
            <v>0.43</v>
          </cell>
          <cell r="AY135">
            <v>0.62</v>
          </cell>
          <cell r="BA135">
            <v>0.76</v>
          </cell>
          <cell r="BC135">
            <v>0.77</v>
          </cell>
          <cell r="BE135">
            <v>0.94</v>
          </cell>
          <cell r="BG135">
            <v>0.73</v>
          </cell>
          <cell r="BI135">
            <v>0.47</v>
          </cell>
        </row>
        <row r="136">
          <cell r="B136" t="str">
            <v>LBR</v>
          </cell>
          <cell r="C136" t="str">
            <v>Pump price for diesel fuel (US$ per liter)</v>
          </cell>
          <cell r="D136" t="str">
            <v>EP.PMP.DESL.CD</v>
          </cell>
          <cell r="AW136">
            <v>0.77</v>
          </cell>
          <cell r="AY136">
            <v>0.85</v>
          </cell>
          <cell r="BA136">
            <v>1.03</v>
          </cell>
          <cell r="BC136">
            <v>0.96</v>
          </cell>
          <cell r="BE136">
            <v>1.22</v>
          </cell>
          <cell r="BG136">
            <v>0.94</v>
          </cell>
          <cell r="BI136">
            <v>0.83</v>
          </cell>
        </row>
        <row r="137">
          <cell r="B137" t="str">
            <v>LBY</v>
          </cell>
          <cell r="C137" t="str">
            <v>Pump price for diesel fuel (US$ per liter)</v>
          </cell>
          <cell r="D137" t="str">
            <v>EP.PMP.DESL.CD</v>
          </cell>
          <cell r="AQ137">
            <v>0.17</v>
          </cell>
          <cell r="AS137">
            <v>0.16</v>
          </cell>
          <cell r="AU137">
            <v>0.08</v>
          </cell>
          <cell r="AW137">
            <v>0.08</v>
          </cell>
          <cell r="AY137">
            <v>0.06</v>
          </cell>
          <cell r="BA137">
            <v>0.12</v>
          </cell>
          <cell r="BC137">
            <v>0.13</v>
          </cell>
          <cell r="BE137">
            <v>0.1</v>
          </cell>
          <cell r="BI137">
            <v>0.11</v>
          </cell>
        </row>
        <row r="138">
          <cell r="B138" t="str">
            <v>LCA</v>
          </cell>
          <cell r="C138" t="str">
            <v>Pump price for diesel fuel (US$ per liter)</v>
          </cell>
          <cell r="D138" t="str">
            <v>EP.PMP.DESL.CD</v>
          </cell>
        </row>
        <row r="139">
          <cell r="B139" t="str">
            <v>LCN</v>
          </cell>
          <cell r="C139" t="str">
            <v>Pump price for diesel fuel (US$ per liter)</v>
          </cell>
          <cell r="D139" t="str">
            <v>EP.PMP.DESL.CD</v>
          </cell>
          <cell r="AQ139">
            <v>0.3</v>
          </cell>
          <cell r="AS139">
            <v>0.41</v>
          </cell>
          <cell r="AU139">
            <v>0.375</v>
          </cell>
          <cell r="AW139">
            <v>0.57499999999999996</v>
          </cell>
          <cell r="AY139">
            <v>0.75</v>
          </cell>
          <cell r="BA139">
            <v>0.84</v>
          </cell>
          <cell r="BC139">
            <v>0.98</v>
          </cell>
          <cell r="BE139">
            <v>1.18</v>
          </cell>
          <cell r="BG139">
            <v>1.05</v>
          </cell>
          <cell r="BI139">
            <v>0.745</v>
          </cell>
        </row>
        <row r="140">
          <cell r="B140" t="str">
            <v>LDC</v>
          </cell>
          <cell r="C140" t="str">
            <v>Pump price for diesel fuel (US$ per liter)</v>
          </cell>
          <cell r="D140" t="str">
            <v>EP.PMP.DESL.CD</v>
          </cell>
          <cell r="AJ140">
            <v>0.55500000000000005</v>
          </cell>
          <cell r="AK140">
            <v>0.59</v>
          </cell>
          <cell r="AQ140">
            <v>0.39500000000000002</v>
          </cell>
          <cell r="AS140">
            <v>0.44</v>
          </cell>
          <cell r="AU140">
            <v>0.45</v>
          </cell>
          <cell r="AW140">
            <v>0.75</v>
          </cell>
          <cell r="AY140">
            <v>0.98</v>
          </cell>
          <cell r="BA140">
            <v>1.0449999999999999</v>
          </cell>
          <cell r="BC140">
            <v>1.07</v>
          </cell>
          <cell r="BE140">
            <v>1.25</v>
          </cell>
          <cell r="BG140">
            <v>1.2</v>
          </cell>
          <cell r="BI140">
            <v>0.84</v>
          </cell>
        </row>
        <row r="141">
          <cell r="B141" t="str">
            <v>LIC</v>
          </cell>
          <cell r="C141" t="str">
            <v>Pump price for diesel fuel (US$ per liter)</v>
          </cell>
          <cell r="D141" t="str">
            <v>EP.PMP.DESL.CD</v>
          </cell>
          <cell r="AJ141">
            <v>0.61</v>
          </cell>
          <cell r="AK141">
            <v>0.6</v>
          </cell>
          <cell r="AN141">
            <v>0.55000000000000004</v>
          </cell>
          <cell r="AQ141">
            <v>0.49</v>
          </cell>
          <cell r="AS141">
            <v>0.46500000000000002</v>
          </cell>
          <cell r="AU141">
            <v>0.52</v>
          </cell>
          <cell r="AW141">
            <v>0.81</v>
          </cell>
          <cell r="AY141">
            <v>1.0049999999999999</v>
          </cell>
          <cell r="BA141">
            <v>1.085</v>
          </cell>
          <cell r="BC141">
            <v>1.1100000000000001</v>
          </cell>
          <cell r="BE141">
            <v>1.24</v>
          </cell>
          <cell r="BG141">
            <v>1.2250000000000001</v>
          </cell>
          <cell r="BI141">
            <v>0.88</v>
          </cell>
        </row>
        <row r="142">
          <cell r="B142" t="str">
            <v>LIE</v>
          </cell>
          <cell r="C142" t="str">
            <v>Pump price for diesel fuel (US$ per liter)</v>
          </cell>
          <cell r="D142" t="str">
            <v>EP.PMP.DESL.CD</v>
          </cell>
          <cell r="AQ142">
            <v>0.89</v>
          </cell>
          <cell r="AS142">
            <v>0.84</v>
          </cell>
          <cell r="AU142">
            <v>0.93</v>
          </cell>
          <cell r="AW142">
            <v>1.37</v>
          </cell>
          <cell r="AY142">
            <v>1.36</v>
          </cell>
          <cell r="BA142">
            <v>1.52</v>
          </cell>
          <cell r="BC142">
            <v>1.77</v>
          </cell>
          <cell r="BE142">
            <v>2.06</v>
          </cell>
          <cell r="BG142">
            <v>1.79</v>
          </cell>
        </row>
        <row r="143">
          <cell r="B143" t="str">
            <v>LKA</v>
          </cell>
          <cell r="C143" t="str">
            <v>Pump price for diesel fuel (US$ per liter)</v>
          </cell>
          <cell r="D143" t="str">
            <v>EP.PMP.DESL.CD</v>
          </cell>
          <cell r="AJ143">
            <v>0.27</v>
          </cell>
          <cell r="AN143">
            <v>0.23</v>
          </cell>
          <cell r="AQ143">
            <v>0.3</v>
          </cell>
          <cell r="AS143">
            <v>0.27</v>
          </cell>
          <cell r="AU143">
            <v>0.31</v>
          </cell>
          <cell r="AW143">
            <v>0.41</v>
          </cell>
          <cell r="AY143">
            <v>0.55000000000000004</v>
          </cell>
          <cell r="BA143">
            <v>0.75</v>
          </cell>
          <cell r="BC143">
            <v>0.66</v>
          </cell>
          <cell r="BE143">
            <v>0.93</v>
          </cell>
          <cell r="BG143">
            <v>0.9</v>
          </cell>
          <cell r="BI143">
            <v>0.65</v>
          </cell>
        </row>
        <row r="144">
          <cell r="B144" t="str">
            <v>LMC</v>
          </cell>
          <cell r="C144" t="str">
            <v>Pump price for diesel fuel (US$ per liter)</v>
          </cell>
          <cell r="D144" t="str">
            <v>EP.PMP.DESL.CD</v>
          </cell>
          <cell r="AQ144">
            <v>0.28000000000000003</v>
          </cell>
          <cell r="AS144">
            <v>0.375</v>
          </cell>
          <cell r="AU144">
            <v>0.33500000000000002</v>
          </cell>
          <cell r="AW144">
            <v>0.59</v>
          </cell>
          <cell r="AY144">
            <v>0.745</v>
          </cell>
          <cell r="BA144">
            <v>0.86</v>
          </cell>
          <cell r="BC144">
            <v>0.91</v>
          </cell>
          <cell r="BE144">
            <v>1.1599999999999999</v>
          </cell>
          <cell r="BG144">
            <v>1.04</v>
          </cell>
          <cell r="BI144">
            <v>0.8</v>
          </cell>
        </row>
        <row r="145">
          <cell r="B145" t="str">
            <v>LMY</v>
          </cell>
          <cell r="C145" t="str">
            <v>Pump price for diesel fuel (US$ per liter)</v>
          </cell>
          <cell r="D145" t="str">
            <v>EP.PMP.DESL.CD</v>
          </cell>
          <cell r="AQ145">
            <v>0.31</v>
          </cell>
          <cell r="AS145">
            <v>0.39</v>
          </cell>
          <cell r="AU145">
            <v>0.39500000000000002</v>
          </cell>
          <cell r="AW145">
            <v>0.61</v>
          </cell>
          <cell r="AY145">
            <v>0.79500000000000004</v>
          </cell>
          <cell r="BA145">
            <v>0.95</v>
          </cell>
          <cell r="BC145">
            <v>0.98</v>
          </cell>
          <cell r="BE145">
            <v>1.2050000000000001</v>
          </cell>
          <cell r="BG145">
            <v>1.105</v>
          </cell>
          <cell r="BI145">
            <v>0.79500000000000004</v>
          </cell>
        </row>
        <row r="146">
          <cell r="B146" t="str">
            <v>LSO</v>
          </cell>
          <cell r="C146" t="str">
            <v>Pump price for diesel fuel (US$ per liter)</v>
          </cell>
          <cell r="D146" t="str">
            <v>EP.PMP.DESL.CD</v>
          </cell>
          <cell r="AQ146">
            <v>0.38</v>
          </cell>
          <cell r="AS146">
            <v>0.47</v>
          </cell>
          <cell r="AW146">
            <v>0.68</v>
          </cell>
          <cell r="AY146">
            <v>0.88</v>
          </cell>
          <cell r="BA146">
            <v>0.93</v>
          </cell>
          <cell r="BC146">
            <v>1.07</v>
          </cell>
          <cell r="BE146">
            <v>1.31</v>
          </cell>
          <cell r="BG146">
            <v>1.07</v>
          </cell>
          <cell r="BI146">
            <v>0.73</v>
          </cell>
        </row>
        <row r="147">
          <cell r="B147" t="str">
            <v>LTE</v>
          </cell>
          <cell r="C147" t="str">
            <v>Pump price for diesel fuel (US$ per liter)</v>
          </cell>
          <cell r="D147" t="str">
            <v>EP.PMP.DESL.CD</v>
          </cell>
          <cell r="AQ147">
            <v>0.27</v>
          </cell>
          <cell r="AS147">
            <v>0.35</v>
          </cell>
          <cell r="AU147">
            <v>0.34499999999999997</v>
          </cell>
          <cell r="AW147">
            <v>0.56499999999999995</v>
          </cell>
          <cell r="AY147">
            <v>0.78</v>
          </cell>
          <cell r="BA147">
            <v>1.02</v>
          </cell>
          <cell r="BC147">
            <v>1.0049999999999999</v>
          </cell>
          <cell r="BE147">
            <v>1.23</v>
          </cell>
          <cell r="BG147">
            <v>1.1100000000000001</v>
          </cell>
          <cell r="BI147">
            <v>0.69</v>
          </cell>
        </row>
        <row r="148">
          <cell r="B148" t="str">
            <v>LTU</v>
          </cell>
          <cell r="C148" t="str">
            <v>Pump price for diesel fuel (US$ per liter)</v>
          </cell>
          <cell r="D148" t="str">
            <v>EP.PMP.DESL.CD</v>
          </cell>
          <cell r="AN148">
            <v>0.3</v>
          </cell>
          <cell r="AQ148">
            <v>0.34</v>
          </cell>
          <cell r="AS148">
            <v>0.55000000000000004</v>
          </cell>
          <cell r="AU148">
            <v>0.59</v>
          </cell>
          <cell r="AW148">
            <v>1.02</v>
          </cell>
          <cell r="AY148">
            <v>1.0900000000000001</v>
          </cell>
          <cell r="BA148">
            <v>1.22</v>
          </cell>
          <cell r="BC148">
            <v>1.42</v>
          </cell>
          <cell r="BE148">
            <v>1.7</v>
          </cell>
          <cell r="BG148">
            <v>1.5</v>
          </cell>
          <cell r="BI148">
            <v>1.05</v>
          </cell>
        </row>
        <row r="149">
          <cell r="B149" t="str">
            <v>LUX</v>
          </cell>
          <cell r="C149" t="str">
            <v>Pump price for diesel fuel (US$ per liter)</v>
          </cell>
          <cell r="D149" t="str">
            <v>EP.PMP.DESL.CD</v>
          </cell>
          <cell r="AN149">
            <v>0.68</v>
          </cell>
          <cell r="AQ149">
            <v>0.61</v>
          </cell>
          <cell r="AS149">
            <v>0.67</v>
          </cell>
          <cell r="AU149">
            <v>0.65</v>
          </cell>
          <cell r="AW149">
            <v>0.98</v>
          </cell>
          <cell r="AY149">
            <v>1.1399999999999999</v>
          </cell>
          <cell r="BA149">
            <v>1.33</v>
          </cell>
          <cell r="BC149">
            <v>1.36</v>
          </cell>
          <cell r="BE149">
            <v>1.64</v>
          </cell>
          <cell r="BG149">
            <v>1.39</v>
          </cell>
          <cell r="BI149">
            <v>1.03</v>
          </cell>
        </row>
        <row r="150">
          <cell r="B150" t="str">
            <v>LVA</v>
          </cell>
          <cell r="C150" t="str">
            <v>Pump price for diesel fuel (US$ per liter)</v>
          </cell>
          <cell r="D150" t="str">
            <v>EP.PMP.DESL.CD</v>
          </cell>
          <cell r="AN150">
            <v>0.34</v>
          </cell>
          <cell r="AQ150">
            <v>0.35</v>
          </cell>
          <cell r="AS150">
            <v>0.57999999999999996</v>
          </cell>
          <cell r="AU150">
            <v>0.65</v>
          </cell>
          <cell r="AW150">
            <v>0.9</v>
          </cell>
          <cell r="AY150">
            <v>1.1499999999999999</v>
          </cell>
          <cell r="BA150">
            <v>1.23</v>
          </cell>
          <cell r="BC150">
            <v>1.49</v>
          </cell>
          <cell r="BE150">
            <v>1.77</v>
          </cell>
          <cell r="BG150">
            <v>1.49</v>
          </cell>
          <cell r="BI150">
            <v>1.07</v>
          </cell>
        </row>
        <row r="151">
          <cell r="B151" t="str">
            <v>MAC</v>
          </cell>
          <cell r="C151" t="str">
            <v>Pump price for diesel fuel (US$ per liter)</v>
          </cell>
          <cell r="D151" t="str">
            <v>EP.PMP.DESL.CD</v>
          </cell>
        </row>
        <row r="152">
          <cell r="B152" t="str">
            <v>MAF</v>
          </cell>
          <cell r="C152" t="str">
            <v>Pump price for diesel fuel (US$ per liter)</v>
          </cell>
          <cell r="D152" t="str">
            <v>EP.PMP.DESL.CD</v>
          </cell>
        </row>
        <row r="153">
          <cell r="B153" t="str">
            <v>MAR</v>
          </cell>
          <cell r="C153" t="str">
            <v>Pump price for diesel fuel (US$ per liter)</v>
          </cell>
          <cell r="D153" t="str">
            <v>EP.PMP.DESL.CD</v>
          </cell>
          <cell r="AJ153">
            <v>0.45</v>
          </cell>
          <cell r="AK153">
            <v>0.41</v>
          </cell>
          <cell r="AN153">
            <v>0.47</v>
          </cell>
          <cell r="AQ153">
            <v>0.47</v>
          </cell>
          <cell r="AS153">
            <v>0.53</v>
          </cell>
          <cell r="AU153">
            <v>0.55000000000000004</v>
          </cell>
          <cell r="AW153">
            <v>0.7</v>
          </cell>
          <cell r="AY153">
            <v>0.87</v>
          </cell>
          <cell r="BA153">
            <v>0.83</v>
          </cell>
          <cell r="BC153">
            <v>0.88</v>
          </cell>
          <cell r="BE153">
            <v>0.96</v>
          </cell>
          <cell r="BG153">
            <v>1.1100000000000001</v>
          </cell>
          <cell r="BI153">
            <v>0.86</v>
          </cell>
        </row>
        <row r="154">
          <cell r="B154" t="str">
            <v>MCO</v>
          </cell>
          <cell r="C154" t="str">
            <v>Pump price for diesel fuel (US$ per liter)</v>
          </cell>
          <cell r="D154" t="str">
            <v>EP.PMP.DESL.CD</v>
          </cell>
          <cell r="BA154">
            <v>1.55</v>
          </cell>
          <cell r="BC154">
            <v>1.69</v>
          </cell>
          <cell r="BE154">
            <v>2.04</v>
          </cell>
          <cell r="BG154">
            <v>1.78</v>
          </cell>
        </row>
        <row r="155">
          <cell r="B155" t="str">
            <v>MDA</v>
          </cell>
          <cell r="C155" t="str">
            <v>Pump price for diesel fuel (US$ per liter)</v>
          </cell>
          <cell r="D155" t="str">
            <v>EP.PMP.DESL.CD</v>
          </cell>
          <cell r="BA155">
            <v>1.04</v>
          </cell>
          <cell r="BC155">
            <v>1.08</v>
          </cell>
          <cell r="BE155">
            <v>1.4</v>
          </cell>
          <cell r="BG155">
            <v>1.1599999999999999</v>
          </cell>
          <cell r="BI155">
            <v>0.69</v>
          </cell>
        </row>
        <row r="156">
          <cell r="B156" t="str">
            <v>MDG</v>
          </cell>
          <cell r="C156" t="str">
            <v>Pump price for diesel fuel (US$ per liter)</v>
          </cell>
          <cell r="D156" t="str">
            <v>EP.PMP.DESL.CD</v>
          </cell>
          <cell r="AJ156">
            <v>0.25</v>
          </cell>
          <cell r="AK156">
            <v>0.31</v>
          </cell>
          <cell r="AN156">
            <v>0.32</v>
          </cell>
          <cell r="AQ156">
            <v>0.33</v>
          </cell>
          <cell r="AS156">
            <v>0.45</v>
          </cell>
          <cell r="AU156">
            <v>0.65</v>
          </cell>
          <cell r="AW156">
            <v>0.79</v>
          </cell>
          <cell r="AY156">
            <v>1</v>
          </cell>
          <cell r="BA156">
            <v>1.43</v>
          </cell>
          <cell r="BC156">
            <v>1.26</v>
          </cell>
          <cell r="BE156">
            <v>1.22</v>
          </cell>
          <cell r="BG156">
            <v>1.0900000000000001</v>
          </cell>
          <cell r="BI156">
            <v>0.93</v>
          </cell>
        </row>
        <row r="157">
          <cell r="B157" t="str">
            <v>MDV</v>
          </cell>
          <cell r="C157" t="str">
            <v>Pump price for diesel fuel (US$ per liter)</v>
          </cell>
          <cell r="D157" t="str">
            <v>EP.PMP.DESL.CD</v>
          </cell>
          <cell r="BC157">
            <v>0.83</v>
          </cell>
          <cell r="BE157">
            <v>1.0900000000000001</v>
          </cell>
          <cell r="BG157">
            <v>0.98</v>
          </cell>
        </row>
        <row r="158">
          <cell r="B158" t="str">
            <v>MEA</v>
          </cell>
          <cell r="C158" t="str">
            <v>Pump price for diesel fuel (US$ per liter)</v>
          </cell>
          <cell r="D158" t="str">
            <v>EP.PMP.DESL.CD</v>
          </cell>
          <cell r="AQ158">
            <v>0.16</v>
          </cell>
          <cell r="AS158">
            <v>0.19500000000000001</v>
          </cell>
          <cell r="AU158">
            <v>0.185</v>
          </cell>
          <cell r="AW158">
            <v>0.19</v>
          </cell>
          <cell r="AY158">
            <v>0.28000000000000003</v>
          </cell>
          <cell r="BA158">
            <v>0.45500000000000002</v>
          </cell>
          <cell r="BC158">
            <v>0.45</v>
          </cell>
          <cell r="BE158">
            <v>0.42499999999999999</v>
          </cell>
          <cell r="BG158">
            <v>0.66</v>
          </cell>
          <cell r="BI158">
            <v>0.49</v>
          </cell>
        </row>
        <row r="159">
          <cell r="B159" t="str">
            <v>MEX</v>
          </cell>
          <cell r="C159" t="str">
            <v>Pump price for diesel fuel (US$ per liter)</v>
          </cell>
          <cell r="D159" t="str">
            <v>EP.PMP.DESL.CD</v>
          </cell>
          <cell r="AK159">
            <v>0.28000000000000003</v>
          </cell>
          <cell r="AN159">
            <v>0.25</v>
          </cell>
          <cell r="AQ159">
            <v>0.28000000000000003</v>
          </cell>
          <cell r="AS159">
            <v>0.45</v>
          </cell>
          <cell r="AU159">
            <v>0.47</v>
          </cell>
          <cell r="AW159">
            <v>0.45</v>
          </cell>
          <cell r="AY159">
            <v>0.52</v>
          </cell>
          <cell r="BA159">
            <v>0.54</v>
          </cell>
          <cell r="BC159">
            <v>0.72</v>
          </cell>
          <cell r="BE159">
            <v>0.85</v>
          </cell>
          <cell r="BG159">
            <v>1.02</v>
          </cell>
          <cell r="BI159">
            <v>0.72</v>
          </cell>
        </row>
        <row r="160">
          <cell r="B160" t="str">
            <v>MHL</v>
          </cell>
          <cell r="C160" t="str">
            <v>Pump price for diesel fuel (US$ per liter)</v>
          </cell>
          <cell r="D160" t="str">
            <v>EP.PMP.DESL.CD</v>
          </cell>
          <cell r="BG160">
            <v>1.47</v>
          </cell>
        </row>
        <row r="161">
          <cell r="B161" t="str">
            <v>MIC</v>
          </cell>
          <cell r="C161" t="str">
            <v>Pump price for diesel fuel (US$ per liter)</v>
          </cell>
          <cell r="D161" t="str">
            <v>EP.PMP.DESL.CD</v>
          </cell>
          <cell r="AQ161">
            <v>0.28000000000000003</v>
          </cell>
          <cell r="AS161">
            <v>0.38</v>
          </cell>
          <cell r="AU161">
            <v>0.36</v>
          </cell>
          <cell r="AW161">
            <v>0.59</v>
          </cell>
          <cell r="AY161">
            <v>0.75</v>
          </cell>
          <cell r="BA161">
            <v>0.9</v>
          </cell>
          <cell r="BC161">
            <v>0.97</v>
          </cell>
          <cell r="BE161">
            <v>1.18</v>
          </cell>
          <cell r="BG161">
            <v>1.075</v>
          </cell>
          <cell r="BI161">
            <v>0.77</v>
          </cell>
        </row>
        <row r="162">
          <cell r="B162" t="str">
            <v>MKD</v>
          </cell>
          <cell r="C162" t="str">
            <v>Pump price for diesel fuel (US$ per liter)</v>
          </cell>
          <cell r="D162" t="str">
            <v>EP.PMP.DESL.CD</v>
          </cell>
          <cell r="AN162">
            <v>0.59</v>
          </cell>
          <cell r="AQ162">
            <v>0.46</v>
          </cell>
          <cell r="AS162">
            <v>0.56000000000000005</v>
          </cell>
          <cell r="AU162">
            <v>0.63</v>
          </cell>
          <cell r="AW162">
            <v>0.92</v>
          </cell>
          <cell r="AY162">
            <v>1.0900000000000001</v>
          </cell>
          <cell r="BA162">
            <v>1.1200000000000001</v>
          </cell>
          <cell r="BC162">
            <v>1.27</v>
          </cell>
          <cell r="BE162">
            <v>1.55</v>
          </cell>
          <cell r="BG162">
            <v>1.27</v>
          </cell>
          <cell r="BI162">
            <v>0.88</v>
          </cell>
        </row>
        <row r="163">
          <cell r="B163" t="str">
            <v>MLI</v>
          </cell>
          <cell r="C163" t="str">
            <v>Pump price for diesel fuel (US$ per liter)</v>
          </cell>
          <cell r="D163" t="str">
            <v>EP.PMP.DESL.CD</v>
          </cell>
          <cell r="AJ163">
            <v>0.74</v>
          </cell>
          <cell r="AK163">
            <v>0.74</v>
          </cell>
          <cell r="AN163">
            <v>0.56999999999999995</v>
          </cell>
          <cell r="AQ163">
            <v>0.48</v>
          </cell>
          <cell r="AS163">
            <v>0.43</v>
          </cell>
          <cell r="AU163">
            <v>0.55000000000000004</v>
          </cell>
          <cell r="AW163">
            <v>0.9</v>
          </cell>
          <cell r="AY163">
            <v>1.04</v>
          </cell>
          <cell r="BA163">
            <v>1.1000000000000001</v>
          </cell>
          <cell r="BC163">
            <v>1.25</v>
          </cell>
          <cell r="BE163">
            <v>1.25</v>
          </cell>
          <cell r="BG163">
            <v>1.29</v>
          </cell>
          <cell r="BI163">
            <v>0.98</v>
          </cell>
        </row>
        <row r="164">
          <cell r="B164" t="str">
            <v>MLT</v>
          </cell>
          <cell r="C164" t="str">
            <v>Pump price for diesel fuel (US$ per liter)</v>
          </cell>
          <cell r="D164" t="str">
            <v>EP.PMP.DESL.CD</v>
          </cell>
          <cell r="AQ164">
            <v>0.49</v>
          </cell>
          <cell r="AS164">
            <v>0.44</v>
          </cell>
          <cell r="AU164">
            <v>0.53</v>
          </cell>
          <cell r="AW164">
            <v>0.97</v>
          </cell>
          <cell r="AY164">
            <v>1.26</v>
          </cell>
          <cell r="BA164">
            <v>1.56</v>
          </cell>
          <cell r="BC164">
            <v>1.66</v>
          </cell>
          <cell r="BE164">
            <v>1.75</v>
          </cell>
          <cell r="BG164">
            <v>1.7</v>
          </cell>
          <cell r="BI164">
            <v>1.22</v>
          </cell>
        </row>
        <row r="165">
          <cell r="B165" t="str">
            <v>MMR</v>
          </cell>
          <cell r="C165" t="str">
            <v>Pump price for diesel fuel (US$ per liter)</v>
          </cell>
          <cell r="D165" t="str">
            <v>EP.PMP.DESL.CD</v>
          </cell>
          <cell r="AQ165">
            <v>0.12</v>
          </cell>
          <cell r="AS165">
            <v>0.12</v>
          </cell>
          <cell r="AU165">
            <v>0.28000000000000003</v>
          </cell>
          <cell r="AW165">
            <v>0.1</v>
          </cell>
          <cell r="AY165">
            <v>0.75</v>
          </cell>
          <cell r="BA165">
            <v>0.52</v>
          </cell>
          <cell r="BC165">
            <v>0.8</v>
          </cell>
          <cell r="BG165">
            <v>0.93</v>
          </cell>
          <cell r="BI165">
            <v>0.51</v>
          </cell>
        </row>
        <row r="166">
          <cell r="B166" t="str">
            <v>MNA</v>
          </cell>
          <cell r="C166" t="str">
            <v>Pump price for diesel fuel (US$ per liter)</v>
          </cell>
          <cell r="D166" t="str">
            <v>EP.PMP.DESL.CD</v>
          </cell>
          <cell r="AQ166">
            <v>0.16</v>
          </cell>
          <cell r="AS166">
            <v>0.15</v>
          </cell>
          <cell r="AU166">
            <v>0.17</v>
          </cell>
          <cell r="AW166">
            <v>0.15</v>
          </cell>
          <cell r="AY166">
            <v>0.28000000000000003</v>
          </cell>
          <cell r="BA166">
            <v>0.53</v>
          </cell>
          <cell r="BC166">
            <v>0.56000000000000005</v>
          </cell>
          <cell r="BE166">
            <v>0.57999999999999996</v>
          </cell>
          <cell r="BG166">
            <v>0.7</v>
          </cell>
          <cell r="BI166">
            <v>0.63</v>
          </cell>
        </row>
        <row r="167">
          <cell r="B167" t="str">
            <v>MNE</v>
          </cell>
          <cell r="C167" t="str">
            <v>Pump price for diesel fuel (US$ per liter)</v>
          </cell>
          <cell r="D167" t="str">
            <v>EP.PMP.DESL.CD</v>
          </cell>
          <cell r="AN167">
            <v>0.84</v>
          </cell>
          <cell r="AQ167">
            <v>0.43</v>
          </cell>
          <cell r="AS167">
            <v>0.56000000000000005</v>
          </cell>
          <cell r="AU167">
            <v>0.66</v>
          </cell>
          <cell r="AW167">
            <v>1.06</v>
          </cell>
          <cell r="AY167">
            <v>1.27</v>
          </cell>
          <cell r="BA167">
            <v>1.21</v>
          </cell>
          <cell r="BC167">
            <v>1.49</v>
          </cell>
          <cell r="BE167">
            <v>1.75</v>
          </cell>
          <cell r="BG167">
            <v>1.49</v>
          </cell>
          <cell r="BI167">
            <v>1.02</v>
          </cell>
        </row>
        <row r="168">
          <cell r="B168" t="str">
            <v>MNG</v>
          </cell>
          <cell r="C168" t="str">
            <v>Pump price for diesel fuel (US$ per liter)</v>
          </cell>
          <cell r="D168" t="str">
            <v>EP.PMP.DESL.CD</v>
          </cell>
          <cell r="AQ168">
            <v>0.22</v>
          </cell>
          <cell r="AS168">
            <v>0.38</v>
          </cell>
          <cell r="AU168">
            <v>0.37</v>
          </cell>
          <cell r="AW168">
            <v>0.67</v>
          </cell>
          <cell r="AY168">
            <v>0.87</v>
          </cell>
          <cell r="BA168">
            <v>1.42</v>
          </cell>
          <cell r="BC168">
            <v>1.04</v>
          </cell>
          <cell r="BE168">
            <v>1.22</v>
          </cell>
          <cell r="BG168">
            <v>0.96</v>
          </cell>
          <cell r="BI168">
            <v>0.67</v>
          </cell>
        </row>
        <row r="169">
          <cell r="B169" t="str">
            <v>MNP</v>
          </cell>
          <cell r="C169" t="str">
            <v>Pump price for diesel fuel (US$ per liter)</v>
          </cell>
          <cell r="D169" t="str">
            <v>EP.PMP.DESL.CD</v>
          </cell>
        </row>
        <row r="170">
          <cell r="B170" t="str">
            <v>MOZ</v>
          </cell>
          <cell r="C170" t="str">
            <v>Pump price for diesel fuel (US$ per liter)</v>
          </cell>
          <cell r="D170" t="str">
            <v>EP.PMP.DESL.CD</v>
          </cell>
          <cell r="AJ170">
            <v>0.26</v>
          </cell>
          <cell r="AK170">
            <v>0.21</v>
          </cell>
          <cell r="AN170">
            <v>0.32</v>
          </cell>
          <cell r="AQ170">
            <v>0.41</v>
          </cell>
          <cell r="AS170">
            <v>0.54</v>
          </cell>
          <cell r="AU170">
            <v>0.43</v>
          </cell>
          <cell r="AW170">
            <v>0.79</v>
          </cell>
          <cell r="AY170">
            <v>1.06</v>
          </cell>
          <cell r="BA170">
            <v>1.37</v>
          </cell>
          <cell r="BC170">
            <v>0.86</v>
          </cell>
          <cell r="BE170">
            <v>1.23</v>
          </cell>
          <cell r="BG170">
            <v>1.2</v>
          </cell>
          <cell r="BI170">
            <v>0.6</v>
          </cell>
        </row>
        <row r="171">
          <cell r="B171" t="str">
            <v>MRT</v>
          </cell>
          <cell r="C171" t="str">
            <v>Pump price for diesel fuel (US$ per liter)</v>
          </cell>
          <cell r="D171" t="str">
            <v>EP.PMP.DESL.CD</v>
          </cell>
          <cell r="AJ171">
            <v>0.53</v>
          </cell>
          <cell r="AK171">
            <v>0.43</v>
          </cell>
          <cell r="AQ171">
            <v>0.31</v>
          </cell>
          <cell r="AS171">
            <v>0.4</v>
          </cell>
          <cell r="AU171">
            <v>0.39</v>
          </cell>
          <cell r="AW171">
            <v>0.59</v>
          </cell>
          <cell r="AY171">
            <v>0.84</v>
          </cell>
          <cell r="BA171">
            <v>1.06</v>
          </cell>
          <cell r="BC171">
            <v>0.99</v>
          </cell>
          <cell r="BE171">
            <v>1.27</v>
          </cell>
          <cell r="BG171">
            <v>1.35</v>
          </cell>
          <cell r="BI171">
            <v>1.0900000000000001</v>
          </cell>
        </row>
        <row r="172">
          <cell r="B172" t="str">
            <v>MUS</v>
          </cell>
          <cell r="C172" t="str">
            <v>Pump price for diesel fuel (US$ per liter)</v>
          </cell>
          <cell r="D172" t="str">
            <v>EP.PMP.DESL.CD</v>
          </cell>
          <cell r="BC172">
            <v>1.23</v>
          </cell>
          <cell r="BE172">
            <v>1.38</v>
          </cell>
          <cell r="BG172">
            <v>1.38</v>
          </cell>
          <cell r="BI172">
            <v>0.85</v>
          </cell>
        </row>
        <row r="173">
          <cell r="B173" t="str">
            <v>MWI</v>
          </cell>
          <cell r="C173" t="str">
            <v>Pump price for diesel fuel (US$ per liter)</v>
          </cell>
          <cell r="D173" t="str">
            <v>EP.PMP.DESL.CD</v>
          </cell>
          <cell r="AJ173">
            <v>0.56000000000000005</v>
          </cell>
          <cell r="AK173">
            <v>0.67</v>
          </cell>
          <cell r="AN173">
            <v>0.55000000000000004</v>
          </cell>
          <cell r="AQ173">
            <v>0.45</v>
          </cell>
          <cell r="AS173">
            <v>0.68</v>
          </cell>
          <cell r="AU173">
            <v>0.62</v>
          </cell>
          <cell r="AW173">
            <v>0.88</v>
          </cell>
          <cell r="AY173">
            <v>1.1200000000000001</v>
          </cell>
          <cell r="BA173">
            <v>1.67</v>
          </cell>
          <cell r="BC173">
            <v>1.54</v>
          </cell>
          <cell r="BE173">
            <v>1.9</v>
          </cell>
          <cell r="BG173">
            <v>1.8</v>
          </cell>
          <cell r="BI173">
            <v>1.1399999999999999</v>
          </cell>
        </row>
        <row r="174">
          <cell r="B174" t="str">
            <v>MYS</v>
          </cell>
          <cell r="C174" t="str">
            <v>Pump price for diesel fuel (US$ per liter)</v>
          </cell>
          <cell r="D174" t="str">
            <v>EP.PMP.DESL.CD</v>
          </cell>
          <cell r="AJ174">
            <v>0.22</v>
          </cell>
          <cell r="AN174">
            <v>0.26</v>
          </cell>
          <cell r="AQ174">
            <v>0.17</v>
          </cell>
          <cell r="AS174">
            <v>0.16</v>
          </cell>
          <cell r="AU174">
            <v>0.19</v>
          </cell>
          <cell r="AW174">
            <v>0.22</v>
          </cell>
          <cell r="AY174">
            <v>0.4</v>
          </cell>
          <cell r="BA174">
            <v>0.53</v>
          </cell>
          <cell r="BC174">
            <v>0.56000000000000005</v>
          </cell>
          <cell r="BE174">
            <v>0.59</v>
          </cell>
          <cell r="BG174">
            <v>0.65</v>
          </cell>
          <cell r="BI174">
            <v>0.44</v>
          </cell>
        </row>
        <row r="175">
          <cell r="B175" t="str">
            <v>NAC</v>
          </cell>
          <cell r="C175" t="str">
            <v>Pump price for diesel fuel (US$ per liter)</v>
          </cell>
          <cell r="D175" t="str">
            <v>EP.PMP.DESL.CD</v>
          </cell>
          <cell r="AK175">
            <v>0.33500000000000002</v>
          </cell>
          <cell r="AN175">
            <v>0.34499999999999997</v>
          </cell>
          <cell r="AQ175">
            <v>0.33</v>
          </cell>
          <cell r="AS175">
            <v>0.47499999999999998</v>
          </cell>
          <cell r="AU175">
            <v>0.41</v>
          </cell>
          <cell r="AW175">
            <v>0.625</v>
          </cell>
          <cell r="AY175">
            <v>0.73499999999999999</v>
          </cell>
          <cell r="BA175">
            <v>0.84</v>
          </cell>
          <cell r="BC175">
            <v>0.96</v>
          </cell>
          <cell r="BE175">
            <v>1.1399999999999999</v>
          </cell>
          <cell r="BG175">
            <v>1.0649999999999999</v>
          </cell>
          <cell r="BI175">
            <v>0.69</v>
          </cell>
        </row>
        <row r="176">
          <cell r="B176" t="str">
            <v>NAM</v>
          </cell>
          <cell r="C176" t="str">
            <v>Pump price for diesel fuel (US$ per liter)</v>
          </cell>
          <cell r="D176" t="str">
            <v>EP.PMP.DESL.CD</v>
          </cell>
          <cell r="AJ176">
            <v>0.41</v>
          </cell>
          <cell r="AK176">
            <v>0.38</v>
          </cell>
          <cell r="AQ176">
            <v>0.36</v>
          </cell>
          <cell r="AS176">
            <v>0.44</v>
          </cell>
          <cell r="AU176">
            <v>0.43</v>
          </cell>
          <cell r="AW176">
            <v>0.65</v>
          </cell>
          <cell r="AY176">
            <v>0.87</v>
          </cell>
          <cell r="BA176">
            <v>0.88</v>
          </cell>
          <cell r="BC176">
            <v>1.0900000000000001</v>
          </cell>
          <cell r="BE176">
            <v>1.31</v>
          </cell>
          <cell r="BG176">
            <v>1.1200000000000001</v>
          </cell>
          <cell r="BI176">
            <v>0.74</v>
          </cell>
        </row>
        <row r="177">
          <cell r="B177" t="str">
            <v>NCL</v>
          </cell>
          <cell r="C177" t="str">
            <v>Pump price for diesel fuel (US$ per liter)</v>
          </cell>
          <cell r="D177" t="str">
            <v>EP.PMP.DESL.CD</v>
          </cell>
        </row>
        <row r="178">
          <cell r="B178" t="str">
            <v>NER</v>
          </cell>
          <cell r="C178" t="str">
            <v>Pump price for diesel fuel (US$ per liter)</v>
          </cell>
          <cell r="D178" t="str">
            <v>EP.PMP.DESL.CD</v>
          </cell>
          <cell r="AJ178">
            <v>0.81</v>
          </cell>
          <cell r="AK178">
            <v>0.6</v>
          </cell>
          <cell r="AN178">
            <v>0.55000000000000004</v>
          </cell>
          <cell r="AQ178">
            <v>0.52</v>
          </cell>
          <cell r="AS178">
            <v>0.48</v>
          </cell>
          <cell r="AU178">
            <v>0.55000000000000004</v>
          </cell>
          <cell r="AW178">
            <v>0.91</v>
          </cell>
          <cell r="AY178">
            <v>1.1100000000000001</v>
          </cell>
          <cell r="BA178">
            <v>0.97</v>
          </cell>
          <cell r="BC178">
            <v>1.1599999999999999</v>
          </cell>
          <cell r="BE178">
            <v>1.1200000000000001</v>
          </cell>
          <cell r="BG178">
            <v>1.03</v>
          </cell>
          <cell r="BI178">
            <v>0.88</v>
          </cell>
        </row>
        <row r="179">
          <cell r="B179" t="str">
            <v>NGA</v>
          </cell>
          <cell r="C179" t="str">
            <v>Pump price for diesel fuel (US$ per liter)</v>
          </cell>
          <cell r="D179" t="str">
            <v>EP.PMP.DESL.CD</v>
          </cell>
          <cell r="AJ179">
            <v>0.04</v>
          </cell>
          <cell r="AK179">
            <v>0.01</v>
          </cell>
          <cell r="AN179">
            <v>0.03</v>
          </cell>
          <cell r="AQ179">
            <v>0.1</v>
          </cell>
          <cell r="AS179">
            <v>0.27</v>
          </cell>
          <cell r="AU179">
            <v>0.19</v>
          </cell>
          <cell r="AW179">
            <v>0.45</v>
          </cell>
          <cell r="AY179">
            <v>0.66</v>
          </cell>
          <cell r="BA179">
            <v>1.1299999999999999</v>
          </cell>
          <cell r="BC179">
            <v>0.77</v>
          </cell>
          <cell r="BE179">
            <v>1.0900000000000001</v>
          </cell>
          <cell r="BG179">
            <v>0.84</v>
          </cell>
          <cell r="BI179">
            <v>0.64</v>
          </cell>
        </row>
        <row r="180">
          <cell r="B180" t="str">
            <v>NIC</v>
          </cell>
          <cell r="C180" t="str">
            <v>Pump price for diesel fuel (US$ per liter)</v>
          </cell>
          <cell r="D180" t="str">
            <v>EP.PMP.DESL.CD</v>
          </cell>
          <cell r="AK180">
            <v>0.3</v>
          </cell>
          <cell r="AN180">
            <v>0.31</v>
          </cell>
          <cell r="AQ180">
            <v>0.35</v>
          </cell>
          <cell r="AS180">
            <v>0.54</v>
          </cell>
          <cell r="AU180">
            <v>0.41</v>
          </cell>
          <cell r="AW180">
            <v>0.64</v>
          </cell>
          <cell r="AY180">
            <v>0.57999999999999996</v>
          </cell>
          <cell r="BA180">
            <v>0.82</v>
          </cell>
          <cell r="BC180">
            <v>0.99</v>
          </cell>
          <cell r="BE180">
            <v>1.19</v>
          </cell>
          <cell r="BG180">
            <v>1.04</v>
          </cell>
          <cell r="BI180">
            <v>0.75</v>
          </cell>
        </row>
        <row r="181">
          <cell r="B181" t="str">
            <v>NLD</v>
          </cell>
          <cell r="C181" t="str">
            <v>Pump price for diesel fuel (US$ per liter)</v>
          </cell>
          <cell r="D181" t="str">
            <v>EP.PMP.DESL.CD</v>
          </cell>
          <cell r="AN181">
            <v>0.82</v>
          </cell>
          <cell r="AQ181">
            <v>0.79</v>
          </cell>
          <cell r="AS181">
            <v>0.78</v>
          </cell>
          <cell r="AU181">
            <v>0.81</v>
          </cell>
          <cell r="AW181">
            <v>1.23</v>
          </cell>
          <cell r="AY181">
            <v>1.32</v>
          </cell>
          <cell r="BA181">
            <v>1.45</v>
          </cell>
          <cell r="BC181">
            <v>1.71</v>
          </cell>
          <cell r="BE181">
            <v>1.95</v>
          </cell>
          <cell r="BG181">
            <v>1.8</v>
          </cell>
          <cell r="BI181">
            <v>1.34</v>
          </cell>
        </row>
        <row r="182">
          <cell r="B182" t="str">
            <v>NOR</v>
          </cell>
          <cell r="C182" t="str">
            <v>Pump price for diesel fuel (US$ per liter)</v>
          </cell>
          <cell r="D182" t="str">
            <v>EP.PMP.DESL.CD</v>
          </cell>
          <cell r="AN182">
            <v>1.0900000000000001</v>
          </cell>
          <cell r="AQ182">
            <v>1.1000000000000001</v>
          </cell>
          <cell r="AS182">
            <v>1.1499999999999999</v>
          </cell>
          <cell r="AU182">
            <v>1.18</v>
          </cell>
          <cell r="AW182">
            <v>1.44</v>
          </cell>
          <cell r="AY182">
            <v>1.66</v>
          </cell>
          <cell r="BA182">
            <v>1.63</v>
          </cell>
          <cell r="BC182">
            <v>2.0099999999999998</v>
          </cell>
          <cell r="BE182">
            <v>2.35</v>
          </cell>
          <cell r="BG182">
            <v>2.11</v>
          </cell>
          <cell r="BI182">
            <v>1.63</v>
          </cell>
        </row>
        <row r="183">
          <cell r="B183" t="str">
            <v>NPL</v>
          </cell>
          <cell r="C183" t="str">
            <v>Pump price for diesel fuel (US$ per liter)</v>
          </cell>
          <cell r="D183" t="str">
            <v>EP.PMP.DESL.CD</v>
          </cell>
          <cell r="AJ183">
            <v>0.31</v>
          </cell>
          <cell r="AN183">
            <v>0.22</v>
          </cell>
          <cell r="AQ183">
            <v>0.24</v>
          </cell>
          <cell r="AS183">
            <v>0.37</v>
          </cell>
          <cell r="AU183">
            <v>0.34</v>
          </cell>
          <cell r="AW183">
            <v>0.49</v>
          </cell>
          <cell r="AY183">
            <v>0.73</v>
          </cell>
          <cell r="BA183">
            <v>0.82</v>
          </cell>
          <cell r="BC183">
            <v>0.91</v>
          </cell>
          <cell r="BE183">
            <v>1.0900000000000001</v>
          </cell>
          <cell r="BG183">
            <v>1.04</v>
          </cell>
          <cell r="BI183">
            <v>0.68</v>
          </cell>
        </row>
        <row r="184">
          <cell r="B184" t="str">
            <v>NRU</v>
          </cell>
          <cell r="C184" t="str">
            <v>Pump price for diesel fuel (US$ per liter)</v>
          </cell>
          <cell r="D184" t="str">
            <v>EP.PMP.DESL.CD</v>
          </cell>
          <cell r="BC184">
            <v>1.57</v>
          </cell>
        </row>
        <row r="185">
          <cell r="B185" t="str">
            <v>NZL</v>
          </cell>
          <cell r="C185" t="str">
            <v>Pump price for diesel fuel (US$ per liter)</v>
          </cell>
          <cell r="D185" t="str">
            <v>EP.PMP.DESL.CD</v>
          </cell>
          <cell r="AN185">
            <v>0.32</v>
          </cell>
          <cell r="AQ185">
            <v>0.39</v>
          </cell>
          <cell r="AS185">
            <v>0.34</v>
          </cell>
          <cell r="AU185">
            <v>0.33</v>
          </cell>
          <cell r="AW185">
            <v>0.41</v>
          </cell>
          <cell r="AY185">
            <v>0.7</v>
          </cell>
          <cell r="BA185">
            <v>0.85</v>
          </cell>
          <cell r="BC185">
            <v>0.97</v>
          </cell>
          <cell r="BE185">
            <v>1.24</v>
          </cell>
          <cell r="BG185">
            <v>1.1100000000000001</v>
          </cell>
          <cell r="BI185">
            <v>0.79</v>
          </cell>
        </row>
        <row r="186">
          <cell r="B186" t="str">
            <v>OED</v>
          </cell>
          <cell r="C186" t="str">
            <v>Pump price for diesel fuel (US$ per liter)</v>
          </cell>
          <cell r="D186" t="str">
            <v>EP.PMP.DESL.CD</v>
          </cell>
          <cell r="AN186">
            <v>0.625</v>
          </cell>
          <cell r="AQ186">
            <v>0.61</v>
          </cell>
          <cell r="AS186">
            <v>0.67</v>
          </cell>
          <cell r="AU186">
            <v>0.69</v>
          </cell>
          <cell r="AW186">
            <v>1.085</v>
          </cell>
          <cell r="AY186">
            <v>1.2649999999999999</v>
          </cell>
          <cell r="BA186">
            <v>1.395</v>
          </cell>
          <cell r="BC186">
            <v>1.59</v>
          </cell>
          <cell r="BE186">
            <v>1.83</v>
          </cell>
          <cell r="BG186">
            <v>1.605</v>
          </cell>
          <cell r="BI186">
            <v>1.1599999999999999</v>
          </cell>
        </row>
        <row r="187">
          <cell r="B187" t="str">
            <v>OMN</v>
          </cell>
          <cell r="C187" t="str">
            <v>Pump price for diesel fuel (US$ per liter)</v>
          </cell>
          <cell r="D187" t="str">
            <v>EP.PMP.DESL.CD</v>
          </cell>
          <cell r="AQ187">
            <v>0.26</v>
          </cell>
          <cell r="AS187">
            <v>0.28999999999999998</v>
          </cell>
          <cell r="AU187">
            <v>0.26</v>
          </cell>
          <cell r="AW187">
            <v>0.26</v>
          </cell>
          <cell r="AY187">
            <v>0.39</v>
          </cell>
          <cell r="BA187">
            <v>0.38</v>
          </cell>
          <cell r="BC187">
            <v>0.38</v>
          </cell>
          <cell r="BE187">
            <v>0.38</v>
          </cell>
          <cell r="BG187">
            <v>0.38</v>
          </cell>
          <cell r="BI187">
            <v>0.49</v>
          </cell>
        </row>
        <row r="188">
          <cell r="B188" t="str">
            <v>OSS</v>
          </cell>
          <cell r="C188" t="str">
            <v>Pump price for diesel fuel (US$ per liter)</v>
          </cell>
          <cell r="D188" t="str">
            <v>EP.PMP.DESL.CD</v>
          </cell>
          <cell r="AQ188">
            <v>0.36</v>
          </cell>
          <cell r="AS188">
            <v>0.44</v>
          </cell>
          <cell r="AW188">
            <v>0.69</v>
          </cell>
          <cell r="AY188">
            <v>0.88</v>
          </cell>
          <cell r="BA188">
            <v>1.02</v>
          </cell>
          <cell r="BC188">
            <v>1.08</v>
          </cell>
          <cell r="BE188">
            <v>1.31</v>
          </cell>
          <cell r="BG188">
            <v>1.25</v>
          </cell>
          <cell r="BI188">
            <v>0.81</v>
          </cell>
        </row>
        <row r="189">
          <cell r="B189" t="str">
            <v>PAK</v>
          </cell>
          <cell r="C189" t="str">
            <v>Pump price for diesel fuel (US$ per liter)</v>
          </cell>
          <cell r="D189" t="str">
            <v>EP.PMP.DESL.CD</v>
          </cell>
          <cell r="AN189">
            <v>0.2</v>
          </cell>
          <cell r="AQ189">
            <v>0.19</v>
          </cell>
          <cell r="AS189">
            <v>0.27</v>
          </cell>
          <cell r="AU189">
            <v>0.35</v>
          </cell>
          <cell r="AW189">
            <v>0.41</v>
          </cell>
          <cell r="AY189">
            <v>0.64</v>
          </cell>
          <cell r="BA189">
            <v>0.77</v>
          </cell>
          <cell r="BC189">
            <v>0.92</v>
          </cell>
          <cell r="BE189">
            <v>1.2</v>
          </cell>
          <cell r="BG189">
            <v>1.01</v>
          </cell>
          <cell r="BI189">
            <v>0.7</v>
          </cell>
        </row>
        <row r="190">
          <cell r="B190" t="str">
            <v>PAN</v>
          </cell>
          <cell r="C190" t="str">
            <v>Pump price for diesel fuel (US$ per liter)</v>
          </cell>
          <cell r="D190" t="str">
            <v>EP.PMP.DESL.CD</v>
          </cell>
          <cell r="AK190">
            <v>0.3</v>
          </cell>
          <cell r="AQ190">
            <v>0.28000000000000003</v>
          </cell>
          <cell r="AS190">
            <v>0.41</v>
          </cell>
          <cell r="AU190">
            <v>0.36</v>
          </cell>
          <cell r="AW190">
            <v>0.48</v>
          </cell>
          <cell r="AY190">
            <v>0.6</v>
          </cell>
          <cell r="BA190">
            <v>0.68</v>
          </cell>
          <cell r="BC190">
            <v>0.77</v>
          </cell>
          <cell r="BE190">
            <v>1.02</v>
          </cell>
          <cell r="BG190">
            <v>0.85</v>
          </cell>
          <cell r="BI190">
            <v>0.61</v>
          </cell>
        </row>
        <row r="191">
          <cell r="B191" t="str">
            <v>PER</v>
          </cell>
          <cell r="C191" t="str">
            <v>Pump price for diesel fuel (US$ per liter)</v>
          </cell>
          <cell r="D191" t="str">
            <v>EP.PMP.DESL.CD</v>
          </cell>
          <cell r="AK191">
            <v>0.32</v>
          </cell>
          <cell r="AN191">
            <v>0.43</v>
          </cell>
          <cell r="AQ191">
            <v>0.33</v>
          </cell>
          <cell r="AS191">
            <v>0.54</v>
          </cell>
          <cell r="AU191">
            <v>0.48</v>
          </cell>
          <cell r="AW191">
            <v>0.76</v>
          </cell>
          <cell r="AY191">
            <v>0.86</v>
          </cell>
          <cell r="BA191">
            <v>0.99</v>
          </cell>
          <cell r="BC191">
            <v>1.1000000000000001</v>
          </cell>
          <cell r="BE191">
            <v>1.41</v>
          </cell>
          <cell r="BG191">
            <v>1.17</v>
          </cell>
          <cell r="BI191">
            <v>0.88</v>
          </cell>
        </row>
        <row r="192">
          <cell r="B192" t="str">
            <v>PHL</v>
          </cell>
          <cell r="C192" t="str">
            <v>Pump price for diesel fuel (US$ per liter)</v>
          </cell>
          <cell r="D192" t="str">
            <v>EP.PMP.DESL.CD</v>
          </cell>
          <cell r="AJ192">
            <v>0.25</v>
          </cell>
          <cell r="AN192">
            <v>0.27</v>
          </cell>
          <cell r="AQ192">
            <v>0.22</v>
          </cell>
          <cell r="AS192">
            <v>0.28000000000000003</v>
          </cell>
          <cell r="AU192">
            <v>0.27</v>
          </cell>
          <cell r="AW192">
            <v>0.34</v>
          </cell>
          <cell r="AY192">
            <v>0.67</v>
          </cell>
          <cell r="BA192">
            <v>0.81</v>
          </cell>
          <cell r="BC192">
            <v>0.84</v>
          </cell>
          <cell r="BE192">
            <v>1.01</v>
          </cell>
          <cell r="BG192">
            <v>0.82</v>
          </cell>
          <cell r="BI192">
            <v>0.57999999999999996</v>
          </cell>
        </row>
        <row r="193">
          <cell r="B193" t="str">
            <v>PLW</v>
          </cell>
          <cell r="C193" t="str">
            <v>Pump price for diesel fuel (US$ per liter)</v>
          </cell>
          <cell r="D193" t="str">
            <v>EP.PMP.DESL.CD</v>
          </cell>
        </row>
        <row r="194">
          <cell r="B194" t="str">
            <v>PNG</v>
          </cell>
          <cell r="C194" t="str">
            <v>Pump price for diesel fuel (US$ per liter)</v>
          </cell>
          <cell r="D194" t="str">
            <v>EP.PMP.DESL.CD</v>
          </cell>
          <cell r="AQ194">
            <v>0.28000000000000003</v>
          </cell>
          <cell r="AS194">
            <v>0.34</v>
          </cell>
          <cell r="AW194">
            <v>0.64</v>
          </cell>
          <cell r="BA194">
            <v>0.9</v>
          </cell>
          <cell r="BG194">
            <v>1.1299999999999999</v>
          </cell>
        </row>
        <row r="195">
          <cell r="B195" t="str">
            <v>POL</v>
          </cell>
          <cell r="C195" t="str">
            <v>Pump price for diesel fuel (US$ per liter)</v>
          </cell>
          <cell r="D195" t="str">
            <v>EP.PMP.DESL.CD</v>
          </cell>
          <cell r="AN195">
            <v>0.42</v>
          </cell>
          <cell r="AQ195">
            <v>0.44</v>
          </cell>
          <cell r="AS195">
            <v>0.65</v>
          </cell>
          <cell r="AU195">
            <v>0.68</v>
          </cell>
          <cell r="AW195">
            <v>1.0900000000000001</v>
          </cell>
          <cell r="AY195">
            <v>1.3</v>
          </cell>
          <cell r="BA195">
            <v>1.4</v>
          </cell>
          <cell r="BC195">
            <v>1.5</v>
          </cell>
          <cell r="BE195">
            <v>1.73</v>
          </cell>
          <cell r="BG195">
            <v>1.39</v>
          </cell>
          <cell r="BI195">
            <v>1.04</v>
          </cell>
        </row>
        <row r="196">
          <cell r="B196" t="str">
            <v>PRE</v>
          </cell>
          <cell r="C196" t="str">
            <v>Pump price for diesel fuel (US$ per liter)</v>
          </cell>
          <cell r="D196" t="str">
            <v>EP.PMP.DESL.CD</v>
          </cell>
          <cell r="AJ196">
            <v>0.56999999999999995</v>
          </cell>
          <cell r="AK196">
            <v>0.57999999999999996</v>
          </cell>
          <cell r="AN196">
            <v>0.52500000000000002</v>
          </cell>
          <cell r="AQ196">
            <v>0.48</v>
          </cell>
          <cell r="AS196">
            <v>0.47</v>
          </cell>
          <cell r="AU196">
            <v>0.54500000000000004</v>
          </cell>
          <cell r="AW196">
            <v>0.82</v>
          </cell>
          <cell r="AY196">
            <v>1</v>
          </cell>
          <cell r="BA196">
            <v>1.1399999999999999</v>
          </cell>
          <cell r="BC196">
            <v>1.135</v>
          </cell>
          <cell r="BE196">
            <v>1.26</v>
          </cell>
          <cell r="BG196">
            <v>1.2</v>
          </cell>
          <cell r="BI196">
            <v>0.88</v>
          </cell>
        </row>
        <row r="197">
          <cell r="B197" t="str">
            <v>PRI</v>
          </cell>
          <cell r="C197" t="str">
            <v>Pump price for diesel fuel (US$ per liter)</v>
          </cell>
          <cell r="D197" t="str">
            <v>EP.PMP.DESL.CD</v>
          </cell>
        </row>
        <row r="198">
          <cell r="B198" t="str">
            <v>PRK</v>
          </cell>
          <cell r="C198" t="str">
            <v>Pump price for diesel fuel (US$ per liter)</v>
          </cell>
          <cell r="D198" t="str">
            <v>EP.PMP.DESL.CD</v>
          </cell>
          <cell r="AQ198">
            <v>0.41</v>
          </cell>
          <cell r="AS198">
            <v>0.35</v>
          </cell>
          <cell r="AU198">
            <v>0.41</v>
          </cell>
          <cell r="AW198">
            <v>0.61</v>
          </cell>
          <cell r="AY198">
            <v>0.79</v>
          </cell>
          <cell r="BA198">
            <v>0.95</v>
          </cell>
          <cell r="BE198">
            <v>1.31</v>
          </cell>
          <cell r="BI198">
            <v>0.73</v>
          </cell>
        </row>
        <row r="199">
          <cell r="B199" t="str">
            <v>PRT</v>
          </cell>
          <cell r="C199" t="str">
            <v>Pump price for diesel fuel (US$ per liter)</v>
          </cell>
          <cell r="D199" t="str">
            <v>EP.PMP.DESL.CD</v>
          </cell>
          <cell r="AQ199">
            <v>0.71</v>
          </cell>
          <cell r="AS199">
            <v>0.54</v>
          </cell>
          <cell r="AU199">
            <v>0.71</v>
          </cell>
          <cell r="AW199">
            <v>1.08</v>
          </cell>
          <cell r="AY199">
            <v>1.1000000000000001</v>
          </cell>
          <cell r="BA199">
            <v>1.47</v>
          </cell>
          <cell r="BC199">
            <v>1.58</v>
          </cell>
          <cell r="BE199">
            <v>1.89</v>
          </cell>
          <cell r="BG199">
            <v>1.64</v>
          </cell>
          <cell r="BI199">
            <v>1.3</v>
          </cell>
        </row>
        <row r="200">
          <cell r="B200" t="str">
            <v>PRY</v>
          </cell>
          <cell r="C200" t="str">
            <v>Pump price for diesel fuel (US$ per liter)</v>
          </cell>
          <cell r="D200" t="str">
            <v>EP.PMP.DESL.CD</v>
          </cell>
          <cell r="AK200">
            <v>0.27</v>
          </cell>
          <cell r="AN200">
            <v>0.28000000000000003</v>
          </cell>
          <cell r="AQ200">
            <v>0.24</v>
          </cell>
          <cell r="AS200">
            <v>0.34</v>
          </cell>
          <cell r="AU200">
            <v>0.34</v>
          </cell>
          <cell r="AW200">
            <v>0.51</v>
          </cell>
          <cell r="AY200">
            <v>0.77</v>
          </cell>
          <cell r="BA200">
            <v>0.96</v>
          </cell>
          <cell r="BC200">
            <v>1.01</v>
          </cell>
          <cell r="BE200">
            <v>1.31</v>
          </cell>
          <cell r="BG200">
            <v>1.1599999999999999</v>
          </cell>
          <cell r="BI200">
            <v>0.74</v>
          </cell>
        </row>
        <row r="201">
          <cell r="B201" t="str">
            <v>PSE</v>
          </cell>
          <cell r="C201" t="str">
            <v>Pump price for diesel fuel (US$ per liter)</v>
          </cell>
          <cell r="D201" t="str">
            <v>EP.PMP.DESL.CD</v>
          </cell>
          <cell r="AQ201">
            <v>0.31</v>
          </cell>
          <cell r="AS201">
            <v>0.61</v>
          </cell>
          <cell r="AU201">
            <v>0.52</v>
          </cell>
          <cell r="AW201">
            <v>0.7</v>
          </cell>
          <cell r="AY201">
            <v>0.98</v>
          </cell>
          <cell r="BA201">
            <v>1.25</v>
          </cell>
          <cell r="BC201">
            <v>1.54</v>
          </cell>
          <cell r="BE201">
            <v>1.68</v>
          </cell>
          <cell r="BG201">
            <v>1.63</v>
          </cell>
          <cell r="BI201">
            <v>1.41</v>
          </cell>
        </row>
        <row r="202">
          <cell r="B202" t="str">
            <v>PSS</v>
          </cell>
          <cell r="C202" t="str">
            <v>Pump price for diesel fuel (US$ per liter)</v>
          </cell>
          <cell r="D202" t="str">
            <v>EP.PMP.DESL.CD</v>
          </cell>
        </row>
        <row r="203">
          <cell r="B203" t="str">
            <v>PST</v>
          </cell>
          <cell r="C203" t="str">
            <v>Pump price for diesel fuel (US$ per liter)</v>
          </cell>
          <cell r="D203" t="str">
            <v>EP.PMP.DESL.CD</v>
          </cell>
          <cell r="AN203">
            <v>0.72</v>
          </cell>
          <cell r="AQ203">
            <v>0.63</v>
          </cell>
          <cell r="AS203">
            <v>0.67500000000000004</v>
          </cell>
          <cell r="AU203">
            <v>0.71</v>
          </cell>
          <cell r="AW203">
            <v>1.07</v>
          </cell>
          <cell r="AY203">
            <v>1.21</v>
          </cell>
          <cell r="BA203">
            <v>1.375</v>
          </cell>
          <cell r="BC203">
            <v>1.55</v>
          </cell>
          <cell r="BE203">
            <v>1.75</v>
          </cell>
          <cell r="BG203">
            <v>1.57</v>
          </cell>
          <cell r="BI203">
            <v>1.1850000000000001</v>
          </cell>
        </row>
        <row r="204">
          <cell r="B204" t="str">
            <v>PYF</v>
          </cell>
          <cell r="C204" t="str">
            <v>Pump price for diesel fuel (US$ per liter)</v>
          </cell>
          <cell r="D204" t="str">
            <v>EP.PMP.DESL.CD</v>
          </cell>
          <cell r="AY204">
            <v>1.19</v>
          </cell>
          <cell r="BA204">
            <v>1.39</v>
          </cell>
          <cell r="BC204">
            <v>1.56</v>
          </cell>
        </row>
        <row r="205">
          <cell r="B205" t="str">
            <v>QAT</v>
          </cell>
          <cell r="C205" t="str">
            <v>Pump price for diesel fuel (US$ per liter)</v>
          </cell>
          <cell r="D205" t="str">
            <v>EP.PMP.DESL.CD</v>
          </cell>
          <cell r="AQ205">
            <v>0.15</v>
          </cell>
          <cell r="AW205">
            <v>0.16</v>
          </cell>
          <cell r="AY205">
            <v>0.19</v>
          </cell>
          <cell r="BC205">
            <v>0.19</v>
          </cell>
          <cell r="BE205">
            <v>0.27</v>
          </cell>
          <cell r="BG205">
            <v>0.41</v>
          </cell>
          <cell r="BI205">
            <v>0.38</v>
          </cell>
        </row>
        <row r="206">
          <cell r="B206" t="str">
            <v>ROU</v>
          </cell>
          <cell r="C206" t="str">
            <v>Pump price for diesel fuel (US$ per liter)</v>
          </cell>
          <cell r="D206" t="str">
            <v>EP.PMP.DESL.CD</v>
          </cell>
          <cell r="AN206">
            <v>0.19</v>
          </cell>
          <cell r="AQ206">
            <v>0.4</v>
          </cell>
          <cell r="AS206">
            <v>0.35</v>
          </cell>
          <cell r="AU206">
            <v>0.56999999999999995</v>
          </cell>
          <cell r="AW206">
            <v>0.91</v>
          </cell>
          <cell r="AY206">
            <v>1.24</v>
          </cell>
          <cell r="BA206">
            <v>1.22</v>
          </cell>
          <cell r="BC206">
            <v>1.46</v>
          </cell>
          <cell r="BE206">
            <v>1.73</v>
          </cell>
          <cell r="BG206">
            <v>1.71</v>
          </cell>
          <cell r="BI206">
            <v>1.1399999999999999</v>
          </cell>
        </row>
        <row r="207">
          <cell r="B207" t="str">
            <v>RUS</v>
          </cell>
          <cell r="C207" t="str">
            <v>Pump price for diesel fuel (US$ per liter)</v>
          </cell>
          <cell r="D207" t="str">
            <v>EP.PMP.DESL.CD</v>
          </cell>
          <cell r="AN207">
            <v>0.28000000000000003</v>
          </cell>
          <cell r="AQ207">
            <v>0.18</v>
          </cell>
          <cell r="AS207">
            <v>0.28999999999999998</v>
          </cell>
          <cell r="AU207">
            <v>0.25</v>
          </cell>
          <cell r="AW207">
            <v>0.45</v>
          </cell>
          <cell r="AY207">
            <v>0.66</v>
          </cell>
          <cell r="BA207">
            <v>0.86</v>
          </cell>
          <cell r="BC207">
            <v>0.72</v>
          </cell>
          <cell r="BE207">
            <v>1</v>
          </cell>
          <cell r="BG207">
            <v>0.75</v>
          </cell>
          <cell r="BI207">
            <v>0.55000000000000004</v>
          </cell>
        </row>
        <row r="208">
          <cell r="B208" t="str">
            <v>RWA</v>
          </cell>
          <cell r="C208" t="str">
            <v>Pump price for diesel fuel (US$ per liter)</v>
          </cell>
          <cell r="D208" t="str">
            <v>EP.PMP.DESL.CD</v>
          </cell>
          <cell r="AJ208">
            <v>0.79</v>
          </cell>
          <cell r="AK208">
            <v>0.88</v>
          </cell>
          <cell r="AQ208">
            <v>0.72</v>
          </cell>
          <cell r="AS208">
            <v>0.84</v>
          </cell>
          <cell r="AU208">
            <v>0.84</v>
          </cell>
          <cell r="AW208">
            <v>0.99</v>
          </cell>
          <cell r="AY208">
            <v>1.08</v>
          </cell>
          <cell r="BA208">
            <v>1.37</v>
          </cell>
          <cell r="BC208">
            <v>1.62</v>
          </cell>
          <cell r="BE208">
            <v>1.73</v>
          </cell>
          <cell r="BG208">
            <v>1.41</v>
          </cell>
          <cell r="BI208">
            <v>1.1299999999999999</v>
          </cell>
        </row>
        <row r="209">
          <cell r="B209" t="str">
            <v>SAS</v>
          </cell>
          <cell r="C209" t="str">
            <v>Pump price for diesel fuel (US$ per liter)</v>
          </cell>
          <cell r="D209" t="str">
            <v>EP.PMP.DESL.CD</v>
          </cell>
          <cell r="AN209">
            <v>0.22</v>
          </cell>
          <cell r="AQ209">
            <v>0.25</v>
          </cell>
          <cell r="AS209">
            <v>0.33</v>
          </cell>
          <cell r="AU209">
            <v>0.32500000000000001</v>
          </cell>
          <cell r="AW209">
            <v>0.49</v>
          </cell>
          <cell r="AY209">
            <v>0.64500000000000002</v>
          </cell>
          <cell r="BA209">
            <v>0.76</v>
          </cell>
          <cell r="BC209">
            <v>0.82499999999999996</v>
          </cell>
          <cell r="BE209">
            <v>1.01</v>
          </cell>
          <cell r="BG209">
            <v>0.94499999999999995</v>
          </cell>
          <cell r="BI209">
            <v>0.7</v>
          </cell>
        </row>
        <row r="210">
          <cell r="B210" t="str">
            <v>SAU</v>
          </cell>
          <cell r="C210" t="str">
            <v>Pump price for diesel fuel (US$ per liter)</v>
          </cell>
          <cell r="D210" t="str">
            <v>EP.PMP.DESL.CD</v>
          </cell>
          <cell r="AN210">
            <v>0.09</v>
          </cell>
          <cell r="AQ210">
            <v>0.1</v>
          </cell>
          <cell r="AS210">
            <v>0.1</v>
          </cell>
          <cell r="AU210">
            <v>0.1</v>
          </cell>
          <cell r="AW210">
            <v>0.1</v>
          </cell>
          <cell r="AY210">
            <v>7.0000000000000007E-2</v>
          </cell>
          <cell r="BA210">
            <v>0.09</v>
          </cell>
          <cell r="BC210">
            <v>6.7000000000000004E-2</v>
          </cell>
          <cell r="BE210">
            <v>6.7000000000000004E-2</v>
          </cell>
          <cell r="BG210">
            <v>7.0000000000000007E-2</v>
          </cell>
          <cell r="BI210">
            <v>0.12</v>
          </cell>
        </row>
        <row r="211">
          <cell r="B211" t="str">
            <v>SDN</v>
          </cell>
          <cell r="C211" t="str">
            <v>Pump price for diesel fuel (US$ per liter)</v>
          </cell>
          <cell r="D211" t="str">
            <v>EP.PMP.DESL.CD</v>
          </cell>
          <cell r="AJ211">
            <v>0.06</v>
          </cell>
          <cell r="AK211">
            <v>0.57999999999999996</v>
          </cell>
          <cell r="AN211">
            <v>0.25</v>
          </cell>
          <cell r="AQ211">
            <v>0.26</v>
          </cell>
          <cell r="AS211">
            <v>0.24</v>
          </cell>
          <cell r="AU211">
            <v>0.24</v>
          </cell>
          <cell r="AW211">
            <v>0.28999999999999998</v>
          </cell>
          <cell r="AY211">
            <v>0.49</v>
          </cell>
          <cell r="BA211">
            <v>0.45</v>
          </cell>
          <cell r="BC211">
            <v>0.43</v>
          </cell>
          <cell r="BE211">
            <v>0.42</v>
          </cell>
          <cell r="BG211">
            <v>0.55000000000000004</v>
          </cell>
          <cell r="BI211">
            <v>0.61</v>
          </cell>
        </row>
        <row r="212">
          <cell r="B212" t="str">
            <v>SEN</v>
          </cell>
          <cell r="C212" t="str">
            <v>Pump price for diesel fuel (US$ per liter)</v>
          </cell>
          <cell r="D212" t="str">
            <v>EP.PMP.DESL.CD</v>
          </cell>
          <cell r="AJ212">
            <v>0.74</v>
          </cell>
          <cell r="AK212">
            <v>0.88</v>
          </cell>
          <cell r="AN212">
            <v>0.62</v>
          </cell>
          <cell r="AQ212">
            <v>0.48</v>
          </cell>
          <cell r="AS212">
            <v>0.52</v>
          </cell>
          <cell r="AU212">
            <v>0.53</v>
          </cell>
          <cell r="AW212">
            <v>0.9</v>
          </cell>
          <cell r="AY212">
            <v>1.0900000000000001</v>
          </cell>
          <cell r="BA212">
            <v>1.26</v>
          </cell>
          <cell r="BC212">
            <v>1.34</v>
          </cell>
          <cell r="BE212">
            <v>1.53</v>
          </cell>
          <cell r="BG212">
            <v>1.51</v>
          </cell>
          <cell r="BI212">
            <v>0.97</v>
          </cell>
        </row>
        <row r="213">
          <cell r="B213" t="str">
            <v>SGP</v>
          </cell>
          <cell r="C213" t="str">
            <v>Pump price for diesel fuel (US$ per liter)</v>
          </cell>
          <cell r="D213" t="str">
            <v>EP.PMP.DESL.CD</v>
          </cell>
          <cell r="AJ213">
            <v>0.28000000000000003</v>
          </cell>
          <cell r="AN213">
            <v>0.33</v>
          </cell>
          <cell r="AQ213">
            <v>0.36</v>
          </cell>
          <cell r="AS213">
            <v>0.38</v>
          </cell>
          <cell r="AU213">
            <v>0.38</v>
          </cell>
          <cell r="AW213">
            <v>0.55000000000000004</v>
          </cell>
          <cell r="AY213">
            <v>0.63</v>
          </cell>
          <cell r="BA213">
            <v>0.9</v>
          </cell>
          <cell r="BC213">
            <v>1.04</v>
          </cell>
          <cell r="BE213">
            <v>1.26</v>
          </cell>
          <cell r="BG213">
            <v>1.1599999999999999</v>
          </cell>
          <cell r="BI213">
            <v>0.77</v>
          </cell>
        </row>
        <row r="214">
          <cell r="B214" t="str">
            <v>SLB</v>
          </cell>
          <cell r="C214" t="str">
            <v>Pump price for diesel fuel (US$ per liter)</v>
          </cell>
          <cell r="D214" t="str">
            <v>EP.PMP.DESL.CD</v>
          </cell>
        </row>
        <row r="215">
          <cell r="B215" t="str">
            <v>SLE</v>
          </cell>
          <cell r="C215" t="str">
            <v>Pump price for diesel fuel (US$ per liter)</v>
          </cell>
          <cell r="D215" t="str">
            <v>EP.PMP.DESL.CD</v>
          </cell>
          <cell r="AJ215">
            <v>0.43</v>
          </cell>
          <cell r="AK215">
            <v>0.44</v>
          </cell>
          <cell r="AQ215">
            <v>0.53</v>
          </cell>
          <cell r="AU215">
            <v>0.5</v>
          </cell>
          <cell r="AW215">
            <v>0.89</v>
          </cell>
          <cell r="AY215">
            <v>0.98</v>
          </cell>
          <cell r="BA215">
            <v>0.91</v>
          </cell>
          <cell r="BC215">
            <v>0.94</v>
          </cell>
          <cell r="BE215">
            <v>1.05</v>
          </cell>
          <cell r="BG215">
            <v>1.04</v>
          </cell>
          <cell r="BI215">
            <v>1.08</v>
          </cell>
        </row>
        <row r="216">
          <cell r="B216" t="str">
            <v>SLV</v>
          </cell>
          <cell r="C216" t="str">
            <v>Pump price for diesel fuel (US$ per liter)</v>
          </cell>
          <cell r="D216" t="str">
            <v>EP.PMP.DESL.CD</v>
          </cell>
          <cell r="AQ216">
            <v>0.3</v>
          </cell>
          <cell r="AS216">
            <v>0.4</v>
          </cell>
          <cell r="AU216">
            <v>0.33</v>
          </cell>
          <cell r="AW216">
            <v>0.57999999999999996</v>
          </cell>
          <cell r="AY216">
            <v>0.8</v>
          </cell>
          <cell r="BA216">
            <v>0.81</v>
          </cell>
          <cell r="BC216">
            <v>0.89</v>
          </cell>
          <cell r="BE216">
            <v>1.17</v>
          </cell>
          <cell r="BG216">
            <v>1.02</v>
          </cell>
          <cell r="BI216">
            <v>0.7</v>
          </cell>
        </row>
        <row r="217">
          <cell r="B217" t="str">
            <v>SMR</v>
          </cell>
          <cell r="C217" t="str">
            <v>Pump price for diesel fuel (US$ per liter)</v>
          </cell>
          <cell r="D217" t="str">
            <v>EP.PMP.DESL.CD</v>
          </cell>
        </row>
        <row r="218">
          <cell r="B218" t="str">
            <v>SOM</v>
          </cell>
          <cell r="C218" t="str">
            <v>Pump price for diesel fuel (US$ per liter)</v>
          </cell>
          <cell r="D218" t="str">
            <v>EP.PMP.DESL.CD</v>
          </cell>
          <cell r="AU218">
            <v>0.28999999999999998</v>
          </cell>
          <cell r="AW218">
            <v>0.89</v>
          </cell>
          <cell r="AY218">
            <v>0.67</v>
          </cell>
          <cell r="BA218">
            <v>1.1499999999999999</v>
          </cell>
          <cell r="BI218">
            <v>1.18</v>
          </cell>
        </row>
        <row r="219">
          <cell r="B219" t="str">
            <v>SRB</v>
          </cell>
          <cell r="C219" t="str">
            <v>Pump price for diesel fuel (US$ per liter)</v>
          </cell>
          <cell r="D219" t="str">
            <v>EP.PMP.DESL.CD</v>
          </cell>
          <cell r="AN219">
            <v>0.84</v>
          </cell>
          <cell r="AQ219">
            <v>0.43</v>
          </cell>
          <cell r="AS219">
            <v>0.56000000000000005</v>
          </cell>
          <cell r="AU219">
            <v>0.66</v>
          </cell>
          <cell r="AW219">
            <v>0.85</v>
          </cell>
          <cell r="AY219">
            <v>1.35</v>
          </cell>
          <cell r="BA219">
            <v>1.1399999999999999</v>
          </cell>
          <cell r="BC219">
            <v>1.48</v>
          </cell>
          <cell r="BE219">
            <v>1.8</v>
          </cell>
          <cell r="BG219">
            <v>1.66</v>
          </cell>
          <cell r="BI219">
            <v>1.21</v>
          </cell>
        </row>
        <row r="220">
          <cell r="B220" t="str">
            <v>SSA</v>
          </cell>
          <cell r="C220" t="str">
            <v>Pump price for diesel fuel (US$ per liter)</v>
          </cell>
          <cell r="D220" t="str">
            <v>EP.PMP.DESL.CD</v>
          </cell>
          <cell r="AJ220">
            <v>0.55000000000000004</v>
          </cell>
          <cell r="AK220">
            <v>0.54</v>
          </cell>
          <cell r="AN220">
            <v>0.46</v>
          </cell>
          <cell r="AQ220">
            <v>0.43</v>
          </cell>
          <cell r="AS220">
            <v>0.46500000000000002</v>
          </cell>
          <cell r="AU220">
            <v>0.53</v>
          </cell>
          <cell r="AW220">
            <v>0.79</v>
          </cell>
          <cell r="AY220">
            <v>0.98499999999999999</v>
          </cell>
          <cell r="BA220">
            <v>1.0649999999999999</v>
          </cell>
          <cell r="BC220">
            <v>1.145</v>
          </cell>
          <cell r="BE220">
            <v>1.27</v>
          </cell>
          <cell r="BG220">
            <v>1.17</v>
          </cell>
          <cell r="BI220">
            <v>0.85499999999999998</v>
          </cell>
        </row>
        <row r="221">
          <cell r="B221" t="str">
            <v>SSD</v>
          </cell>
          <cell r="C221" t="str">
            <v>Pump price for diesel fuel (US$ per liter)</v>
          </cell>
          <cell r="D221" t="str">
            <v>EP.PMP.DESL.CD</v>
          </cell>
          <cell r="AY221">
            <v>1.22</v>
          </cell>
          <cell r="BA221">
            <v>1.25</v>
          </cell>
          <cell r="BC221">
            <v>1.07</v>
          </cell>
          <cell r="BE221">
            <v>1.97</v>
          </cell>
          <cell r="BG221">
            <v>1.98</v>
          </cell>
          <cell r="BI221">
            <v>0.28000000000000003</v>
          </cell>
        </row>
        <row r="222">
          <cell r="B222" t="str">
            <v>SSF</v>
          </cell>
          <cell r="C222" t="str">
            <v>Pump price for diesel fuel (US$ per liter)</v>
          </cell>
          <cell r="D222" t="str">
            <v>EP.PMP.DESL.CD</v>
          </cell>
          <cell r="AJ222">
            <v>0.55000000000000004</v>
          </cell>
          <cell r="AK222">
            <v>0.54</v>
          </cell>
          <cell r="AN222">
            <v>0.46</v>
          </cell>
          <cell r="AQ222">
            <v>0.43</v>
          </cell>
          <cell r="AS222">
            <v>0.46500000000000002</v>
          </cell>
          <cell r="AU222">
            <v>0.53</v>
          </cell>
          <cell r="AW222">
            <v>0.79</v>
          </cell>
          <cell r="AY222">
            <v>0.98499999999999999</v>
          </cell>
          <cell r="BA222">
            <v>1.0649999999999999</v>
          </cell>
          <cell r="BC222">
            <v>1.145</v>
          </cell>
          <cell r="BE222">
            <v>1.27</v>
          </cell>
          <cell r="BG222">
            <v>1.17</v>
          </cell>
          <cell r="BI222">
            <v>0.85499999999999998</v>
          </cell>
        </row>
        <row r="223">
          <cell r="B223" t="str">
            <v>SST</v>
          </cell>
          <cell r="C223" t="str">
            <v>Pump price for diesel fuel (US$ per liter)</v>
          </cell>
          <cell r="D223" t="str">
            <v>EP.PMP.DESL.CD</v>
          </cell>
          <cell r="AW223">
            <v>0.68</v>
          </cell>
          <cell r="BC223">
            <v>1.07</v>
          </cell>
          <cell r="BE223">
            <v>1.29</v>
          </cell>
          <cell r="BI223">
            <v>0.81499999999999995</v>
          </cell>
        </row>
        <row r="224">
          <cell r="B224" t="str">
            <v>STP</v>
          </cell>
          <cell r="C224" t="str">
            <v>Pump price for diesel fuel (US$ per liter)</v>
          </cell>
          <cell r="D224" t="str">
            <v>EP.PMP.DESL.CD</v>
          </cell>
        </row>
        <row r="225">
          <cell r="B225" t="str">
            <v>SUR</v>
          </cell>
          <cell r="C225" t="str">
            <v>Pump price for diesel fuel (US$ per liter)</v>
          </cell>
          <cell r="D225" t="str">
            <v>EP.PMP.DESL.CD</v>
          </cell>
          <cell r="AQ225">
            <v>0.41</v>
          </cell>
          <cell r="AS225">
            <v>0.41</v>
          </cell>
          <cell r="AU225">
            <v>0.41</v>
          </cell>
          <cell r="AW225">
            <v>0.5</v>
          </cell>
          <cell r="AY225">
            <v>0.94</v>
          </cell>
          <cell r="BC225">
            <v>1.1200000000000001</v>
          </cell>
          <cell r="BE225">
            <v>1.52</v>
          </cell>
          <cell r="BG225">
            <v>1.34</v>
          </cell>
        </row>
        <row r="226">
          <cell r="B226" t="str">
            <v>SVK</v>
          </cell>
          <cell r="C226" t="str">
            <v>Pump price for diesel fuel (US$ per liter)</v>
          </cell>
          <cell r="D226" t="str">
            <v>EP.PMP.DESL.CD</v>
          </cell>
          <cell r="AN226">
            <v>0.4</v>
          </cell>
          <cell r="AQ226">
            <v>0.54</v>
          </cell>
          <cell r="AS226">
            <v>0.68</v>
          </cell>
          <cell r="AU226">
            <v>0.7</v>
          </cell>
          <cell r="AW226">
            <v>1.19</v>
          </cell>
          <cell r="AY226">
            <v>1.43</v>
          </cell>
          <cell r="BA226">
            <v>1.68</v>
          </cell>
          <cell r="BC226">
            <v>1.53</v>
          </cell>
          <cell r="BE226">
            <v>1.85</v>
          </cell>
          <cell r="BG226">
            <v>1.61</v>
          </cell>
          <cell r="BI226">
            <v>1.1599999999999999</v>
          </cell>
        </row>
        <row r="227">
          <cell r="B227" t="str">
            <v>SVN</v>
          </cell>
          <cell r="C227" t="str">
            <v>Pump price for diesel fuel (US$ per liter)</v>
          </cell>
          <cell r="D227" t="str">
            <v>EP.PMP.DESL.CD</v>
          </cell>
          <cell r="AN227">
            <v>0.5</v>
          </cell>
          <cell r="AQ227">
            <v>0.64</v>
          </cell>
          <cell r="AS227">
            <v>0.66</v>
          </cell>
          <cell r="AU227">
            <v>0.67</v>
          </cell>
          <cell r="AW227">
            <v>1.1100000000000001</v>
          </cell>
          <cell r="AY227">
            <v>1.21</v>
          </cell>
          <cell r="BA227">
            <v>1.26</v>
          </cell>
          <cell r="BC227">
            <v>1.62</v>
          </cell>
          <cell r="BE227">
            <v>1.77</v>
          </cell>
          <cell r="BG227">
            <v>1.68</v>
          </cell>
          <cell r="BI227">
            <v>1.21</v>
          </cell>
        </row>
        <row r="228">
          <cell r="B228" t="str">
            <v>SWE</v>
          </cell>
          <cell r="C228" t="str">
            <v>Pump price for diesel fuel (US$ per liter)</v>
          </cell>
          <cell r="D228" t="str">
            <v>EP.PMP.DESL.CD</v>
          </cell>
          <cell r="AN228">
            <v>1.01</v>
          </cell>
          <cell r="AQ228">
            <v>0.84</v>
          </cell>
          <cell r="AS228">
            <v>0.8</v>
          </cell>
          <cell r="AU228">
            <v>0.96</v>
          </cell>
          <cell r="AW228">
            <v>1.37</v>
          </cell>
          <cell r="AY228">
            <v>1.44</v>
          </cell>
          <cell r="BA228">
            <v>1.52</v>
          </cell>
          <cell r="BC228">
            <v>1.82</v>
          </cell>
          <cell r="BE228">
            <v>2.16</v>
          </cell>
          <cell r="BG228">
            <v>1.82</v>
          </cell>
          <cell r="BI228">
            <v>1.42</v>
          </cell>
        </row>
        <row r="229">
          <cell r="B229" t="str">
            <v>SWZ</v>
          </cell>
          <cell r="C229" t="str">
            <v>Pump price for diesel fuel (US$ per liter)</v>
          </cell>
          <cell r="D229" t="str">
            <v>EP.PMP.DESL.CD</v>
          </cell>
          <cell r="AJ229">
            <v>0.41</v>
          </cell>
          <cell r="AK229">
            <v>0.4</v>
          </cell>
          <cell r="AQ229">
            <v>0.36</v>
          </cell>
          <cell r="AS229">
            <v>0.44</v>
          </cell>
          <cell r="AW229">
            <v>0.73</v>
          </cell>
          <cell r="AY229">
            <v>0.85</v>
          </cell>
          <cell r="BA229">
            <v>0.93</v>
          </cell>
          <cell r="BC229">
            <v>1.1000000000000001</v>
          </cell>
          <cell r="BE229">
            <v>1.34</v>
          </cell>
          <cell r="BG229">
            <v>1.1599999999999999</v>
          </cell>
          <cell r="BI229">
            <v>0.77</v>
          </cell>
        </row>
        <row r="230">
          <cell r="B230" t="str">
            <v>SXM</v>
          </cell>
          <cell r="C230" t="str">
            <v>Pump price for diesel fuel (US$ per liter)</v>
          </cell>
          <cell r="D230" t="str">
            <v>EP.PMP.DESL.CD</v>
          </cell>
        </row>
        <row r="231">
          <cell r="B231" t="str">
            <v>SYC</v>
          </cell>
          <cell r="C231" t="str">
            <v>Pump price for diesel fuel (US$ per liter)</v>
          </cell>
          <cell r="D231" t="str">
            <v>EP.PMP.DESL.CD</v>
          </cell>
        </row>
        <row r="232">
          <cell r="B232" t="str">
            <v>SYR</v>
          </cell>
          <cell r="C232" t="str">
            <v>Pump price for diesel fuel (US$ per liter)</v>
          </cell>
          <cell r="D232" t="str">
            <v>EP.PMP.DESL.CD</v>
          </cell>
          <cell r="AQ232">
            <v>0.14000000000000001</v>
          </cell>
          <cell r="AS232">
            <v>0.13</v>
          </cell>
          <cell r="AU232">
            <v>0.18</v>
          </cell>
          <cell r="AW232">
            <v>0.13</v>
          </cell>
          <cell r="AY232">
            <v>0.13</v>
          </cell>
          <cell r="BA232">
            <v>0.53</v>
          </cell>
          <cell r="BC232">
            <v>0.45</v>
          </cell>
          <cell r="BE232">
            <v>0.36</v>
          </cell>
          <cell r="BG232">
            <v>0.47</v>
          </cell>
        </row>
        <row r="233">
          <cell r="B233" t="str">
            <v>TCA</v>
          </cell>
          <cell r="C233" t="str">
            <v>Pump price for diesel fuel (US$ per liter)</v>
          </cell>
          <cell r="D233" t="str">
            <v>EP.PMP.DESL.CD</v>
          </cell>
        </row>
        <row r="234">
          <cell r="B234" t="str">
            <v>TCD</v>
          </cell>
          <cell r="C234" t="str">
            <v>Pump price for diesel fuel (US$ per liter)</v>
          </cell>
          <cell r="D234" t="str">
            <v>EP.PMP.DESL.CD</v>
          </cell>
          <cell r="AJ234">
            <v>0.97</v>
          </cell>
          <cell r="AK234">
            <v>0.95</v>
          </cell>
          <cell r="AN234">
            <v>0.7</v>
          </cell>
          <cell r="AQ234">
            <v>0.61</v>
          </cell>
          <cell r="AS234">
            <v>0.6</v>
          </cell>
          <cell r="AU234">
            <v>0.77</v>
          </cell>
          <cell r="AW234">
            <v>1.01</v>
          </cell>
          <cell r="AY234">
            <v>1.2</v>
          </cell>
          <cell r="BA234">
            <v>1.32</v>
          </cell>
          <cell r="BC234">
            <v>1.31</v>
          </cell>
          <cell r="BE234">
            <v>1.1599999999999999</v>
          </cell>
          <cell r="BG234">
            <v>0.99</v>
          </cell>
          <cell r="BI234">
            <v>0.85</v>
          </cell>
        </row>
        <row r="235">
          <cell r="B235" t="str">
            <v>TEA</v>
          </cell>
          <cell r="C235" t="str">
            <v>Pump price for diesel fuel (US$ per liter)</v>
          </cell>
          <cell r="D235" t="str">
            <v>EP.PMP.DESL.CD</v>
          </cell>
          <cell r="AQ235">
            <v>0.245</v>
          </cell>
          <cell r="AW235">
            <v>0.43</v>
          </cell>
          <cell r="AY235">
            <v>0.7</v>
          </cell>
          <cell r="BA235">
            <v>0.81</v>
          </cell>
          <cell r="BC235">
            <v>0.95</v>
          </cell>
          <cell r="BG235">
            <v>1.02</v>
          </cell>
          <cell r="BI235">
            <v>0.67500000000000004</v>
          </cell>
        </row>
        <row r="236">
          <cell r="B236" t="str">
            <v>TEC</v>
          </cell>
          <cell r="C236" t="str">
            <v>Pump price for diesel fuel (US$ per liter)</v>
          </cell>
          <cell r="D236" t="str">
            <v>EP.PMP.DESL.CD</v>
          </cell>
          <cell r="AQ236">
            <v>0.33500000000000002</v>
          </cell>
          <cell r="AS236">
            <v>0.36</v>
          </cell>
          <cell r="AU236">
            <v>0.46</v>
          </cell>
          <cell r="AW236">
            <v>0.76</v>
          </cell>
          <cell r="AY236">
            <v>0.98499999999999999</v>
          </cell>
          <cell r="BA236">
            <v>1.1200000000000001</v>
          </cell>
          <cell r="BC236">
            <v>1.1299999999999999</v>
          </cell>
          <cell r="BE236">
            <v>1.55</v>
          </cell>
          <cell r="BG236">
            <v>1.27</v>
          </cell>
          <cell r="BI236">
            <v>0.88</v>
          </cell>
        </row>
        <row r="237">
          <cell r="B237" t="str">
            <v>TGO</v>
          </cell>
          <cell r="C237" t="str">
            <v>Pump price for diesel fuel (US$ per liter)</v>
          </cell>
          <cell r="D237" t="str">
            <v>EP.PMP.DESL.CD</v>
          </cell>
          <cell r="AJ237">
            <v>0.66</v>
          </cell>
          <cell r="AK237">
            <v>0.63</v>
          </cell>
          <cell r="AN237">
            <v>0.4</v>
          </cell>
          <cell r="AQ237">
            <v>0.37</v>
          </cell>
          <cell r="AS237">
            <v>0.4</v>
          </cell>
          <cell r="AU237">
            <v>0.46</v>
          </cell>
          <cell r="AW237">
            <v>0.83</v>
          </cell>
          <cell r="AY237">
            <v>1.01</v>
          </cell>
          <cell r="BA237">
            <v>0.88</v>
          </cell>
          <cell r="BC237">
            <v>1.17</v>
          </cell>
          <cell r="BE237">
            <v>1.22</v>
          </cell>
          <cell r="BG237">
            <v>1.29</v>
          </cell>
          <cell r="BI237">
            <v>0.71</v>
          </cell>
        </row>
        <row r="238">
          <cell r="B238" t="str">
            <v>THA</v>
          </cell>
          <cell r="C238" t="str">
            <v>Pump price for diesel fuel (US$ per liter)</v>
          </cell>
          <cell r="D238" t="str">
            <v>EP.PMP.DESL.CD</v>
          </cell>
          <cell r="AJ238">
            <v>0.26</v>
          </cell>
          <cell r="AN238">
            <v>0.3</v>
          </cell>
          <cell r="AQ238">
            <v>0.27</v>
          </cell>
          <cell r="AS238">
            <v>0.35</v>
          </cell>
          <cell r="AU238">
            <v>0.32</v>
          </cell>
          <cell r="AW238">
            <v>0.37</v>
          </cell>
          <cell r="AY238">
            <v>0.65</v>
          </cell>
          <cell r="BA238">
            <v>0.64</v>
          </cell>
          <cell r="BC238">
            <v>0.95</v>
          </cell>
          <cell r="BE238">
            <v>0.97</v>
          </cell>
          <cell r="BG238">
            <v>0.9</v>
          </cell>
          <cell r="BI238">
            <v>0.68</v>
          </cell>
        </row>
        <row r="239">
          <cell r="B239" t="str">
            <v>TJK</v>
          </cell>
          <cell r="C239" t="str">
            <v>Pump price for diesel fuel (US$ per liter)</v>
          </cell>
          <cell r="D239" t="str">
            <v>EP.PMP.DESL.CD</v>
          </cell>
          <cell r="AQ239">
            <v>0.13</v>
          </cell>
          <cell r="AS239">
            <v>0.55000000000000004</v>
          </cell>
          <cell r="AU239">
            <v>0.24</v>
          </cell>
          <cell r="AW239">
            <v>0.59</v>
          </cell>
          <cell r="AY239">
            <v>0.74</v>
          </cell>
          <cell r="BA239">
            <v>1</v>
          </cell>
          <cell r="BC239">
            <v>0.91</v>
          </cell>
          <cell r="BG239">
            <v>1.18</v>
          </cell>
          <cell r="BI239">
            <v>0.69</v>
          </cell>
        </row>
        <row r="240">
          <cell r="B240" t="str">
            <v>TKM</v>
          </cell>
          <cell r="C240" t="str">
            <v>Pump price for diesel fuel (US$ per liter)</v>
          </cell>
          <cell r="D240" t="str">
            <v>EP.PMP.DESL.CD</v>
          </cell>
          <cell r="AQ240">
            <v>0.05</v>
          </cell>
          <cell r="AS240">
            <v>0.02</v>
          </cell>
          <cell r="AU240">
            <v>0.01</v>
          </cell>
          <cell r="AW240">
            <v>0.01</v>
          </cell>
          <cell r="AY240">
            <v>0.01</v>
          </cell>
          <cell r="BA240">
            <v>0.2</v>
          </cell>
          <cell r="BC240">
            <v>0.2</v>
          </cell>
          <cell r="BE240">
            <v>0.2</v>
          </cell>
          <cell r="BG240">
            <v>0.2</v>
          </cell>
          <cell r="BI240">
            <v>0.27</v>
          </cell>
        </row>
        <row r="241">
          <cell r="B241" t="str">
            <v>TLA</v>
          </cell>
          <cell r="C241" t="str">
            <v>Pump price for diesel fuel (US$ per liter)</v>
          </cell>
          <cell r="D241" t="str">
            <v>EP.PMP.DESL.CD</v>
          </cell>
          <cell r="AN241">
            <v>0.28000000000000003</v>
          </cell>
          <cell r="AQ241">
            <v>0.3</v>
          </cell>
          <cell r="AS241">
            <v>0.41</v>
          </cell>
          <cell r="AU241">
            <v>0.35</v>
          </cell>
          <cell r="AW241">
            <v>0.57499999999999996</v>
          </cell>
          <cell r="AY241">
            <v>0.74</v>
          </cell>
          <cell r="BA241">
            <v>0.82</v>
          </cell>
          <cell r="BC241">
            <v>0.97499999999999998</v>
          </cell>
          <cell r="BE241">
            <v>1.175</v>
          </cell>
          <cell r="BG241">
            <v>1.04</v>
          </cell>
          <cell r="BI241">
            <v>0.745</v>
          </cell>
        </row>
        <row r="242">
          <cell r="B242" t="str">
            <v>TLS</v>
          </cell>
          <cell r="C242" t="str">
            <v>Pump price for diesel fuel (US$ per liter)</v>
          </cell>
          <cell r="D242" t="str">
            <v>EP.PMP.DESL.CD</v>
          </cell>
          <cell r="AW242">
            <v>0.65</v>
          </cell>
          <cell r="AY242">
            <v>0.88</v>
          </cell>
          <cell r="BA242">
            <v>1.35</v>
          </cell>
          <cell r="BC242">
            <v>0.9</v>
          </cell>
          <cell r="BE242">
            <v>1.43</v>
          </cell>
          <cell r="BG242">
            <v>1.6</v>
          </cell>
          <cell r="BI242">
            <v>0.8</v>
          </cell>
        </row>
        <row r="243">
          <cell r="B243" t="str">
            <v>TMN</v>
          </cell>
          <cell r="C243" t="str">
            <v>Pump price for diesel fuel (US$ per liter)</v>
          </cell>
          <cell r="D243" t="str">
            <v>EP.PMP.DESL.CD</v>
          </cell>
          <cell r="AQ243">
            <v>0.155</v>
          </cell>
          <cell r="AS243">
            <v>0.15</v>
          </cell>
          <cell r="AU243">
            <v>0.13500000000000001</v>
          </cell>
          <cell r="AW243">
            <v>0.14000000000000001</v>
          </cell>
          <cell r="AY243">
            <v>0.23499999999999999</v>
          </cell>
          <cell r="BA243">
            <v>0.36499999999999999</v>
          </cell>
          <cell r="BC243">
            <v>0.505</v>
          </cell>
          <cell r="BE243">
            <v>0.47</v>
          </cell>
          <cell r="BG243">
            <v>0.69</v>
          </cell>
          <cell r="BI243">
            <v>0.62</v>
          </cell>
        </row>
        <row r="244">
          <cell r="B244" t="str">
            <v>TON</v>
          </cell>
          <cell r="C244" t="str">
            <v>Pump price for diesel fuel (US$ per liter)</v>
          </cell>
          <cell r="D244" t="str">
            <v>EP.PMP.DESL.CD</v>
          </cell>
        </row>
        <row r="245">
          <cell r="B245" t="str">
            <v>TSA</v>
          </cell>
          <cell r="C245" t="str">
            <v>Pump price for diesel fuel (US$ per liter)</v>
          </cell>
          <cell r="D245" t="str">
            <v>EP.PMP.DESL.CD</v>
          </cell>
          <cell r="AN245">
            <v>0.22</v>
          </cell>
          <cell r="AQ245">
            <v>0.25</v>
          </cell>
          <cell r="AS245">
            <v>0.33</v>
          </cell>
          <cell r="AU245">
            <v>0.32500000000000001</v>
          </cell>
          <cell r="AW245">
            <v>0.49</v>
          </cell>
          <cell r="AY245">
            <v>0.64500000000000002</v>
          </cell>
          <cell r="BA245">
            <v>0.76</v>
          </cell>
          <cell r="BC245">
            <v>0.82499999999999996</v>
          </cell>
          <cell r="BE245">
            <v>1.01</v>
          </cell>
          <cell r="BG245">
            <v>0.94499999999999995</v>
          </cell>
          <cell r="BI245">
            <v>0.7</v>
          </cell>
        </row>
        <row r="246">
          <cell r="B246" t="str">
            <v>TSS</v>
          </cell>
          <cell r="C246" t="str">
            <v>Pump price for diesel fuel (US$ per liter)</v>
          </cell>
          <cell r="D246" t="str">
            <v>EP.PMP.DESL.CD</v>
          </cell>
          <cell r="AJ246">
            <v>0.55000000000000004</v>
          </cell>
          <cell r="AK246">
            <v>0.54</v>
          </cell>
          <cell r="AN246">
            <v>0.46</v>
          </cell>
          <cell r="AQ246">
            <v>0.43</v>
          </cell>
          <cell r="AS246">
            <v>0.46500000000000002</v>
          </cell>
          <cell r="AU246">
            <v>0.53</v>
          </cell>
          <cell r="AW246">
            <v>0.79</v>
          </cell>
          <cell r="AY246">
            <v>0.98499999999999999</v>
          </cell>
          <cell r="BA246">
            <v>1.0649999999999999</v>
          </cell>
          <cell r="BC246">
            <v>1.145</v>
          </cell>
          <cell r="BE246">
            <v>1.27</v>
          </cell>
          <cell r="BG246">
            <v>1.17</v>
          </cell>
          <cell r="BI246">
            <v>0.85499999999999998</v>
          </cell>
        </row>
        <row r="247">
          <cell r="B247" t="str">
            <v>TTO</v>
          </cell>
          <cell r="C247" t="str">
            <v>Pump price for diesel fuel (US$ per liter)</v>
          </cell>
          <cell r="D247" t="str">
            <v>EP.PMP.DESL.CD</v>
          </cell>
          <cell r="AQ247">
            <v>0.2</v>
          </cell>
          <cell r="AS247">
            <v>0.2</v>
          </cell>
          <cell r="AU247">
            <v>0.21</v>
          </cell>
          <cell r="AW247">
            <v>0.24</v>
          </cell>
          <cell r="AY247">
            <v>0.24</v>
          </cell>
          <cell r="BI247">
            <v>0.3</v>
          </cell>
        </row>
        <row r="248">
          <cell r="B248" t="str">
            <v>TUN</v>
          </cell>
          <cell r="C248" t="str">
            <v>Pump price for diesel fuel (US$ per liter)</v>
          </cell>
          <cell r="D248" t="str">
            <v>EP.PMP.DESL.CD</v>
          </cell>
          <cell r="AJ248">
            <v>0.33</v>
          </cell>
          <cell r="AK248">
            <v>0.31</v>
          </cell>
          <cell r="AN248">
            <v>0.44</v>
          </cell>
          <cell r="AQ248">
            <v>0.33</v>
          </cell>
          <cell r="AS248">
            <v>0.28999999999999998</v>
          </cell>
          <cell r="AU248">
            <v>0.19</v>
          </cell>
          <cell r="AW248">
            <v>0.39</v>
          </cell>
          <cell r="AY248">
            <v>0.56999999999999995</v>
          </cell>
          <cell r="BA248">
            <v>0.84</v>
          </cell>
          <cell r="BC248">
            <v>0.82</v>
          </cell>
          <cell r="BE248">
            <v>0.69</v>
          </cell>
          <cell r="BG248">
            <v>0.68</v>
          </cell>
          <cell r="BI248">
            <v>0.62</v>
          </cell>
        </row>
        <row r="249">
          <cell r="B249" t="str">
            <v>TUR</v>
          </cell>
          <cell r="C249" t="str">
            <v>Pump price for diesel fuel (US$ per liter)</v>
          </cell>
          <cell r="D249" t="str">
            <v>EP.PMP.DESL.CD</v>
          </cell>
          <cell r="AN249">
            <v>0.37</v>
          </cell>
          <cell r="AQ249">
            <v>0.47</v>
          </cell>
          <cell r="AS249">
            <v>0.66</v>
          </cell>
          <cell r="AU249">
            <v>0.78</v>
          </cell>
          <cell r="AW249">
            <v>1.1200000000000001</v>
          </cell>
          <cell r="AY249">
            <v>1.62</v>
          </cell>
          <cell r="BA249">
            <v>1.63</v>
          </cell>
          <cell r="BC249">
            <v>2.0299999999999998</v>
          </cell>
          <cell r="BE249">
            <v>2.33</v>
          </cell>
          <cell r="BG249">
            <v>1.9</v>
          </cell>
          <cell r="BI249">
            <v>1.23</v>
          </cell>
        </row>
        <row r="250">
          <cell r="B250" t="str">
            <v>TUV</v>
          </cell>
          <cell r="C250" t="str">
            <v>Pump price for diesel fuel (US$ per liter)</v>
          </cell>
          <cell r="D250" t="str">
            <v>EP.PMP.DESL.CD</v>
          </cell>
        </row>
        <row r="251">
          <cell r="B251" t="str">
            <v>TZA</v>
          </cell>
          <cell r="C251" t="str">
            <v>Pump price for diesel fuel (US$ per liter)</v>
          </cell>
          <cell r="D251" t="str">
            <v>EP.PMP.DESL.CD</v>
          </cell>
          <cell r="AJ251">
            <v>0.25</v>
          </cell>
          <cell r="AK251">
            <v>0.3</v>
          </cell>
          <cell r="AN251">
            <v>0.44</v>
          </cell>
          <cell r="AQ251">
            <v>0.56999999999999995</v>
          </cell>
          <cell r="AS251">
            <v>0.73</v>
          </cell>
          <cell r="AU251">
            <v>0.61</v>
          </cell>
          <cell r="AW251">
            <v>0.87</v>
          </cell>
          <cell r="AY251">
            <v>0.99</v>
          </cell>
          <cell r="BA251">
            <v>1.3</v>
          </cell>
          <cell r="BC251">
            <v>1.19</v>
          </cell>
          <cell r="BE251">
            <v>1.27</v>
          </cell>
          <cell r="BG251">
            <v>1.2</v>
          </cell>
          <cell r="BI251">
            <v>0.8</v>
          </cell>
        </row>
        <row r="252">
          <cell r="B252" t="str">
            <v>UGA</v>
          </cell>
          <cell r="C252" t="str">
            <v>Pump price for diesel fuel (US$ per liter)</v>
          </cell>
          <cell r="D252" t="str">
            <v>EP.PMP.DESL.CD</v>
          </cell>
          <cell r="AJ252">
            <v>0.55000000000000004</v>
          </cell>
          <cell r="AK252">
            <v>0.71</v>
          </cell>
          <cell r="AN252">
            <v>0.85</v>
          </cell>
          <cell r="AQ252">
            <v>0.68</v>
          </cell>
          <cell r="AS252">
            <v>0.75</v>
          </cell>
          <cell r="AU252">
            <v>0.7</v>
          </cell>
          <cell r="AW252">
            <v>0.88</v>
          </cell>
          <cell r="AY252">
            <v>1.01</v>
          </cell>
          <cell r="BA252">
            <v>1.22</v>
          </cell>
          <cell r="BC252">
            <v>1.1100000000000001</v>
          </cell>
          <cell r="BE252">
            <v>1.35</v>
          </cell>
          <cell r="BG252">
            <v>1.1100000000000001</v>
          </cell>
          <cell r="BI252">
            <v>0.79</v>
          </cell>
        </row>
        <row r="253">
          <cell r="B253" t="str">
            <v>UKR</v>
          </cell>
          <cell r="C253" t="str">
            <v>Pump price for diesel fuel (US$ per liter)</v>
          </cell>
          <cell r="D253" t="str">
            <v>EP.PMP.DESL.CD</v>
          </cell>
          <cell r="AQ253">
            <v>0.25</v>
          </cell>
          <cell r="AS253">
            <v>0.3</v>
          </cell>
          <cell r="AU253">
            <v>0.34</v>
          </cell>
          <cell r="AW253">
            <v>0.44</v>
          </cell>
          <cell r="AY253">
            <v>0.87</v>
          </cell>
          <cell r="BA253">
            <v>0.96</v>
          </cell>
          <cell r="BC253">
            <v>0.92</v>
          </cell>
          <cell r="BE253">
            <v>1.25</v>
          </cell>
          <cell r="BG253">
            <v>1.1599999999999999</v>
          </cell>
          <cell r="BI253">
            <v>0.73</v>
          </cell>
        </row>
        <row r="254">
          <cell r="B254" t="str">
            <v>UMC</v>
          </cell>
          <cell r="C254" t="str">
            <v>Pump price for diesel fuel (US$ per liter)</v>
          </cell>
          <cell r="D254" t="str">
            <v>EP.PMP.DESL.CD</v>
          </cell>
          <cell r="AQ254">
            <v>0.28499999999999998</v>
          </cell>
          <cell r="AS254">
            <v>0.39</v>
          </cell>
          <cell r="AU254">
            <v>0.39</v>
          </cell>
          <cell r="AW254">
            <v>0.56000000000000005</v>
          </cell>
          <cell r="AY254">
            <v>0.75</v>
          </cell>
          <cell r="BA254">
            <v>0.96</v>
          </cell>
          <cell r="BC254">
            <v>1.01</v>
          </cell>
          <cell r="BE254">
            <v>1.2649999999999999</v>
          </cell>
          <cell r="BG254">
            <v>1.1599999999999999</v>
          </cell>
          <cell r="BI254">
            <v>0.74</v>
          </cell>
        </row>
        <row r="255">
          <cell r="B255" t="str">
            <v>URY</v>
          </cell>
          <cell r="C255" t="str">
            <v>Pump price for diesel fuel (US$ per liter)</v>
          </cell>
          <cell r="D255" t="str">
            <v>EP.PMP.DESL.CD</v>
          </cell>
          <cell r="AN255">
            <v>0.38</v>
          </cell>
          <cell r="AQ255">
            <v>0.42</v>
          </cell>
          <cell r="AS255">
            <v>0.53</v>
          </cell>
          <cell r="AU255">
            <v>0.2</v>
          </cell>
          <cell r="AW255">
            <v>0.71</v>
          </cell>
          <cell r="AY255">
            <v>0.94</v>
          </cell>
          <cell r="BA255">
            <v>1.17</v>
          </cell>
          <cell r="BC255">
            <v>1.44</v>
          </cell>
          <cell r="BE255">
            <v>1.88</v>
          </cell>
          <cell r="BG255">
            <v>1.72</v>
          </cell>
          <cell r="BI255">
            <v>1.36</v>
          </cell>
        </row>
        <row r="256">
          <cell r="B256" t="str">
            <v>USA</v>
          </cell>
          <cell r="C256" t="str">
            <v>Pump price for diesel fuel (US$ per liter)</v>
          </cell>
          <cell r="D256" t="str">
            <v>EP.PMP.DESL.CD</v>
          </cell>
          <cell r="AK256">
            <v>0.28000000000000003</v>
          </cell>
          <cell r="AN256">
            <v>0.33</v>
          </cell>
          <cell r="AQ256">
            <v>0.27</v>
          </cell>
          <cell r="AS256">
            <v>0.48</v>
          </cell>
          <cell r="AU256">
            <v>0.39</v>
          </cell>
          <cell r="AW256">
            <v>0.56999999999999995</v>
          </cell>
          <cell r="AY256">
            <v>0.69</v>
          </cell>
          <cell r="BA256">
            <v>0.78</v>
          </cell>
          <cell r="BC256">
            <v>0.84</v>
          </cell>
          <cell r="BE256">
            <v>1.05</v>
          </cell>
          <cell r="BG256">
            <v>0.97</v>
          </cell>
          <cell r="BI256">
            <v>0.65</v>
          </cell>
        </row>
        <row r="257">
          <cell r="B257" t="str">
            <v>UZB</v>
          </cell>
          <cell r="C257" t="str">
            <v>Pump price for diesel fuel (US$ per liter)</v>
          </cell>
          <cell r="D257" t="str">
            <v>EP.PMP.DESL.CD</v>
          </cell>
          <cell r="AN257">
            <v>0.31</v>
          </cell>
          <cell r="AQ257">
            <v>0.09</v>
          </cell>
          <cell r="AS257">
            <v>0.09</v>
          </cell>
          <cell r="AU257">
            <v>0.26</v>
          </cell>
          <cell r="AW257">
            <v>0.3</v>
          </cell>
          <cell r="AY257">
            <v>0.54</v>
          </cell>
          <cell r="BA257">
            <v>0.75</v>
          </cell>
          <cell r="BC257">
            <v>0.83</v>
          </cell>
          <cell r="BE257">
            <v>0.87</v>
          </cell>
          <cell r="BG257">
            <v>1.93</v>
          </cell>
          <cell r="BI257">
            <v>1.28</v>
          </cell>
        </row>
        <row r="258">
          <cell r="B258" t="str">
            <v>VCT</v>
          </cell>
          <cell r="C258" t="str">
            <v>Pump price for diesel fuel (US$ per liter)</v>
          </cell>
          <cell r="D258" t="str">
            <v>EP.PMP.DESL.CD</v>
          </cell>
        </row>
        <row r="259">
          <cell r="B259" t="str">
            <v>VEN</v>
          </cell>
          <cell r="C259" t="str">
            <v>Pump price for diesel fuel (US$ per liter)</v>
          </cell>
          <cell r="D259" t="str">
            <v>EP.PMP.DESL.CD</v>
          </cell>
          <cell r="AN259">
            <v>0.01</v>
          </cell>
          <cell r="AQ259">
            <v>0.08</v>
          </cell>
          <cell r="AS259">
            <v>0.06</v>
          </cell>
          <cell r="AU259">
            <v>0.05</v>
          </cell>
          <cell r="AW259">
            <v>0.02</v>
          </cell>
          <cell r="AY259">
            <v>0.02</v>
          </cell>
          <cell r="BA259">
            <v>0.01</v>
          </cell>
          <cell r="BC259">
            <v>1.0999999999999999E-2</v>
          </cell>
          <cell r="BE259">
            <v>1.0999999999999999E-2</v>
          </cell>
          <cell r="BG259">
            <v>8.0000000000000002E-3</v>
          </cell>
        </row>
        <row r="260">
          <cell r="B260" t="str">
            <v>VGB</v>
          </cell>
          <cell r="C260" t="str">
            <v>Pump price for diesel fuel (US$ per liter)</v>
          </cell>
          <cell r="D260" t="str">
            <v>EP.PMP.DESL.CD</v>
          </cell>
        </row>
        <row r="261">
          <cell r="B261" t="str">
            <v>VIR</v>
          </cell>
          <cell r="C261" t="str">
            <v>Pump price for diesel fuel (US$ per liter)</v>
          </cell>
          <cell r="D261" t="str">
            <v>EP.PMP.DESL.CD</v>
          </cell>
        </row>
        <row r="262">
          <cell r="B262" t="str">
            <v>VNM</v>
          </cell>
          <cell r="C262" t="str">
            <v>Pump price for diesel fuel (US$ per liter)</v>
          </cell>
          <cell r="D262" t="str">
            <v>EP.PMP.DESL.CD</v>
          </cell>
          <cell r="AN262">
            <v>0.25</v>
          </cell>
          <cell r="AQ262">
            <v>0.26</v>
          </cell>
          <cell r="AS262">
            <v>0.27</v>
          </cell>
          <cell r="AU262">
            <v>0.27</v>
          </cell>
          <cell r="AW262">
            <v>0.32</v>
          </cell>
          <cell r="AY262">
            <v>0.53</v>
          </cell>
          <cell r="BA262">
            <v>0.77</v>
          </cell>
          <cell r="BC262">
            <v>0.77</v>
          </cell>
          <cell r="BE262">
            <v>1.06</v>
          </cell>
          <cell r="BG262">
            <v>0.91</v>
          </cell>
          <cell r="BI262">
            <v>0.59</v>
          </cell>
        </row>
        <row r="263">
          <cell r="B263" t="str">
            <v>VUT</v>
          </cell>
          <cell r="C263" t="str">
            <v>Pump price for diesel fuel (US$ per liter)</v>
          </cell>
          <cell r="D263" t="str">
            <v>EP.PMP.DESL.CD</v>
          </cell>
          <cell r="BI263">
            <v>1.2</v>
          </cell>
        </row>
        <row r="264">
          <cell r="B264" t="str">
            <v>WLD</v>
          </cell>
          <cell r="C264" t="str">
            <v>Pump price for diesel fuel (US$ per liter)</v>
          </cell>
          <cell r="D264" t="str">
            <v>EP.PMP.DESL.CD</v>
          </cell>
          <cell r="AQ264">
            <v>0.36</v>
          </cell>
          <cell r="AS264">
            <v>0.45</v>
          </cell>
          <cell r="AU264">
            <v>0.43</v>
          </cell>
          <cell r="AW264">
            <v>0.67</v>
          </cell>
          <cell r="AY264">
            <v>0.86</v>
          </cell>
          <cell r="BA264">
            <v>1.03</v>
          </cell>
          <cell r="BC264">
            <v>1.07</v>
          </cell>
          <cell r="BE264">
            <v>1.2649999999999999</v>
          </cell>
          <cell r="BG264">
            <v>1.17</v>
          </cell>
          <cell r="BI264">
            <v>0.82</v>
          </cell>
        </row>
        <row r="265">
          <cell r="B265" t="str">
            <v>WSM</v>
          </cell>
          <cell r="C265" t="str">
            <v>Pump price for diesel fuel (US$ per liter)</v>
          </cell>
          <cell r="D265" t="str">
            <v>EP.PMP.DESL.CD</v>
          </cell>
          <cell r="BC265">
            <v>1.06</v>
          </cell>
          <cell r="BI265">
            <v>0.87</v>
          </cell>
        </row>
        <row r="266">
          <cell r="B266" t="str">
            <v>XKX</v>
          </cell>
          <cell r="C266" t="str">
            <v>Pump price for diesel fuel (US$ per liter)</v>
          </cell>
          <cell r="D266" t="str">
            <v>EP.PMP.DESL.CD</v>
          </cell>
          <cell r="AN266">
            <v>0.84</v>
          </cell>
          <cell r="AQ266">
            <v>0.43</v>
          </cell>
          <cell r="AS266">
            <v>0.56000000000000005</v>
          </cell>
          <cell r="AU266">
            <v>0.66</v>
          </cell>
          <cell r="AW266">
            <v>1.03</v>
          </cell>
          <cell r="AY266">
            <v>1.19</v>
          </cell>
          <cell r="BA266">
            <v>1.21</v>
          </cell>
          <cell r="BC266">
            <v>1.6</v>
          </cell>
          <cell r="BE266">
            <v>1.6</v>
          </cell>
          <cell r="BG266">
            <v>1.55</v>
          </cell>
          <cell r="BI266">
            <v>1.06</v>
          </cell>
        </row>
        <row r="267">
          <cell r="B267" t="str">
            <v>YEM</v>
          </cell>
          <cell r="C267" t="str">
            <v>Pump price for diesel fuel (US$ per liter)</v>
          </cell>
          <cell r="D267" t="str">
            <v>EP.PMP.DESL.CD</v>
          </cell>
          <cell r="AQ267">
            <v>7.0000000000000007E-2</v>
          </cell>
          <cell r="AS267">
            <v>0.06</v>
          </cell>
          <cell r="AU267">
            <v>0.1</v>
          </cell>
          <cell r="AW267">
            <v>0.09</v>
          </cell>
          <cell r="AY267">
            <v>0.28000000000000003</v>
          </cell>
          <cell r="BA267">
            <v>0.17</v>
          </cell>
          <cell r="BC267">
            <v>0.23</v>
          </cell>
          <cell r="BE267">
            <v>0.47</v>
          </cell>
          <cell r="BG267">
            <v>0.7</v>
          </cell>
          <cell r="BI267">
            <v>0.76</v>
          </cell>
        </row>
        <row r="268">
          <cell r="B268" t="str">
            <v>ZAF</v>
          </cell>
          <cell r="C268" t="str">
            <v>Pump price for diesel fuel (US$ per liter)</v>
          </cell>
          <cell r="D268" t="str">
            <v>EP.PMP.DESL.CD</v>
          </cell>
          <cell r="AK268">
            <v>0.52</v>
          </cell>
          <cell r="AN268">
            <v>0.46</v>
          </cell>
          <cell r="AQ268">
            <v>0.39</v>
          </cell>
          <cell r="AS268">
            <v>0.5</v>
          </cell>
          <cell r="AU268">
            <v>0.4</v>
          </cell>
          <cell r="AW268">
            <v>0.8</v>
          </cell>
          <cell r="AY268">
            <v>0.84</v>
          </cell>
          <cell r="BA268">
            <v>0.95</v>
          </cell>
          <cell r="BC268">
            <v>1.1399999999999999</v>
          </cell>
          <cell r="BE268">
            <v>1.42</v>
          </cell>
          <cell r="BG268">
            <v>1.17</v>
          </cell>
          <cell r="BI268">
            <v>0.9</v>
          </cell>
        </row>
        <row r="269">
          <cell r="B269" t="str">
            <v>ZMB</v>
          </cell>
          <cell r="C269" t="str">
            <v>Pump price for diesel fuel (US$ per liter)</v>
          </cell>
          <cell r="D269" t="str">
            <v>EP.PMP.DESL.CD</v>
          </cell>
          <cell r="AJ269">
            <v>0.24</v>
          </cell>
          <cell r="AK269">
            <v>0.66</v>
          </cell>
          <cell r="AN269">
            <v>0.56999999999999995</v>
          </cell>
          <cell r="AQ269">
            <v>0.49</v>
          </cell>
          <cell r="AU269">
            <v>0.6</v>
          </cell>
          <cell r="AW269">
            <v>0.98</v>
          </cell>
          <cell r="AY269">
            <v>1.22</v>
          </cell>
          <cell r="BA269">
            <v>1.61</v>
          </cell>
          <cell r="BC269">
            <v>1.52</v>
          </cell>
          <cell r="BE269">
            <v>1.48</v>
          </cell>
          <cell r="BG269">
            <v>1.59</v>
          </cell>
          <cell r="BI269">
            <v>1.1599999999999999</v>
          </cell>
        </row>
        <row r="270">
          <cell r="B270" t="str">
            <v>ZWE</v>
          </cell>
          <cell r="C270" t="str">
            <v>Pump price for diesel fuel (US$ per liter)</v>
          </cell>
          <cell r="D270" t="str">
            <v>EP.PMP.DESL.CD</v>
          </cell>
          <cell r="AJ270">
            <v>0.37</v>
          </cell>
          <cell r="AK270">
            <v>0.28000000000000003</v>
          </cell>
          <cell r="AN270">
            <v>0.28999999999999998</v>
          </cell>
          <cell r="AQ270">
            <v>0.22</v>
          </cell>
          <cell r="AS270">
            <v>0.72</v>
          </cell>
          <cell r="AU270">
            <v>0.05</v>
          </cell>
          <cell r="AW270">
            <v>0.65</v>
          </cell>
          <cell r="BA270">
            <v>1.05</v>
          </cell>
          <cell r="BC270">
            <v>1.1499999999999999</v>
          </cell>
          <cell r="BE270">
            <v>1.4</v>
          </cell>
          <cell r="BG270">
            <v>1.48</v>
          </cell>
          <cell r="BI270">
            <v>1.18</v>
          </cell>
        </row>
      </sheetData>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d-Chain Storage &amp; Dist."/>
      <sheetName val="Prices and Deflators"/>
    </sheetNames>
    <sheetDataSet>
      <sheetData sheetId="0"/>
      <sheetData sheetId="1">
        <row r="171">
          <cell r="Q171">
            <v>1.0881399999999999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tructure"/>
      <sheetName val="Sheet 1"/>
    </sheetNames>
    <sheetDataSet>
      <sheetData sheetId="0"/>
      <sheetData sheetId="1"/>
      <sheetData sheetId="2">
        <row r="12">
          <cell r="A12" t="str">
            <v>TIME</v>
          </cell>
          <cell r="B12" t="str">
            <v>2019-S1</v>
          </cell>
          <cell r="C12" t="str">
            <v/>
          </cell>
          <cell r="D12" t="str">
            <v>2019-S2</v>
          </cell>
          <cell r="E12" t="str">
            <v/>
          </cell>
          <cell r="F12" t="str">
            <v>2020-S1</v>
          </cell>
          <cell r="G12" t="str">
            <v/>
          </cell>
          <cell r="H12" t="str">
            <v>2020-S2</v>
          </cell>
          <cell r="I12" t="str">
            <v/>
          </cell>
          <cell r="J12" t="str">
            <v>2021-S1</v>
          </cell>
          <cell r="K12" t="str">
            <v/>
          </cell>
          <cell r="L12" t="str">
            <v>2021-S2</v>
          </cell>
          <cell r="M12" t="str">
            <v/>
          </cell>
        </row>
        <row r="13">
          <cell r="A13" t="str">
            <v>GEO (Labels)</v>
          </cell>
          <cell r="B13" t="str">
            <v/>
          </cell>
          <cell r="C13" t="str">
            <v/>
          </cell>
          <cell r="D13" t="str">
            <v/>
          </cell>
          <cell r="E13" t="str">
            <v/>
          </cell>
          <cell r="F13" t="str">
            <v/>
          </cell>
          <cell r="G13" t="str">
            <v/>
          </cell>
          <cell r="H13" t="str">
            <v/>
          </cell>
          <cell r="I13" t="str">
            <v/>
          </cell>
          <cell r="J13" t="str">
            <v/>
          </cell>
          <cell r="K13" t="str">
            <v/>
          </cell>
          <cell r="L13" t="str">
            <v/>
          </cell>
          <cell r="M13" t="str">
            <v/>
          </cell>
        </row>
        <row r="14">
          <cell r="A14" t="str">
            <v>European Union - 27 countries (from 2020)</v>
          </cell>
          <cell r="B14">
            <v>0.217</v>
          </cell>
          <cell r="C14" t="str">
            <v/>
          </cell>
          <cell r="D14">
            <v>0.217</v>
          </cell>
          <cell r="E14" t="str">
            <v/>
          </cell>
          <cell r="F14">
            <v>0.21340000000000001</v>
          </cell>
          <cell r="G14" t="str">
            <v/>
          </cell>
          <cell r="H14">
            <v>0.21340000000000001</v>
          </cell>
          <cell r="I14" t="str">
            <v/>
          </cell>
          <cell r="J14">
            <v>0.21920000000000001</v>
          </cell>
          <cell r="K14" t="str">
            <v/>
          </cell>
          <cell r="L14" t="str">
            <v>:</v>
          </cell>
          <cell r="M14" t="str">
            <v/>
          </cell>
        </row>
        <row r="15">
          <cell r="A15" t="str">
            <v>Euro area (EA11-1999, EA12-2001, EA13-2007, EA15-2008, EA16-2009, EA17-2011, EA18-2014, EA19-2015)</v>
          </cell>
          <cell r="B15">
            <v>0.22950000000000001</v>
          </cell>
          <cell r="C15" t="str">
            <v/>
          </cell>
          <cell r="D15">
            <v>0.2293</v>
          </cell>
          <cell r="E15" t="str">
            <v/>
          </cell>
          <cell r="F15">
            <v>0.2263</v>
          </cell>
          <cell r="G15" t="str">
            <v/>
          </cell>
          <cell r="H15">
            <v>0.22720000000000001</v>
          </cell>
          <cell r="I15" t="str">
            <v/>
          </cell>
          <cell r="J15">
            <v>0.23219999999999999</v>
          </cell>
          <cell r="K15" t="str">
            <v/>
          </cell>
          <cell r="L15" t="str">
            <v>:</v>
          </cell>
          <cell r="M15" t="str">
            <v/>
          </cell>
        </row>
        <row r="16">
          <cell r="A16" t="str">
            <v>Belgium</v>
          </cell>
          <cell r="B16">
            <v>0.28389999999999999</v>
          </cell>
          <cell r="C16" t="str">
            <v/>
          </cell>
          <cell r="D16">
            <v>0.28599999999999998</v>
          </cell>
          <cell r="E16" t="str">
            <v/>
          </cell>
          <cell r="F16">
            <v>0.2792</v>
          </cell>
          <cell r="G16" t="str">
            <v/>
          </cell>
          <cell r="H16">
            <v>0.2702</v>
          </cell>
          <cell r="I16" t="str">
            <v/>
          </cell>
          <cell r="J16">
            <v>0.2702</v>
          </cell>
          <cell r="K16" t="str">
            <v/>
          </cell>
          <cell r="L16">
            <v>0.2994</v>
          </cell>
          <cell r="M16" t="str">
            <v/>
          </cell>
        </row>
        <row r="17">
          <cell r="A17" t="str">
            <v>Bulgaria</v>
          </cell>
          <cell r="B17">
            <v>9.9699999999999997E-2</v>
          </cell>
          <cell r="C17" t="str">
            <v/>
          </cell>
          <cell r="D17">
            <v>9.5799999999999996E-2</v>
          </cell>
          <cell r="E17" t="str">
            <v/>
          </cell>
          <cell r="F17">
            <v>9.9699999999999997E-2</v>
          </cell>
          <cell r="G17" t="str">
            <v/>
          </cell>
          <cell r="H17">
            <v>9.8199999999999996E-2</v>
          </cell>
          <cell r="I17" t="str">
            <v/>
          </cell>
          <cell r="J17">
            <v>0.1024</v>
          </cell>
          <cell r="K17" t="str">
            <v/>
          </cell>
          <cell r="L17">
            <v>0.1091</v>
          </cell>
          <cell r="M17" t="str">
            <v/>
          </cell>
        </row>
        <row r="18">
          <cell r="A18" t="str">
            <v>Czechia</v>
          </cell>
          <cell r="B18">
            <v>0.17480000000000001</v>
          </cell>
          <cell r="C18" t="str">
            <v/>
          </cell>
          <cell r="D18">
            <v>0.17699999999999999</v>
          </cell>
          <cell r="E18" t="str">
            <v/>
          </cell>
          <cell r="F18">
            <v>0.18410000000000001</v>
          </cell>
          <cell r="G18" t="str">
            <v/>
          </cell>
          <cell r="H18">
            <v>0.17949999999999999</v>
          </cell>
          <cell r="I18" t="str">
            <v/>
          </cell>
          <cell r="J18">
            <v>0.1802</v>
          </cell>
          <cell r="K18" t="str">
            <v/>
          </cell>
          <cell r="L18">
            <v>0.1883</v>
          </cell>
          <cell r="M18" t="str">
            <v/>
          </cell>
        </row>
        <row r="19">
          <cell r="A19" t="str">
            <v>Denmark</v>
          </cell>
          <cell r="B19">
            <v>0.2984</v>
          </cell>
          <cell r="C19" t="str">
            <v/>
          </cell>
          <cell r="D19">
            <v>0.29239999999999999</v>
          </cell>
          <cell r="E19" t="str">
            <v/>
          </cell>
          <cell r="F19">
            <v>0.2833</v>
          </cell>
          <cell r="G19" t="str">
            <v/>
          </cell>
          <cell r="H19">
            <v>0.28189999999999998</v>
          </cell>
          <cell r="I19" t="str">
            <v/>
          </cell>
          <cell r="J19">
            <v>0.28999999999999998</v>
          </cell>
          <cell r="K19" t="str">
            <v/>
          </cell>
          <cell r="L19">
            <v>0.3448</v>
          </cell>
          <cell r="M19" t="str">
            <v/>
          </cell>
        </row>
        <row r="20">
          <cell r="A20" t="str">
            <v>Germany (until 1990 former territory of the FRG)</v>
          </cell>
          <cell r="B20">
            <v>0.30880000000000002</v>
          </cell>
          <cell r="C20" t="str">
            <v/>
          </cell>
          <cell r="D20">
            <v>0.2878</v>
          </cell>
          <cell r="E20" t="str">
            <v/>
          </cell>
          <cell r="F20">
            <v>0.30430000000000001</v>
          </cell>
          <cell r="G20" t="str">
            <v/>
          </cell>
          <cell r="H20">
            <v>0.30059999999999998</v>
          </cell>
          <cell r="I20" t="str">
            <v/>
          </cell>
          <cell r="J20">
            <v>0.31929999999999997</v>
          </cell>
          <cell r="K20" t="str">
            <v/>
          </cell>
          <cell r="L20">
            <v>0.32340000000000002</v>
          </cell>
          <cell r="M20" t="str">
            <v/>
          </cell>
        </row>
        <row r="21">
          <cell r="A21" t="str">
            <v>Estonia</v>
          </cell>
          <cell r="B21">
            <v>0.13569999999999999</v>
          </cell>
          <cell r="C21" t="str">
            <v/>
          </cell>
          <cell r="D21">
            <v>0.1411</v>
          </cell>
          <cell r="E21" t="str">
            <v/>
          </cell>
          <cell r="F21">
            <v>0.1236</v>
          </cell>
          <cell r="G21" t="str">
            <v/>
          </cell>
          <cell r="H21">
            <v>0.12909999999999999</v>
          </cell>
          <cell r="I21" t="str">
            <v/>
          </cell>
          <cell r="J21">
            <v>0.13239999999999999</v>
          </cell>
          <cell r="K21" t="str">
            <v/>
          </cell>
          <cell r="L21">
            <v>0.19389999999999999</v>
          </cell>
          <cell r="M21" t="str">
            <v/>
          </cell>
        </row>
        <row r="22">
          <cell r="A22" t="str">
            <v>Ireland</v>
          </cell>
          <cell r="B22">
            <v>0.24229999999999999</v>
          </cell>
          <cell r="C22" t="str">
            <v/>
          </cell>
          <cell r="D22">
            <v>0.25459999999999999</v>
          </cell>
          <cell r="E22" t="str">
            <v/>
          </cell>
          <cell r="F22">
            <v>0.24129999999999999</v>
          </cell>
          <cell r="G22" t="str">
            <v/>
          </cell>
          <cell r="H22">
            <v>0.2616</v>
          </cell>
          <cell r="I22" t="str">
            <v/>
          </cell>
          <cell r="J22">
            <v>0.2555</v>
          </cell>
          <cell r="K22" t="str">
            <v/>
          </cell>
          <cell r="L22">
            <v>0.2974</v>
          </cell>
          <cell r="M22" t="str">
            <v/>
          </cell>
        </row>
        <row r="23">
          <cell r="A23" t="str">
            <v>Greece</v>
          </cell>
          <cell r="B23">
            <v>0.1595</v>
          </cell>
          <cell r="C23" t="str">
            <v/>
          </cell>
          <cell r="D23">
            <v>0.15509999999999999</v>
          </cell>
          <cell r="E23" t="str">
            <v/>
          </cell>
          <cell r="F23">
            <v>0.16739999999999999</v>
          </cell>
          <cell r="G23" t="str">
            <v/>
          </cell>
          <cell r="H23">
            <v>0.1641</v>
          </cell>
          <cell r="I23" t="str">
            <v/>
          </cell>
          <cell r="J23">
            <v>0.16800000000000001</v>
          </cell>
          <cell r="K23" t="str">
            <v/>
          </cell>
          <cell r="L23">
            <v>0.19739999999999999</v>
          </cell>
          <cell r="M23" t="str">
            <v/>
          </cell>
        </row>
        <row r="24">
          <cell r="A24" t="str">
            <v>Spain</v>
          </cell>
          <cell r="B24">
            <v>0.24030000000000001</v>
          </cell>
          <cell r="C24" t="str">
            <v/>
          </cell>
          <cell r="D24">
            <v>0.2394</v>
          </cell>
          <cell r="E24" t="str">
            <v/>
          </cell>
          <cell r="F24">
            <v>0.22389999999999999</v>
          </cell>
          <cell r="G24" t="str">
            <v/>
          </cell>
          <cell r="H24">
            <v>0.2298</v>
          </cell>
          <cell r="I24" t="str">
            <v/>
          </cell>
          <cell r="J24">
            <v>0.23230000000000001</v>
          </cell>
          <cell r="K24" t="str">
            <v/>
          </cell>
          <cell r="L24">
            <v>0.28160000000000002</v>
          </cell>
          <cell r="M24" t="str">
            <v/>
          </cell>
        </row>
        <row r="25">
          <cell r="A25" t="str">
            <v>France</v>
          </cell>
          <cell r="B25">
            <v>0.17780000000000001</v>
          </cell>
          <cell r="C25" t="str">
            <v/>
          </cell>
          <cell r="D25">
            <v>0.1913</v>
          </cell>
          <cell r="E25" t="str">
            <v/>
          </cell>
          <cell r="F25">
            <v>0.1893</v>
          </cell>
          <cell r="G25" t="str">
            <v/>
          </cell>
          <cell r="H25">
            <v>0.1958</v>
          </cell>
          <cell r="I25" t="str">
            <v/>
          </cell>
          <cell r="J25">
            <v>0.1946</v>
          </cell>
          <cell r="K25" t="str">
            <v/>
          </cell>
          <cell r="L25">
            <v>0.20219999999999999</v>
          </cell>
          <cell r="M25" t="str">
            <v/>
          </cell>
        </row>
        <row r="26">
          <cell r="A26" t="str">
            <v>Croatia</v>
          </cell>
          <cell r="B26">
            <v>0.1321</v>
          </cell>
          <cell r="C26" t="str">
            <v/>
          </cell>
          <cell r="D26">
            <v>0.13239999999999999</v>
          </cell>
          <cell r="E26" t="str">
            <v/>
          </cell>
          <cell r="F26">
            <v>0.13009999999999999</v>
          </cell>
          <cell r="G26" t="str">
            <v/>
          </cell>
          <cell r="H26">
            <v>0.13070000000000001</v>
          </cell>
          <cell r="I26" t="str">
            <v/>
          </cell>
          <cell r="J26">
            <v>0.12909999999999999</v>
          </cell>
          <cell r="K26" t="str">
            <v/>
          </cell>
          <cell r="L26">
            <v>0.1313</v>
          </cell>
          <cell r="M26" t="str">
            <v/>
          </cell>
        </row>
        <row r="27">
          <cell r="A27" t="str">
            <v>Italy</v>
          </cell>
          <cell r="B27">
            <v>0.2301</v>
          </cell>
          <cell r="C27" t="str">
            <v/>
          </cell>
          <cell r="D27">
            <v>0.2341</v>
          </cell>
          <cell r="E27" t="str">
            <v/>
          </cell>
          <cell r="F27">
            <v>0.22259999999999999</v>
          </cell>
          <cell r="G27" t="str">
            <v/>
          </cell>
          <cell r="H27">
            <v>0.21529999999999999</v>
          </cell>
          <cell r="I27" t="str">
            <v/>
          </cell>
          <cell r="J27">
            <v>0.22589999999999999</v>
          </cell>
          <cell r="K27" t="str">
            <v/>
          </cell>
          <cell r="L27">
            <v>0.23599999999999999</v>
          </cell>
          <cell r="M27" t="str">
            <v/>
          </cell>
        </row>
        <row r="28">
          <cell r="A28" t="str">
            <v>Cyprus</v>
          </cell>
          <cell r="B28">
            <v>0.2203</v>
          </cell>
          <cell r="C28" t="str">
            <v/>
          </cell>
          <cell r="D28">
            <v>0.22359999999999999</v>
          </cell>
          <cell r="E28" t="str">
            <v/>
          </cell>
          <cell r="F28">
            <v>0.21329999999999999</v>
          </cell>
          <cell r="G28" t="str">
            <v/>
          </cell>
          <cell r="H28">
            <v>0.16980000000000001</v>
          </cell>
          <cell r="I28" t="str">
            <v/>
          </cell>
          <cell r="J28">
            <v>0.1976</v>
          </cell>
          <cell r="K28" t="str">
            <v/>
          </cell>
          <cell r="L28">
            <v>0.23039999999999999</v>
          </cell>
          <cell r="M28" t="str">
            <v/>
          </cell>
        </row>
        <row r="29">
          <cell r="A29" t="str">
            <v>Latvia</v>
          </cell>
          <cell r="B29">
            <v>0.16289999999999999</v>
          </cell>
          <cell r="C29" t="str">
            <v/>
          </cell>
          <cell r="D29">
            <v>0.16400000000000001</v>
          </cell>
          <cell r="E29" t="str">
            <v/>
          </cell>
          <cell r="F29">
            <v>0.14199999999999999</v>
          </cell>
          <cell r="G29" t="str">
            <v/>
          </cell>
          <cell r="H29">
            <v>0.14319999999999999</v>
          </cell>
          <cell r="I29" t="str">
            <v/>
          </cell>
          <cell r="J29">
            <v>0.14030000000000001</v>
          </cell>
          <cell r="K29" t="str">
            <v/>
          </cell>
          <cell r="L29">
            <v>0.18859999999999999</v>
          </cell>
          <cell r="M29" t="str">
            <v/>
          </cell>
        </row>
        <row r="30">
          <cell r="A30" t="str">
            <v>Lithuania</v>
          </cell>
          <cell r="B30">
            <v>0.1255</v>
          </cell>
          <cell r="C30" t="str">
            <v/>
          </cell>
          <cell r="D30">
            <v>0.12540000000000001</v>
          </cell>
          <cell r="E30" t="str">
            <v/>
          </cell>
          <cell r="F30">
            <v>0.1426</v>
          </cell>
          <cell r="G30" t="str">
            <v/>
          </cell>
          <cell r="H30">
            <v>0.1321</v>
          </cell>
          <cell r="I30" t="str">
            <v/>
          </cell>
          <cell r="J30">
            <v>0.1348</v>
          </cell>
          <cell r="K30" t="str">
            <v/>
          </cell>
          <cell r="L30">
            <v>0.1477</v>
          </cell>
          <cell r="M30" t="str">
            <v/>
          </cell>
        </row>
        <row r="31">
          <cell r="A31" t="str">
            <v>Luxembourg</v>
          </cell>
          <cell r="B31">
            <v>0.17979999999999999</v>
          </cell>
          <cell r="C31" t="str">
            <v/>
          </cell>
          <cell r="D31">
            <v>0.1799</v>
          </cell>
          <cell r="E31" t="str">
            <v/>
          </cell>
          <cell r="F31">
            <v>0.1986</v>
          </cell>
          <cell r="G31" t="str">
            <v/>
          </cell>
          <cell r="H31">
            <v>0.19850000000000001</v>
          </cell>
          <cell r="I31" t="str">
            <v/>
          </cell>
          <cell r="J31">
            <v>0.1988</v>
          </cell>
          <cell r="K31" t="str">
            <v/>
          </cell>
          <cell r="L31">
            <v>0.19889999999999999</v>
          </cell>
          <cell r="M31" t="str">
            <v/>
          </cell>
        </row>
        <row r="32">
          <cell r="A32" t="str">
            <v>Hungary</v>
          </cell>
          <cell r="B32">
            <v>0.112</v>
          </cell>
          <cell r="C32" t="str">
            <v/>
          </cell>
          <cell r="D32">
            <v>0.10970000000000001</v>
          </cell>
          <cell r="E32" t="str">
            <v/>
          </cell>
          <cell r="F32">
            <v>0.1031</v>
          </cell>
          <cell r="G32" t="str">
            <v/>
          </cell>
          <cell r="H32">
            <v>0.1009</v>
          </cell>
          <cell r="I32" t="str">
            <v/>
          </cell>
          <cell r="J32">
            <v>0.1003</v>
          </cell>
          <cell r="K32" t="str">
            <v/>
          </cell>
          <cell r="L32">
            <v>0.10009999999999999</v>
          </cell>
          <cell r="M32" t="str">
            <v/>
          </cell>
        </row>
        <row r="33">
          <cell r="A33" t="str">
            <v>Malta</v>
          </cell>
          <cell r="B33">
            <v>0.129</v>
          </cell>
          <cell r="C33" t="str">
            <v/>
          </cell>
          <cell r="D33">
            <v>0.13039999999999999</v>
          </cell>
          <cell r="E33" t="str">
            <v/>
          </cell>
          <cell r="F33">
            <v>0.12839999999999999</v>
          </cell>
          <cell r="G33" t="str">
            <v/>
          </cell>
          <cell r="H33">
            <v>0.13009999999999999</v>
          </cell>
          <cell r="I33" t="str">
            <v/>
          </cell>
          <cell r="J33">
            <v>0.1285</v>
          </cell>
          <cell r="K33" t="str">
            <v/>
          </cell>
          <cell r="L33">
            <v>0.13170000000000001</v>
          </cell>
          <cell r="M33" t="str">
            <v/>
          </cell>
        </row>
        <row r="34">
          <cell r="A34" t="str">
            <v>Netherlands</v>
          </cell>
          <cell r="B34">
            <v>0.20669999999999999</v>
          </cell>
          <cell r="C34" t="str">
            <v/>
          </cell>
          <cell r="D34">
            <v>0.20549999999999999</v>
          </cell>
          <cell r="E34" t="str">
            <v/>
          </cell>
          <cell r="F34">
            <v>0.14269999999999999</v>
          </cell>
          <cell r="G34" t="str">
            <v/>
          </cell>
          <cell r="H34">
            <v>0.1361</v>
          </cell>
          <cell r="I34" t="str">
            <v/>
          </cell>
          <cell r="J34">
            <v>0.12809999999999999</v>
          </cell>
          <cell r="K34" t="str">
            <v/>
          </cell>
          <cell r="L34">
            <v>0.1449</v>
          </cell>
          <cell r="M34" t="str">
            <v/>
          </cell>
        </row>
        <row r="35">
          <cell r="A35" t="str">
            <v>Austria</v>
          </cell>
          <cell r="B35">
            <v>0.2034</v>
          </cell>
          <cell r="C35" t="str">
            <v/>
          </cell>
          <cell r="D35">
            <v>0.2074</v>
          </cell>
          <cell r="E35" t="str">
            <v/>
          </cell>
          <cell r="F35">
            <v>0.21110000000000001</v>
          </cell>
          <cell r="G35" t="str">
            <v/>
          </cell>
          <cell r="H35">
            <v>0.2167</v>
          </cell>
          <cell r="I35" t="str">
            <v/>
          </cell>
          <cell r="J35">
            <v>0.22159999999999999</v>
          </cell>
          <cell r="K35" t="str">
            <v/>
          </cell>
          <cell r="L35">
            <v>0.22850000000000001</v>
          </cell>
          <cell r="M35" t="str">
            <v/>
          </cell>
        </row>
        <row r="36">
          <cell r="A36" t="str">
            <v>Poland</v>
          </cell>
          <cell r="B36">
            <v>0.1343</v>
          </cell>
          <cell r="C36" t="str">
            <v/>
          </cell>
          <cell r="D36">
            <v>0.1376</v>
          </cell>
          <cell r="E36" t="str">
            <v/>
          </cell>
          <cell r="F36">
            <v>0.14749999999999999</v>
          </cell>
          <cell r="G36" t="str">
            <v/>
          </cell>
          <cell r="H36">
            <v>0.151</v>
          </cell>
          <cell r="I36" t="str">
            <v/>
          </cell>
          <cell r="J36">
            <v>0.15479999999999999</v>
          </cell>
          <cell r="K36" t="str">
            <v/>
          </cell>
          <cell r="L36">
            <v>0.15740000000000001</v>
          </cell>
          <cell r="M36" t="str">
            <v/>
          </cell>
        </row>
        <row r="37">
          <cell r="A37" t="str">
            <v>Portugal</v>
          </cell>
          <cell r="B37">
            <v>0.215</v>
          </cell>
          <cell r="C37" t="str">
            <v/>
          </cell>
          <cell r="D37">
            <v>0.21809999999999999</v>
          </cell>
          <cell r="E37" t="str">
            <v/>
          </cell>
          <cell r="F37">
            <v>0.21199999999999999</v>
          </cell>
          <cell r="G37" t="str">
            <v/>
          </cell>
          <cell r="H37">
            <v>0.21329999999999999</v>
          </cell>
          <cell r="I37" t="str">
            <v/>
          </cell>
          <cell r="J37">
            <v>0.2089</v>
          </cell>
          <cell r="K37" t="str">
            <v/>
          </cell>
          <cell r="L37">
            <v>0.217</v>
          </cell>
          <cell r="M37" t="str">
            <v/>
          </cell>
        </row>
        <row r="38">
          <cell r="A38" t="str">
            <v>Romania</v>
          </cell>
          <cell r="B38">
            <v>0.1358</v>
          </cell>
          <cell r="C38" t="str">
            <v/>
          </cell>
          <cell r="D38">
            <v>0.1421</v>
          </cell>
          <cell r="E38" t="str">
            <v/>
          </cell>
          <cell r="F38">
            <v>0.1459</v>
          </cell>
          <cell r="G38" t="str">
            <v/>
          </cell>
          <cell r="H38">
            <v>0.1449</v>
          </cell>
          <cell r="I38" t="str">
            <v/>
          </cell>
          <cell r="J38">
            <v>0.15359999999999999</v>
          </cell>
          <cell r="K38" t="str">
            <v/>
          </cell>
          <cell r="L38">
            <v>0.16020000000000001</v>
          </cell>
          <cell r="M38" t="str">
            <v/>
          </cell>
        </row>
        <row r="39">
          <cell r="A39" t="str">
            <v>Slovenia</v>
          </cell>
          <cell r="B39">
            <v>0.16339999999999999</v>
          </cell>
          <cell r="C39" t="str">
            <v/>
          </cell>
          <cell r="D39">
            <v>0.1666</v>
          </cell>
          <cell r="E39" t="str">
            <v/>
          </cell>
          <cell r="F39">
            <v>0.14480000000000001</v>
          </cell>
          <cell r="G39" t="str">
            <v/>
          </cell>
          <cell r="H39">
            <v>0.1694</v>
          </cell>
          <cell r="I39" t="str">
            <v/>
          </cell>
          <cell r="J39">
            <v>0.16619999999999999</v>
          </cell>
          <cell r="K39" t="str">
            <v/>
          </cell>
          <cell r="L39">
            <v>0.1711</v>
          </cell>
          <cell r="M39" t="str">
            <v/>
          </cell>
        </row>
        <row r="40">
          <cell r="A40" t="str">
            <v>Slovakia</v>
          </cell>
          <cell r="B40">
            <v>0.15770000000000001</v>
          </cell>
          <cell r="C40" t="str">
            <v/>
          </cell>
          <cell r="D40">
            <v>0.1585</v>
          </cell>
          <cell r="E40" t="str">
            <v/>
          </cell>
          <cell r="F40">
            <v>0.1686</v>
          </cell>
          <cell r="G40" t="str">
            <v/>
          </cell>
          <cell r="H40">
            <v>0.1724</v>
          </cell>
          <cell r="I40" t="str">
            <v/>
          </cell>
          <cell r="J40">
            <v>0.1668</v>
          </cell>
          <cell r="K40" t="str">
            <v/>
          </cell>
          <cell r="L40">
            <v>0.16239999999999999</v>
          </cell>
          <cell r="M40" t="str">
            <v/>
          </cell>
        </row>
        <row r="41">
          <cell r="A41" t="str">
            <v>Finland</v>
          </cell>
          <cell r="B41">
            <v>0.1734</v>
          </cell>
          <cell r="C41" t="str">
            <v/>
          </cell>
          <cell r="D41">
            <v>0.17829999999999999</v>
          </cell>
          <cell r="E41" t="str">
            <v/>
          </cell>
          <cell r="F41">
            <v>0.17399999999999999</v>
          </cell>
          <cell r="G41" t="str">
            <v/>
          </cell>
          <cell r="H41">
            <v>0.17730000000000001</v>
          </cell>
          <cell r="I41" t="str">
            <v/>
          </cell>
          <cell r="J41">
            <v>0.1767</v>
          </cell>
          <cell r="K41" t="str">
            <v/>
          </cell>
          <cell r="L41">
            <v>0.184</v>
          </cell>
          <cell r="M41" t="str">
            <v/>
          </cell>
        </row>
        <row r="42">
          <cell r="A42" t="str">
            <v>Sweden</v>
          </cell>
          <cell r="B42">
            <v>0.20580000000000001</v>
          </cell>
          <cell r="C42" t="str">
            <v/>
          </cell>
          <cell r="D42">
            <v>0.20760000000000001</v>
          </cell>
          <cell r="E42" t="str">
            <v/>
          </cell>
          <cell r="F42">
            <v>0.18260000000000001</v>
          </cell>
          <cell r="G42" t="str">
            <v>e</v>
          </cell>
          <cell r="H42">
            <v>0.17180000000000001</v>
          </cell>
          <cell r="I42" t="str">
            <v>e</v>
          </cell>
          <cell r="J42">
            <v>0.2114</v>
          </cell>
          <cell r="K42" t="str">
            <v>e</v>
          </cell>
          <cell r="L42">
            <v>0.26040000000000002</v>
          </cell>
          <cell r="M42" t="str">
            <v>e</v>
          </cell>
        </row>
        <row r="43">
          <cell r="A43" t="str">
            <v>Iceland</v>
          </cell>
          <cell r="B43">
            <v>0.1429</v>
          </cell>
          <cell r="C43" t="str">
            <v/>
          </cell>
          <cell r="D43">
            <v>0.1431</v>
          </cell>
          <cell r="E43" t="str">
            <v/>
          </cell>
          <cell r="F43">
            <v>0.1341</v>
          </cell>
          <cell r="G43" t="str">
            <v/>
          </cell>
          <cell r="H43">
            <v>0.12479999999999999</v>
          </cell>
          <cell r="I43" t="str">
            <v/>
          </cell>
          <cell r="J43">
            <v>0.13550000000000001</v>
          </cell>
          <cell r="K43" t="str">
            <v/>
          </cell>
          <cell r="L43">
            <v>0.13869999999999999</v>
          </cell>
          <cell r="M43" t="str">
            <v/>
          </cell>
        </row>
        <row r="44">
          <cell r="A44" t="str">
            <v>Liechtenstein</v>
          </cell>
          <cell r="B44">
            <v>0.19850000000000001</v>
          </cell>
          <cell r="C44" t="str">
            <v/>
          </cell>
          <cell r="D44">
            <v>0.20480000000000001</v>
          </cell>
          <cell r="E44" t="str">
            <v/>
          </cell>
          <cell r="F44">
            <v>0.21149999999999999</v>
          </cell>
          <cell r="G44" t="str">
            <v/>
          </cell>
          <cell r="H44">
            <v>0.20780000000000001</v>
          </cell>
          <cell r="I44" t="str">
            <v/>
          </cell>
          <cell r="J44">
            <v>0.20710000000000001</v>
          </cell>
          <cell r="K44" t="str">
            <v/>
          </cell>
          <cell r="L44">
            <v>0.21210000000000001</v>
          </cell>
          <cell r="M44" t="str">
            <v/>
          </cell>
        </row>
        <row r="45">
          <cell r="A45" t="str">
            <v>Norway</v>
          </cell>
          <cell r="B45">
            <v>0.1867</v>
          </cell>
          <cell r="C45" t="str">
            <v/>
          </cell>
          <cell r="D45">
            <v>0.1744</v>
          </cell>
          <cell r="E45" t="str">
            <v/>
          </cell>
          <cell r="F45">
            <v>0.13550000000000001</v>
          </cell>
          <cell r="G45" t="str">
            <v/>
          </cell>
          <cell r="H45">
            <v>0.13220000000000001</v>
          </cell>
          <cell r="I45" t="str">
            <v/>
          </cell>
          <cell r="J45">
            <v>0.18260000000000001</v>
          </cell>
          <cell r="K45" t="str">
            <v/>
          </cell>
          <cell r="L45">
            <v>0.22059999999999999</v>
          </cell>
          <cell r="M45" t="str">
            <v/>
          </cell>
        </row>
        <row r="46">
          <cell r="A46" t="str">
            <v>United Kingdom</v>
          </cell>
          <cell r="B46">
            <v>0.2122</v>
          </cell>
          <cell r="C46" t="str">
            <v/>
          </cell>
          <cell r="D46">
            <v>0.221</v>
          </cell>
          <cell r="E46" t="str">
            <v/>
          </cell>
          <cell r="F46">
            <v>0.2203</v>
          </cell>
          <cell r="G46" t="str">
            <v/>
          </cell>
          <cell r="H46" t="str">
            <v>:</v>
          </cell>
          <cell r="I46" t="str">
            <v/>
          </cell>
          <cell r="J46" t="str">
            <v>:</v>
          </cell>
          <cell r="K46" t="str">
            <v/>
          </cell>
          <cell r="L46" t="str">
            <v>:</v>
          </cell>
          <cell r="M46" t="str">
            <v/>
          </cell>
        </row>
        <row r="47">
          <cell r="A47" t="str">
            <v>Montenegro</v>
          </cell>
          <cell r="B47">
            <v>0.1032</v>
          </cell>
          <cell r="C47" t="str">
            <v/>
          </cell>
          <cell r="D47">
            <v>0.1028</v>
          </cell>
          <cell r="E47" t="str">
            <v/>
          </cell>
          <cell r="F47">
            <v>9.8799999999999999E-2</v>
          </cell>
          <cell r="G47" t="str">
            <v/>
          </cell>
          <cell r="H47">
            <v>9.9900000000000003E-2</v>
          </cell>
          <cell r="I47" t="str">
            <v/>
          </cell>
          <cell r="J47">
            <v>9.8000000000000004E-2</v>
          </cell>
          <cell r="K47" t="str">
            <v/>
          </cell>
          <cell r="L47">
            <v>9.7387999999999995</v>
          </cell>
          <cell r="M47" t="str">
            <v/>
          </cell>
        </row>
        <row r="48">
          <cell r="A48" t="str">
            <v>North Macedonia</v>
          </cell>
          <cell r="B48">
            <v>7.8299999999999995E-2</v>
          </cell>
          <cell r="C48" t="str">
            <v/>
          </cell>
          <cell r="D48">
            <v>7.9000000000000001E-2</v>
          </cell>
          <cell r="E48" t="str">
            <v/>
          </cell>
          <cell r="F48">
            <v>7.8200000000000006E-2</v>
          </cell>
          <cell r="G48" t="str">
            <v/>
          </cell>
          <cell r="H48">
            <v>8.3299999999999999E-2</v>
          </cell>
          <cell r="I48" t="str">
            <v/>
          </cell>
          <cell r="J48">
            <v>8.4099999999999994E-2</v>
          </cell>
          <cell r="K48" t="str">
            <v/>
          </cell>
          <cell r="L48">
            <v>8.4000000000000005E-2</v>
          </cell>
          <cell r="M48" t="str">
            <v/>
          </cell>
        </row>
        <row r="49">
          <cell r="A49" t="str">
            <v>Albania</v>
          </cell>
          <cell r="B49">
            <v>9.1999999999999998E-2</v>
          </cell>
          <cell r="C49" t="str">
            <v>e</v>
          </cell>
          <cell r="D49">
            <v>9.3299999999999994E-2</v>
          </cell>
          <cell r="E49" t="str">
            <v/>
          </cell>
          <cell r="F49" t="str">
            <v>:</v>
          </cell>
          <cell r="G49" t="str">
            <v/>
          </cell>
          <cell r="H49" t="str">
            <v>:</v>
          </cell>
          <cell r="I49" t="str">
            <v/>
          </cell>
          <cell r="J49" t="str">
            <v>:</v>
          </cell>
          <cell r="K49" t="str">
            <v/>
          </cell>
          <cell r="L49">
            <v>9.3700000000000006E-2</v>
          </cell>
          <cell r="M49" t="str">
            <v/>
          </cell>
        </row>
        <row r="50">
          <cell r="A50" t="str">
            <v>Serbia</v>
          </cell>
          <cell r="B50">
            <v>7.0599999999999996E-2</v>
          </cell>
          <cell r="C50" t="str">
            <v/>
          </cell>
          <cell r="D50">
            <v>7.2099999999999997E-2</v>
          </cell>
          <cell r="E50" t="str">
            <v/>
          </cell>
          <cell r="F50">
            <v>7.3800000000000004E-2</v>
          </cell>
          <cell r="G50" t="str">
            <v/>
          </cell>
          <cell r="H50">
            <v>7.3700000000000002E-2</v>
          </cell>
          <cell r="I50" t="str">
            <v/>
          </cell>
          <cell r="J50">
            <v>7.9100000000000004E-2</v>
          </cell>
          <cell r="K50" t="str">
            <v/>
          </cell>
          <cell r="L50">
            <v>8.1100000000000005E-2</v>
          </cell>
          <cell r="M50" t="str">
            <v/>
          </cell>
        </row>
        <row r="51">
          <cell r="A51" t="str">
            <v>Turkey</v>
          </cell>
          <cell r="B51">
            <v>8.4699999999999998E-2</v>
          </cell>
          <cell r="C51" t="str">
            <v/>
          </cell>
          <cell r="D51">
            <v>0.1043</v>
          </cell>
          <cell r="E51" t="str">
            <v/>
          </cell>
          <cell r="F51">
            <v>9.9500000000000005E-2</v>
          </cell>
          <cell r="G51" t="str">
            <v/>
          </cell>
          <cell r="H51">
            <v>8.2199999999999995E-2</v>
          </cell>
          <cell r="I51" t="str">
            <v/>
          </cell>
          <cell r="J51">
            <v>8.3400000000000002E-2</v>
          </cell>
          <cell r="K51" t="str">
            <v/>
          </cell>
          <cell r="L51">
            <v>7.8799999999999995E-2</v>
          </cell>
          <cell r="M51" t="str">
            <v/>
          </cell>
        </row>
        <row r="52">
          <cell r="A52" t="str">
            <v>Bosnia and Herzegovina</v>
          </cell>
          <cell r="B52">
            <v>8.7300000000000003E-2</v>
          </cell>
          <cell r="C52" t="str">
            <v/>
          </cell>
          <cell r="D52">
            <v>8.7499999999999994E-2</v>
          </cell>
          <cell r="E52" t="str">
            <v/>
          </cell>
          <cell r="F52">
            <v>8.6999999999999994E-2</v>
          </cell>
          <cell r="G52" t="str">
            <v/>
          </cell>
          <cell r="H52">
            <v>9.01E-2</v>
          </cell>
          <cell r="I52" t="str">
            <v/>
          </cell>
          <cell r="J52">
            <v>8.7499999999999994E-2</v>
          </cell>
          <cell r="K52" t="str">
            <v/>
          </cell>
          <cell r="L52" t="str">
            <v>:</v>
          </cell>
          <cell r="M52" t="str">
            <v/>
          </cell>
        </row>
        <row r="53">
          <cell r="A53" t="str">
            <v>Kosovo (under United Nations Security Council Resolution 1244/99)</v>
          </cell>
          <cell r="B53">
            <v>0.06</v>
          </cell>
          <cell r="C53" t="str">
            <v/>
          </cell>
          <cell r="D53">
            <v>6.0499999999999998E-2</v>
          </cell>
          <cell r="E53" t="str">
            <v/>
          </cell>
          <cell r="F53">
            <v>6.0499999999999998E-2</v>
          </cell>
          <cell r="G53" t="str">
            <v/>
          </cell>
          <cell r="H53">
            <v>6.08E-2</v>
          </cell>
          <cell r="I53" t="str">
            <v/>
          </cell>
          <cell r="J53">
            <v>6.0499999999999998E-2</v>
          </cell>
          <cell r="K53" t="str">
            <v/>
          </cell>
          <cell r="L53">
            <v>6.0699999999999997E-2</v>
          </cell>
          <cell r="M53" t="str">
            <v/>
          </cell>
        </row>
        <row r="54">
          <cell r="A54" t="str">
            <v>Moldova</v>
          </cell>
          <cell r="B54">
            <v>9.3600000000000003E-2</v>
          </cell>
          <cell r="C54" t="str">
            <v/>
          </cell>
          <cell r="D54">
            <v>0.1019</v>
          </cell>
          <cell r="E54" t="str">
            <v/>
          </cell>
          <cell r="F54">
            <v>0.10680000000000001</v>
          </cell>
          <cell r="G54" t="str">
            <v/>
          </cell>
          <cell r="H54">
            <v>9.9299999999999999E-2</v>
          </cell>
          <cell r="I54" t="str">
            <v/>
          </cell>
          <cell r="J54">
            <v>8.5099999999999995E-2</v>
          </cell>
          <cell r="K54" t="str">
            <v/>
          </cell>
          <cell r="L54">
            <v>8.8800000000000004E-2</v>
          </cell>
          <cell r="M54" t="str">
            <v/>
          </cell>
        </row>
        <row r="55">
          <cell r="A55" t="str">
            <v>Ukraine</v>
          </cell>
          <cell r="B55">
            <v>4.4200000000000003E-2</v>
          </cell>
          <cell r="C55" t="str">
            <v/>
          </cell>
          <cell r="D55">
            <v>4.87E-2</v>
          </cell>
          <cell r="E55" t="str">
            <v/>
          </cell>
          <cell r="F55">
            <v>4.6600000000000003E-2</v>
          </cell>
          <cell r="G55" t="str">
            <v/>
          </cell>
          <cell r="H55">
            <v>3.9600000000000003E-2</v>
          </cell>
          <cell r="I55" t="str">
            <v/>
          </cell>
          <cell r="J55">
            <v>4.8500000000000001E-2</v>
          </cell>
          <cell r="K55" t="str">
            <v/>
          </cell>
          <cell r="L55" t="str">
            <v>:</v>
          </cell>
          <cell r="M55" t="str">
            <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ow r="1">
          <cell r="A1" t="str">
            <v>Afghanistan</v>
          </cell>
          <cell r="B1">
            <v>4.3999999999999997E-2</v>
          </cell>
        </row>
        <row r="2">
          <cell r="A2" t="str">
            <v>Albania</v>
          </cell>
          <cell r="B2">
            <v>0.1</v>
          </cell>
        </row>
        <row r="3">
          <cell r="A3" t="str">
            <v>Algeria</v>
          </cell>
          <cell r="B3">
            <v>3.6999999999999998E-2</v>
          </cell>
        </row>
        <row r="4">
          <cell r="A4" t="str">
            <v>Angola</v>
          </cell>
          <cell r="B4">
            <v>2.9000000000000001E-2</v>
          </cell>
        </row>
        <row r="5">
          <cell r="A5" t="str">
            <v>Argentina</v>
          </cell>
          <cell r="B5">
            <v>5.0999999999999997E-2</v>
          </cell>
        </row>
        <row r="6">
          <cell r="A6" t="str">
            <v>Armenia</v>
          </cell>
          <cell r="B6">
            <v>8.5999999999999993E-2</v>
          </cell>
        </row>
        <row r="7">
          <cell r="A7" t="str">
            <v>Aruba</v>
          </cell>
          <cell r="B7">
            <v>0.185</v>
          </cell>
        </row>
        <row r="8">
          <cell r="A8" t="str">
            <v>Australia</v>
          </cell>
          <cell r="B8">
            <v>0.22</v>
          </cell>
        </row>
        <row r="9">
          <cell r="A9" t="str">
            <v>Austria</v>
          </cell>
          <cell r="B9">
            <v>0.23200000000000001</v>
          </cell>
        </row>
        <row r="10">
          <cell r="A10" t="str">
            <v>Azerbaijan</v>
          </cell>
          <cell r="B10">
            <v>4.1000000000000002E-2</v>
          </cell>
        </row>
        <row r="11">
          <cell r="A11" t="str">
            <v>Bahamas</v>
          </cell>
          <cell r="B11">
            <v>0.26200000000000001</v>
          </cell>
        </row>
        <row r="12">
          <cell r="A12" t="str">
            <v>Bahrain</v>
          </cell>
          <cell r="B12">
            <v>4.8000000000000001E-2</v>
          </cell>
        </row>
        <row r="13">
          <cell r="A13" t="str">
            <v>Bangladesh</v>
          </cell>
          <cell r="B13">
            <v>6.5000000000000002E-2</v>
          </cell>
        </row>
        <row r="14">
          <cell r="A14" t="str">
            <v>Barbados</v>
          </cell>
          <cell r="B14">
            <v>0.28899999999999998</v>
          </cell>
        </row>
        <row r="15">
          <cell r="A15" t="str">
            <v>Belarus</v>
          </cell>
          <cell r="B15">
            <v>6.2E-2</v>
          </cell>
        </row>
        <row r="16">
          <cell r="A16" t="str">
            <v>Belgium</v>
          </cell>
          <cell r="B16">
            <v>0.30599999999999999</v>
          </cell>
        </row>
        <row r="17">
          <cell r="A17" t="str">
            <v>Belize</v>
          </cell>
          <cell r="B17">
            <v>0.221</v>
          </cell>
        </row>
        <row r="18">
          <cell r="A18" t="str">
            <v>Bermuda</v>
          </cell>
          <cell r="B18">
            <v>0.37</v>
          </cell>
        </row>
        <row r="19">
          <cell r="A19" t="str">
            <v>Bhutan</v>
          </cell>
          <cell r="B19">
            <v>1.7000000000000001E-2</v>
          </cell>
        </row>
        <row r="20">
          <cell r="A20" t="str">
            <v>Bolivia</v>
          </cell>
          <cell r="B20">
            <v>0.11799999999999999</v>
          </cell>
        </row>
        <row r="21">
          <cell r="A21" t="str">
            <v>Bosnia &amp; Herz.</v>
          </cell>
          <cell r="B21">
            <v>9.6000000000000002E-2</v>
          </cell>
        </row>
        <row r="22">
          <cell r="A22" t="str">
            <v>Botswana</v>
          </cell>
          <cell r="B22">
            <v>0.105</v>
          </cell>
        </row>
        <row r="23">
          <cell r="A23" t="str">
            <v>Brazil</v>
          </cell>
          <cell r="B23">
            <v>0.14699999999999999</v>
          </cell>
        </row>
        <row r="24">
          <cell r="A24" t="str">
            <v>Bulgaria</v>
          </cell>
          <cell r="B24">
            <v>0.129</v>
          </cell>
        </row>
        <row r="25">
          <cell r="A25" t="str">
            <v>Burkina Faso</v>
          </cell>
          <cell r="B25">
            <v>0.19900000000000001</v>
          </cell>
        </row>
        <row r="26">
          <cell r="A26" t="str">
            <v>Burma</v>
          </cell>
          <cell r="B26">
            <v>3.3000000000000002E-2</v>
          </cell>
        </row>
        <row r="27">
          <cell r="A27" t="str">
            <v>Cambodia</v>
          </cell>
          <cell r="B27">
            <v>0.151</v>
          </cell>
        </row>
        <row r="28">
          <cell r="A28" t="str">
            <v>Cameroon</v>
          </cell>
          <cell r="B28">
            <v>0.08</v>
          </cell>
        </row>
        <row r="29">
          <cell r="A29" t="str">
            <v>Canada</v>
          </cell>
          <cell r="B29">
            <v>0.115</v>
          </cell>
        </row>
        <row r="30">
          <cell r="A30" t="str">
            <v>Cape Verde</v>
          </cell>
          <cell r="B30">
            <v>0.23200000000000001</v>
          </cell>
        </row>
        <row r="31">
          <cell r="A31" t="str">
            <v>Cayman Islands</v>
          </cell>
          <cell r="B31">
            <v>0.33900000000000002</v>
          </cell>
        </row>
        <row r="32">
          <cell r="A32" t="str">
            <v>Chile</v>
          </cell>
          <cell r="B32">
            <v>0.16500000000000001</v>
          </cell>
        </row>
        <row r="33">
          <cell r="A33" t="str">
            <v>China</v>
          </cell>
          <cell r="B33">
            <v>8.5000000000000006E-2</v>
          </cell>
        </row>
        <row r="34">
          <cell r="A34" t="str">
            <v>Colombia</v>
          </cell>
          <cell r="B34">
            <v>0.14699999999999999</v>
          </cell>
        </row>
        <row r="35">
          <cell r="A35" t="str">
            <v>Costa Rica</v>
          </cell>
          <cell r="B35">
            <v>0.114</v>
          </cell>
        </row>
        <row r="36">
          <cell r="A36" t="str">
            <v>Croatia</v>
          </cell>
          <cell r="B36">
            <v>0.14499999999999999</v>
          </cell>
        </row>
        <row r="37">
          <cell r="A37" t="str">
            <v>Cuba</v>
          </cell>
          <cell r="B37">
            <v>0.03</v>
          </cell>
        </row>
        <row r="38">
          <cell r="A38" t="str">
            <v>Cyprus</v>
          </cell>
          <cell r="B38">
            <v>0.27300000000000002</v>
          </cell>
        </row>
        <row r="39">
          <cell r="A39" t="str">
            <v>Czech Republic</v>
          </cell>
          <cell r="B39">
            <v>0.23699999999999999</v>
          </cell>
        </row>
        <row r="40">
          <cell r="A40" t="str">
            <v>Denmark</v>
          </cell>
          <cell r="B40">
            <v>0.34699999999999998</v>
          </cell>
        </row>
        <row r="41">
          <cell r="A41" t="str">
            <v>Dominican Republic</v>
          </cell>
          <cell r="B41">
            <v>9.2999999999999999E-2</v>
          </cell>
        </row>
        <row r="42">
          <cell r="A42" t="str">
            <v>Democratic Republic of the Congo</v>
          </cell>
          <cell r="B42">
            <v>8.3000000000000004E-2</v>
          </cell>
        </row>
        <row r="43">
          <cell r="A43" t="str">
            <v>Ecuador</v>
          </cell>
          <cell r="B43">
            <v>9.6000000000000002E-2</v>
          </cell>
        </row>
        <row r="44">
          <cell r="A44" t="str">
            <v>Egypt</v>
          </cell>
          <cell r="B44">
            <v>4.4999999999999998E-2</v>
          </cell>
        </row>
        <row r="45">
          <cell r="A45" t="str">
            <v>El Salvador</v>
          </cell>
          <cell r="B45">
            <v>0.19900000000000001</v>
          </cell>
        </row>
        <row r="46">
          <cell r="A46" t="str">
            <v>Estonia</v>
          </cell>
          <cell r="B46">
            <v>0.185</v>
          </cell>
        </row>
        <row r="47">
          <cell r="A47" t="str">
            <v>Ethiopia</v>
          </cell>
          <cell r="B47">
            <v>7.0000000000000001E-3</v>
          </cell>
        </row>
        <row r="48">
          <cell r="A48" t="str">
            <v>Finland</v>
          </cell>
          <cell r="B48">
            <v>0.18099999999999999</v>
          </cell>
        </row>
        <row r="49">
          <cell r="A49" t="str">
            <v>France</v>
          </cell>
          <cell r="B49">
            <v>0.19400000000000001</v>
          </cell>
        </row>
        <row r="50">
          <cell r="A50" t="str">
            <v>Gabon</v>
          </cell>
          <cell r="B50">
            <v>0.19700000000000001</v>
          </cell>
        </row>
        <row r="51">
          <cell r="A51" t="str">
            <v>Georgia</v>
          </cell>
          <cell r="B51">
            <v>6.5000000000000002E-2</v>
          </cell>
        </row>
        <row r="52">
          <cell r="A52" t="str">
            <v>Germany</v>
          </cell>
          <cell r="B52">
            <v>0.33300000000000002</v>
          </cell>
        </row>
        <row r="53">
          <cell r="A53" t="str">
            <v>Ghana</v>
          </cell>
          <cell r="B53">
            <v>4.9000000000000002E-2</v>
          </cell>
        </row>
        <row r="54">
          <cell r="A54" t="str">
            <v>Greece</v>
          </cell>
          <cell r="B54">
            <v>0.19600000000000001</v>
          </cell>
        </row>
        <row r="55">
          <cell r="A55" t="str">
            <v>Guatemala</v>
          </cell>
          <cell r="B55">
            <v>0.26</v>
          </cell>
        </row>
        <row r="56">
          <cell r="A56" t="str">
            <v>Honduras</v>
          </cell>
          <cell r="B56">
            <v>0.18</v>
          </cell>
        </row>
        <row r="57">
          <cell r="A57" t="str">
            <v>Hong Kong</v>
          </cell>
          <cell r="B57">
            <v>0.15</v>
          </cell>
        </row>
        <row r="58">
          <cell r="A58" t="str">
            <v>Hungary</v>
          </cell>
          <cell r="B58">
            <v>0.10299999999999999</v>
          </cell>
        </row>
        <row r="59">
          <cell r="A59" t="str">
            <v>Iceland</v>
          </cell>
          <cell r="B59">
            <v>0.14199999999999999</v>
          </cell>
        </row>
        <row r="60">
          <cell r="A60" t="str">
            <v>India</v>
          </cell>
          <cell r="B60">
            <v>7.8E-2</v>
          </cell>
        </row>
        <row r="61">
          <cell r="A61" t="str">
            <v>Indonesia</v>
          </cell>
          <cell r="B61">
            <v>9.9000000000000005E-2</v>
          </cell>
        </row>
        <row r="62">
          <cell r="A62" t="str">
            <v>Iran (Islamic Republic of)</v>
          </cell>
          <cell r="B62">
            <v>5.0000000000000001E-3</v>
          </cell>
        </row>
        <row r="63">
          <cell r="A63" t="str">
            <v>Iraq</v>
          </cell>
          <cell r="B63">
            <v>2.4E-2</v>
          </cell>
        </row>
        <row r="64">
          <cell r="A64" t="str">
            <v>Ireland</v>
          </cell>
          <cell r="B64">
            <v>0.254</v>
          </cell>
        </row>
        <row r="65">
          <cell r="A65" t="str">
            <v>Israel</v>
          </cell>
          <cell r="B65">
            <v>0.16400000000000001</v>
          </cell>
        </row>
        <row r="66">
          <cell r="A66" t="str">
            <v>Italy</v>
          </cell>
          <cell r="B66">
            <v>0.22500000000000001</v>
          </cell>
        </row>
        <row r="67">
          <cell r="A67" t="str">
            <v>Côte d'Ivoire</v>
          </cell>
          <cell r="B67">
            <v>0.11700000000000001</v>
          </cell>
        </row>
        <row r="68">
          <cell r="A68" t="str">
            <v>Jamaica</v>
          </cell>
          <cell r="B68">
            <v>0.25700000000000001</v>
          </cell>
        </row>
        <row r="69">
          <cell r="A69" t="str">
            <v>Japan</v>
          </cell>
          <cell r="B69">
            <v>0.23300000000000001</v>
          </cell>
        </row>
        <row r="70">
          <cell r="A70" t="str">
            <v>Jordan</v>
          </cell>
          <cell r="B70">
            <v>0.1</v>
          </cell>
        </row>
        <row r="71">
          <cell r="A71" t="str">
            <v>Kazakhstan</v>
          </cell>
          <cell r="B71">
            <v>4.2999999999999997E-2</v>
          </cell>
        </row>
        <row r="72">
          <cell r="A72" t="str">
            <v>Kenya</v>
          </cell>
          <cell r="B72">
            <v>0.214</v>
          </cell>
        </row>
        <row r="73">
          <cell r="A73" t="str">
            <v>Kuwait</v>
          </cell>
          <cell r="B73">
            <v>2.9000000000000001E-2</v>
          </cell>
        </row>
        <row r="74">
          <cell r="A74" t="str">
            <v>Kyrgyzstan</v>
          </cell>
          <cell r="B74">
            <v>0.01</v>
          </cell>
        </row>
        <row r="75">
          <cell r="A75" t="str">
            <v>Laos</v>
          </cell>
          <cell r="B75">
            <v>4.8000000000000001E-2</v>
          </cell>
        </row>
        <row r="76">
          <cell r="A76" t="str">
            <v>Latvia</v>
          </cell>
          <cell r="B76">
            <v>0.16400000000000001</v>
          </cell>
        </row>
        <row r="77">
          <cell r="A77" t="str">
            <v>Lebanon</v>
          </cell>
          <cell r="B77">
            <v>5.0000000000000001E-3</v>
          </cell>
        </row>
        <row r="78">
          <cell r="A78" t="str">
            <v>Lesotho</v>
          </cell>
          <cell r="B78">
            <v>9.7000000000000003E-2</v>
          </cell>
        </row>
        <row r="79">
          <cell r="A79" t="str">
            <v>Libya</v>
          </cell>
          <cell r="B79">
            <v>4.0000000000000001E-3</v>
          </cell>
        </row>
        <row r="80">
          <cell r="A80" t="str">
            <v>Liechtenstein</v>
          </cell>
          <cell r="B80">
            <v>0.26300000000000001</v>
          </cell>
        </row>
        <row r="81">
          <cell r="A81" t="str">
            <v>Lithuania</v>
          </cell>
          <cell r="B81">
            <v>0.19500000000000001</v>
          </cell>
        </row>
        <row r="82">
          <cell r="A82" t="str">
            <v>Luxembourg</v>
          </cell>
          <cell r="B82">
            <v>0.223</v>
          </cell>
        </row>
        <row r="83">
          <cell r="A83" t="str">
            <v>Macao</v>
          </cell>
          <cell r="B83">
            <v>0.151</v>
          </cell>
        </row>
        <row r="84">
          <cell r="A84" t="str">
            <v>Madagascar</v>
          </cell>
          <cell r="B84">
            <v>0.14599999999999999</v>
          </cell>
        </row>
        <row r="85">
          <cell r="A85" t="str">
            <v>Malawi</v>
          </cell>
          <cell r="B85">
            <v>0.13800000000000001</v>
          </cell>
        </row>
        <row r="86">
          <cell r="A86" t="str">
            <v>Malaysia</v>
          </cell>
          <cell r="B86">
            <v>5.0999999999999997E-2</v>
          </cell>
        </row>
        <row r="87">
          <cell r="A87" t="str">
            <v>Mali</v>
          </cell>
          <cell r="B87">
            <v>0.21099999999999999</v>
          </cell>
        </row>
        <row r="88">
          <cell r="A88" t="str">
            <v>Malta</v>
          </cell>
          <cell r="B88">
            <v>0.14099999999999999</v>
          </cell>
        </row>
        <row r="89">
          <cell r="A89" t="str">
            <v>Mauritius</v>
          </cell>
          <cell r="B89">
            <v>0.14199999999999999</v>
          </cell>
        </row>
        <row r="90">
          <cell r="A90" t="str">
            <v>Mexico</v>
          </cell>
          <cell r="B90">
            <v>8.4000000000000005E-2</v>
          </cell>
        </row>
        <row r="91">
          <cell r="A91" t="str">
            <v>Moldova</v>
          </cell>
          <cell r="B91">
            <v>8.2000000000000003E-2</v>
          </cell>
        </row>
        <row r="92">
          <cell r="A92" t="str">
            <v>Morocco</v>
          </cell>
          <cell r="B92">
            <v>0.11700000000000001</v>
          </cell>
        </row>
        <row r="93">
          <cell r="A93" t="str">
            <v>Mozambique</v>
          </cell>
          <cell r="B93">
            <v>0.14099999999999999</v>
          </cell>
        </row>
        <row r="94">
          <cell r="A94" t="str">
            <v>Namibia</v>
          </cell>
          <cell r="B94">
            <v>0.122</v>
          </cell>
        </row>
        <row r="95">
          <cell r="A95" t="str">
            <v>Nepal</v>
          </cell>
          <cell r="B95">
            <v>6.8000000000000005E-2</v>
          </cell>
        </row>
        <row r="96">
          <cell r="A96" t="str">
            <v>Netherlands</v>
          </cell>
          <cell r="B96">
            <v>0.20100000000000001</v>
          </cell>
        </row>
        <row r="97">
          <cell r="A97" t="str">
            <v>New Zealand</v>
          </cell>
          <cell r="B97">
            <v>0.19600000000000001</v>
          </cell>
        </row>
        <row r="98">
          <cell r="A98" t="str">
            <v>Nicaragua</v>
          </cell>
          <cell r="B98">
            <v>0.17399999999999999</v>
          </cell>
        </row>
        <row r="99">
          <cell r="A99" t="str">
            <v>Nigeria</v>
          </cell>
          <cell r="B99">
            <v>5.7000000000000002E-2</v>
          </cell>
        </row>
        <row r="100">
          <cell r="A100" t="str">
            <v>Northern Macedonia</v>
          </cell>
          <cell r="B100">
            <v>9.1999999999999998E-2</v>
          </cell>
        </row>
        <row r="101">
          <cell r="A101" t="str">
            <v>Norway</v>
          </cell>
          <cell r="B101">
            <v>0.14599999999999999</v>
          </cell>
        </row>
        <row r="102">
          <cell r="A102" t="str">
            <v>Oman</v>
          </cell>
          <cell r="B102">
            <v>2.5999999999999999E-2</v>
          </cell>
        </row>
        <row r="103">
          <cell r="A103" t="str">
            <v>Pakistan</v>
          </cell>
          <cell r="B103">
            <v>0.05</v>
          </cell>
        </row>
        <row r="104">
          <cell r="A104" t="str">
            <v>Panama</v>
          </cell>
          <cell r="B104">
            <v>0.154</v>
          </cell>
        </row>
        <row r="105">
          <cell r="A105" t="str">
            <v>Paraguay</v>
          </cell>
          <cell r="B105">
            <v>5.8999999999999997E-2</v>
          </cell>
        </row>
        <row r="106">
          <cell r="A106" t="str">
            <v>Peru</v>
          </cell>
          <cell r="B106">
            <v>0.20100000000000001</v>
          </cell>
        </row>
        <row r="107">
          <cell r="A107" t="str">
            <v>Philippines</v>
          </cell>
          <cell r="B107">
            <v>0.17</v>
          </cell>
        </row>
        <row r="108">
          <cell r="A108" t="str">
            <v>Poland</v>
          </cell>
          <cell r="B108">
            <v>0.16900000000000001</v>
          </cell>
        </row>
        <row r="109">
          <cell r="A109" t="str">
            <v>Portugal</v>
          </cell>
          <cell r="B109">
            <v>0.24099999999999999</v>
          </cell>
        </row>
        <row r="110">
          <cell r="A110" t="str">
            <v>Qatar</v>
          </cell>
          <cell r="B110">
            <v>3.2000000000000001E-2</v>
          </cell>
        </row>
        <row r="111">
          <cell r="A111" t="str">
            <v>Romania</v>
          </cell>
          <cell r="B111">
            <v>0.157</v>
          </cell>
        </row>
        <row r="112">
          <cell r="A112" t="str">
            <v>Russian Federation</v>
          </cell>
          <cell r="B112">
            <v>6.8000000000000005E-2</v>
          </cell>
        </row>
        <row r="113">
          <cell r="A113" t="str">
            <v>Rwanda</v>
          </cell>
          <cell r="B113">
            <v>0.252</v>
          </cell>
        </row>
        <row r="114">
          <cell r="A114" t="str">
            <v>Saudi Arabia</v>
          </cell>
          <cell r="B114">
            <v>4.8000000000000001E-2</v>
          </cell>
        </row>
        <row r="115">
          <cell r="A115" t="str">
            <v>Senegal</v>
          </cell>
          <cell r="B115">
            <v>0.16600000000000001</v>
          </cell>
        </row>
        <row r="116">
          <cell r="A116" t="str">
            <v>Serbia</v>
          </cell>
          <cell r="B116">
            <v>9.1999999999999998E-2</v>
          </cell>
        </row>
        <row r="117">
          <cell r="A117" t="str">
            <v>Sierra Leone</v>
          </cell>
          <cell r="B117">
            <v>0.127</v>
          </cell>
        </row>
        <row r="118">
          <cell r="A118" t="str">
            <v>Singapore</v>
          </cell>
          <cell r="B118">
            <v>0.18</v>
          </cell>
        </row>
        <row r="119">
          <cell r="A119" t="str">
            <v>Slovakia</v>
          </cell>
          <cell r="B119">
            <v>0.17799999999999999</v>
          </cell>
        </row>
        <row r="120">
          <cell r="A120" t="str">
            <v>Slovenia</v>
          </cell>
          <cell r="B120">
            <v>0.188</v>
          </cell>
        </row>
        <row r="121">
          <cell r="A121" t="str">
            <v>South Africa</v>
          </cell>
          <cell r="B121">
            <v>0.159</v>
          </cell>
        </row>
        <row r="122">
          <cell r="A122" t="str">
            <v>South Korea</v>
          </cell>
          <cell r="B122">
            <v>9.7000000000000003E-2</v>
          </cell>
        </row>
        <row r="123">
          <cell r="A123" t="str">
            <v>Spain</v>
          </cell>
          <cell r="B123">
            <v>0.254</v>
          </cell>
        </row>
        <row r="124">
          <cell r="A124" t="str">
            <v>Sri Lanka</v>
          </cell>
          <cell r="B124">
            <v>4.2999999999999997E-2</v>
          </cell>
        </row>
        <row r="125">
          <cell r="A125" t="str">
            <v>Sudan</v>
          </cell>
          <cell r="B125">
            <v>2E-3</v>
          </cell>
        </row>
        <row r="126">
          <cell r="A126" t="str">
            <v>Suriname</v>
          </cell>
          <cell r="B126">
            <v>1.7000000000000001E-2</v>
          </cell>
        </row>
        <row r="127">
          <cell r="A127" t="str">
            <v>Swaziland</v>
          </cell>
          <cell r="B127">
            <v>0.109</v>
          </cell>
        </row>
        <row r="128">
          <cell r="A128" t="str">
            <v>Sweden</v>
          </cell>
          <cell r="B128">
            <v>0.17899999999999999</v>
          </cell>
        </row>
        <row r="129">
          <cell r="A129" t="str">
            <v>Switzerland</v>
          </cell>
          <cell r="B129">
            <v>0.21099999999999999</v>
          </cell>
        </row>
        <row r="130">
          <cell r="A130" t="str">
            <v>Taiwan</v>
          </cell>
          <cell r="B130">
            <v>9.9000000000000005E-2</v>
          </cell>
        </row>
        <row r="131">
          <cell r="A131" t="str">
            <v>United Republic of Tanzania</v>
          </cell>
          <cell r="B131">
            <v>9.9000000000000005E-2</v>
          </cell>
        </row>
        <row r="132">
          <cell r="A132" t="str">
            <v>Thailand</v>
          </cell>
          <cell r="B132">
            <v>0.11</v>
          </cell>
        </row>
        <row r="133">
          <cell r="A133" t="str">
            <v>Togo</v>
          </cell>
          <cell r="B133">
            <v>0.186</v>
          </cell>
        </row>
        <row r="134">
          <cell r="A134" t="str">
            <v>Trinidad &amp; Tobago</v>
          </cell>
          <cell r="B134">
            <v>5.1999999999999998E-2</v>
          </cell>
        </row>
        <row r="135">
          <cell r="A135" t="str">
            <v>Tunisia</v>
          </cell>
          <cell r="B135">
            <v>6.9000000000000006E-2</v>
          </cell>
        </row>
        <row r="136">
          <cell r="A136" t="str">
            <v>Turkey</v>
          </cell>
          <cell r="B136">
            <v>6.2E-2</v>
          </cell>
        </row>
        <row r="137">
          <cell r="A137" t="str">
            <v>Uganda</v>
          </cell>
          <cell r="B137">
            <v>0.189</v>
          </cell>
        </row>
        <row r="138">
          <cell r="A138" t="str">
            <v>Ukraine</v>
          </cell>
          <cell r="B138">
            <v>5.7000000000000002E-2</v>
          </cell>
        </row>
        <row r="139">
          <cell r="A139" t="str">
            <v>United Arab Emirates</v>
          </cell>
          <cell r="B139">
            <v>8.1000000000000003E-2</v>
          </cell>
        </row>
        <row r="140">
          <cell r="A140" t="str">
            <v>United Kingdom</v>
          </cell>
          <cell r="B140">
            <v>0.27200000000000002</v>
          </cell>
        </row>
        <row r="141">
          <cell r="A141" t="str">
            <v>Uruguay</v>
          </cell>
          <cell r="B141">
            <v>0.224</v>
          </cell>
        </row>
        <row r="142">
          <cell r="A142" t="str">
            <v>USA</v>
          </cell>
          <cell r="B142">
            <v>0.159</v>
          </cell>
        </row>
        <row r="143">
          <cell r="A143" t="str">
            <v>Uzbekistan</v>
          </cell>
          <cell r="B143">
            <v>2.5999999999999999E-2</v>
          </cell>
        </row>
        <row r="144">
          <cell r="A144" t="str">
            <v>Venezuela</v>
          </cell>
          <cell r="B144">
            <v>0.24299999999999999</v>
          </cell>
        </row>
        <row r="145">
          <cell r="A145" t="str">
            <v>Viet Nam</v>
          </cell>
          <cell r="B145">
            <v>8.2000000000000003E-2</v>
          </cell>
        </row>
        <row r="146">
          <cell r="A146" t="str">
            <v>Zambia</v>
          </cell>
          <cell r="B146">
            <v>3.3000000000000002E-2</v>
          </cell>
        </row>
        <row r="147">
          <cell r="A147" t="str">
            <v>Zimbabwe</v>
          </cell>
          <cell r="B147">
            <v>2.5999999999999999E-2</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s>
    <sheetDataSet>
      <sheetData sheetId="0">
        <row r="4">
          <cell r="E4">
            <v>42.087470000000003</v>
          </cell>
        </row>
        <row r="5">
          <cell r="E5">
            <v>39.092230000000001</v>
          </cell>
        </row>
        <row r="6">
          <cell r="E6">
            <v>37.243459999999999</v>
          </cell>
        </row>
        <row r="7">
          <cell r="E7">
            <v>62.504840000000002</v>
          </cell>
        </row>
        <row r="8">
          <cell r="E8">
            <v>57.538760000000003</v>
          </cell>
        </row>
        <row r="9">
          <cell r="E9">
            <v>93.956819999999993</v>
          </cell>
        </row>
        <row r="10">
          <cell r="E10">
            <v>16.59684</v>
          </cell>
        </row>
        <row r="11">
          <cell r="E11">
            <v>12.818239999999999</v>
          </cell>
        </row>
        <row r="12">
          <cell r="E12">
            <v>41.913829999999997</v>
          </cell>
        </row>
        <row r="13">
          <cell r="E13">
            <v>25.701149999999998</v>
          </cell>
        </row>
        <row r="14">
          <cell r="E14">
            <v>6.3787209999999996</v>
          </cell>
        </row>
        <row r="15">
          <cell r="E15">
            <v>71.508709999999994</v>
          </cell>
        </row>
        <row r="16">
          <cell r="E16">
            <v>1.959889</v>
          </cell>
        </row>
        <row r="17">
          <cell r="E17">
            <v>28.99643</v>
          </cell>
        </row>
        <row r="18">
          <cell r="E18">
            <v>34.996130000000001</v>
          </cell>
        </row>
        <row r="19">
          <cell r="E19">
            <v>19.771039999999999</v>
          </cell>
        </row>
        <row r="20">
          <cell r="E20">
            <v>67.273169999999993</v>
          </cell>
        </row>
        <row r="21">
          <cell r="E21">
            <v>95.169150000000002</v>
          </cell>
        </row>
        <row r="22">
          <cell r="E22">
            <v>39.117019999999997</v>
          </cell>
        </row>
        <row r="23">
          <cell r="E23">
            <v>46.459299999999999</v>
          </cell>
        </row>
        <row r="24">
          <cell r="E24">
            <v>52.229640000000003</v>
          </cell>
        </row>
        <row r="25">
          <cell r="E25">
            <v>17.083919999999999</v>
          </cell>
        </row>
        <row r="26">
          <cell r="E26">
            <v>46.687860000000001</v>
          </cell>
        </row>
        <row r="27">
          <cell r="E27">
            <v>80.913030000000006</v>
          </cell>
        </row>
        <row r="28">
          <cell r="E28">
            <v>42.8324</v>
          </cell>
        </row>
        <row r="29">
          <cell r="E29">
            <v>9.7772509999999997</v>
          </cell>
        </row>
        <row r="30">
          <cell r="E30">
            <v>40.039029999999997</v>
          </cell>
        </row>
        <row r="31">
          <cell r="E31">
            <v>18.633880000000001</v>
          </cell>
        </row>
        <row r="32">
          <cell r="E32">
            <v>46.000579999999999</v>
          </cell>
        </row>
        <row r="33">
          <cell r="E33">
            <v>38.687950000000001</v>
          </cell>
        </row>
        <row r="34">
          <cell r="E34">
            <v>20.72335</v>
          </cell>
        </row>
        <row r="35">
          <cell r="E35">
            <v>27.315079999999998</v>
          </cell>
        </row>
        <row r="36">
          <cell r="E36">
            <v>98.337670000000003</v>
          </cell>
        </row>
        <row r="37">
          <cell r="E37">
            <v>174.3135</v>
          </cell>
        </row>
        <row r="38">
          <cell r="E38">
            <v>10.20051</v>
          </cell>
        </row>
        <row r="39">
          <cell r="E39">
            <v>16.96489</v>
          </cell>
        </row>
        <row r="40">
          <cell r="E40">
            <v>7.1193220000000004</v>
          </cell>
        </row>
        <row r="41">
          <cell r="E41">
            <v>77.460849999999994</v>
          </cell>
        </row>
        <row r="42">
          <cell r="E42">
            <v>112.0573</v>
          </cell>
        </row>
        <row r="43">
          <cell r="E43">
            <v>205.06489999999999</v>
          </cell>
        </row>
        <row r="44">
          <cell r="E44">
            <v>41.521360000000001</v>
          </cell>
        </row>
        <row r="45">
          <cell r="E45">
            <v>55.585090000000001</v>
          </cell>
        </row>
        <row r="46">
          <cell r="E46">
            <v>34.211599999999997</v>
          </cell>
        </row>
        <row r="47">
          <cell r="E47">
            <v>70.452100000000002</v>
          </cell>
        </row>
        <row r="48">
          <cell r="E48">
            <v>112.9341</v>
          </cell>
        </row>
        <row r="49">
          <cell r="E49">
            <v>63.698360000000001</v>
          </cell>
        </row>
        <row r="50">
          <cell r="E50">
            <v>58.010159999999999</v>
          </cell>
        </row>
        <row r="51">
          <cell r="E51">
            <v>54.004190000000001</v>
          </cell>
        </row>
        <row r="52">
          <cell r="E52">
            <v>62.96425</v>
          </cell>
        </row>
        <row r="53">
          <cell r="E53">
            <v>23.942080000000001</v>
          </cell>
        </row>
        <row r="54">
          <cell r="E54">
            <v>26.838899999999999</v>
          </cell>
        </row>
        <row r="55">
          <cell r="E55">
            <v>59.481279999999998</v>
          </cell>
        </row>
        <row r="56">
          <cell r="E56">
            <v>19.14742</v>
          </cell>
        </row>
        <row r="57">
          <cell r="E57">
            <v>15.627929999999999</v>
          </cell>
        </row>
        <row r="58">
          <cell r="E58">
            <v>105.28870000000001</v>
          </cell>
        </row>
        <row r="59">
          <cell r="E59">
            <v>222.5718</v>
          </cell>
        </row>
        <row r="60">
          <cell r="E60">
            <v>18.54992</v>
          </cell>
        </row>
        <row r="61">
          <cell r="E61">
            <v>88.162090000000006</v>
          </cell>
        </row>
        <row r="62">
          <cell r="E62">
            <v>66.335080000000005</v>
          </cell>
        </row>
        <row r="63">
          <cell r="E63">
            <v>106.5513</v>
          </cell>
        </row>
        <row r="64">
          <cell r="E64">
            <v>1.5623560000000001</v>
          </cell>
        </row>
        <row r="65">
          <cell r="E65">
            <v>111.3108</v>
          </cell>
        </row>
        <row r="66">
          <cell r="E66">
            <v>39.294420000000002</v>
          </cell>
        </row>
        <row r="67">
          <cell r="E67">
            <v>17.04402</v>
          </cell>
        </row>
        <row r="68">
          <cell r="E68">
            <v>144.19367</v>
          </cell>
        </row>
        <row r="69">
          <cell r="E69">
            <v>44.267749999999999</v>
          </cell>
        </row>
        <row r="70">
          <cell r="E70">
            <v>63.123579999999997</v>
          </cell>
        </row>
        <row r="71">
          <cell r="E71">
            <v>29.112439999999999</v>
          </cell>
        </row>
        <row r="72">
          <cell r="E72">
            <v>10.7821</v>
          </cell>
        </row>
        <row r="73">
          <cell r="E73">
            <v>16.339729999999999</v>
          </cell>
        </row>
        <row r="74">
          <cell r="E74">
            <v>841.71550000000002</v>
          </cell>
        </row>
        <row r="75">
          <cell r="E75">
            <v>31.614529999999998</v>
          </cell>
        </row>
        <row r="76">
          <cell r="E76">
            <v>15.852830000000001</v>
          </cell>
        </row>
        <row r="77">
          <cell r="E77">
            <v>34.893160000000002</v>
          </cell>
        </row>
        <row r="78">
          <cell r="E78">
            <v>18.612349999999999</v>
          </cell>
        </row>
        <row r="79">
          <cell r="E79">
            <v>6.4889619999999999</v>
          </cell>
        </row>
        <row r="80">
          <cell r="E80">
            <v>30.735440000000001</v>
          </cell>
        </row>
        <row r="81">
          <cell r="E81">
            <v>32.28266</v>
          </cell>
        </row>
        <row r="82">
          <cell r="E82">
            <v>25.314050000000002</v>
          </cell>
        </row>
        <row r="83">
          <cell r="E83">
            <v>31.981760000000001</v>
          </cell>
        </row>
        <row r="84">
          <cell r="E84">
            <v>591.71730000000002</v>
          </cell>
        </row>
        <row r="85">
          <cell r="E85">
            <v>36.168210000000002</v>
          </cell>
        </row>
        <row r="86">
          <cell r="E86">
            <v>10.59665</v>
          </cell>
        </row>
        <row r="87">
          <cell r="E87">
            <v>32.55151</v>
          </cell>
        </row>
        <row r="88">
          <cell r="E88">
            <v>41.499499999999998</v>
          </cell>
        </row>
        <row r="89">
          <cell r="E89">
            <v>217.27340000000001</v>
          </cell>
        </row>
        <row r="90">
          <cell r="E90">
            <v>47.361739999999998</v>
          </cell>
        </row>
        <row r="91">
          <cell r="E91">
            <v>52.178199999999997</v>
          </cell>
        </row>
        <row r="92">
          <cell r="E92">
            <v>48.622720000000001</v>
          </cell>
        </row>
        <row r="93">
          <cell r="E93">
            <v>189.6122</v>
          </cell>
        </row>
        <row r="94">
          <cell r="E94">
            <v>31.572949999999999</v>
          </cell>
        </row>
        <row r="95">
          <cell r="E95">
            <v>58.46237</v>
          </cell>
        </row>
        <row r="96">
          <cell r="E96">
            <v>13.445</v>
          </cell>
        </row>
        <row r="97">
          <cell r="E97">
            <v>69.870410000000007</v>
          </cell>
        </row>
        <row r="98">
          <cell r="E98">
            <v>55.835160000000002</v>
          </cell>
        </row>
        <row r="99">
          <cell r="E99">
            <v>45.990900000000003</v>
          </cell>
        </row>
        <row r="100">
          <cell r="E100">
            <v>49.74933</v>
          </cell>
        </row>
        <row r="101">
          <cell r="E101">
            <v>55.116419999999998</v>
          </cell>
        </row>
        <row r="102">
          <cell r="E102">
            <v>3.714858</v>
          </cell>
        </row>
        <row r="103">
          <cell r="E103">
            <v>16.236599999999999</v>
          </cell>
        </row>
        <row r="104">
          <cell r="E104">
            <v>71.564899999999994</v>
          </cell>
        </row>
        <row r="105">
          <cell r="E105">
            <v>2.229279</v>
          </cell>
        </row>
        <row r="106">
          <cell r="E106">
            <v>358.86739999999998</v>
          </cell>
        </row>
        <row r="107">
          <cell r="E107">
            <v>9.3227019999999996</v>
          </cell>
        </row>
        <row r="108">
          <cell r="E108">
            <v>49.304229999999997</v>
          </cell>
        </row>
        <row r="109">
          <cell r="E109">
            <v>64.027180000000001</v>
          </cell>
        </row>
        <row r="110">
          <cell r="E110">
            <v>61.208950000000002</v>
          </cell>
        </row>
        <row r="111">
          <cell r="E111">
            <v>77.231409999999997</v>
          </cell>
        </row>
        <row r="112">
          <cell r="E112">
            <v>39.643680000000003</v>
          </cell>
        </row>
        <row r="113">
          <cell r="E113">
            <v>43.054740000000002</v>
          </cell>
        </row>
        <row r="114">
          <cell r="E114">
            <v>9.6991209999999999</v>
          </cell>
        </row>
        <row r="115">
          <cell r="E115">
            <v>30.275200000000002</v>
          </cell>
        </row>
        <row r="116">
          <cell r="E116">
            <v>2.435654</v>
          </cell>
        </row>
        <row r="117">
          <cell r="E117">
            <v>155.26329999999999</v>
          </cell>
        </row>
        <row r="118">
          <cell r="E118">
            <v>23.086569999999998</v>
          </cell>
        </row>
        <row r="119">
          <cell r="E119">
            <v>9.3281369999999999</v>
          </cell>
        </row>
        <row r="120">
          <cell r="E120">
            <v>20.854310000000002</v>
          </cell>
        </row>
        <row r="121">
          <cell r="E121">
            <v>5.4365100000000002</v>
          </cell>
        </row>
        <row r="122">
          <cell r="E122">
            <v>538.17690000000005</v>
          </cell>
        </row>
        <row r="123">
          <cell r="E123">
            <v>38.407600000000002</v>
          </cell>
        </row>
        <row r="124">
          <cell r="E124">
            <v>97.856229999999996</v>
          </cell>
        </row>
        <row r="125">
          <cell r="E125">
            <v>29.59198</v>
          </cell>
        </row>
        <row r="126">
          <cell r="E126">
            <v>4.4905879999999998</v>
          </cell>
        </row>
        <row r="127">
          <cell r="E127">
            <v>45.069499999999998</v>
          </cell>
        </row>
        <row r="128">
          <cell r="E128">
            <v>23.416239999999998</v>
          </cell>
        </row>
        <row r="129">
          <cell r="E129">
            <v>45.363520000000001</v>
          </cell>
        </row>
        <row r="130">
          <cell r="E130">
            <v>10.23978</v>
          </cell>
        </row>
        <row r="131">
          <cell r="E131">
            <v>18.919720000000002</v>
          </cell>
        </row>
        <row r="132">
          <cell r="E132">
            <v>55.615220000000001</v>
          </cell>
        </row>
        <row r="133">
          <cell r="E133">
            <v>29.685890000000001</v>
          </cell>
        </row>
        <row r="134">
          <cell r="E134">
            <v>189.07990000000001</v>
          </cell>
        </row>
        <row r="135">
          <cell r="E135">
            <v>13.10516</v>
          </cell>
        </row>
        <row r="136">
          <cell r="E136">
            <v>27.148140000000001</v>
          </cell>
        </row>
        <row r="137">
          <cell r="E137">
            <v>26.931920000000002</v>
          </cell>
        </row>
        <row r="138">
          <cell r="E138">
            <v>11.5298</v>
          </cell>
        </row>
        <row r="139">
          <cell r="E139">
            <v>12.310320000000001</v>
          </cell>
        </row>
        <row r="140">
          <cell r="E140">
            <v>71.917590000000004</v>
          </cell>
        </row>
        <row r="141">
          <cell r="E141">
            <v>35.141759999999998</v>
          </cell>
        </row>
        <row r="142">
          <cell r="E142">
            <v>93.893820000000005</v>
          </cell>
        </row>
        <row r="143">
          <cell r="E143">
            <v>4.0033159999999999</v>
          </cell>
        </row>
        <row r="144">
          <cell r="E144">
            <v>17.37865</v>
          </cell>
        </row>
        <row r="145">
          <cell r="E145">
            <v>48.21969</v>
          </cell>
        </row>
        <row r="146">
          <cell r="E146">
            <v>29.210750000000001</v>
          </cell>
        </row>
        <row r="147">
          <cell r="E147">
            <v>42.152050000000003</v>
          </cell>
        </row>
        <row r="148">
          <cell r="E148">
            <v>54.808329999999998</v>
          </cell>
        </row>
        <row r="149">
          <cell r="E149">
            <v>79.326279999999997</v>
          </cell>
        </row>
        <row r="150">
          <cell r="E150">
            <v>82.395139999999998</v>
          </cell>
        </row>
        <row r="151">
          <cell r="E151">
            <v>63.31673</v>
          </cell>
        </row>
        <row r="152">
          <cell r="E152">
            <v>56.672780000000003</v>
          </cell>
        </row>
        <row r="153">
          <cell r="E153">
            <v>5.7523989999999996</v>
          </cell>
        </row>
        <row r="154">
          <cell r="E154">
            <v>59.577590000000001</v>
          </cell>
        </row>
        <row r="155">
          <cell r="E155">
            <v>578.61320000000001</v>
          </cell>
        </row>
        <row r="156">
          <cell r="E156">
            <v>28.802600000000002</v>
          </cell>
        </row>
        <row r="157">
          <cell r="E157">
            <v>173.7088</v>
          </cell>
        </row>
        <row r="158">
          <cell r="E158">
            <v>1.999152</v>
          </cell>
        </row>
        <row r="159">
          <cell r="E159">
            <v>45.69706</v>
          </cell>
        </row>
        <row r="160">
          <cell r="E160">
            <v>23.51108</v>
          </cell>
        </row>
        <row r="161">
          <cell r="E161">
            <v>96.483800000000002</v>
          </cell>
        </row>
        <row r="162">
          <cell r="E162">
            <v>74.100170000000006</v>
          </cell>
        </row>
        <row r="163">
          <cell r="E163">
            <v>64.016490000000005</v>
          </cell>
        </row>
        <row r="164">
          <cell r="E164">
            <v>24.527940000000001</v>
          </cell>
        </row>
        <row r="165">
          <cell r="E165">
            <v>50.092779999999998</v>
          </cell>
        </row>
        <row r="166">
          <cell r="E166">
            <v>61.196530000000003</v>
          </cell>
        </row>
        <row r="167">
          <cell r="E167">
            <v>99.353890000000007</v>
          </cell>
        </row>
        <row r="168">
          <cell r="E168">
            <v>277.66669999999999</v>
          </cell>
        </row>
        <row r="169">
          <cell r="E169">
            <v>13.94342</v>
          </cell>
        </row>
        <row r="170">
          <cell r="E170">
            <v>60.997610000000002</v>
          </cell>
        </row>
        <row r="171">
          <cell r="E171">
            <v>8.5134729999999994</v>
          </cell>
        </row>
        <row r="172">
          <cell r="E172">
            <v>34.746040000000001</v>
          </cell>
        </row>
        <row r="173">
          <cell r="E173">
            <v>101.30549999999999</v>
          </cell>
        </row>
        <row r="174">
          <cell r="E174">
            <v>24.877099999999999</v>
          </cell>
        </row>
        <row r="175">
          <cell r="E175">
            <v>14.917920000000001</v>
          </cell>
        </row>
        <row r="176">
          <cell r="E176">
            <v>72.002750000000006</v>
          </cell>
        </row>
        <row r="177">
          <cell r="E177">
            <v>115.18899999999999</v>
          </cell>
        </row>
        <row r="178">
          <cell r="E178">
            <v>37.99465</v>
          </cell>
        </row>
        <row r="179">
          <cell r="E179">
            <v>34.642609999999998</v>
          </cell>
        </row>
        <row r="180">
          <cell r="E180">
            <v>19.063649999999999</v>
          </cell>
        </row>
        <row r="181">
          <cell r="E181">
            <v>24.387080000000001</v>
          </cell>
        </row>
        <row r="182">
          <cell r="E182">
            <v>55.53313</v>
          </cell>
        </row>
        <row r="183">
          <cell r="E183">
            <v>48.243600000000001</v>
          </cell>
        </row>
        <row r="184">
          <cell r="E184">
            <v>127.8272</v>
          </cell>
        </row>
        <row r="185">
          <cell r="E185">
            <v>13.7315</v>
          </cell>
        </row>
        <row r="186">
          <cell r="E186">
            <v>56.89799</v>
          </cell>
        </row>
        <row r="187">
          <cell r="E187">
            <v>210.91551000000001</v>
          </cell>
        </row>
        <row r="188">
          <cell r="E188">
            <v>4.1653089999999997</v>
          </cell>
        </row>
        <row r="189">
          <cell r="E189">
            <v>16.082159999999998</v>
          </cell>
        </row>
        <row r="190">
          <cell r="E190">
            <v>44.933140000000002</v>
          </cell>
        </row>
        <row r="191">
          <cell r="E191">
            <v>38.843952000000002</v>
          </cell>
        </row>
        <row r="192">
          <cell r="E192">
            <v>1.771336</v>
          </cell>
        </row>
        <row r="193">
          <cell r="E193">
            <v>49.208489999999998</v>
          </cell>
        </row>
        <row r="194">
          <cell r="E194">
            <v>44.958159999999999</v>
          </cell>
        </row>
        <row r="195">
          <cell r="E195">
            <v>166.25550000000001</v>
          </cell>
        </row>
        <row r="196">
          <cell r="E196">
            <v>20.298020000000001</v>
          </cell>
        </row>
        <row r="197">
          <cell r="E197">
            <v>15.865740000000001</v>
          </cell>
        </row>
      </sheetData>
      <sheetData sheetId="1">
        <row r="4">
          <cell r="E4">
            <v>46.29448</v>
          </cell>
        </row>
        <row r="5">
          <cell r="E5">
            <v>11.60529</v>
          </cell>
        </row>
        <row r="6">
          <cell r="E6">
            <v>16.469190000000001</v>
          </cell>
        </row>
        <row r="7">
          <cell r="E7">
            <v>47.038510000000002</v>
          </cell>
        </row>
        <row r="8">
          <cell r="E8">
            <v>45.399909999999998</v>
          </cell>
        </row>
        <row r="9">
          <cell r="E9">
            <v>50.516359999999999</v>
          </cell>
        </row>
        <row r="10">
          <cell r="E10">
            <v>28.184979999999999</v>
          </cell>
        </row>
        <row r="11">
          <cell r="E11">
            <v>16.005369999999999</v>
          </cell>
        </row>
        <row r="12">
          <cell r="E12">
            <v>46.374270000000003</v>
          </cell>
        </row>
        <row r="13">
          <cell r="E13">
            <v>32.73751</v>
          </cell>
        </row>
        <row r="14">
          <cell r="E14">
            <v>9.9820180000000001</v>
          </cell>
        </row>
        <row r="15">
          <cell r="E15">
            <v>27.02337</v>
          </cell>
        </row>
        <row r="16">
          <cell r="E16">
            <v>23.07039</v>
          </cell>
        </row>
        <row r="17">
          <cell r="E17">
            <v>4.3973880000000003</v>
          </cell>
        </row>
        <row r="18">
          <cell r="E18">
            <v>29.002030000000001</v>
          </cell>
        </row>
        <row r="19">
          <cell r="E19">
            <v>8.5228160000000006</v>
          </cell>
        </row>
        <row r="20">
          <cell r="E20">
            <v>28.475519999999999</v>
          </cell>
        </row>
        <row r="21">
          <cell r="E21">
            <v>44.519739999999999</v>
          </cell>
        </row>
        <row r="22">
          <cell r="E22">
            <v>42.06812</v>
          </cell>
        </row>
        <row r="23">
          <cell r="E23">
            <v>8.9542730000000006</v>
          </cell>
        </row>
        <row r="24">
          <cell r="E24">
            <v>22.942489999999999</v>
          </cell>
        </row>
        <row r="25">
          <cell r="E25">
            <v>6.1785839999999999</v>
          </cell>
        </row>
        <row r="26">
          <cell r="E26">
            <v>48.159750000000003</v>
          </cell>
        </row>
        <row r="27">
          <cell r="E27">
            <v>16.341760000000001</v>
          </cell>
        </row>
        <row r="28">
          <cell r="E28">
            <v>44.882800000000003</v>
          </cell>
        </row>
        <row r="29">
          <cell r="E29">
            <v>12.827629999999999</v>
          </cell>
        </row>
        <row r="30">
          <cell r="E30">
            <v>43.143920000000001</v>
          </cell>
        </row>
        <row r="31">
          <cell r="E31">
            <v>16.813210000000002</v>
          </cell>
        </row>
        <row r="32">
          <cell r="E32">
            <v>27.157689999999999</v>
          </cell>
        </row>
        <row r="33">
          <cell r="E33">
            <v>45.434620000000002</v>
          </cell>
        </row>
        <row r="34">
          <cell r="E34">
            <v>26.930330000000001</v>
          </cell>
        </row>
        <row r="35">
          <cell r="E35">
            <v>8.8643839999999994</v>
          </cell>
        </row>
        <row r="36">
          <cell r="E36">
            <v>209.7243</v>
          </cell>
        </row>
        <row r="37">
          <cell r="E37">
            <v>4.9501840000000001</v>
          </cell>
        </row>
        <row r="38">
          <cell r="E38">
            <v>17.79074</v>
          </cell>
        </row>
        <row r="39">
          <cell r="E39">
            <v>14.98199</v>
          </cell>
        </row>
        <row r="40">
          <cell r="E40">
            <v>12.402710000000001</v>
          </cell>
        </row>
        <row r="41">
          <cell r="E41">
            <v>74.102919999999997</v>
          </cell>
        </row>
        <row r="42">
          <cell r="E42">
            <v>44.299700000000001</v>
          </cell>
        </row>
        <row r="43">
          <cell r="E43">
            <v>91.456239999999994</v>
          </cell>
        </row>
        <row r="44">
          <cell r="E44">
            <v>17.285150000000002</v>
          </cell>
        </row>
        <row r="45">
          <cell r="E45">
            <v>35.066400000000002</v>
          </cell>
        </row>
        <row r="46">
          <cell r="E46">
            <v>17.631319999999999</v>
          </cell>
        </row>
        <row r="47">
          <cell r="E47">
            <v>19.183</v>
          </cell>
        </row>
        <row r="48">
          <cell r="E48">
            <v>26.354620000000001</v>
          </cell>
        </row>
        <row r="49">
          <cell r="E49">
            <v>18.202649999999998</v>
          </cell>
        </row>
        <row r="50">
          <cell r="E50">
            <v>19.92407</v>
          </cell>
        </row>
        <row r="51">
          <cell r="E51">
            <v>44.091839999999998</v>
          </cell>
        </row>
        <row r="52">
          <cell r="E52">
            <v>33.682549999999999</v>
          </cell>
        </row>
        <row r="53">
          <cell r="E53">
            <v>34.114370000000001</v>
          </cell>
        </row>
        <row r="54">
          <cell r="E54">
            <v>19.62885</v>
          </cell>
        </row>
        <row r="55">
          <cell r="E55">
            <v>20.672260000000001</v>
          </cell>
        </row>
        <row r="56">
          <cell r="E56">
            <v>5.6841850000000003</v>
          </cell>
        </row>
        <row r="57">
          <cell r="E57">
            <v>2.358403</v>
          </cell>
        </row>
        <row r="58">
          <cell r="E58">
            <v>212.75280000000001</v>
          </cell>
        </row>
        <row r="59">
          <cell r="E59">
            <v>1194.6959999999999</v>
          </cell>
        </row>
        <row r="60">
          <cell r="E60">
            <v>19.219539999999999</v>
          </cell>
        </row>
        <row r="61">
          <cell r="E61">
            <v>25.479109999999999</v>
          </cell>
        </row>
        <row r="62">
          <cell r="E62">
            <v>18.410219999999999</v>
          </cell>
        </row>
        <row r="63">
          <cell r="E63">
            <v>41.687460000000002</v>
          </cell>
        </row>
        <row r="64">
          <cell r="E64">
            <v>24.408619999999999</v>
          </cell>
        </row>
        <row r="65">
          <cell r="E65">
            <v>34.609169999999999</v>
          </cell>
        </row>
        <row r="66">
          <cell r="E66">
            <v>21.552299999999999</v>
          </cell>
        </row>
        <row r="67">
          <cell r="E67">
            <v>7.7575010000000004</v>
          </cell>
        </row>
        <row r="68">
          <cell r="E68">
            <v>35.816510000000001</v>
          </cell>
        </row>
        <row r="69">
          <cell r="E69">
            <v>22.583379999999998</v>
          </cell>
        </row>
        <row r="70">
          <cell r="E70">
            <v>21.365310000000001</v>
          </cell>
        </row>
        <row r="71">
          <cell r="E71">
            <v>24.893910000000002</v>
          </cell>
        </row>
        <row r="72">
          <cell r="E72">
            <v>11.92961</v>
          </cell>
        </row>
        <row r="73">
          <cell r="E73">
            <v>22.125640000000001</v>
          </cell>
        </row>
        <row r="74">
          <cell r="E74">
            <v>384.12329999999997</v>
          </cell>
        </row>
        <row r="75">
          <cell r="E75">
            <v>38.452240000000003</v>
          </cell>
        </row>
        <row r="76">
          <cell r="E76">
            <v>37.800150000000002</v>
          </cell>
        </row>
        <row r="77">
          <cell r="E77">
            <v>18.323</v>
          </cell>
        </row>
        <row r="78">
          <cell r="E78">
            <v>13.85263</v>
          </cell>
        </row>
        <row r="79">
          <cell r="E79">
            <v>27.77206</v>
          </cell>
        </row>
        <row r="80">
          <cell r="E80">
            <v>26.258780000000002</v>
          </cell>
        </row>
        <row r="81">
          <cell r="E81">
            <v>2.859661</v>
          </cell>
        </row>
        <row r="82">
          <cell r="E82">
            <v>17.311520000000002</v>
          </cell>
        </row>
        <row r="83">
          <cell r="E83">
            <v>14.211370000000001</v>
          </cell>
        </row>
        <row r="84">
          <cell r="E84">
            <v>25.983699999999999</v>
          </cell>
        </row>
        <row r="85">
          <cell r="E85">
            <v>25.996400000000001</v>
          </cell>
        </row>
        <row r="86">
          <cell r="E86">
            <v>18.031472999999998</v>
          </cell>
        </row>
        <row r="87">
          <cell r="E87">
            <v>25.548203000000001</v>
          </cell>
        </row>
        <row r="88">
          <cell r="E88">
            <v>24.402190000000001</v>
          </cell>
        </row>
        <row r="89">
          <cell r="E89">
            <v>36.01746</v>
          </cell>
        </row>
        <row r="90">
          <cell r="E90">
            <v>20.196269999999998</v>
          </cell>
        </row>
        <row r="91">
          <cell r="E91">
            <v>24.003499999999999</v>
          </cell>
        </row>
        <row r="92">
          <cell r="E92">
            <v>26.439070000000001</v>
          </cell>
        </row>
        <row r="93">
          <cell r="E93">
            <v>18.780899999999999</v>
          </cell>
        </row>
        <row r="94">
          <cell r="E94">
            <v>21.815560000000001</v>
          </cell>
        </row>
        <row r="95">
          <cell r="E95">
            <v>23.781120000000001</v>
          </cell>
        </row>
        <row r="96">
          <cell r="E96">
            <v>45.033000000000001</v>
          </cell>
        </row>
        <row r="97">
          <cell r="E97">
            <v>22.453959999999999</v>
          </cell>
        </row>
        <row r="98">
          <cell r="E98">
            <v>69.819756999999996</v>
          </cell>
        </row>
        <row r="99">
          <cell r="E99">
            <v>20.25563</v>
          </cell>
        </row>
        <row r="100">
          <cell r="E100">
            <v>43.586199999999998</v>
          </cell>
        </row>
        <row r="101">
          <cell r="E101">
            <v>8.8536490000000008</v>
          </cell>
        </row>
        <row r="102">
          <cell r="E102">
            <v>37.035820000000001</v>
          </cell>
        </row>
        <row r="103">
          <cell r="E103">
            <v>41.812910000000002</v>
          </cell>
        </row>
        <row r="104">
          <cell r="E104">
            <v>45.293900000000001</v>
          </cell>
        </row>
        <row r="105">
          <cell r="E105">
            <v>24.32422</v>
          </cell>
        </row>
        <row r="106">
          <cell r="E106">
            <v>35.228099999999998</v>
          </cell>
        </row>
        <row r="107">
          <cell r="E107">
            <v>17.547740000000001</v>
          </cell>
        </row>
        <row r="108">
          <cell r="E108">
            <v>10.3133</v>
          </cell>
        </row>
        <row r="109">
          <cell r="E109">
            <v>40.326529999999998</v>
          </cell>
        </row>
        <row r="110">
          <cell r="E110">
            <v>9.3212869999999999</v>
          </cell>
        </row>
        <row r="111">
          <cell r="E111">
            <v>12.7141</v>
          </cell>
        </row>
        <row r="112">
          <cell r="E112">
            <v>18.715129999999998</v>
          </cell>
        </row>
        <row r="113">
          <cell r="E113">
            <v>13.94323</v>
          </cell>
        </row>
        <row r="114">
          <cell r="E114">
            <v>13.44331</v>
          </cell>
        </row>
        <row r="115">
          <cell r="E115">
            <v>14.88874</v>
          </cell>
        </row>
        <row r="116">
          <cell r="E116">
            <v>8.9892380000000003</v>
          </cell>
        </row>
        <row r="117">
          <cell r="E117">
            <v>54.73995</v>
          </cell>
        </row>
        <row r="118">
          <cell r="E118">
            <v>7.7546629999999999</v>
          </cell>
        </row>
        <row r="119">
          <cell r="E119">
            <v>10.026960000000001</v>
          </cell>
        </row>
        <row r="120">
          <cell r="E120">
            <v>9.1971720000000001</v>
          </cell>
        </row>
        <row r="121">
          <cell r="E121">
            <v>41.598889999999997</v>
          </cell>
        </row>
        <row r="122">
          <cell r="E122">
            <v>115.8578</v>
          </cell>
        </row>
        <row r="123">
          <cell r="E123">
            <v>81.122079999999997</v>
          </cell>
        </row>
        <row r="124">
          <cell r="E124">
            <v>25.341460000000001</v>
          </cell>
        </row>
        <row r="125">
          <cell r="E125">
            <v>5.1439260000000004</v>
          </cell>
        </row>
        <row r="126">
          <cell r="E126">
            <v>29.90204</v>
          </cell>
        </row>
        <row r="127">
          <cell r="E127">
            <v>35.487920000000003</v>
          </cell>
        </row>
        <row r="128">
          <cell r="E128">
            <v>14.570119999999999</v>
          </cell>
        </row>
        <row r="129">
          <cell r="E129">
            <v>48.737270000000002</v>
          </cell>
        </row>
        <row r="130">
          <cell r="E130">
            <v>35.540559999999999</v>
          </cell>
        </row>
        <row r="131">
          <cell r="E131">
            <v>48.50752</v>
          </cell>
        </row>
        <row r="132">
          <cell r="E132">
            <v>21.66319</v>
          </cell>
        </row>
        <row r="133">
          <cell r="E133">
            <v>9.6174949999999999</v>
          </cell>
        </row>
        <row r="134">
          <cell r="E134">
            <v>14.37621</v>
          </cell>
        </row>
        <row r="135">
          <cell r="E135">
            <v>9.3383870000000009</v>
          </cell>
        </row>
        <row r="136">
          <cell r="E136">
            <v>41.033549999999998</v>
          </cell>
        </row>
        <row r="137">
          <cell r="E137">
            <v>15.90042</v>
          </cell>
        </row>
        <row r="138">
          <cell r="E138">
            <v>11.34141</v>
          </cell>
        </row>
        <row r="139">
          <cell r="E139">
            <v>14.45979</v>
          </cell>
        </row>
        <row r="140">
          <cell r="E140">
            <v>27.550750000000001</v>
          </cell>
        </row>
        <row r="141">
          <cell r="E141">
            <v>25.855340000000002</v>
          </cell>
        </row>
        <row r="142">
          <cell r="E142">
            <v>53.282800000000002</v>
          </cell>
        </row>
        <row r="143">
          <cell r="E143">
            <v>5.7290210000000004</v>
          </cell>
        </row>
        <row r="144">
          <cell r="E144">
            <v>11.55452</v>
          </cell>
        </row>
        <row r="145">
          <cell r="E145">
            <v>295.38760000000002</v>
          </cell>
        </row>
        <row r="146">
          <cell r="E146">
            <v>33.138350000000003</v>
          </cell>
        </row>
        <row r="147">
          <cell r="E147">
            <v>25.399609999999999</v>
          </cell>
        </row>
        <row r="148">
          <cell r="E148">
            <v>53.937530000000002</v>
          </cell>
        </row>
        <row r="149">
          <cell r="E149">
            <v>27.408560000000001</v>
          </cell>
        </row>
        <row r="150">
          <cell r="E150">
            <v>184.01</v>
          </cell>
        </row>
        <row r="151">
          <cell r="E151">
            <v>37.130470000000003</v>
          </cell>
        </row>
        <row r="152">
          <cell r="E152">
            <v>31.596830000000001</v>
          </cell>
        </row>
        <row r="153">
          <cell r="E153">
            <v>15.763529999999999</v>
          </cell>
        </row>
        <row r="154">
          <cell r="E154">
            <v>35.31382</v>
          </cell>
        </row>
        <row r="155">
          <cell r="E155">
            <v>87.426000000000002</v>
          </cell>
        </row>
        <row r="156">
          <cell r="E156">
            <v>29.568619999999999</v>
          </cell>
        </row>
        <row r="157">
          <cell r="E157">
            <v>36.274430000000002</v>
          </cell>
        </row>
        <row r="158">
          <cell r="E158">
            <v>16.400500000000001</v>
          </cell>
        </row>
        <row r="159">
          <cell r="E159">
            <v>206.73249999999999</v>
          </cell>
        </row>
        <row r="160">
          <cell r="E160">
            <v>267.8263</v>
          </cell>
        </row>
        <row r="161">
          <cell r="E161">
            <v>28.154260000000001</v>
          </cell>
        </row>
        <row r="162">
          <cell r="E162">
            <v>64.959379999999996</v>
          </cell>
        </row>
        <row r="163">
          <cell r="E163">
            <v>31.09695</v>
          </cell>
        </row>
        <row r="164">
          <cell r="E164">
            <v>3.8204319999999998</v>
          </cell>
        </row>
        <row r="165">
          <cell r="E165">
            <v>30.0047</v>
          </cell>
        </row>
        <row r="166">
          <cell r="E166">
            <v>26.81399</v>
          </cell>
        </row>
        <row r="167">
          <cell r="E167">
            <v>37.458869999999997</v>
          </cell>
        </row>
        <row r="168">
          <cell r="E168">
            <v>692.46680000000003</v>
          </cell>
        </row>
        <row r="169">
          <cell r="E169">
            <v>25.366710000000001</v>
          </cell>
        </row>
        <row r="170">
          <cell r="E170">
            <v>37.739249999999998</v>
          </cell>
        </row>
        <row r="171">
          <cell r="E171">
            <v>65.982879999999994</v>
          </cell>
        </row>
        <row r="172">
          <cell r="E172">
            <v>12.43666</v>
          </cell>
        </row>
        <row r="173">
          <cell r="E173">
            <v>26.7685</v>
          </cell>
        </row>
        <row r="174">
          <cell r="E174">
            <v>19.258230000000001</v>
          </cell>
        </row>
        <row r="175">
          <cell r="E175">
            <v>5.1553430000000002</v>
          </cell>
        </row>
        <row r="176">
          <cell r="E176">
            <v>79.987819999999999</v>
          </cell>
        </row>
        <row r="177">
          <cell r="E177">
            <v>140.0343</v>
          </cell>
        </row>
        <row r="178">
          <cell r="E178">
            <v>53.024329999999999</v>
          </cell>
        </row>
        <row r="179">
          <cell r="E179">
            <v>18.681909999999998</v>
          </cell>
        </row>
        <row r="180">
          <cell r="E180">
            <v>5.2909689999999996</v>
          </cell>
        </row>
        <row r="181">
          <cell r="E181">
            <v>10.19755</v>
          </cell>
        </row>
        <row r="182">
          <cell r="E182">
            <v>21.847629999999999</v>
          </cell>
        </row>
        <row r="183">
          <cell r="E183">
            <v>28.97899</v>
          </cell>
        </row>
        <row r="184">
          <cell r="E184">
            <v>13.912280000000001</v>
          </cell>
        </row>
        <row r="185">
          <cell r="E185">
            <v>4.4570030000000003</v>
          </cell>
        </row>
        <row r="186">
          <cell r="E186">
            <v>34.452469999999998</v>
          </cell>
        </row>
        <row r="187">
          <cell r="E187">
            <v>20.535599999999999</v>
          </cell>
        </row>
        <row r="188">
          <cell r="E188">
            <v>18.305879999999998</v>
          </cell>
        </row>
        <row r="189">
          <cell r="E189">
            <v>18.023620000000001</v>
          </cell>
        </row>
        <row r="190">
          <cell r="E190">
            <v>17.43432</v>
          </cell>
        </row>
        <row r="191">
          <cell r="E191">
            <v>55.305100000000003</v>
          </cell>
        </row>
        <row r="192">
          <cell r="E192">
            <v>12.16254</v>
          </cell>
        </row>
        <row r="193">
          <cell r="E193">
            <v>9.5251260000000002</v>
          </cell>
        </row>
        <row r="194">
          <cell r="E194">
            <v>12.978730000000001</v>
          </cell>
        </row>
        <row r="195">
          <cell r="E195">
            <v>67.752560000000003</v>
          </cell>
        </row>
        <row r="196">
          <cell r="E196">
            <v>40.046979999999998</v>
          </cell>
        </row>
        <row r="197">
          <cell r="E197">
            <v>30.26491</v>
          </cell>
        </row>
      </sheetData>
      <sheetData sheetId="2">
        <row r="4">
          <cell r="E4">
            <v>17.57883</v>
          </cell>
        </row>
        <row r="5">
          <cell r="E5">
            <v>18.510400000000001</v>
          </cell>
        </row>
        <row r="6">
          <cell r="E6">
            <v>1.904393</v>
          </cell>
        </row>
        <row r="7">
          <cell r="E7">
            <v>9.5501000000000005</v>
          </cell>
        </row>
        <row r="8">
          <cell r="E8">
            <v>22.35435</v>
          </cell>
        </row>
        <row r="9">
          <cell r="E9">
            <v>17.83033</v>
          </cell>
        </row>
        <row r="10">
          <cell r="E10">
            <v>21.1568</v>
          </cell>
        </row>
        <row r="11">
          <cell r="E11">
            <v>12.965020000000001</v>
          </cell>
        </row>
        <row r="12">
          <cell r="E12">
            <v>54.357790000000001</v>
          </cell>
        </row>
        <row r="13">
          <cell r="E13">
            <v>4.3401569999999996</v>
          </cell>
        </row>
        <row r="14">
          <cell r="E14">
            <v>8.9</v>
          </cell>
        </row>
        <row r="15">
          <cell r="E15">
            <v>33.683230000000002</v>
          </cell>
        </row>
        <row r="16">
          <cell r="E16">
            <v>10.07673</v>
          </cell>
        </row>
        <row r="17">
          <cell r="E17">
            <v>19.961310000000001</v>
          </cell>
        </row>
        <row r="18">
          <cell r="E18">
            <v>11.05336</v>
          </cell>
        </row>
        <row r="19">
          <cell r="E19">
            <v>4.1536499999999998</v>
          </cell>
        </row>
        <row r="20">
          <cell r="E20">
            <v>31.336359999999999</v>
          </cell>
        </row>
        <row r="21">
          <cell r="E21">
            <v>38.372669999999999</v>
          </cell>
        </row>
        <row r="22">
          <cell r="E22">
            <v>5.2880000000000003</v>
          </cell>
        </row>
        <row r="23">
          <cell r="E23">
            <v>1.7689900000000001</v>
          </cell>
        </row>
        <row r="24">
          <cell r="E24">
            <v>21.441510000000001</v>
          </cell>
        </row>
        <row r="25">
          <cell r="E25">
            <v>20.499420000000001</v>
          </cell>
        </row>
        <row r="26">
          <cell r="E26">
            <v>19.78274</v>
          </cell>
        </row>
        <row r="27">
          <cell r="E27">
            <v>47.355519999999999</v>
          </cell>
        </row>
        <row r="28">
          <cell r="E28">
            <v>16.222339999999999</v>
          </cell>
        </row>
        <row r="29">
          <cell r="E29">
            <v>18.811820000000001</v>
          </cell>
        </row>
        <row r="30">
          <cell r="E30">
            <v>8.5175000000000001</v>
          </cell>
        </row>
        <row r="31">
          <cell r="E31">
            <v>17.52092</v>
          </cell>
        </row>
        <row r="32">
          <cell r="E32">
            <v>9.8970579999999995</v>
          </cell>
        </row>
        <row r="33">
          <cell r="E33">
            <v>4.9709630000000002</v>
          </cell>
        </row>
        <row r="34">
          <cell r="E34">
            <v>7.6246999999999998</v>
          </cell>
        </row>
        <row r="35">
          <cell r="E35">
            <v>16.011379999999999</v>
          </cell>
        </row>
        <row r="36">
          <cell r="E36">
            <v>19.379190000000001</v>
          </cell>
        </row>
        <row r="37">
          <cell r="E37">
            <v>10.53708</v>
          </cell>
        </row>
        <row r="38">
          <cell r="E38">
            <v>3.8168229999999999</v>
          </cell>
        </row>
        <row r="39">
          <cell r="E39">
            <v>72.237949999999998</v>
          </cell>
        </row>
        <row r="40">
          <cell r="E40">
            <v>17.41189</v>
          </cell>
        </row>
        <row r="41">
          <cell r="E41">
            <v>9.2400359999999999</v>
          </cell>
        </row>
        <row r="42">
          <cell r="E42">
            <v>17.899999999999999</v>
          </cell>
        </row>
        <row r="43">
          <cell r="E43">
            <v>0</v>
          </cell>
        </row>
        <row r="44">
          <cell r="E44">
            <v>11.475720000000001</v>
          </cell>
        </row>
        <row r="45">
          <cell r="E45">
            <v>23.83372</v>
          </cell>
        </row>
        <row r="46">
          <cell r="E46">
            <v>12.17648</v>
          </cell>
        </row>
        <row r="47">
          <cell r="E47">
            <v>13.055770000000001</v>
          </cell>
        </row>
        <row r="48">
          <cell r="E48">
            <v>1.713749</v>
          </cell>
        </row>
        <row r="49">
          <cell r="E49">
            <v>31.311129999999999</v>
          </cell>
        </row>
        <row r="51">
          <cell r="E51">
            <v>18.273230000000002</v>
          </cell>
        </row>
        <row r="52">
          <cell r="E52">
            <v>6.4381750000000002</v>
          </cell>
        </row>
        <row r="53">
          <cell r="E53">
            <v>17.10004</v>
          </cell>
        </row>
        <row r="54">
          <cell r="E54">
            <v>28.90756</v>
          </cell>
        </row>
        <row r="55">
          <cell r="E55">
            <v>11.815619999999999</v>
          </cell>
        </row>
        <row r="56">
          <cell r="E56">
            <v>3.4668839999999999</v>
          </cell>
        </row>
        <row r="57">
          <cell r="E57">
            <v>21.748339999999999</v>
          </cell>
        </row>
        <row r="58">
          <cell r="E58">
            <v>20.447040000000001</v>
          </cell>
        </row>
        <row r="59">
          <cell r="E59">
            <v>1.107944</v>
          </cell>
        </row>
        <row r="60">
          <cell r="E60">
            <v>16.00995</v>
          </cell>
        </row>
        <row r="61">
          <cell r="E61">
            <v>9.0511599999999994</v>
          </cell>
        </row>
        <row r="62">
          <cell r="E62">
            <v>19.832239999999999</v>
          </cell>
        </row>
        <row r="63">
          <cell r="E63">
            <v>1.4204400000000001E-2</v>
          </cell>
        </row>
        <row r="64">
          <cell r="E64">
            <v>6.4074470000000003</v>
          </cell>
        </row>
        <row r="65">
          <cell r="E65">
            <v>33.00779</v>
          </cell>
        </row>
        <row r="66">
          <cell r="E66">
            <v>7.1329929999999999</v>
          </cell>
        </row>
        <row r="67">
          <cell r="E67">
            <v>35.098930000000003</v>
          </cell>
        </row>
        <row r="68">
          <cell r="E68">
            <v>2.5862400000000001</v>
          </cell>
        </row>
        <row r="69">
          <cell r="E69">
            <v>8.6818419999999996</v>
          </cell>
        </row>
        <row r="70">
          <cell r="E70">
            <v>29.893460000000001</v>
          </cell>
        </row>
        <row r="71">
          <cell r="E71">
            <v>28.75487</v>
          </cell>
        </row>
        <row r="72">
          <cell r="E72">
            <v>37.33558</v>
          </cell>
        </row>
        <row r="73">
          <cell r="E73">
            <v>38.880000000000003</v>
          </cell>
        </row>
        <row r="74">
          <cell r="E74">
            <v>40.02111</v>
          </cell>
        </row>
        <row r="75">
          <cell r="E75">
            <v>15.828580000000001</v>
          </cell>
        </row>
        <row r="76">
          <cell r="E76">
            <v>21.837140000000002</v>
          </cell>
        </row>
        <row r="77">
          <cell r="E77">
            <v>9.1365809999999996</v>
          </cell>
        </row>
        <row r="78">
          <cell r="E78">
            <v>6.5174440000000002</v>
          </cell>
        </row>
        <row r="79">
          <cell r="E79">
            <v>18.412700000000001</v>
          </cell>
        </row>
        <row r="80">
          <cell r="E80">
            <v>30.45674</v>
          </cell>
        </row>
        <row r="81">
          <cell r="E81">
            <v>34.524889999999999</v>
          </cell>
        </row>
        <row r="82">
          <cell r="E82">
            <v>16.918839999999999</v>
          </cell>
        </row>
        <row r="83">
          <cell r="E83">
            <v>31.018889999999999</v>
          </cell>
        </row>
        <row r="84">
          <cell r="E84">
            <v>27.03</v>
          </cell>
        </row>
        <row r="85">
          <cell r="E85">
            <v>12.34845</v>
          </cell>
        </row>
        <row r="86">
          <cell r="E86">
            <v>40.534759999999999</v>
          </cell>
        </row>
        <row r="87">
          <cell r="E87">
            <v>5.2522900000000003</v>
          </cell>
        </row>
        <row r="88">
          <cell r="E88">
            <v>25.240110000000001</v>
          </cell>
        </row>
        <row r="89">
          <cell r="E89">
            <v>44.8232</v>
          </cell>
        </row>
        <row r="90">
          <cell r="E90">
            <v>4.8163749999999999</v>
          </cell>
        </row>
        <row r="91">
          <cell r="E91">
            <v>7.13</v>
          </cell>
        </row>
        <row r="92">
          <cell r="E92">
            <v>12.92024</v>
          </cell>
        </row>
        <row r="93">
          <cell r="E93">
            <v>13.80129</v>
          </cell>
        </row>
        <row r="94">
          <cell r="E94">
            <v>33.341230000000003</v>
          </cell>
        </row>
        <row r="95">
          <cell r="E95">
            <v>29.372689999999999</v>
          </cell>
        </row>
        <row r="96">
          <cell r="E96">
            <v>4.9566309999999998</v>
          </cell>
        </row>
        <row r="97">
          <cell r="E97">
            <v>15.970280000000001</v>
          </cell>
        </row>
        <row r="98">
          <cell r="E98">
            <v>21.179500000000001</v>
          </cell>
        </row>
        <row r="99">
          <cell r="E99">
            <v>21.178070000000002</v>
          </cell>
        </row>
        <row r="100">
          <cell r="E100">
            <v>24.291460000000001</v>
          </cell>
        </row>
        <row r="101">
          <cell r="E101">
            <v>15.90752</v>
          </cell>
        </row>
        <row r="102">
          <cell r="E102">
            <v>18.373480000000001</v>
          </cell>
        </row>
        <row r="103">
          <cell r="E103">
            <v>7.2860290000000001</v>
          </cell>
        </row>
        <row r="104">
          <cell r="E104">
            <v>27.91686</v>
          </cell>
        </row>
        <row r="105">
          <cell r="E105">
            <v>20.03182</v>
          </cell>
        </row>
        <row r="106">
          <cell r="E106">
            <v>18.628990000000002</v>
          </cell>
        </row>
        <row r="107">
          <cell r="E107">
            <v>19.780999999999999</v>
          </cell>
        </row>
        <row r="108">
          <cell r="E108">
            <v>167.91499999999999</v>
          </cell>
        </row>
        <row r="109">
          <cell r="E109">
            <v>13.54992</v>
          </cell>
        </row>
        <row r="110">
          <cell r="E110">
            <v>9.4585740000000005</v>
          </cell>
        </row>
        <row r="111">
          <cell r="E111">
            <v>14.16736</v>
          </cell>
        </row>
        <row r="112">
          <cell r="E112">
            <v>14.100899999999999</v>
          </cell>
        </row>
        <row r="113">
          <cell r="E113">
            <v>0.37026049999999999</v>
          </cell>
        </row>
        <row r="114">
          <cell r="E114">
            <v>12.093400000000001</v>
          </cell>
        </row>
        <row r="115">
          <cell r="E115">
            <v>70.184299999999993</v>
          </cell>
        </row>
        <row r="116">
          <cell r="E116">
            <v>15.78745</v>
          </cell>
        </row>
        <row r="117">
          <cell r="E117">
            <v>40.411029999999997</v>
          </cell>
        </row>
        <row r="118">
          <cell r="E118">
            <v>37.710540000000002</v>
          </cell>
        </row>
        <row r="119">
          <cell r="E119">
            <v>7.6979649999999999</v>
          </cell>
        </row>
        <row r="120">
          <cell r="E120">
            <v>25.163239999999998</v>
          </cell>
        </row>
        <row r="121">
          <cell r="E121">
            <v>18.719149999999999</v>
          </cell>
        </row>
        <row r="122">
          <cell r="E122">
            <v>72.912000000000006</v>
          </cell>
        </row>
        <row r="123">
          <cell r="E123">
            <v>15.552770000000001</v>
          </cell>
        </row>
        <row r="124">
          <cell r="E124">
            <v>17.96</v>
          </cell>
        </row>
        <row r="125">
          <cell r="E125">
            <v>9.3245349999999991</v>
          </cell>
        </row>
        <row r="126">
          <cell r="E126">
            <v>21.711559999999999</v>
          </cell>
        </row>
        <row r="127">
          <cell r="E127">
            <v>40.552619999999997</v>
          </cell>
        </row>
        <row r="128">
          <cell r="E128">
            <v>22.22</v>
          </cell>
        </row>
        <row r="129">
          <cell r="E129">
            <v>4.535361</v>
          </cell>
        </row>
        <row r="130">
          <cell r="E130">
            <v>22.566310000000001</v>
          </cell>
        </row>
        <row r="131">
          <cell r="E131">
            <v>17.96</v>
          </cell>
        </row>
        <row r="132">
          <cell r="E132">
            <v>11.24532</v>
          </cell>
        </row>
        <row r="133">
          <cell r="E133">
            <v>19.200479999999999</v>
          </cell>
        </row>
        <row r="134">
          <cell r="E134">
            <v>6.4371499999999999</v>
          </cell>
        </row>
        <row r="135">
          <cell r="E135">
            <v>17.015809999999998</v>
          </cell>
        </row>
        <row r="136">
          <cell r="E136">
            <v>21.62574</v>
          </cell>
        </row>
        <row r="137">
          <cell r="E137">
            <v>8.7882899999999999</v>
          </cell>
        </row>
        <row r="138">
          <cell r="E138">
            <v>23.635680000000001</v>
          </cell>
        </row>
        <row r="139">
          <cell r="E139">
            <v>19.739329999999999</v>
          </cell>
        </row>
        <row r="140">
          <cell r="E140">
            <v>7.885186</v>
          </cell>
        </row>
        <row r="141">
          <cell r="E141">
            <v>18.54297</v>
          </cell>
        </row>
        <row r="142">
          <cell r="E142">
            <v>30.90945</v>
          </cell>
        </row>
        <row r="143">
          <cell r="E143">
            <v>22.927990000000001</v>
          </cell>
        </row>
        <row r="144">
          <cell r="E144">
            <v>167.9</v>
          </cell>
        </row>
        <row r="145">
          <cell r="E145">
            <v>10.642060000000001</v>
          </cell>
        </row>
        <row r="146">
          <cell r="E146">
            <v>33.303130000000003</v>
          </cell>
        </row>
        <row r="147">
          <cell r="E147">
            <v>22.100249999999999</v>
          </cell>
        </row>
        <row r="148">
          <cell r="E148">
            <v>19.551649999999999</v>
          </cell>
        </row>
        <row r="149">
          <cell r="E149">
            <v>8.4496929999999999</v>
          </cell>
        </row>
        <row r="150">
          <cell r="E150">
            <v>15.15602</v>
          </cell>
        </row>
        <row r="151">
          <cell r="E151">
            <v>21.351690000000001</v>
          </cell>
        </row>
        <row r="152">
          <cell r="E152">
            <v>9.3719029999999997</v>
          </cell>
        </row>
        <row r="153">
          <cell r="E153">
            <v>5.86</v>
          </cell>
        </row>
        <row r="154">
          <cell r="E154">
            <v>14.545909999999999</v>
          </cell>
        </row>
        <row r="155">
          <cell r="E155">
            <v>11.12161</v>
          </cell>
        </row>
        <row r="156">
          <cell r="E156">
            <v>20.915690000000001</v>
          </cell>
        </row>
        <row r="157">
          <cell r="E157">
            <v>19.662970000000001</v>
          </cell>
        </row>
        <row r="158">
          <cell r="E158">
            <v>13.36087</v>
          </cell>
        </row>
        <row r="159">
          <cell r="E159">
            <v>11.20223</v>
          </cell>
        </row>
        <row r="161">
          <cell r="E161">
            <v>16.914639999999999</v>
          </cell>
        </row>
        <row r="162">
          <cell r="E162">
            <v>5.1325180000000001</v>
          </cell>
        </row>
        <row r="163">
          <cell r="E163">
            <v>16.317599999999999</v>
          </cell>
        </row>
        <row r="165">
          <cell r="E165">
            <v>28.84027</v>
          </cell>
        </row>
        <row r="166">
          <cell r="E166">
            <v>26.07075</v>
          </cell>
        </row>
        <row r="167">
          <cell r="E167">
            <v>14.15</v>
          </cell>
        </row>
        <row r="168">
          <cell r="E168">
            <v>6.5936199999999996</v>
          </cell>
        </row>
        <row r="169">
          <cell r="E169">
            <v>2.2546369999999998</v>
          </cell>
        </row>
        <row r="170">
          <cell r="E170">
            <v>37.954540000000001</v>
          </cell>
        </row>
        <row r="171">
          <cell r="E171">
            <v>6.2459829999999998</v>
          </cell>
        </row>
        <row r="172">
          <cell r="E172">
            <v>24.566420000000001</v>
          </cell>
        </row>
        <row r="173">
          <cell r="E173">
            <v>17.773409999999998</v>
          </cell>
        </row>
        <row r="174">
          <cell r="E174">
            <v>21.649699999999999</v>
          </cell>
        </row>
        <row r="175">
          <cell r="E175">
            <v>10.83427</v>
          </cell>
        </row>
        <row r="176">
          <cell r="E176">
            <v>21.09732</v>
          </cell>
        </row>
        <row r="177">
          <cell r="E177">
            <v>12.395720000000001</v>
          </cell>
        </row>
        <row r="178">
          <cell r="E178">
            <v>23.883690000000001</v>
          </cell>
        </row>
        <row r="179">
          <cell r="E179">
            <v>39.809899999999999</v>
          </cell>
        </row>
        <row r="180">
          <cell r="E180">
            <v>37.652369999999998</v>
          </cell>
        </row>
        <row r="181">
          <cell r="E181">
            <v>21.244420000000002</v>
          </cell>
        </row>
        <row r="182">
          <cell r="E182">
            <v>23.314499999999999</v>
          </cell>
        </row>
        <row r="183">
          <cell r="E183">
            <v>2.0508120000000001</v>
          </cell>
        </row>
        <row r="184">
          <cell r="E184">
            <v>7.1813140000000004</v>
          </cell>
        </row>
        <row r="185">
          <cell r="E185">
            <v>9.3637329999999999</v>
          </cell>
        </row>
        <row r="186">
          <cell r="E186">
            <v>8.8525950000000009</v>
          </cell>
        </row>
        <row r="187">
          <cell r="E187">
            <v>6.2594180000000001</v>
          </cell>
        </row>
        <row r="188">
          <cell r="E188">
            <v>9.4951000000000008</v>
          </cell>
        </row>
        <row r="189">
          <cell r="E189">
            <v>23.100349999999999</v>
          </cell>
        </row>
        <row r="190">
          <cell r="E190">
            <v>12.008279999999999</v>
          </cell>
        </row>
        <row r="191">
          <cell r="E191">
            <v>20.854099999999999</v>
          </cell>
        </row>
        <row r="192">
          <cell r="E192">
            <v>11.614380000000001</v>
          </cell>
        </row>
        <row r="193">
          <cell r="E193">
            <v>11.173780000000001</v>
          </cell>
        </row>
        <row r="194">
          <cell r="E194">
            <v>7.1278240000000004</v>
          </cell>
        </row>
        <row r="195">
          <cell r="E195">
            <v>23.214929999999999</v>
          </cell>
        </row>
        <row r="197">
          <cell r="E197">
            <v>27.038409999999999</v>
          </cell>
        </row>
      </sheetData>
      <sheetData sheetId="3">
        <row r="4">
          <cell r="E4">
            <v>2.3782489999999998</v>
          </cell>
        </row>
        <row r="5">
          <cell r="E5">
            <v>75.628410000000002</v>
          </cell>
        </row>
        <row r="6">
          <cell r="E6">
            <v>8.3294270000000008</v>
          </cell>
        </row>
        <row r="7">
          <cell r="E7">
            <v>65.854770000000002</v>
          </cell>
        </row>
        <row r="8">
          <cell r="E8">
            <v>7.8942560000000004</v>
          </cell>
        </row>
        <row r="9">
          <cell r="E9">
            <v>97.3249</v>
          </cell>
        </row>
        <row r="10">
          <cell r="E10">
            <v>59.331209999999999</v>
          </cell>
        </row>
        <row r="11">
          <cell r="E11">
            <v>64.931139999999999</v>
          </cell>
        </row>
        <row r="12">
          <cell r="E12">
            <v>75.535089999999997</v>
          </cell>
        </row>
        <row r="13">
          <cell r="E13">
            <v>182.3835</v>
          </cell>
        </row>
        <row r="14">
          <cell r="E14">
            <v>111.22490000000001</v>
          </cell>
        </row>
        <row r="15">
          <cell r="E15">
            <v>71.756029999999996</v>
          </cell>
        </row>
        <row r="16">
          <cell r="E16">
            <v>62.363799999999998</v>
          </cell>
        </row>
        <row r="17">
          <cell r="E17">
            <v>17.83465</v>
          </cell>
        </row>
        <row r="18">
          <cell r="E18">
            <v>155.10310000000001</v>
          </cell>
        </row>
        <row r="19">
          <cell r="E19">
            <v>21.213989999999999</v>
          </cell>
        </row>
        <row r="20">
          <cell r="E20">
            <v>68.671959999999999</v>
          </cell>
        </row>
        <row r="21">
          <cell r="E21">
            <v>32.059750000000001</v>
          </cell>
        </row>
        <row r="22">
          <cell r="E22">
            <v>158.7851</v>
          </cell>
        </row>
        <row r="23">
          <cell r="E23">
            <v>9.0139119999999995</v>
          </cell>
        </row>
        <row r="24">
          <cell r="E24">
            <v>40.822800000000001</v>
          </cell>
        </row>
        <row r="25">
          <cell r="E25">
            <v>66.013400000000004</v>
          </cell>
        </row>
        <row r="26">
          <cell r="E26">
            <v>39.39123</v>
          </cell>
        </row>
        <row r="27">
          <cell r="E27">
            <v>28.482420000000001</v>
          </cell>
        </row>
        <row r="28">
          <cell r="E28">
            <v>63.701630000000002</v>
          </cell>
        </row>
        <row r="29">
          <cell r="E29">
            <v>76.941059999999993</v>
          </cell>
        </row>
        <row r="30">
          <cell r="E30">
            <v>50.667999999999999</v>
          </cell>
        </row>
        <row r="31">
          <cell r="E31">
            <v>14.473330000000001</v>
          </cell>
        </row>
        <row r="32">
          <cell r="E32">
            <v>42.472700000000003</v>
          </cell>
        </row>
        <row r="33">
          <cell r="E33">
            <v>49.175820000000002</v>
          </cell>
        </row>
        <row r="34">
          <cell r="E34">
            <v>110.1388</v>
          </cell>
        </row>
        <row r="35">
          <cell r="E35">
            <v>54.544170000000001</v>
          </cell>
        </row>
        <row r="36">
          <cell r="E36">
            <v>15.083130000000001</v>
          </cell>
        </row>
        <row r="37">
          <cell r="E37">
            <v>41.470599999999997</v>
          </cell>
        </row>
        <row r="38">
          <cell r="E38">
            <v>93.439509999999999</v>
          </cell>
        </row>
        <row r="39">
          <cell r="E39">
            <v>185.9333</v>
          </cell>
        </row>
        <row r="40">
          <cell r="E40">
            <v>65.353589999999997</v>
          </cell>
        </row>
        <row r="41">
          <cell r="E41">
            <v>67.389300000000006</v>
          </cell>
        </row>
        <row r="42">
          <cell r="E42">
            <v>121.6755</v>
          </cell>
        </row>
        <row r="43">
          <cell r="E43">
            <v>73.505840000000006</v>
          </cell>
        </row>
        <row r="44">
          <cell r="E44">
            <v>89.054699999999997</v>
          </cell>
        </row>
        <row r="45">
          <cell r="E45">
            <v>14.83526</v>
          </cell>
        </row>
        <row r="46">
          <cell r="E46">
            <v>123.06789999999999</v>
          </cell>
        </row>
        <row r="47">
          <cell r="E47">
            <v>26.481580000000001</v>
          </cell>
        </row>
        <row r="48">
          <cell r="E48">
            <v>157.61109999999999</v>
          </cell>
        </row>
        <row r="49">
          <cell r="E49">
            <v>53.75468</v>
          </cell>
        </row>
        <row r="51">
          <cell r="E51">
            <v>173.78989999999999</v>
          </cell>
        </row>
        <row r="52">
          <cell r="E52">
            <v>39.269419999999997</v>
          </cell>
        </row>
        <row r="53">
          <cell r="E53">
            <v>35.269840000000002</v>
          </cell>
        </row>
        <row r="54">
          <cell r="E54">
            <v>4.8037599999999996</v>
          </cell>
        </row>
        <row r="55">
          <cell r="E55">
            <v>54.982520000000001</v>
          </cell>
        </row>
        <row r="56">
          <cell r="E56">
            <v>85.254249999999999</v>
          </cell>
        </row>
        <row r="57">
          <cell r="E57">
            <v>64.332920000000001</v>
          </cell>
        </row>
        <row r="58">
          <cell r="E58">
            <v>23.576440000000002</v>
          </cell>
        </row>
        <row r="59">
          <cell r="E59">
            <v>52.818869999999997</v>
          </cell>
        </row>
        <row r="60">
          <cell r="E60">
            <v>101.0664</v>
          </cell>
        </row>
        <row r="61">
          <cell r="E61">
            <v>23.135079999999999</v>
          </cell>
        </row>
        <row r="62">
          <cell r="E62">
            <v>94.430210000000002</v>
          </cell>
        </row>
        <row r="63">
          <cell r="E63">
            <v>139.57839999999999</v>
          </cell>
        </row>
        <row r="64">
          <cell r="E64">
            <v>141.76499999999999</v>
          </cell>
        </row>
        <row r="65">
          <cell r="E65">
            <v>71.584689999999995</v>
          </cell>
        </row>
        <row r="66">
          <cell r="E66">
            <v>18.633150000000001</v>
          </cell>
        </row>
        <row r="67">
          <cell r="E67">
            <v>90.470119999999994</v>
          </cell>
        </row>
        <row r="68">
          <cell r="E68">
            <v>107.3571</v>
          </cell>
        </row>
        <row r="69">
          <cell r="E69">
            <v>32.269199999999998</v>
          </cell>
        </row>
        <row r="70">
          <cell r="E70">
            <v>92.391069999999999</v>
          </cell>
        </row>
        <row r="71">
          <cell r="E71">
            <v>53.996810000000004</v>
          </cell>
        </row>
        <row r="72">
          <cell r="E72">
            <v>42.045259999999999</v>
          </cell>
        </row>
        <row r="73">
          <cell r="E73">
            <v>51.19426</v>
          </cell>
        </row>
        <row r="74">
          <cell r="E74">
            <v>33.075040000000001</v>
          </cell>
        </row>
        <row r="75">
          <cell r="E75">
            <v>40.75967</v>
          </cell>
        </row>
        <row r="76">
          <cell r="E76">
            <v>25.240359999999999</v>
          </cell>
        </row>
        <row r="77">
          <cell r="E77">
            <v>56.980690000000003</v>
          </cell>
        </row>
        <row r="78">
          <cell r="E78">
            <v>39.580710000000003</v>
          </cell>
        </row>
        <row r="79">
          <cell r="E79">
            <v>104.732</v>
          </cell>
        </row>
        <row r="80">
          <cell r="E80">
            <v>91.903239999999997</v>
          </cell>
        </row>
        <row r="81">
          <cell r="E81">
            <v>12.711869999999999</v>
          </cell>
        </row>
        <row r="82">
          <cell r="E82">
            <v>69.199910000000003</v>
          </cell>
        </row>
        <row r="83">
          <cell r="E83">
            <v>55.961370000000002</v>
          </cell>
        </row>
        <row r="84">
          <cell r="E84">
            <v>64.04616</v>
          </cell>
        </row>
        <row r="85">
          <cell r="E85">
            <v>138.2354</v>
          </cell>
        </row>
        <row r="86">
          <cell r="E86">
            <v>54.660260000000001</v>
          </cell>
        </row>
        <row r="87">
          <cell r="E87">
            <v>137.25489999999999</v>
          </cell>
        </row>
        <row r="88">
          <cell r="E88">
            <v>10.06072</v>
          </cell>
        </row>
        <row r="89">
          <cell r="E89">
            <v>60.987470000000002</v>
          </cell>
        </row>
        <row r="90">
          <cell r="E90">
            <v>86.282740000000004</v>
          </cell>
        </row>
        <row r="91">
          <cell r="E91">
            <v>159.2165</v>
          </cell>
        </row>
        <row r="92">
          <cell r="E92">
            <v>32.76144</v>
          </cell>
        </row>
        <row r="93">
          <cell r="E93">
            <v>49.452030000000001</v>
          </cell>
        </row>
        <row r="94">
          <cell r="E94">
            <v>33.878430000000002</v>
          </cell>
        </row>
        <row r="95">
          <cell r="E95">
            <v>17.4727</v>
          </cell>
        </row>
        <row r="96">
          <cell r="E96">
            <v>52.125230000000002</v>
          </cell>
        </row>
        <row r="97">
          <cell r="E97">
            <v>-47.847239999999999</v>
          </cell>
        </row>
        <row r="98">
          <cell r="E98">
            <v>108.5558</v>
          </cell>
        </row>
        <row r="99">
          <cell r="E99">
            <v>65.303939999999997</v>
          </cell>
        </row>
        <row r="100">
          <cell r="E100">
            <v>35.485259999999997</v>
          </cell>
        </row>
        <row r="101">
          <cell r="E101">
            <v>6.338902</v>
          </cell>
        </row>
        <row r="102">
          <cell r="E102">
            <v>91.787000000000006</v>
          </cell>
        </row>
        <row r="103">
          <cell r="E103">
            <v>93.337379999999996</v>
          </cell>
        </row>
        <row r="104">
          <cell r="E104">
            <v>111.6999</v>
          </cell>
        </row>
        <row r="105">
          <cell r="E105">
            <v>17.226199999999999</v>
          </cell>
        </row>
        <row r="106">
          <cell r="E106">
            <v>3.7936939999999999</v>
          </cell>
        </row>
        <row r="107">
          <cell r="E107">
            <v>32.177210000000002</v>
          </cell>
        </row>
        <row r="108">
          <cell r="E108">
            <v>191.02988999999999</v>
          </cell>
        </row>
        <row r="109">
          <cell r="E109">
            <v>42.513660000000002</v>
          </cell>
        </row>
        <row r="110">
          <cell r="E110">
            <v>142.50989999999999</v>
          </cell>
        </row>
        <row r="111">
          <cell r="E111">
            <v>22.533329999999999</v>
          </cell>
        </row>
        <row r="112">
          <cell r="E112">
            <v>25.832609999999999</v>
          </cell>
        </row>
        <row r="113">
          <cell r="E113">
            <v>129.8931</v>
          </cell>
        </row>
        <row r="114">
          <cell r="E114">
            <v>81.807460000000006</v>
          </cell>
        </row>
        <row r="115">
          <cell r="E115">
            <v>18.513439999999999</v>
          </cell>
        </row>
        <row r="116">
          <cell r="E116">
            <v>50.101480000000002</v>
          </cell>
        </row>
        <row r="117">
          <cell r="E117">
            <v>103.9815</v>
          </cell>
        </row>
        <row r="118">
          <cell r="E118">
            <v>49.482329999999997</v>
          </cell>
        </row>
        <row r="119">
          <cell r="E119">
            <v>60.621130000000001</v>
          </cell>
        </row>
        <row r="120">
          <cell r="E120">
            <v>27.59656</v>
          </cell>
        </row>
        <row r="121">
          <cell r="E121">
            <v>14.75615</v>
          </cell>
        </row>
        <row r="122">
          <cell r="E122">
            <v>93.120099999999994</v>
          </cell>
        </row>
        <row r="123">
          <cell r="E123">
            <v>24.736360000000001</v>
          </cell>
        </row>
        <row r="124">
          <cell r="E124">
            <v>93.080129999999997</v>
          </cell>
        </row>
        <row r="125">
          <cell r="E125">
            <v>12.25085</v>
          </cell>
        </row>
        <row r="126">
          <cell r="E126">
            <v>58.029229999999998</v>
          </cell>
        </row>
        <row r="127">
          <cell r="E127">
            <v>56.654319999999998</v>
          </cell>
        </row>
        <row r="128">
          <cell r="E128">
            <v>103.6156</v>
          </cell>
        </row>
        <row r="129">
          <cell r="E129">
            <v>20.93655</v>
          </cell>
        </row>
        <row r="130">
          <cell r="E130">
            <v>10.680059999999999</v>
          </cell>
        </row>
        <row r="131">
          <cell r="E131">
            <v>160.7336</v>
          </cell>
        </row>
        <row r="132">
          <cell r="E132">
            <v>26.56588</v>
          </cell>
        </row>
        <row r="133">
          <cell r="E133">
            <v>15.199809999999999</v>
          </cell>
        </row>
        <row r="134">
          <cell r="E134">
            <v>67.946759999999998</v>
          </cell>
        </row>
        <row r="135">
          <cell r="E135">
            <v>28.28509</v>
          </cell>
        </row>
        <row r="136">
          <cell r="E136">
            <v>18.626740000000002</v>
          </cell>
        </row>
        <row r="137">
          <cell r="E137">
            <v>39.300899999999999</v>
          </cell>
        </row>
        <row r="138">
          <cell r="E138">
            <v>42.385300000000001</v>
          </cell>
        </row>
        <row r="139">
          <cell r="E139">
            <v>64.181629999999998</v>
          </cell>
        </row>
        <row r="140">
          <cell r="E140">
            <v>119.7431</v>
          </cell>
        </row>
        <row r="141">
          <cell r="E141">
            <v>86.577150000000003</v>
          </cell>
        </row>
        <row r="142">
          <cell r="E142">
            <v>22.124649999999999</v>
          </cell>
        </row>
        <row r="143">
          <cell r="E143">
            <v>27.33203</v>
          </cell>
        </row>
        <row r="144">
          <cell r="E144">
            <v>167.20429999999999</v>
          </cell>
        </row>
        <row r="145">
          <cell r="E145">
            <v>39.495229999999999</v>
          </cell>
        </row>
        <row r="146">
          <cell r="E146">
            <v>50.231529999999999</v>
          </cell>
        </row>
        <row r="147">
          <cell r="E147">
            <v>37.566070000000003</v>
          </cell>
        </row>
        <row r="148">
          <cell r="E148">
            <v>47.164920000000002</v>
          </cell>
        </row>
        <row r="149">
          <cell r="E149">
            <v>159.76349999999999</v>
          </cell>
        </row>
        <row r="150">
          <cell r="E150">
            <v>19.889880000000002</v>
          </cell>
        </row>
        <row r="151">
          <cell r="E151">
            <v>57.822339999999997</v>
          </cell>
        </row>
        <row r="152">
          <cell r="E152">
            <v>42.830309999999997</v>
          </cell>
        </row>
        <row r="153">
          <cell r="E153">
            <v>126.19670000000001</v>
          </cell>
        </row>
        <row r="154">
          <cell r="E154">
            <v>39.523000000000003</v>
          </cell>
        </row>
        <row r="155">
          <cell r="E155">
            <v>40.445189999999997</v>
          </cell>
        </row>
        <row r="156">
          <cell r="E156">
            <v>53.427590000000002</v>
          </cell>
        </row>
        <row r="157">
          <cell r="E157">
            <v>60.980730000000001</v>
          </cell>
        </row>
        <row r="158">
          <cell r="E158">
            <v>130.4462</v>
          </cell>
        </row>
        <row r="159">
          <cell r="E159">
            <v>40.315980000000003</v>
          </cell>
        </row>
        <row r="161">
          <cell r="E161">
            <v>55.466299999999997</v>
          </cell>
        </row>
        <row r="162">
          <cell r="E162">
            <v>35.96163</v>
          </cell>
        </row>
        <row r="163">
          <cell r="E163">
            <v>120.1718</v>
          </cell>
        </row>
        <row r="165">
          <cell r="E165">
            <v>40.082450000000001</v>
          </cell>
        </row>
        <row r="166">
          <cell r="E166">
            <v>2.2012939999999999</v>
          </cell>
        </row>
        <row r="167">
          <cell r="E167">
            <v>86.377629999999996</v>
          </cell>
        </row>
        <row r="168">
          <cell r="E168">
            <v>58.699249999999999</v>
          </cell>
        </row>
        <row r="169">
          <cell r="E169">
            <v>181.53720000000001</v>
          </cell>
        </row>
        <row r="170">
          <cell r="E170">
            <v>47.185980000000001</v>
          </cell>
        </row>
        <row r="171">
          <cell r="E171">
            <v>71.435090000000002</v>
          </cell>
        </row>
        <row r="172">
          <cell r="E172">
            <v>35.924900000000001</v>
          </cell>
        </row>
        <row r="173">
          <cell r="E173">
            <v>12.411049999999999</v>
          </cell>
        </row>
        <row r="174">
          <cell r="E174">
            <v>3.0748530000000001</v>
          </cell>
        </row>
        <row r="175">
          <cell r="E175">
            <v>40.390900000000002</v>
          </cell>
        </row>
        <row r="176">
          <cell r="E176">
            <v>28.142469999999999</v>
          </cell>
        </row>
        <row r="177">
          <cell r="E177">
            <v>52.63702</v>
          </cell>
        </row>
        <row r="178">
          <cell r="E178">
            <v>45.605890000000002</v>
          </cell>
        </row>
        <row r="179">
          <cell r="E179">
            <v>21.156790000000001</v>
          </cell>
        </row>
        <row r="180">
          <cell r="E180">
            <v>13.6243</v>
          </cell>
        </row>
        <row r="181">
          <cell r="E181">
            <v>35.362099999999998</v>
          </cell>
        </row>
        <row r="182">
          <cell r="E182">
            <v>11.56664</v>
          </cell>
        </row>
        <row r="183">
          <cell r="E183">
            <v>69.727950000000007</v>
          </cell>
        </row>
        <row r="184">
          <cell r="E184">
            <v>46.621839999999999</v>
          </cell>
        </row>
        <row r="185">
          <cell r="E185">
            <v>66.883099999999999</v>
          </cell>
        </row>
        <row r="186">
          <cell r="E186">
            <v>50.921700000000001</v>
          </cell>
        </row>
        <row r="187">
          <cell r="E187">
            <v>172.738</v>
          </cell>
        </row>
        <row r="188">
          <cell r="E188">
            <v>79.672759999999997</v>
          </cell>
        </row>
        <row r="189">
          <cell r="E189">
            <v>49.169020000000003</v>
          </cell>
        </row>
        <row r="190">
          <cell r="E190">
            <v>5.4972849999999998</v>
          </cell>
        </row>
        <row r="191">
          <cell r="E191">
            <v>71.248559999999998</v>
          </cell>
        </row>
        <row r="192">
          <cell r="E192">
            <v>59.735860000000002</v>
          </cell>
        </row>
        <row r="193">
          <cell r="E193">
            <v>72.252129999999994</v>
          </cell>
        </row>
        <row r="194">
          <cell r="E194">
            <v>25.53708</v>
          </cell>
        </row>
        <row r="195">
          <cell r="E195">
            <v>31.51324</v>
          </cell>
        </row>
        <row r="196">
          <cell r="E196">
            <v>35.362099999999998</v>
          </cell>
        </row>
        <row r="197">
          <cell r="E197">
            <v>58.683010000000003</v>
          </cell>
        </row>
      </sheetData>
      <sheetData sheetId="4">
        <row r="4">
          <cell r="E4">
            <v>4.2442399999999998E-2</v>
          </cell>
        </row>
        <row r="5">
          <cell r="E5">
            <v>9.9079600000000004E-2</v>
          </cell>
        </row>
        <row r="6">
          <cell r="E6">
            <v>0.1325469</v>
          </cell>
        </row>
        <row r="7">
          <cell r="E7">
            <v>0.12676799999999999</v>
          </cell>
        </row>
        <row r="8">
          <cell r="E8">
            <v>0.22856599999999999</v>
          </cell>
        </row>
        <row r="9">
          <cell r="E9">
            <v>7.7213500000000004E-2</v>
          </cell>
        </row>
        <row r="10">
          <cell r="E10">
            <v>2.90751E-2</v>
          </cell>
        </row>
        <row r="11">
          <cell r="E11">
            <v>4.1381599999999998E-2</v>
          </cell>
        </row>
        <row r="12">
          <cell r="E12">
            <v>0.34555160000000001</v>
          </cell>
        </row>
        <row r="13">
          <cell r="E13">
            <v>0.16994790000000001</v>
          </cell>
        </row>
        <row r="14">
          <cell r="E14">
            <v>0</v>
          </cell>
        </row>
        <row r="15">
          <cell r="E15">
            <v>1.6043399999999999E-2</v>
          </cell>
        </row>
        <row r="16">
          <cell r="E16">
            <v>5.4962700000000003E-2</v>
          </cell>
        </row>
        <row r="17">
          <cell r="E17">
            <v>1.33732E-2</v>
          </cell>
        </row>
        <row r="18">
          <cell r="E18">
            <v>3.7523800000000003E-2</v>
          </cell>
        </row>
        <row r="19">
          <cell r="E19">
            <v>1.11795E-2</v>
          </cell>
        </row>
        <row r="20">
          <cell r="E20">
            <v>0.3082416</v>
          </cell>
        </row>
        <row r="21">
          <cell r="E21">
            <v>1.82065E-2</v>
          </cell>
        </row>
        <row r="22">
          <cell r="E22">
            <v>0.17349490000000001</v>
          </cell>
        </row>
        <row r="23">
          <cell r="E23">
            <v>3.04356E-2</v>
          </cell>
        </row>
        <row r="24">
          <cell r="E24">
            <v>7.3186100000000004E-2</v>
          </cell>
        </row>
        <row r="25">
          <cell r="E25">
            <v>8.2829200000000006E-2</v>
          </cell>
        </row>
        <row r="26">
          <cell r="E26">
            <v>0.17757429999999999</v>
          </cell>
        </row>
        <row r="27">
          <cell r="E27">
            <v>0.17287279999999999</v>
          </cell>
        </row>
        <row r="28">
          <cell r="E28">
            <v>6.1646800000000002E-2</v>
          </cell>
        </row>
        <row r="29">
          <cell r="E29">
            <v>2.3664600000000001E-2</v>
          </cell>
        </row>
        <row r="30">
          <cell r="E30">
            <v>0.27806530000000002</v>
          </cell>
        </row>
        <row r="31">
          <cell r="E31">
            <v>8.8783100000000004E-2</v>
          </cell>
        </row>
        <row r="32">
          <cell r="E32">
            <v>4.35223E-2</v>
          </cell>
        </row>
        <row r="33">
          <cell r="E33">
            <v>0.36784610000000001</v>
          </cell>
        </row>
        <row r="34">
          <cell r="E34">
            <v>1.53705E-2</v>
          </cell>
        </row>
        <row r="35">
          <cell r="E35">
            <v>0.163995</v>
          </cell>
        </row>
        <row r="36">
          <cell r="E36">
            <v>8.0012799999999995E-2</v>
          </cell>
        </row>
        <row r="37">
          <cell r="E37">
            <v>0.50982799999999995</v>
          </cell>
        </row>
        <row r="38">
          <cell r="E38">
            <v>0.12389319999999999</v>
          </cell>
        </row>
        <row r="39">
          <cell r="E39">
            <v>2.6029799999999999E-2</v>
          </cell>
        </row>
        <row r="40">
          <cell r="E40">
            <v>0.15800110000000001</v>
          </cell>
        </row>
        <row r="41">
          <cell r="E41">
            <v>0.121643</v>
          </cell>
        </row>
        <row r="42">
          <cell r="E42">
            <v>0.69326500000000002</v>
          </cell>
        </row>
        <row r="43">
          <cell r="E43">
            <v>0.22707269999999999</v>
          </cell>
        </row>
        <row r="44">
          <cell r="E44">
            <v>2.33586E-2</v>
          </cell>
        </row>
        <row r="45">
          <cell r="E45">
            <v>0.25826480000000002</v>
          </cell>
        </row>
        <row r="46">
          <cell r="E46">
            <v>0.1354436</v>
          </cell>
        </row>
        <row r="47">
          <cell r="E47">
            <v>9.5924800000000005E-2</v>
          </cell>
        </row>
        <row r="48">
          <cell r="E48">
            <v>8.5877099999999998E-2</v>
          </cell>
        </row>
        <row r="49">
          <cell r="E49">
            <v>0.23154649999999999</v>
          </cell>
        </row>
        <row r="50">
          <cell r="E50">
            <v>0.22707269999999999</v>
          </cell>
        </row>
        <row r="51">
          <cell r="E51">
            <v>0</v>
          </cell>
        </row>
        <row r="52">
          <cell r="E52">
            <v>6.9948700000000003E-2</v>
          </cell>
        </row>
        <row r="53">
          <cell r="E53">
            <v>8.80137E-2</v>
          </cell>
        </row>
        <row r="54">
          <cell r="E54">
            <v>0.1204253</v>
          </cell>
        </row>
        <row r="55">
          <cell r="E55">
            <v>3.9083199999999998E-2</v>
          </cell>
        </row>
        <row r="56">
          <cell r="E56">
            <v>2.9411400000000001E-2</v>
          </cell>
        </row>
        <row r="57">
          <cell r="E57">
            <v>0.13835520000000001</v>
          </cell>
        </row>
        <row r="58">
          <cell r="E58">
            <v>0.2311463</v>
          </cell>
        </row>
        <row r="59">
          <cell r="E59">
            <v>5.06939E-2</v>
          </cell>
        </row>
        <row r="60">
          <cell r="E60">
            <v>0.1346328</v>
          </cell>
        </row>
        <row r="61">
          <cell r="E61">
            <v>1.9989099999999999E-2</v>
          </cell>
        </row>
        <row r="62">
          <cell r="E62">
            <v>0.1390653</v>
          </cell>
        </row>
        <row r="63">
          <cell r="E63">
            <v>0.38181340000000002</v>
          </cell>
        </row>
        <row r="64">
          <cell r="E64">
            <v>0.18955469999999999</v>
          </cell>
        </row>
        <row r="65">
          <cell r="E65">
            <v>0.46931929999999999</v>
          </cell>
        </row>
        <row r="66">
          <cell r="E66">
            <v>0.13153300000000001</v>
          </cell>
        </row>
        <row r="67">
          <cell r="E67">
            <v>0.1706532</v>
          </cell>
        </row>
        <row r="68">
          <cell r="E68">
            <v>0.1275917</v>
          </cell>
        </row>
        <row r="69">
          <cell r="E69">
            <v>0.1041287</v>
          </cell>
        </row>
        <row r="70">
          <cell r="E70">
            <v>0.16401660000000001</v>
          </cell>
        </row>
        <row r="71">
          <cell r="E71">
            <v>9.6441899999999997E-2</v>
          </cell>
        </row>
        <row r="72">
          <cell r="E72">
            <v>3.4970300000000003E-2</v>
          </cell>
        </row>
        <row r="73">
          <cell r="E73">
            <v>9.6514900000000001E-2</v>
          </cell>
        </row>
        <row r="74">
          <cell r="E74">
            <v>8.2360600000000006E-2</v>
          </cell>
        </row>
        <row r="75">
          <cell r="E75">
            <v>7.7162400000000006E-2</v>
          </cell>
        </row>
        <row r="76">
          <cell r="E76">
            <v>1.32151E-2</v>
          </cell>
        </row>
        <row r="77">
          <cell r="E77">
            <v>5.6043500000000003E-2</v>
          </cell>
        </row>
        <row r="78">
          <cell r="E78">
            <v>4.0175099999999998E-2</v>
          </cell>
        </row>
        <row r="79">
          <cell r="E79">
            <v>0.1930511</v>
          </cell>
        </row>
        <row r="80">
          <cell r="E80">
            <v>0.16623080000000001</v>
          </cell>
        </row>
        <row r="81">
          <cell r="E81">
            <v>1.8815100000000001E-2</v>
          </cell>
        </row>
        <row r="82">
          <cell r="E82">
            <v>3.5587800000000003E-2</v>
          </cell>
        </row>
        <row r="83">
          <cell r="E83">
            <v>4.3711699999999999E-2</v>
          </cell>
        </row>
        <row r="84">
          <cell r="E84">
            <v>2.6855500000000001E-2</v>
          </cell>
        </row>
        <row r="85">
          <cell r="E85">
            <v>2.7592599999999998E-2</v>
          </cell>
        </row>
        <row r="86">
          <cell r="E86">
            <v>9.0044899999999997E-2</v>
          </cell>
        </row>
        <row r="87">
          <cell r="E87">
            <v>0.1545347</v>
          </cell>
        </row>
        <row r="88">
          <cell r="E88">
            <v>5.8934399999999998E-2</v>
          </cell>
        </row>
        <row r="89">
          <cell r="E89">
            <v>0.13502410000000001</v>
          </cell>
        </row>
        <row r="90">
          <cell r="E90">
            <v>6.6551899999999997E-2</v>
          </cell>
        </row>
        <row r="91">
          <cell r="E91">
            <v>6.9676E-3</v>
          </cell>
        </row>
        <row r="92">
          <cell r="E92">
            <v>0.21520619999999999</v>
          </cell>
        </row>
        <row r="93">
          <cell r="E93">
            <v>0.16338220000000001</v>
          </cell>
        </row>
        <row r="94">
          <cell r="E94">
            <v>3.7916499999999999E-2</v>
          </cell>
        </row>
        <row r="95">
          <cell r="E95">
            <v>0</v>
          </cell>
        </row>
        <row r="96">
          <cell r="E96">
            <v>5.7342000000000001E-3</v>
          </cell>
        </row>
        <row r="97">
          <cell r="E97">
            <v>9.4110200000000005E-2</v>
          </cell>
        </row>
        <row r="98">
          <cell r="E98">
            <v>0.13247329999999999</v>
          </cell>
        </row>
        <row r="99">
          <cell r="E99">
            <v>0.1023104</v>
          </cell>
        </row>
        <row r="100">
          <cell r="E100">
            <v>0.16412360000000001</v>
          </cell>
        </row>
        <row r="101">
          <cell r="E101">
            <v>1.28472E-2</v>
          </cell>
        </row>
        <row r="102">
          <cell r="E102">
            <v>0.95001979999999997</v>
          </cell>
        </row>
        <row r="103">
          <cell r="E103">
            <v>0.16171769999999999</v>
          </cell>
        </row>
        <row r="104">
          <cell r="E104">
            <v>0.1095544</v>
          </cell>
        </row>
        <row r="105">
          <cell r="E105">
            <v>0.1219947</v>
          </cell>
        </row>
        <row r="106">
          <cell r="E106">
            <v>0.215917</v>
          </cell>
        </row>
        <row r="107">
          <cell r="E107">
            <v>3.78888E-2</v>
          </cell>
        </row>
        <row r="108">
          <cell r="E108">
            <v>6.2404000000000001E-2</v>
          </cell>
        </row>
        <row r="109">
          <cell r="E109">
            <v>0.1126882</v>
          </cell>
        </row>
        <row r="110">
          <cell r="E110">
            <v>0.18864120000000001</v>
          </cell>
        </row>
        <row r="111">
          <cell r="E111">
            <v>1.8761900000000001E-2</v>
          </cell>
        </row>
        <row r="112">
          <cell r="E112">
            <v>0.33723069999999999</v>
          </cell>
        </row>
        <row r="113">
          <cell r="E113">
            <v>7.7576800000000001E-2</v>
          </cell>
        </row>
        <row r="114">
          <cell r="E114">
            <v>0.1479481</v>
          </cell>
        </row>
        <row r="115">
          <cell r="E115">
            <v>4.9031469999999997</v>
          </cell>
        </row>
        <row r="116">
          <cell r="E116">
            <v>4.9824100000000003E-2</v>
          </cell>
        </row>
        <row r="117">
          <cell r="E117">
            <v>0.1185435</v>
          </cell>
        </row>
        <row r="118">
          <cell r="E118">
            <v>6.4885399999999996E-2</v>
          </cell>
        </row>
        <row r="119">
          <cell r="E119">
            <v>8.5710900000000007E-2</v>
          </cell>
        </row>
        <row r="120">
          <cell r="E120">
            <v>0.23405339999999999</v>
          </cell>
        </row>
        <row r="121">
          <cell r="E121">
            <v>0.19336249999999999</v>
          </cell>
        </row>
        <row r="122">
          <cell r="E122">
            <v>6.6016640000000004</v>
          </cell>
        </row>
        <row r="123">
          <cell r="E123">
            <v>0.12755379999999999</v>
          </cell>
        </row>
        <row r="124">
          <cell r="E124">
            <v>0.20776610000000001</v>
          </cell>
        </row>
        <row r="125">
          <cell r="E125">
            <v>2.8565400000000001E-2</v>
          </cell>
        </row>
        <row r="126">
          <cell r="E126">
            <v>0.2797828</v>
          </cell>
        </row>
        <row r="127">
          <cell r="E127">
            <v>1.8226800000000001E-2</v>
          </cell>
        </row>
        <row r="128">
          <cell r="E128">
            <v>5.0652200000000001E-2</v>
          </cell>
        </row>
        <row r="129">
          <cell r="E129">
            <v>0.1468991</v>
          </cell>
        </row>
        <row r="130">
          <cell r="E130">
            <v>0.32708470000000001</v>
          </cell>
        </row>
        <row r="131">
          <cell r="E131">
            <v>0.33468750000000003</v>
          </cell>
        </row>
        <row r="132">
          <cell r="E132">
            <v>9.2698000000000003E-2</v>
          </cell>
        </row>
        <row r="133">
          <cell r="E133">
            <v>3.2245900000000001E-2</v>
          </cell>
        </row>
        <row r="134">
          <cell r="E134">
            <v>0.1177449</v>
          </cell>
        </row>
        <row r="135">
          <cell r="E135">
            <v>0.1245272</v>
          </cell>
        </row>
        <row r="136">
          <cell r="E136">
            <v>0.15953129999999999</v>
          </cell>
        </row>
        <row r="137">
          <cell r="E137">
            <v>7.0689600000000005E-2</v>
          </cell>
        </row>
        <row r="138">
          <cell r="E138">
            <v>8.6916199999999999E-2</v>
          </cell>
        </row>
        <row r="139">
          <cell r="E139">
            <v>6.4118999999999999E-3</v>
          </cell>
        </row>
        <row r="140">
          <cell r="E140">
            <v>0.16724929999999999</v>
          </cell>
        </row>
        <row r="141">
          <cell r="E141">
            <v>0.1577259</v>
          </cell>
        </row>
        <row r="142">
          <cell r="E142">
            <v>0</v>
          </cell>
        </row>
        <row r="143">
          <cell r="E143">
            <v>0.1207472</v>
          </cell>
        </row>
        <row r="144">
          <cell r="E144">
            <v>2.8887900000000001E-2</v>
          </cell>
        </row>
        <row r="145">
          <cell r="E145">
            <v>0.16815469999999999</v>
          </cell>
        </row>
        <row r="146">
          <cell r="E146">
            <v>0.1155639</v>
          </cell>
        </row>
        <row r="147">
          <cell r="E147">
            <v>8.9702900000000002E-2</v>
          </cell>
        </row>
        <row r="148">
          <cell r="E148">
            <v>7.7870099999999998E-2</v>
          </cell>
        </row>
        <row r="149">
          <cell r="E149">
            <v>6.23125E-2</v>
          </cell>
        </row>
        <row r="150">
          <cell r="E150">
            <v>8.1911399999999995E-2</v>
          </cell>
        </row>
        <row r="151">
          <cell r="E151">
            <v>3.4954199999999998E-2</v>
          </cell>
        </row>
        <row r="152">
          <cell r="E152">
            <v>0.28125689999999998</v>
          </cell>
        </row>
        <row r="153">
          <cell r="E153">
            <v>2.9191399999999999E-2</v>
          </cell>
        </row>
        <row r="154">
          <cell r="E154">
            <v>6.9824800000000006E-2</v>
          </cell>
        </row>
        <row r="155">
          <cell r="E155">
            <v>0.18332699999999999</v>
          </cell>
        </row>
        <row r="156">
          <cell r="E156">
            <v>3.26001E-2</v>
          </cell>
        </row>
        <row r="157">
          <cell r="E157">
            <v>0.29717700000000002</v>
          </cell>
        </row>
        <row r="158">
          <cell r="E158">
            <v>0.13044359999999999</v>
          </cell>
        </row>
        <row r="159">
          <cell r="E159">
            <v>0.18212200000000001</v>
          </cell>
        </row>
        <row r="160">
          <cell r="E160">
            <v>5.3458400000000003E-2</v>
          </cell>
        </row>
        <row r="161">
          <cell r="E161">
            <v>0.157752</v>
          </cell>
        </row>
        <row r="162">
          <cell r="E162">
            <v>5.3458400000000003E-2</v>
          </cell>
        </row>
        <row r="163">
          <cell r="E163">
            <v>0.51638640000000002</v>
          </cell>
        </row>
        <row r="164">
          <cell r="E164">
            <v>5.4545450000000002E-2</v>
          </cell>
        </row>
        <row r="165">
          <cell r="E165">
            <v>9.5862600000000006E-2</v>
          </cell>
        </row>
        <row r="166">
          <cell r="E166">
            <v>8.2986599999999994E-2</v>
          </cell>
        </row>
        <row r="167">
          <cell r="E167">
            <v>7.7402600000000002E-2</v>
          </cell>
        </row>
        <row r="168">
          <cell r="E168">
            <v>9.3345999999999998E-2</v>
          </cell>
        </row>
        <row r="169">
          <cell r="E169">
            <v>0.1564383</v>
          </cell>
        </row>
        <row r="170">
          <cell r="E170">
            <v>0.2930374</v>
          </cell>
        </row>
        <row r="171">
          <cell r="E171">
            <v>6.4356099999999999E-2</v>
          </cell>
        </row>
        <row r="172">
          <cell r="E172">
            <v>7.0899500000000004E-2</v>
          </cell>
        </row>
        <row r="173">
          <cell r="E173">
            <v>5.1463000000000002E-2</v>
          </cell>
        </row>
        <row r="174">
          <cell r="E174">
            <v>0.23566429999999999</v>
          </cell>
        </row>
        <row r="175">
          <cell r="E175">
            <v>0.11846859999999999</v>
          </cell>
        </row>
        <row r="176">
          <cell r="E176">
            <v>0.36211110000000002</v>
          </cell>
        </row>
        <row r="177">
          <cell r="E177">
            <v>0.1913849</v>
          </cell>
        </row>
        <row r="178">
          <cell r="E178">
            <v>7.5687299999999999E-2</v>
          </cell>
        </row>
        <row r="179">
          <cell r="E179">
            <v>0.1058596</v>
          </cell>
        </row>
        <row r="180">
          <cell r="E180">
            <v>0.11910709999999999</v>
          </cell>
        </row>
        <row r="181">
          <cell r="E181">
            <v>0.26909490000000003</v>
          </cell>
        </row>
        <row r="182">
          <cell r="E182">
            <v>2.29322E-2</v>
          </cell>
        </row>
        <row r="183">
          <cell r="E183">
            <v>7.8472799999999995E-2</v>
          </cell>
        </row>
        <row r="184">
          <cell r="E184">
            <v>0.17567379999999999</v>
          </cell>
        </row>
        <row r="185">
          <cell r="E185">
            <v>1.2276799999999999E-2</v>
          </cell>
        </row>
        <row r="186">
          <cell r="E186">
            <v>0</v>
          </cell>
        </row>
        <row r="187">
          <cell r="E187">
            <v>0.40356249999999999</v>
          </cell>
        </row>
        <row r="188">
          <cell r="E188">
            <v>0.1747708</v>
          </cell>
        </row>
        <row r="189">
          <cell r="E189">
            <v>0.1369389</v>
          </cell>
        </row>
        <row r="190">
          <cell r="E190">
            <v>6.7673000000000004E-3</v>
          </cell>
        </row>
        <row r="191">
          <cell r="E191">
            <v>0.83766879999999999</v>
          </cell>
        </row>
        <row r="192">
          <cell r="E192">
            <v>0.1105652</v>
          </cell>
        </row>
        <row r="193">
          <cell r="E193">
            <v>3.1849099999999998E-2</v>
          </cell>
        </row>
        <row r="194">
          <cell r="E194">
            <v>3.0920599999999999E-2</v>
          </cell>
        </row>
        <row r="195">
          <cell r="E195">
            <v>0.14121159999999999</v>
          </cell>
        </row>
        <row r="196">
          <cell r="E196">
            <v>1.2276799999999999E-2</v>
          </cell>
        </row>
        <row r="197">
          <cell r="E197">
            <v>0.20652139999999999</v>
          </cell>
        </row>
      </sheetData>
      <sheetData sheetId="5">
        <row r="4">
          <cell r="E4">
            <v>5.1127699999999998E-2</v>
          </cell>
        </row>
        <row r="5">
          <cell r="E5">
            <v>7.2938100000000006E-2</v>
          </cell>
        </row>
        <row r="6">
          <cell r="E6">
            <v>0.12990450000000001</v>
          </cell>
        </row>
        <row r="7">
          <cell r="E7">
            <v>0.11539339999999999</v>
          </cell>
        </row>
        <row r="8">
          <cell r="E8">
            <v>0.17389930000000001</v>
          </cell>
        </row>
        <row r="9">
          <cell r="E9">
            <v>7.4877399999999997E-2</v>
          </cell>
        </row>
        <row r="10">
          <cell r="E10">
            <v>4.0852100000000002E-2</v>
          </cell>
        </row>
        <row r="11">
          <cell r="E11">
            <v>5.7031900000000003E-2</v>
          </cell>
        </row>
        <row r="12">
          <cell r="E12">
            <v>0.25198959999999998</v>
          </cell>
        </row>
        <row r="13">
          <cell r="E13">
            <v>8.9118900000000001E-2</v>
          </cell>
        </row>
        <row r="14">
          <cell r="E14">
            <v>3.2083500000000001E-2</v>
          </cell>
        </row>
        <row r="15">
          <cell r="E15">
            <v>3.5127600000000002E-2</v>
          </cell>
        </row>
        <row r="16">
          <cell r="E16">
            <v>7.7552700000000002E-2</v>
          </cell>
        </row>
        <row r="17">
          <cell r="E17">
            <v>3.5334600000000001E-2</v>
          </cell>
        </row>
        <row r="18">
          <cell r="E18">
            <v>4.3889400000000002E-2</v>
          </cell>
        </row>
        <row r="19">
          <cell r="E19">
            <v>4.2461699999999998E-2</v>
          </cell>
        </row>
        <row r="20">
          <cell r="E20">
            <v>3.0267800000000001E-2</v>
          </cell>
        </row>
        <row r="21">
          <cell r="E21">
            <v>2.7867099999999999E-2</v>
          </cell>
        </row>
        <row r="22">
          <cell r="E22">
            <v>0.1159622</v>
          </cell>
        </row>
        <row r="23">
          <cell r="E23">
            <v>5.2283200000000002E-2</v>
          </cell>
        </row>
        <row r="24">
          <cell r="E24">
            <v>8.9568800000000004E-2</v>
          </cell>
        </row>
        <row r="25">
          <cell r="E25">
            <v>7.2283500000000001E-2</v>
          </cell>
        </row>
        <row r="26">
          <cell r="E26">
            <v>0.12798999999999999</v>
          </cell>
        </row>
        <row r="27">
          <cell r="E27">
            <v>0.1001232</v>
          </cell>
        </row>
        <row r="28">
          <cell r="E28">
            <v>8.0648700000000004E-2</v>
          </cell>
        </row>
        <row r="29">
          <cell r="E29">
            <v>2.9112800000000001E-2</v>
          </cell>
        </row>
        <row r="30">
          <cell r="E30">
            <v>0.22575439999999999</v>
          </cell>
        </row>
        <row r="31">
          <cell r="E31">
            <v>9.3035099999999996E-2</v>
          </cell>
        </row>
        <row r="32">
          <cell r="E32">
            <v>5.32281E-2</v>
          </cell>
        </row>
        <row r="33">
          <cell r="E33">
            <v>0.21408540000000001</v>
          </cell>
        </row>
        <row r="34">
          <cell r="E34">
            <v>3.64038E-2</v>
          </cell>
        </row>
        <row r="35">
          <cell r="E35">
            <v>0.1020838</v>
          </cell>
        </row>
        <row r="36">
          <cell r="E36">
            <v>8.4037399999999998E-2</v>
          </cell>
        </row>
        <row r="37">
          <cell r="E37">
            <v>0.29600799999999999</v>
          </cell>
        </row>
        <row r="38">
          <cell r="E38">
            <v>6.8542699999999998E-2</v>
          </cell>
        </row>
        <row r="39">
          <cell r="E39">
            <v>3.0665700000000001E-2</v>
          </cell>
        </row>
        <row r="40">
          <cell r="E40">
            <v>0.13907610000000001</v>
          </cell>
        </row>
        <row r="41">
          <cell r="E41">
            <v>0.124608</v>
          </cell>
        </row>
        <row r="42">
          <cell r="E42">
            <v>0.46884619999999999</v>
          </cell>
        </row>
        <row r="43">
          <cell r="E43">
            <v>0.12207750000000001</v>
          </cell>
        </row>
        <row r="44">
          <cell r="E44">
            <v>4.5190399999999999E-2</v>
          </cell>
        </row>
        <row r="45">
          <cell r="E45">
            <v>2.7732099999999999E-2</v>
          </cell>
        </row>
        <row r="46">
          <cell r="E46">
            <v>8.2958799999999999E-2</v>
          </cell>
        </row>
        <row r="47">
          <cell r="E47">
            <v>6.9206599999999993E-2</v>
          </cell>
        </row>
        <row r="48">
          <cell r="E48">
            <v>8.7078100000000005E-2</v>
          </cell>
        </row>
        <row r="49">
          <cell r="E49">
            <v>0.11885800000000001</v>
          </cell>
        </row>
        <row r="50">
          <cell r="E50">
            <v>0.12207750000000001</v>
          </cell>
        </row>
        <row r="51">
          <cell r="E51">
            <v>3.02101E-2</v>
          </cell>
        </row>
        <row r="52">
          <cell r="E52">
            <v>9.1359200000000002E-2</v>
          </cell>
        </row>
        <row r="53">
          <cell r="E53">
            <v>6.2114999999999997E-2</v>
          </cell>
        </row>
        <row r="54">
          <cell r="E54">
            <v>0.1092172</v>
          </cell>
        </row>
        <row r="55">
          <cell r="E55">
            <v>5.7902500000000003E-2</v>
          </cell>
        </row>
        <row r="56">
          <cell r="E56">
            <v>4.9688900000000001E-2</v>
          </cell>
        </row>
        <row r="57">
          <cell r="E57">
            <v>0.1222567</v>
          </cell>
        </row>
        <row r="58">
          <cell r="E58">
            <v>0.117614</v>
          </cell>
        </row>
        <row r="59">
          <cell r="E59">
            <v>7.5570100000000001E-2</v>
          </cell>
        </row>
        <row r="60">
          <cell r="E60">
            <v>0.12021179999999999</v>
          </cell>
        </row>
        <row r="61">
          <cell r="E61">
            <v>5.3875100000000002E-2</v>
          </cell>
        </row>
        <row r="62">
          <cell r="E62">
            <v>0.123061</v>
          </cell>
        </row>
        <row r="63">
          <cell r="E63">
            <v>0.28936820000000002</v>
          </cell>
        </row>
        <row r="64">
          <cell r="E64">
            <v>0.149615</v>
          </cell>
        </row>
        <row r="65">
          <cell r="E65">
            <v>0.20591229999999999</v>
          </cell>
        </row>
        <row r="66">
          <cell r="E66">
            <v>8.0397800000000005E-2</v>
          </cell>
        </row>
        <row r="67">
          <cell r="E67">
            <v>8.7097499999999994E-2</v>
          </cell>
        </row>
        <row r="68">
          <cell r="E68">
            <v>0.11989610000000001</v>
          </cell>
        </row>
        <row r="69">
          <cell r="E69">
            <v>0.11182880000000001</v>
          </cell>
        </row>
        <row r="70">
          <cell r="E70">
            <v>0.1137584</v>
          </cell>
        </row>
        <row r="71">
          <cell r="E71">
            <v>7.0875499999999994E-2</v>
          </cell>
        </row>
        <row r="72">
          <cell r="E72">
            <v>6.5824099999999997E-2</v>
          </cell>
        </row>
        <row r="73">
          <cell r="E73">
            <v>9.6461000000000005E-2</v>
          </cell>
        </row>
        <row r="74">
          <cell r="E74">
            <v>6.5657999999999994E-2</v>
          </cell>
        </row>
        <row r="75">
          <cell r="E75">
            <v>0.1092911</v>
          </cell>
        </row>
        <row r="76">
          <cell r="E76">
            <v>3.96035E-2</v>
          </cell>
        </row>
        <row r="77">
          <cell r="E77">
            <v>0.1394804</v>
          </cell>
        </row>
        <row r="78">
          <cell r="E78">
            <v>5.8232800000000001E-2</v>
          </cell>
        </row>
        <row r="79">
          <cell r="E79">
            <v>0.13027569999999999</v>
          </cell>
        </row>
        <row r="80">
          <cell r="E80">
            <v>0.1441346</v>
          </cell>
        </row>
        <row r="81">
          <cell r="E81">
            <v>1.51466E-2</v>
          </cell>
        </row>
        <row r="82">
          <cell r="E82">
            <v>4.5939500000000001E-2</v>
          </cell>
        </row>
        <row r="83">
          <cell r="E83">
            <v>5.5295700000000003E-2</v>
          </cell>
        </row>
        <row r="84">
          <cell r="E84">
            <v>4.2977500000000002E-2</v>
          </cell>
        </row>
        <row r="85">
          <cell r="E85">
            <v>3.0569099999999998E-2</v>
          </cell>
        </row>
        <row r="86">
          <cell r="E86">
            <v>6.1640199999999999E-2</v>
          </cell>
        </row>
        <row r="87">
          <cell r="E87">
            <v>0.1239097</v>
          </cell>
        </row>
        <row r="88">
          <cell r="E88">
            <v>6.7137500000000003E-2</v>
          </cell>
        </row>
        <row r="89">
          <cell r="E89">
            <v>0.1120043</v>
          </cell>
        </row>
        <row r="90">
          <cell r="E90">
            <v>5.32276E-2</v>
          </cell>
        </row>
        <row r="91">
          <cell r="E91">
            <v>4.4497299999999997E-2</v>
          </cell>
        </row>
        <row r="92">
          <cell r="E92">
            <v>0.17894479999999999</v>
          </cell>
        </row>
        <row r="93">
          <cell r="E93">
            <v>0.1396715</v>
          </cell>
        </row>
        <row r="94">
          <cell r="E94">
            <v>5.6303499999999999E-2</v>
          </cell>
        </row>
        <row r="95">
          <cell r="E95">
            <v>3.71306E-2</v>
          </cell>
        </row>
        <row r="96">
          <cell r="E96">
            <v>3.0559699999999999E-2</v>
          </cell>
        </row>
        <row r="97">
          <cell r="E97">
            <v>9.9934400000000007E-2</v>
          </cell>
        </row>
        <row r="98">
          <cell r="E98">
            <v>9.7867300000000004E-2</v>
          </cell>
        </row>
        <row r="99">
          <cell r="E99">
            <v>0.10156850000000001</v>
          </cell>
        </row>
        <row r="100">
          <cell r="E100">
            <v>9.9195900000000004E-2</v>
          </cell>
        </row>
        <row r="101">
          <cell r="E101">
            <v>3.4435800000000003E-2</v>
          </cell>
        </row>
        <row r="102">
          <cell r="E102">
            <v>0.67728359999999999</v>
          </cell>
        </row>
        <row r="103">
          <cell r="E103">
            <v>9.3336299999999997E-2</v>
          </cell>
        </row>
        <row r="104">
          <cell r="E104">
            <v>7.8528299999999995E-2</v>
          </cell>
        </row>
        <row r="105">
          <cell r="E105">
            <v>6.4345100000000002E-2</v>
          </cell>
        </row>
        <row r="106">
          <cell r="E106">
            <v>0.1387196</v>
          </cell>
        </row>
        <row r="107">
          <cell r="E107">
            <v>5.9306600000000001E-2</v>
          </cell>
        </row>
        <row r="108">
          <cell r="E108">
            <v>6.5554299999999996E-2</v>
          </cell>
        </row>
        <row r="109">
          <cell r="E109">
            <v>0.1049624</v>
          </cell>
        </row>
        <row r="110">
          <cell r="E110">
            <v>0.15887080000000001</v>
          </cell>
        </row>
        <row r="111">
          <cell r="E111">
            <v>3.7026400000000001E-2</v>
          </cell>
        </row>
        <row r="112">
          <cell r="E112">
            <v>0.19479589999999999</v>
          </cell>
        </row>
        <row r="113">
          <cell r="E113">
            <v>8.3191100000000004E-2</v>
          </cell>
        </row>
        <row r="114">
          <cell r="E114">
            <v>0.12729589999999999</v>
          </cell>
        </row>
        <row r="115">
          <cell r="E115">
            <v>2.1339920000000001</v>
          </cell>
        </row>
        <row r="116">
          <cell r="E116">
            <v>6.0303000000000002E-2</v>
          </cell>
        </row>
        <row r="117">
          <cell r="E117">
            <v>9.3889100000000003E-2</v>
          </cell>
        </row>
        <row r="118">
          <cell r="E118">
            <v>0.124804</v>
          </cell>
        </row>
        <row r="119">
          <cell r="E119">
            <v>5.4234900000000003E-2</v>
          </cell>
        </row>
        <row r="120">
          <cell r="E120">
            <v>0.18199589999999999</v>
          </cell>
        </row>
        <row r="121">
          <cell r="E121">
            <v>0.14074149999999999</v>
          </cell>
        </row>
        <row r="122">
          <cell r="E122">
            <v>5.8239679999999998</v>
          </cell>
        </row>
        <row r="123">
          <cell r="E123">
            <v>8.7242200000000006E-2</v>
          </cell>
        </row>
        <row r="124">
          <cell r="E124">
            <v>0.1562463</v>
          </cell>
        </row>
        <row r="125">
          <cell r="E125">
            <v>3.6347499999999998E-2</v>
          </cell>
        </row>
        <row r="126">
          <cell r="E126">
            <v>0.21429239999999999</v>
          </cell>
        </row>
        <row r="127">
          <cell r="E127">
            <v>2.74253E-2</v>
          </cell>
        </row>
        <row r="128">
          <cell r="E128">
            <v>5.39684E-2</v>
          </cell>
        </row>
        <row r="129">
          <cell r="E129">
            <v>0.13778000000000001</v>
          </cell>
        </row>
        <row r="130">
          <cell r="E130">
            <v>0.14949170000000001</v>
          </cell>
        </row>
        <row r="131">
          <cell r="E131">
            <v>0.30284650000000002</v>
          </cell>
        </row>
        <row r="132">
          <cell r="E132">
            <v>7.2102399999999997E-2</v>
          </cell>
        </row>
        <row r="133">
          <cell r="E133">
            <v>0.1225405</v>
          </cell>
        </row>
        <row r="134">
          <cell r="E134">
            <v>0.121985</v>
          </cell>
        </row>
        <row r="135">
          <cell r="E135">
            <v>7.6116699999999995E-2</v>
          </cell>
        </row>
        <row r="136">
          <cell r="E136">
            <v>7.5773099999999996E-2</v>
          </cell>
        </row>
        <row r="137">
          <cell r="E137">
            <v>0.11403820000000001</v>
          </cell>
        </row>
        <row r="138">
          <cell r="E138">
            <v>3.1413299999999998E-2</v>
          </cell>
        </row>
        <row r="139">
          <cell r="E139">
            <v>9.6307699999999996E-2</v>
          </cell>
        </row>
        <row r="140">
          <cell r="E140">
            <v>2.7310299999999999E-2</v>
          </cell>
        </row>
        <row r="141">
          <cell r="E141">
            <v>3.6809000000000001E-2</v>
          </cell>
        </row>
        <row r="142">
          <cell r="E142">
            <v>6.5271099999999999E-2</v>
          </cell>
        </row>
        <row r="143">
          <cell r="E143">
            <v>6.1302000000000002E-2</v>
          </cell>
        </row>
        <row r="144">
          <cell r="E144">
            <v>0.19056480000000001</v>
          </cell>
        </row>
        <row r="145">
          <cell r="E145">
            <v>9.5592700000000003E-2</v>
          </cell>
        </row>
        <row r="146">
          <cell r="E146">
            <v>6.0056400000000003E-2</v>
          </cell>
        </row>
        <row r="147">
          <cell r="E147">
            <v>8.67811E-2</v>
          </cell>
        </row>
        <row r="148">
          <cell r="E148">
            <v>8.9884900000000004E-2</v>
          </cell>
        </row>
        <row r="149">
          <cell r="E149">
            <v>8.9878100000000002E-2</v>
          </cell>
        </row>
        <row r="150">
          <cell r="E150">
            <v>6.9498799999999999E-2</v>
          </cell>
        </row>
        <row r="151">
          <cell r="E151">
            <v>0.1144901</v>
          </cell>
        </row>
        <row r="152">
          <cell r="E152">
            <v>4.1075100000000003E-2</v>
          </cell>
        </row>
        <row r="153">
          <cell r="E153">
            <v>6.8059999999999996E-2</v>
          </cell>
        </row>
        <row r="154">
          <cell r="E154">
            <v>0.13678070000000001</v>
          </cell>
        </row>
        <row r="155">
          <cell r="E155">
            <v>5.2297999999999997E-2</v>
          </cell>
        </row>
        <row r="156">
          <cell r="E156">
            <v>0.16627349999999999</v>
          </cell>
        </row>
        <row r="157">
          <cell r="E157">
            <v>0.1156007</v>
          </cell>
        </row>
        <row r="158">
          <cell r="E158">
            <v>0.19363830000000001</v>
          </cell>
        </row>
        <row r="159">
          <cell r="E159">
            <v>7.0439100000000004E-2</v>
          </cell>
        </row>
        <row r="160">
          <cell r="E160">
            <v>8.4145300000000006E-2</v>
          </cell>
        </row>
        <row r="161">
          <cell r="E161">
            <v>2.2335399999999998E-2</v>
          </cell>
        </row>
        <row r="162">
          <cell r="E162">
            <v>0.26153850000000001</v>
          </cell>
        </row>
        <row r="163">
          <cell r="E163">
            <v>0.71120000000000005</v>
          </cell>
        </row>
        <row r="164">
          <cell r="E164">
            <v>7.0439100000000004E-2</v>
          </cell>
        </row>
        <row r="165">
          <cell r="E165">
            <v>7.1900699999999998E-2</v>
          </cell>
        </row>
        <row r="166">
          <cell r="E166">
            <v>4.8326599999999997E-2</v>
          </cell>
        </row>
        <row r="167">
          <cell r="E167">
            <v>5.2531300000000003E-2</v>
          </cell>
        </row>
        <row r="168">
          <cell r="E168">
            <v>0.17188510000000001</v>
          </cell>
        </row>
        <row r="169">
          <cell r="E169">
            <v>0.19228899999999999</v>
          </cell>
        </row>
        <row r="170">
          <cell r="E170">
            <v>6.93555E-2</v>
          </cell>
        </row>
        <row r="171">
          <cell r="E171">
            <v>5.9213500000000002E-2</v>
          </cell>
        </row>
        <row r="172">
          <cell r="E172">
            <v>4.5702600000000003E-2</v>
          </cell>
        </row>
        <row r="173">
          <cell r="E173">
            <v>0.13827200000000001</v>
          </cell>
        </row>
        <row r="174">
          <cell r="E174">
            <v>6.4546800000000001E-2</v>
          </cell>
        </row>
        <row r="175">
          <cell r="E175">
            <v>0.14878359999999999</v>
          </cell>
        </row>
        <row r="176">
          <cell r="E176">
            <v>9.9656999999999996E-2</v>
          </cell>
        </row>
        <row r="177">
          <cell r="E177">
            <v>9.3841599999999997E-2</v>
          </cell>
        </row>
        <row r="178">
          <cell r="E178">
            <v>0.1068558</v>
          </cell>
        </row>
        <row r="179">
          <cell r="E179">
            <v>0.1016029</v>
          </cell>
        </row>
        <row r="180">
          <cell r="E180">
            <v>0.2176187</v>
          </cell>
        </row>
        <row r="181">
          <cell r="E181">
            <v>6.4973600000000006E-2</v>
          </cell>
        </row>
        <row r="182">
          <cell r="E182">
            <v>6.8255899999999994E-2</v>
          </cell>
        </row>
        <row r="183">
          <cell r="E183">
            <v>0.1145765</v>
          </cell>
        </row>
        <row r="184">
          <cell r="E184">
            <v>4.27962E-2</v>
          </cell>
        </row>
        <row r="185">
          <cell r="E185">
            <v>3.5930700000000003E-2</v>
          </cell>
        </row>
        <row r="186">
          <cell r="E186">
            <v>0.21457200000000001</v>
          </cell>
        </row>
        <row r="187">
          <cell r="E187">
            <v>3.0212699999999999E-2</v>
          </cell>
        </row>
        <row r="188">
          <cell r="E188">
            <v>0.16045609999999999</v>
          </cell>
        </row>
        <row r="189">
          <cell r="E189">
            <v>3.9971100000000002E-2</v>
          </cell>
        </row>
        <row r="190">
          <cell r="E190">
            <v>0.61443599999999998</v>
          </cell>
        </row>
        <row r="191">
          <cell r="E191">
            <v>8.1023700000000004E-2</v>
          </cell>
        </row>
        <row r="192">
          <cell r="E192">
            <v>5.7196700000000003E-2</v>
          </cell>
        </row>
        <row r="193">
          <cell r="E193">
            <v>3.6972699999999997E-2</v>
          </cell>
        </row>
        <row r="194">
          <cell r="E194">
            <v>9.55598E-2</v>
          </cell>
        </row>
        <row r="195">
          <cell r="E195">
            <v>0.1002</v>
          </cell>
        </row>
        <row r="196">
          <cell r="E196">
            <v>0.1300711</v>
          </cell>
        </row>
        <row r="197">
          <cell r="E197">
            <v>0.14552000000000001</v>
          </cell>
        </row>
      </sheetData>
      <sheetData sheetId="6">
        <row r="4">
          <cell r="E4">
            <v>1.60451E-2</v>
          </cell>
        </row>
        <row r="5">
          <cell r="E5">
            <v>0.1430428</v>
          </cell>
        </row>
        <row r="6">
          <cell r="E6">
            <v>7.9429600000000003E-2</v>
          </cell>
        </row>
        <row r="7">
          <cell r="E7">
            <v>0.17546919999999999</v>
          </cell>
        </row>
        <row r="8">
          <cell r="E8">
            <v>6.4123799999999995E-2</v>
          </cell>
        </row>
        <row r="9">
          <cell r="E9">
            <v>0.30347449999999998</v>
          </cell>
        </row>
        <row r="10">
          <cell r="E10">
            <v>0.31058029999999998</v>
          </cell>
        </row>
        <row r="11">
          <cell r="E11">
            <v>7.1348099999999998E-2</v>
          </cell>
        </row>
        <row r="12">
          <cell r="E12">
            <v>0.1762032</v>
          </cell>
        </row>
        <row r="13">
          <cell r="E13">
            <v>0.1037365</v>
          </cell>
        </row>
        <row r="14">
          <cell r="E14">
            <v>7.0781300000000005E-2</v>
          </cell>
        </row>
        <row r="15">
          <cell r="E15">
            <v>0.2971298</v>
          </cell>
        </row>
        <row r="16">
          <cell r="E16">
            <v>0.136494</v>
          </cell>
        </row>
        <row r="17">
          <cell r="E17">
            <v>1.342671E-2</v>
          </cell>
        </row>
        <row r="18">
          <cell r="E18">
            <v>0.24645249999999999</v>
          </cell>
        </row>
        <row r="19">
          <cell r="E19">
            <v>2.0120699999999998E-2</v>
          </cell>
        </row>
        <row r="20">
          <cell r="E20">
            <v>0.63490060000000004</v>
          </cell>
        </row>
        <row r="21">
          <cell r="E21">
            <v>0.30027530000000002</v>
          </cell>
        </row>
        <row r="22">
          <cell r="E22">
            <v>8.5711499999999996E-2</v>
          </cell>
        </row>
        <row r="23">
          <cell r="E23">
            <v>-4.3742E-3</v>
          </cell>
        </row>
        <row r="24">
          <cell r="E24">
            <v>0.18912490000000001</v>
          </cell>
        </row>
        <row r="25">
          <cell r="E25">
            <v>0.111374</v>
          </cell>
        </row>
        <row r="26">
          <cell r="E26">
            <v>0.1888022</v>
          </cell>
        </row>
        <row r="27">
          <cell r="E27">
            <v>0.62858559999999997</v>
          </cell>
        </row>
        <row r="28">
          <cell r="E28">
            <v>0.22744780000000001</v>
          </cell>
        </row>
        <row r="29">
          <cell r="E29">
            <v>0.37387110000000001</v>
          </cell>
        </row>
        <row r="30">
          <cell r="E30">
            <v>0.14368400000000001</v>
          </cell>
        </row>
        <row r="31">
          <cell r="E31">
            <v>8.7412799999999999E-2</v>
          </cell>
        </row>
        <row r="32">
          <cell r="E32">
            <v>4.4148100000000003E-2</v>
          </cell>
        </row>
        <row r="33">
          <cell r="E33">
            <v>8.8424000000000003E-3</v>
          </cell>
        </row>
        <row r="34">
          <cell r="E34">
            <v>0.38057410000000003</v>
          </cell>
        </row>
        <row r="35">
          <cell r="E35">
            <v>0.15517500000000001</v>
          </cell>
        </row>
        <row r="36">
          <cell r="E36">
            <v>7.5722300000000006E-2</v>
          </cell>
        </row>
        <row r="37">
          <cell r="E37">
            <v>0.29853079999999999</v>
          </cell>
        </row>
        <row r="38">
          <cell r="E38">
            <v>0.13810500000000001</v>
          </cell>
        </row>
        <row r="39">
          <cell r="E39">
            <v>1.4889299999999999E-2</v>
          </cell>
        </row>
        <row r="40">
          <cell r="E40">
            <v>0.163968</v>
          </cell>
        </row>
        <row r="41">
          <cell r="E41">
            <v>7.8484200000000004E-2</v>
          </cell>
        </row>
        <row r="42">
          <cell r="E42">
            <v>0.30096800000000001</v>
          </cell>
        </row>
        <row r="43">
          <cell r="E43">
            <v>8.8798100000000005E-2</v>
          </cell>
        </row>
        <row r="44">
          <cell r="E44">
            <v>5.1103500000000003E-2</v>
          </cell>
        </row>
        <row r="45">
          <cell r="E45">
            <v>0.1288849</v>
          </cell>
        </row>
        <row r="46">
          <cell r="E46">
            <v>0.14611199999999999</v>
          </cell>
        </row>
        <row r="47">
          <cell r="E47">
            <v>0.21789520000000001</v>
          </cell>
        </row>
        <row r="48">
          <cell r="E48">
            <v>7.8235299999999994E-2</v>
          </cell>
        </row>
        <row r="49">
          <cell r="E49">
            <v>0.29885650000000002</v>
          </cell>
        </row>
        <row r="50">
          <cell r="E50">
            <v>8.8798100000000005E-2</v>
          </cell>
        </row>
        <row r="51">
          <cell r="E51">
            <v>7.9118400000000005E-2</v>
          </cell>
        </row>
        <row r="52">
          <cell r="E52">
            <v>0.1132518</v>
          </cell>
        </row>
        <row r="53">
          <cell r="E53">
            <v>0.23213200000000001</v>
          </cell>
        </row>
        <row r="54">
          <cell r="E54">
            <v>0.17092189999999999</v>
          </cell>
        </row>
        <row r="55">
          <cell r="E55">
            <v>0.16644249999999999</v>
          </cell>
        </row>
        <row r="56">
          <cell r="E56">
            <v>1.1324900000000001E-2</v>
          </cell>
        </row>
        <row r="57">
          <cell r="E57">
            <v>0.17763039999999999</v>
          </cell>
        </row>
        <row r="58">
          <cell r="E58">
            <v>0.39392870000000002</v>
          </cell>
        </row>
        <row r="59">
          <cell r="E59">
            <v>5.1922000000000003E-2</v>
          </cell>
        </row>
        <row r="60">
          <cell r="E60">
            <v>0.26012999999999997</v>
          </cell>
        </row>
        <row r="61">
          <cell r="E61">
            <v>-2.3136400000000001E-2</v>
          </cell>
        </row>
        <row r="62">
          <cell r="E62">
            <v>0.2257026</v>
          </cell>
        </row>
        <row r="63">
          <cell r="E63">
            <v>0.1054503</v>
          </cell>
        </row>
        <row r="64">
          <cell r="E64">
            <v>0.51665709999999998</v>
          </cell>
        </row>
        <row r="65">
          <cell r="E65">
            <v>0.23104079999999999</v>
          </cell>
        </row>
        <row r="66">
          <cell r="E66">
            <v>0.20714650000000001</v>
          </cell>
        </row>
        <row r="67">
          <cell r="E67">
            <v>-5.5179000000000001E-3</v>
          </cell>
        </row>
        <row r="68">
          <cell r="E68">
            <v>9.7302100000000002E-2</v>
          </cell>
        </row>
        <row r="69">
          <cell r="E69">
            <v>2.7725E-2</v>
          </cell>
        </row>
        <row r="70">
          <cell r="E70">
            <v>0.5417168</v>
          </cell>
        </row>
        <row r="71">
          <cell r="E71">
            <v>0.16973859999999999</v>
          </cell>
        </row>
        <row r="72">
          <cell r="E72">
            <v>0.22887569999999999</v>
          </cell>
        </row>
        <row r="73">
          <cell r="E73">
            <v>0.27487129999999999</v>
          </cell>
        </row>
        <row r="74">
          <cell r="E74">
            <v>5.65815E-2</v>
          </cell>
        </row>
        <row r="75">
          <cell r="E75">
            <v>0.25393209999999999</v>
          </cell>
        </row>
        <row r="76">
          <cell r="E76">
            <v>9.4311300000000001E-2</v>
          </cell>
        </row>
        <row r="77">
          <cell r="E77">
            <v>6.0167199999999997E-2</v>
          </cell>
        </row>
        <row r="78">
          <cell r="E78">
            <v>0.1189361</v>
          </cell>
        </row>
        <row r="79">
          <cell r="E79">
            <v>0.13311039999999999</v>
          </cell>
        </row>
        <row r="80">
          <cell r="E80">
            <v>0.1222337</v>
          </cell>
        </row>
        <row r="81">
          <cell r="E81">
            <v>-3.3717999999999998E-2</v>
          </cell>
        </row>
        <row r="82">
          <cell r="E82">
            <v>7.0504200000000003E-2</v>
          </cell>
        </row>
        <row r="83">
          <cell r="E83">
            <v>1.55627E-2</v>
          </cell>
        </row>
        <row r="84">
          <cell r="E84">
            <v>7.0661600000000005E-2</v>
          </cell>
        </row>
        <row r="85">
          <cell r="E85">
            <v>0.56849430000000001</v>
          </cell>
        </row>
        <row r="86">
          <cell r="E86">
            <v>0.31292180000000003</v>
          </cell>
        </row>
        <row r="87">
          <cell r="E87">
            <v>0.179282</v>
          </cell>
        </row>
        <row r="88">
          <cell r="E88">
            <v>9.4006300000000001E-2</v>
          </cell>
        </row>
        <row r="89">
          <cell r="E89">
            <v>0.52966310000000005</v>
          </cell>
        </row>
        <row r="90">
          <cell r="E90">
            <v>3.4350699999999998E-2</v>
          </cell>
        </row>
        <row r="91">
          <cell r="E91">
            <v>0.109655</v>
          </cell>
        </row>
        <row r="92">
          <cell r="E92">
            <v>1.32151E-2</v>
          </cell>
        </row>
        <row r="93">
          <cell r="E93">
            <v>0.229882</v>
          </cell>
        </row>
        <row r="94">
          <cell r="E94">
            <v>8.8795499999999999E-2</v>
          </cell>
        </row>
        <row r="95">
          <cell r="E95">
            <v>0.22651180000000001</v>
          </cell>
        </row>
        <row r="96">
          <cell r="E96">
            <v>7.7617699999999998E-2</v>
          </cell>
        </row>
        <row r="97">
          <cell r="E97">
            <v>3.4657599999999997E-2</v>
          </cell>
        </row>
        <row r="98">
          <cell r="E98">
            <v>0.17409060000000001</v>
          </cell>
        </row>
        <row r="99">
          <cell r="E99">
            <v>0.3159941</v>
          </cell>
        </row>
        <row r="100">
          <cell r="E100">
            <v>0.2408353</v>
          </cell>
        </row>
        <row r="101">
          <cell r="E101">
            <v>4.0628200000000003E-2</v>
          </cell>
        </row>
        <row r="102">
          <cell r="E102">
            <v>7.72201E-2</v>
          </cell>
        </row>
        <row r="103">
          <cell r="E103">
            <v>9.6467200000000003E-2</v>
          </cell>
        </row>
        <row r="104">
          <cell r="E104">
            <v>0.16389010000000001</v>
          </cell>
        </row>
        <row r="105">
          <cell r="E105">
            <v>0.14890690000000001</v>
          </cell>
        </row>
        <row r="106">
          <cell r="E106">
            <v>0.14165800000000001</v>
          </cell>
        </row>
        <row r="107">
          <cell r="E107">
            <v>8.0975099999999994E-2</v>
          </cell>
        </row>
        <row r="108">
          <cell r="E108">
            <v>8.1304000000000001E-2</v>
          </cell>
        </row>
        <row r="109">
          <cell r="E109">
            <v>0.18690499999999999</v>
          </cell>
        </row>
        <row r="110">
          <cell r="E110">
            <v>0.39120939999999998</v>
          </cell>
        </row>
        <row r="111">
          <cell r="E111">
            <v>0.1730912</v>
          </cell>
        </row>
        <row r="112">
          <cell r="E112">
            <v>0.1428024</v>
          </cell>
        </row>
        <row r="113">
          <cell r="E113">
            <v>2.7001899999999999E-2</v>
          </cell>
        </row>
        <row r="114">
          <cell r="E114">
            <v>0.28150710000000001</v>
          </cell>
        </row>
        <row r="115">
          <cell r="E115">
            <v>8.4591200000000005E-2</v>
          </cell>
        </row>
        <row r="116">
          <cell r="E116">
            <v>0.10367410000000001</v>
          </cell>
        </row>
        <row r="117">
          <cell r="E117">
            <v>0.84594729999999996</v>
          </cell>
        </row>
        <row r="118">
          <cell r="E118">
            <v>4.1274900000000003E-2</v>
          </cell>
        </row>
        <row r="119">
          <cell r="E119">
            <v>0.21005450000000001</v>
          </cell>
        </row>
        <row r="120">
          <cell r="E120">
            <v>0.2150987</v>
          </cell>
        </row>
        <row r="121">
          <cell r="E121">
            <v>8.3772600000000003E-2</v>
          </cell>
        </row>
        <row r="122">
          <cell r="E122">
            <v>-3.4235000000000002E-2</v>
          </cell>
        </row>
        <row r="123">
          <cell r="E123">
            <v>0.1626657</v>
          </cell>
        </row>
        <row r="124">
          <cell r="E124">
            <v>0.1049286</v>
          </cell>
        </row>
        <row r="125">
          <cell r="E125">
            <v>-2.3028099999999999E-2</v>
          </cell>
        </row>
        <row r="126">
          <cell r="E126">
            <v>0.38705499999999998</v>
          </cell>
        </row>
        <row r="127">
          <cell r="E127">
            <v>0.72710450000000004</v>
          </cell>
        </row>
        <row r="128">
          <cell r="E128">
            <v>0.29535850000000002</v>
          </cell>
        </row>
        <row r="129">
          <cell r="E129">
            <v>0.13865669999999999</v>
          </cell>
        </row>
        <row r="130">
          <cell r="E130">
            <v>3.7224199999999999E-2</v>
          </cell>
        </row>
        <row r="131">
          <cell r="E131">
            <v>0.15871199999999999</v>
          </cell>
        </row>
        <row r="132">
          <cell r="E132">
            <v>0.1577827</v>
          </cell>
        </row>
        <row r="133">
          <cell r="E133">
            <v>2.11825E-2</v>
          </cell>
        </row>
        <row r="134">
          <cell r="E134">
            <v>5.6425299999999998E-2</v>
          </cell>
        </row>
        <row r="135">
          <cell r="E135">
            <v>0.1403674</v>
          </cell>
        </row>
        <row r="136">
          <cell r="E136">
            <v>0.41792970000000002</v>
          </cell>
        </row>
        <row r="137">
          <cell r="E137">
            <v>0.11285199999999999</v>
          </cell>
        </row>
        <row r="138">
          <cell r="E138">
            <v>0.21213389999999999</v>
          </cell>
        </row>
        <row r="139">
          <cell r="E139">
            <v>0.1379706</v>
          </cell>
        </row>
        <row r="140">
          <cell r="E140">
            <v>0.10122390000000001</v>
          </cell>
        </row>
        <row r="141">
          <cell r="E141">
            <v>0.22076979999999999</v>
          </cell>
        </row>
        <row r="142">
          <cell r="E142">
            <v>0.14640230000000001</v>
          </cell>
        </row>
        <row r="143">
          <cell r="E143">
            <v>0.2159769</v>
          </cell>
        </row>
        <row r="144">
          <cell r="E144">
            <v>4.8085000000000003E-3</v>
          </cell>
        </row>
        <row r="145">
          <cell r="E145">
            <v>7.8825599999999996E-2</v>
          </cell>
        </row>
        <row r="146">
          <cell r="E146">
            <v>0.20167750000000001</v>
          </cell>
        </row>
        <row r="147">
          <cell r="E147">
            <v>0.3170829</v>
          </cell>
        </row>
        <row r="148">
          <cell r="E148">
            <v>0.14325959999999999</v>
          </cell>
        </row>
        <row r="149">
          <cell r="E149">
            <v>0.14230380000000001</v>
          </cell>
        </row>
        <row r="150">
          <cell r="E150">
            <v>8.9431099999999999E-2</v>
          </cell>
        </row>
        <row r="151">
          <cell r="E151">
            <v>0.183146</v>
          </cell>
        </row>
        <row r="152">
          <cell r="E152">
            <v>0.14156150000000001</v>
          </cell>
        </row>
        <row r="153">
          <cell r="E153">
            <v>8.9489700000000005E-2</v>
          </cell>
        </row>
        <row r="154">
          <cell r="E154">
            <v>0.30042550000000001</v>
          </cell>
        </row>
        <row r="155">
          <cell r="E155">
            <v>3.47721E-2</v>
          </cell>
        </row>
        <row r="156">
          <cell r="E156">
            <v>0.1445507</v>
          </cell>
        </row>
        <row r="157">
          <cell r="E157">
            <v>0.15668170000000001</v>
          </cell>
        </row>
        <row r="158">
          <cell r="E158">
            <v>0.1978105</v>
          </cell>
        </row>
        <row r="159">
          <cell r="E159">
            <v>9.3117800000000001E-2</v>
          </cell>
        </row>
        <row r="160">
          <cell r="E160">
            <v>6.8544300000000002E-2</v>
          </cell>
        </row>
        <row r="161">
          <cell r="E161">
            <v>0.32178380000000001</v>
          </cell>
        </row>
        <row r="162">
          <cell r="E162">
            <v>6.8544300000000002E-2</v>
          </cell>
        </row>
        <row r="163">
          <cell r="E163">
            <v>0.10815669999999999</v>
          </cell>
        </row>
        <row r="164">
          <cell r="E164">
            <v>9.3370300000000003E-2</v>
          </cell>
        </row>
        <row r="165">
          <cell r="E165">
            <v>0.30518050000000002</v>
          </cell>
        </row>
        <row r="166">
          <cell r="E166">
            <v>-4.888E-3</v>
          </cell>
        </row>
        <row r="167">
          <cell r="E167">
            <v>0.16432350000000001</v>
          </cell>
        </row>
        <row r="168">
          <cell r="E168">
            <v>0.1815013</v>
          </cell>
        </row>
        <row r="169">
          <cell r="E169">
            <v>3.3702999999999997E-2</v>
          </cell>
        </row>
        <row r="170">
          <cell r="E170">
            <v>0.66475580000000001</v>
          </cell>
        </row>
        <row r="171">
          <cell r="E171">
            <v>0.27503159999999999</v>
          </cell>
        </row>
        <row r="172">
          <cell r="E172">
            <v>6.7547399999999994E-2</v>
          </cell>
        </row>
        <row r="173">
          <cell r="E173">
            <v>8.5879399999999995E-2</v>
          </cell>
        </row>
        <row r="174">
          <cell r="E174">
            <v>1.15903E-2</v>
          </cell>
        </row>
        <row r="175">
          <cell r="E175">
            <v>3.8215499999999999E-2</v>
          </cell>
        </row>
        <row r="176">
          <cell r="E176">
            <v>0.13057759999999999</v>
          </cell>
        </row>
        <row r="177">
          <cell r="E177">
            <v>0.1107732</v>
          </cell>
        </row>
        <row r="178">
          <cell r="E178">
            <v>8.0064999999999997E-2</v>
          </cell>
        </row>
        <row r="179">
          <cell r="E179">
            <v>0.2257362</v>
          </cell>
        </row>
        <row r="180">
          <cell r="E180">
            <v>0.13171910000000001</v>
          </cell>
        </row>
        <row r="181">
          <cell r="E181">
            <v>0.1095438</v>
          </cell>
        </row>
        <row r="182">
          <cell r="E182">
            <v>3.6378399999999998E-2</v>
          </cell>
        </row>
        <row r="183">
          <cell r="E183">
            <v>1.8989900000000001E-2</v>
          </cell>
        </row>
        <row r="184">
          <cell r="E184">
            <v>4.5150999999999997E-2</v>
          </cell>
        </row>
        <row r="185">
          <cell r="E185">
            <v>1.51042E-2</v>
          </cell>
        </row>
        <row r="186">
          <cell r="E186">
            <v>8.8490700000000005E-2</v>
          </cell>
        </row>
        <row r="187">
          <cell r="E187">
            <v>0.55808789999999997</v>
          </cell>
        </row>
        <row r="188">
          <cell r="E188">
            <v>0.25615830000000001</v>
          </cell>
        </row>
        <row r="189">
          <cell r="E189">
            <v>0.34072960000000002</v>
          </cell>
        </row>
        <row r="190">
          <cell r="E190">
            <v>2.1169500000000001E-2</v>
          </cell>
        </row>
        <row r="191">
          <cell r="E191">
            <v>0.25136239999999999</v>
          </cell>
        </row>
        <row r="192">
          <cell r="E192">
            <v>0.27447559999999999</v>
          </cell>
        </row>
        <row r="193">
          <cell r="E193">
            <v>5.2480199999999998E-2</v>
          </cell>
        </row>
        <row r="194">
          <cell r="E194">
            <v>3.30183E-2</v>
          </cell>
        </row>
        <row r="195">
          <cell r="E195">
            <v>0.1944806</v>
          </cell>
        </row>
        <row r="196">
          <cell r="E196">
            <v>0.1107732</v>
          </cell>
        </row>
        <row r="197">
          <cell r="E197">
            <v>0.1328635</v>
          </cell>
        </row>
      </sheetData>
      <sheetData sheetId="7">
        <row r="4">
          <cell r="E4">
            <v>0.1168999</v>
          </cell>
        </row>
        <row r="5">
          <cell r="E5">
            <v>0.2308857</v>
          </cell>
        </row>
        <row r="6">
          <cell r="E6">
            <v>0.13170299999999999</v>
          </cell>
        </row>
        <row r="7">
          <cell r="E7">
            <v>0.32764270000000001</v>
          </cell>
        </row>
        <row r="8">
          <cell r="E8">
            <v>0.1919418</v>
          </cell>
        </row>
        <row r="9">
          <cell r="E9">
            <v>0.2681193</v>
          </cell>
        </row>
        <row r="10">
          <cell r="E10">
            <v>0.34735549999999998</v>
          </cell>
        </row>
        <row r="11">
          <cell r="E11">
            <v>0.105975</v>
          </cell>
        </row>
        <row r="12">
          <cell r="E12">
            <v>9.6039200000000005E-2</v>
          </cell>
        </row>
        <row r="13">
          <cell r="E13">
            <v>0.1111622</v>
          </cell>
        </row>
        <row r="14">
          <cell r="E14">
            <v>0.1925037</v>
          </cell>
        </row>
        <row r="15">
          <cell r="E15">
            <v>0.1100501</v>
          </cell>
        </row>
        <row r="16">
          <cell r="E16">
            <v>0.1216011</v>
          </cell>
        </row>
        <row r="17">
          <cell r="E17">
            <v>3.9008399999999999E-2</v>
          </cell>
        </row>
        <row r="18">
          <cell r="E18">
            <v>0.34761379999999997</v>
          </cell>
        </row>
        <row r="19">
          <cell r="E19">
            <v>2.0041699999999999E-2</v>
          </cell>
        </row>
        <row r="20">
          <cell r="E20">
            <v>0.22287309999999999</v>
          </cell>
        </row>
        <row r="21">
          <cell r="E21">
            <v>0.32838200000000001</v>
          </cell>
        </row>
        <row r="22">
          <cell r="E22">
            <v>0.14559530000000001</v>
          </cell>
        </row>
        <row r="23">
          <cell r="E23">
            <v>8.7526999999999994E-2</v>
          </cell>
        </row>
        <row r="24">
          <cell r="E24">
            <v>7.4609900000000007E-2</v>
          </cell>
        </row>
        <row r="25">
          <cell r="E25">
            <v>0.14109269999999999</v>
          </cell>
        </row>
        <row r="26">
          <cell r="E26">
            <v>0.1089866</v>
          </cell>
        </row>
        <row r="27">
          <cell r="E27">
            <v>0.59668169999999998</v>
          </cell>
        </row>
        <row r="28">
          <cell r="E28">
            <v>0.28875279999999998</v>
          </cell>
        </row>
        <row r="29">
          <cell r="E29">
            <v>0.3435628</v>
          </cell>
        </row>
        <row r="30">
          <cell r="E30">
            <v>8.2705000000000001E-2</v>
          </cell>
        </row>
        <row r="31">
          <cell r="E31">
            <v>0.22515270000000001</v>
          </cell>
        </row>
        <row r="32">
          <cell r="E32">
            <v>9.4984700000000005E-2</v>
          </cell>
        </row>
        <row r="33">
          <cell r="E33">
            <v>0.27412979999999998</v>
          </cell>
        </row>
        <row r="34">
          <cell r="E34">
            <v>0.37725449999999999</v>
          </cell>
        </row>
        <row r="35">
          <cell r="E35">
            <v>0.44670169999999998</v>
          </cell>
        </row>
        <row r="36">
          <cell r="E36">
            <v>0.33428350000000001</v>
          </cell>
        </row>
        <row r="37">
          <cell r="E37">
            <v>0.4232146</v>
          </cell>
        </row>
        <row r="38">
          <cell r="E38">
            <v>0.1429715</v>
          </cell>
        </row>
        <row r="39">
          <cell r="E39">
            <v>5.4779000000000001E-2</v>
          </cell>
        </row>
        <row r="40">
          <cell r="E40">
            <v>0.19654060000000001</v>
          </cell>
        </row>
        <row r="41">
          <cell r="E41">
            <v>0.12885759999999999</v>
          </cell>
        </row>
        <row r="42">
          <cell r="E42">
            <v>0.26750639999999998</v>
          </cell>
        </row>
        <row r="43">
          <cell r="E43">
            <v>0.14785010000000001</v>
          </cell>
        </row>
        <row r="44">
          <cell r="E44">
            <v>7.9153100000000004E-2</v>
          </cell>
        </row>
        <row r="45">
          <cell r="E45">
            <v>0.2092783</v>
          </cell>
        </row>
        <row r="46">
          <cell r="E46">
            <v>0.17310020000000001</v>
          </cell>
        </row>
        <row r="47">
          <cell r="E47">
            <v>4.2806299999999999E-2</v>
          </cell>
        </row>
        <row r="48">
          <cell r="E48">
            <v>0.1270723</v>
          </cell>
        </row>
        <row r="49">
          <cell r="E49">
            <v>0.30482690000000001</v>
          </cell>
        </row>
        <row r="50">
          <cell r="E50">
            <v>0.26750639999999998</v>
          </cell>
        </row>
        <row r="51">
          <cell r="E51">
            <v>0.107345</v>
          </cell>
        </row>
        <row r="52">
          <cell r="E52">
            <v>0.11170480000000001</v>
          </cell>
        </row>
        <row r="53">
          <cell r="E53">
            <v>6.7805500000000005E-2</v>
          </cell>
        </row>
        <row r="54">
          <cell r="E54">
            <v>0.26197759999999998</v>
          </cell>
        </row>
        <row r="55">
          <cell r="E55">
            <v>0.1800677</v>
          </cell>
        </row>
        <row r="56">
          <cell r="E56">
            <v>4.0151199999999998E-2</v>
          </cell>
        </row>
        <row r="57">
          <cell r="E57">
            <v>0.17004559999999999</v>
          </cell>
        </row>
        <row r="58">
          <cell r="E58">
            <v>0.48452440000000002</v>
          </cell>
        </row>
        <row r="59">
          <cell r="E59">
            <v>0.1128194</v>
          </cell>
        </row>
        <row r="60">
          <cell r="E60">
            <v>0.13874010000000001</v>
          </cell>
        </row>
        <row r="61">
          <cell r="E61">
            <v>1.2642499999999999E-2</v>
          </cell>
        </row>
        <row r="62">
          <cell r="E62">
            <v>0.1554412</v>
          </cell>
        </row>
        <row r="63">
          <cell r="E63">
            <v>0.1070038</v>
          </cell>
        </row>
        <row r="64">
          <cell r="E64">
            <v>0.4716496</v>
          </cell>
        </row>
        <row r="65">
          <cell r="E65">
            <v>0.39242969999999999</v>
          </cell>
        </row>
        <row r="66">
          <cell r="E66">
            <v>0.24451229999999999</v>
          </cell>
        </row>
        <row r="67">
          <cell r="E67">
            <v>6.3998200000000005E-2</v>
          </cell>
        </row>
        <row r="68">
          <cell r="E68">
            <v>0.163522</v>
          </cell>
        </row>
        <row r="69">
          <cell r="E69">
            <v>9.3514799999999995E-2</v>
          </cell>
        </row>
        <row r="70">
          <cell r="E70">
            <v>0.50835889999999995</v>
          </cell>
        </row>
        <row r="71">
          <cell r="E71">
            <v>0.15466959999999999</v>
          </cell>
        </row>
        <row r="72">
          <cell r="E72">
            <v>0.10144</v>
          </cell>
        </row>
        <row r="73">
          <cell r="E73">
            <v>0.2821651</v>
          </cell>
        </row>
        <row r="74">
          <cell r="E74">
            <v>0.1144423</v>
          </cell>
        </row>
        <row r="75">
          <cell r="E75">
            <v>0.35812280000000002</v>
          </cell>
        </row>
        <row r="76">
          <cell r="E76">
            <v>0.1199414</v>
          </cell>
        </row>
        <row r="77">
          <cell r="E77">
            <v>0.1022352</v>
          </cell>
        </row>
        <row r="78">
          <cell r="E78">
            <v>0.139212</v>
          </cell>
        </row>
        <row r="79">
          <cell r="E79">
            <v>0.1031697</v>
          </cell>
        </row>
        <row r="80">
          <cell r="E80">
            <v>0.1509346</v>
          </cell>
        </row>
        <row r="81">
          <cell r="E81">
            <v>4.5987699999999999E-2</v>
          </cell>
        </row>
        <row r="82">
          <cell r="E82">
            <v>0.1098647</v>
          </cell>
        </row>
        <row r="83">
          <cell r="E83">
            <v>6.9593699999999994E-2</v>
          </cell>
        </row>
        <row r="84">
          <cell r="E84">
            <v>0.22211549999999999</v>
          </cell>
        </row>
        <row r="85">
          <cell r="E85">
            <v>0.315751</v>
          </cell>
        </row>
        <row r="86">
          <cell r="E86">
            <v>0.30697570000000002</v>
          </cell>
        </row>
        <row r="87">
          <cell r="E87">
            <v>0.15947410000000001</v>
          </cell>
        </row>
        <row r="88">
          <cell r="E88">
            <v>0.12773039999999999</v>
          </cell>
        </row>
        <row r="89">
          <cell r="E89">
            <v>0.3797798</v>
          </cell>
        </row>
        <row r="90">
          <cell r="E90">
            <v>8.3888900000000002E-2</v>
          </cell>
        </row>
        <row r="91">
          <cell r="E91">
            <v>8.1164100000000003E-2</v>
          </cell>
        </row>
        <row r="92">
          <cell r="E92">
            <v>4.6440799999999997E-2</v>
          </cell>
        </row>
        <row r="93">
          <cell r="E93">
            <v>0.25700010000000001</v>
          </cell>
        </row>
        <row r="94">
          <cell r="E94">
            <v>0.12069879999999999</v>
          </cell>
        </row>
        <row r="95">
          <cell r="E95">
            <v>8.3586099999999997E-2</v>
          </cell>
        </row>
        <row r="96">
          <cell r="E96">
            <v>0.1239297</v>
          </cell>
        </row>
        <row r="97">
          <cell r="E97">
            <v>0.15503690000000001</v>
          </cell>
        </row>
        <row r="98">
          <cell r="E98">
            <v>0.15560750000000001</v>
          </cell>
        </row>
        <row r="99">
          <cell r="E99">
            <v>0.15751490000000001</v>
          </cell>
        </row>
        <row r="100">
          <cell r="E100">
            <v>0.1470959</v>
          </cell>
        </row>
        <row r="101">
          <cell r="E101">
            <v>4.3633600000000002E-2</v>
          </cell>
        </row>
        <row r="102">
          <cell r="E102">
            <v>1.49771E-2</v>
          </cell>
        </row>
        <row r="103">
          <cell r="E103">
            <v>0.1242157</v>
          </cell>
        </row>
        <row r="104">
          <cell r="E104">
            <v>0.2550443</v>
          </cell>
        </row>
        <row r="105">
          <cell r="E105">
            <v>0.26470660000000001</v>
          </cell>
        </row>
        <row r="106">
          <cell r="E106">
            <v>0.1255368</v>
          </cell>
        </row>
        <row r="107">
          <cell r="E107">
            <v>0.1281033</v>
          </cell>
        </row>
        <row r="108">
          <cell r="E108">
            <v>6.6392099999999996E-2</v>
          </cell>
        </row>
        <row r="109">
          <cell r="E109">
            <v>0.21439230000000001</v>
          </cell>
        </row>
        <row r="110">
          <cell r="E110">
            <v>0.37268220000000002</v>
          </cell>
        </row>
        <row r="111">
          <cell r="E111">
            <v>0.22558400000000001</v>
          </cell>
        </row>
        <row r="112">
          <cell r="E112">
            <v>0.15860260000000001</v>
          </cell>
        </row>
        <row r="113">
          <cell r="E113">
            <v>0.152119</v>
          </cell>
        </row>
        <row r="114">
          <cell r="E114">
            <v>0.29069390000000001</v>
          </cell>
        </row>
        <row r="115">
          <cell r="E115">
            <v>0.1617721</v>
          </cell>
        </row>
        <row r="116">
          <cell r="E116">
            <v>0.21201719999999999</v>
          </cell>
        </row>
        <row r="117">
          <cell r="E117">
            <v>0.28547689999999998</v>
          </cell>
        </row>
        <row r="118">
          <cell r="E118">
            <v>9.0303800000000004E-2</v>
          </cell>
        </row>
        <row r="119">
          <cell r="E119">
            <v>0.29598849999999999</v>
          </cell>
        </row>
        <row r="120">
          <cell r="E120">
            <v>0.19187380000000001</v>
          </cell>
        </row>
        <row r="121">
          <cell r="E121">
            <v>0.1271032</v>
          </cell>
        </row>
        <row r="122">
          <cell r="E122">
            <v>0.29200140000000002</v>
          </cell>
        </row>
        <row r="123">
          <cell r="E123">
            <v>0.18029899999999999</v>
          </cell>
        </row>
        <row r="124">
          <cell r="E124">
            <v>5.2600800000000003E-2</v>
          </cell>
        </row>
        <row r="125">
          <cell r="E125">
            <v>6.3258999999999996E-2</v>
          </cell>
        </row>
        <row r="126">
          <cell r="E126">
            <v>0.37363229999999997</v>
          </cell>
        </row>
        <row r="127">
          <cell r="E127">
            <v>0.68177829999999995</v>
          </cell>
        </row>
        <row r="128">
          <cell r="E128">
            <v>0.4186473</v>
          </cell>
        </row>
        <row r="129">
          <cell r="E129">
            <v>0.25318819999999997</v>
          </cell>
        </row>
        <row r="130">
          <cell r="E130">
            <v>0.1200817</v>
          </cell>
        </row>
        <row r="131">
          <cell r="E131">
            <v>0.17968390000000001</v>
          </cell>
        </row>
        <row r="132">
          <cell r="E132">
            <v>0.1025568</v>
          </cell>
        </row>
        <row r="133">
          <cell r="E133">
            <v>4.7603600000000003E-2</v>
          </cell>
        </row>
        <row r="134">
          <cell r="E134">
            <v>6.38904E-2</v>
          </cell>
        </row>
        <row r="135">
          <cell r="E135">
            <v>0.1220475</v>
          </cell>
        </row>
        <row r="136">
          <cell r="E136">
            <v>0.29611090000000001</v>
          </cell>
        </row>
        <row r="137">
          <cell r="E137">
            <v>7.7431399999999997E-2</v>
          </cell>
        </row>
        <row r="138">
          <cell r="E138">
            <v>0.1220709</v>
          </cell>
        </row>
        <row r="139">
          <cell r="E139">
            <v>0.18424550000000001</v>
          </cell>
        </row>
        <row r="140">
          <cell r="E140">
            <v>9.8149700000000006E-2</v>
          </cell>
        </row>
        <row r="141">
          <cell r="E141">
            <v>0.24158450000000001</v>
          </cell>
        </row>
        <row r="142">
          <cell r="E142">
            <v>0.15285080000000001</v>
          </cell>
        </row>
        <row r="143">
          <cell r="E143">
            <v>0.25198540000000003</v>
          </cell>
        </row>
        <row r="144">
          <cell r="E144">
            <v>0.13017989999999999</v>
          </cell>
        </row>
        <row r="145">
          <cell r="E145">
            <v>0.1453035</v>
          </cell>
        </row>
        <row r="146">
          <cell r="E146">
            <v>0.26962459999999999</v>
          </cell>
        </row>
        <row r="147">
          <cell r="E147">
            <v>0.33604879999999998</v>
          </cell>
        </row>
        <row r="148">
          <cell r="E148">
            <v>0.10946839999999999</v>
          </cell>
        </row>
        <row r="149">
          <cell r="E149">
            <v>0.1715092</v>
          </cell>
        </row>
        <row r="150">
          <cell r="E150">
            <v>0.14455209999999999</v>
          </cell>
        </row>
        <row r="151">
          <cell r="E151">
            <v>0.14179130000000001</v>
          </cell>
        </row>
        <row r="152">
          <cell r="E152">
            <v>0.18115010000000001</v>
          </cell>
        </row>
        <row r="153">
          <cell r="E153">
            <v>0.129387</v>
          </cell>
        </row>
        <row r="154">
          <cell r="E154">
            <v>0.110183</v>
          </cell>
        </row>
        <row r="155">
          <cell r="E155">
            <v>4.3771900000000002E-2</v>
          </cell>
        </row>
        <row r="156">
          <cell r="E156">
            <v>6.8268999999999996E-2</v>
          </cell>
        </row>
        <row r="157">
          <cell r="E157">
            <v>0.18975919999999999</v>
          </cell>
        </row>
        <row r="158">
          <cell r="E158">
            <v>0.2393266</v>
          </cell>
        </row>
        <row r="159">
          <cell r="E159">
            <v>0.29736750000000001</v>
          </cell>
        </row>
        <row r="160">
          <cell r="E160">
            <v>0.2032812</v>
          </cell>
        </row>
        <row r="161">
          <cell r="E161">
            <v>0.30500490000000002</v>
          </cell>
        </row>
        <row r="162">
          <cell r="E162">
            <v>0.2032812</v>
          </cell>
        </row>
        <row r="163">
          <cell r="E163">
            <v>0.30453819999999998</v>
          </cell>
        </row>
        <row r="164">
          <cell r="E164">
            <v>1.2532E-2</v>
          </cell>
        </row>
        <row r="165">
          <cell r="E165">
            <v>0.31705169999999999</v>
          </cell>
        </row>
        <row r="166">
          <cell r="E166">
            <v>8.9439900000000003E-2</v>
          </cell>
        </row>
        <row r="167">
          <cell r="E167">
            <v>0.19973279999999999</v>
          </cell>
        </row>
        <row r="168">
          <cell r="E168">
            <v>0.2062918</v>
          </cell>
        </row>
        <row r="169">
          <cell r="E169">
            <v>0.1210215</v>
          </cell>
        </row>
        <row r="170">
          <cell r="E170">
            <v>0.58496139999999996</v>
          </cell>
        </row>
        <row r="171">
          <cell r="E171">
            <v>0.21060709999999999</v>
          </cell>
        </row>
        <row r="172">
          <cell r="E172">
            <v>8.8040900000000005E-2</v>
          </cell>
        </row>
        <row r="173">
          <cell r="E173">
            <v>0.1209722</v>
          </cell>
        </row>
        <row r="174">
          <cell r="E174">
            <v>0.13186400000000001</v>
          </cell>
        </row>
        <row r="175">
          <cell r="E175">
            <v>6.4483899999999997E-2</v>
          </cell>
        </row>
        <row r="176">
          <cell r="E176">
            <v>9.4986399999999999E-2</v>
          </cell>
        </row>
        <row r="177">
          <cell r="E177">
            <v>0.2639147</v>
          </cell>
        </row>
        <row r="178">
          <cell r="E178">
            <v>0.16717850000000001</v>
          </cell>
        </row>
        <row r="179">
          <cell r="E179">
            <v>0.11982569999999999</v>
          </cell>
        </row>
        <row r="180">
          <cell r="E180">
            <v>0.1229698</v>
          </cell>
        </row>
        <row r="181">
          <cell r="E181">
            <v>0.1155296</v>
          </cell>
        </row>
        <row r="182">
          <cell r="E182">
            <v>7.9951599999999998E-2</v>
          </cell>
        </row>
        <row r="183">
          <cell r="E183">
            <v>5.9281800000000003E-2</v>
          </cell>
        </row>
        <row r="184">
          <cell r="E184">
            <v>8.0577800000000005E-2</v>
          </cell>
        </row>
        <row r="185">
          <cell r="E185">
            <v>3.8813899999999998E-2</v>
          </cell>
        </row>
        <row r="186">
          <cell r="E186">
            <v>9.5059099999999994E-2</v>
          </cell>
        </row>
        <row r="187">
          <cell r="E187">
            <v>0.53310500000000005</v>
          </cell>
        </row>
        <row r="188">
          <cell r="E188">
            <v>0.26515090000000002</v>
          </cell>
        </row>
        <row r="189">
          <cell r="E189">
            <v>0.30700699999999997</v>
          </cell>
        </row>
        <row r="190">
          <cell r="E190">
            <v>4.9768600000000003E-2</v>
          </cell>
        </row>
        <row r="191">
          <cell r="E191">
            <v>0.28699469999999999</v>
          </cell>
        </row>
        <row r="192">
          <cell r="E192">
            <v>0.2029</v>
          </cell>
        </row>
        <row r="193">
          <cell r="E193">
            <v>3.9904099999999998E-2</v>
          </cell>
        </row>
        <row r="194">
          <cell r="E194">
            <v>0.11649229999999999</v>
          </cell>
        </row>
        <row r="195">
          <cell r="E195">
            <v>0.26823849999999999</v>
          </cell>
        </row>
        <row r="196">
          <cell r="E196">
            <v>0.1229698</v>
          </cell>
        </row>
        <row r="197">
          <cell r="E197">
            <v>0.1229698</v>
          </cell>
        </row>
      </sheetData>
      <sheetData sheetId="8">
        <row r="4">
          <cell r="E4">
            <v>0.1127922</v>
          </cell>
        </row>
        <row r="5">
          <cell r="E5">
            <v>0.15971199999999999</v>
          </cell>
        </row>
        <row r="6">
          <cell r="E6">
            <v>0.114539</v>
          </cell>
        </row>
        <row r="7">
          <cell r="E7">
            <v>0.45411770000000001</v>
          </cell>
        </row>
        <row r="8">
          <cell r="E8">
            <v>0.21066779999999999</v>
          </cell>
        </row>
        <row r="9">
          <cell r="E9">
            <v>0.33441530000000003</v>
          </cell>
        </row>
        <row r="10">
          <cell r="E10">
            <v>0.32316149999999999</v>
          </cell>
        </row>
        <row r="11">
          <cell r="E11">
            <v>9.4932600000000006E-2</v>
          </cell>
        </row>
        <row r="12">
          <cell r="E12">
            <v>0.2040824</v>
          </cell>
        </row>
        <row r="13">
          <cell r="E13">
            <v>0.10392759999999999</v>
          </cell>
        </row>
        <row r="14">
          <cell r="E14">
            <v>9.9377900000000005E-2</v>
          </cell>
        </row>
        <row r="15">
          <cell r="E15">
            <v>0.34551539999999997</v>
          </cell>
        </row>
        <row r="16">
          <cell r="E16">
            <v>0.13885320000000001</v>
          </cell>
        </row>
        <row r="17">
          <cell r="E17">
            <v>1.3239900000000001E-2</v>
          </cell>
        </row>
        <row r="18">
          <cell r="E18">
            <v>0.3079287</v>
          </cell>
        </row>
        <row r="19">
          <cell r="E19">
            <v>5.7151100000000003E-2</v>
          </cell>
        </row>
        <row r="20">
          <cell r="E20">
            <v>0.67514770000000002</v>
          </cell>
        </row>
        <row r="21">
          <cell r="E21">
            <v>0.3527421</v>
          </cell>
        </row>
        <row r="22">
          <cell r="E22">
            <v>0.14602799999999999</v>
          </cell>
        </row>
        <row r="23">
          <cell r="E23">
            <v>4.1850800000000001E-2</v>
          </cell>
        </row>
        <row r="24">
          <cell r="E24">
            <v>0.2308326</v>
          </cell>
        </row>
        <row r="25">
          <cell r="E25">
            <v>0.1342082</v>
          </cell>
        </row>
        <row r="26">
          <cell r="E26">
            <v>0.2098479</v>
          </cell>
        </row>
        <row r="27">
          <cell r="E27">
            <v>0.65086489999999997</v>
          </cell>
        </row>
        <row r="28">
          <cell r="E28">
            <v>0.25486910000000002</v>
          </cell>
        </row>
        <row r="29">
          <cell r="E29">
            <v>0.37938440000000001</v>
          </cell>
        </row>
        <row r="30">
          <cell r="E30">
            <v>0.1659706</v>
          </cell>
        </row>
        <row r="31">
          <cell r="E31">
            <v>0.1716915</v>
          </cell>
        </row>
        <row r="32">
          <cell r="E32">
            <v>6.1918899999999999E-2</v>
          </cell>
        </row>
        <row r="33">
          <cell r="E33">
            <v>5.48072E-2</v>
          </cell>
        </row>
        <row r="34">
          <cell r="E34">
            <v>0.42030240000000002</v>
          </cell>
        </row>
        <row r="35">
          <cell r="E35">
            <v>0.25076140000000002</v>
          </cell>
        </row>
        <row r="36">
          <cell r="E36">
            <v>0.1827299</v>
          </cell>
        </row>
        <row r="37">
          <cell r="E37">
            <v>0.42654259999999999</v>
          </cell>
        </row>
        <row r="38">
          <cell r="E38">
            <v>0.15186279999999999</v>
          </cell>
        </row>
        <row r="39">
          <cell r="E39">
            <v>5.1795899999999999E-2</v>
          </cell>
        </row>
        <row r="40">
          <cell r="E40">
            <v>0.19748019999999999</v>
          </cell>
        </row>
        <row r="41">
          <cell r="E41">
            <v>0.12954599999999999</v>
          </cell>
        </row>
        <row r="42">
          <cell r="E42">
            <v>0.326766</v>
          </cell>
        </row>
        <row r="43">
          <cell r="E43">
            <v>0.16491159999999999</v>
          </cell>
        </row>
        <row r="44">
          <cell r="E44">
            <v>7.5120699999999999E-2</v>
          </cell>
        </row>
        <row r="45">
          <cell r="E45">
            <v>0.17554210000000001</v>
          </cell>
        </row>
        <row r="46">
          <cell r="E46">
            <v>0.16721539999999999</v>
          </cell>
        </row>
        <row r="47">
          <cell r="E47">
            <v>0.29849700000000001</v>
          </cell>
        </row>
        <row r="48">
          <cell r="E48">
            <v>0.1104255</v>
          </cell>
        </row>
        <row r="49">
          <cell r="E49">
            <v>0.31984380000000001</v>
          </cell>
        </row>
        <row r="50">
          <cell r="E50">
            <v>0.326766</v>
          </cell>
        </row>
        <row r="51">
          <cell r="E51">
            <v>9.3878400000000001E-2</v>
          </cell>
        </row>
        <row r="52">
          <cell r="E52">
            <v>0.18256410000000001</v>
          </cell>
        </row>
        <row r="53">
          <cell r="E53">
            <v>0.25487949999999998</v>
          </cell>
        </row>
        <row r="54">
          <cell r="E54">
            <v>0.22359619999999999</v>
          </cell>
        </row>
        <row r="55">
          <cell r="E55">
            <v>0.1943172</v>
          </cell>
        </row>
        <row r="56">
          <cell r="E56">
            <v>3.1930699999999999E-2</v>
          </cell>
        </row>
        <row r="57">
          <cell r="E57">
            <v>0.18914710000000001</v>
          </cell>
        </row>
        <row r="58">
          <cell r="E58">
            <v>0.48462529999999998</v>
          </cell>
        </row>
        <row r="59">
          <cell r="E59">
            <v>0.13902410000000001</v>
          </cell>
        </row>
        <row r="60">
          <cell r="E60">
            <v>0.26585140000000002</v>
          </cell>
        </row>
        <row r="61">
          <cell r="E61">
            <v>5.1360099999999999E-2</v>
          </cell>
        </row>
        <row r="62">
          <cell r="E62">
            <v>0.25931110000000002</v>
          </cell>
        </row>
        <row r="63">
          <cell r="E63">
            <v>0.1002967</v>
          </cell>
        </row>
        <row r="64">
          <cell r="E64">
            <v>0.54529300000000003</v>
          </cell>
        </row>
        <row r="65">
          <cell r="E65">
            <v>0.27071729999999999</v>
          </cell>
        </row>
        <row r="66">
          <cell r="E66">
            <v>0.24554000000000001</v>
          </cell>
        </row>
        <row r="67">
          <cell r="E67">
            <v>2.1310099999999998E-2</v>
          </cell>
        </row>
        <row r="68">
          <cell r="E68">
            <v>0.15811130000000001</v>
          </cell>
        </row>
        <row r="69">
          <cell r="E69">
            <v>6.3118599999999997E-2</v>
          </cell>
        </row>
        <row r="70">
          <cell r="E70">
            <v>0.55592439999999999</v>
          </cell>
        </row>
        <row r="71">
          <cell r="E71">
            <v>0.20132929999999999</v>
          </cell>
        </row>
        <row r="72">
          <cell r="E72">
            <v>0.2284339</v>
          </cell>
        </row>
        <row r="73">
          <cell r="E73">
            <v>0.28734920000000003</v>
          </cell>
        </row>
        <row r="74">
          <cell r="E74">
            <v>0.1152092</v>
          </cell>
        </row>
        <row r="75">
          <cell r="E75">
            <v>0.33615539999999999</v>
          </cell>
        </row>
        <row r="76">
          <cell r="E76">
            <v>0.14940639999999999</v>
          </cell>
        </row>
        <row r="77">
          <cell r="E77">
            <v>0.1167256</v>
          </cell>
        </row>
        <row r="78">
          <cell r="E78">
            <v>0.1569856</v>
          </cell>
        </row>
        <row r="79">
          <cell r="E79">
            <v>0.15363270000000001</v>
          </cell>
        </row>
        <row r="80">
          <cell r="E80">
            <v>0.1515175</v>
          </cell>
        </row>
        <row r="81">
          <cell r="E81">
            <v>1.17216E-2</v>
          </cell>
        </row>
        <row r="82">
          <cell r="E82">
            <v>9.5272700000000002E-2</v>
          </cell>
        </row>
        <row r="83">
          <cell r="E83">
            <v>6.4816200000000004E-2</v>
          </cell>
        </row>
        <row r="84">
          <cell r="E84">
            <v>0.1382427</v>
          </cell>
        </row>
        <row r="85">
          <cell r="E85">
            <v>0.59157009999999999</v>
          </cell>
        </row>
        <row r="86">
          <cell r="E86">
            <v>0.33386700000000002</v>
          </cell>
        </row>
        <row r="87">
          <cell r="E87">
            <v>0.172683</v>
          </cell>
        </row>
        <row r="88">
          <cell r="E88">
            <v>0.1359552</v>
          </cell>
        </row>
        <row r="89">
          <cell r="E89">
            <v>0.51339500000000005</v>
          </cell>
        </row>
        <row r="90">
          <cell r="E90">
            <v>7.1347599999999997E-2</v>
          </cell>
        </row>
        <row r="91">
          <cell r="E91">
            <v>0.1067318</v>
          </cell>
        </row>
        <row r="92">
          <cell r="E92">
            <v>5.85672E-2</v>
          </cell>
        </row>
        <row r="93">
          <cell r="E93">
            <v>0.31438430000000001</v>
          </cell>
        </row>
        <row r="94">
          <cell r="E94">
            <v>0.11479060000000001</v>
          </cell>
        </row>
        <row r="95">
          <cell r="E95">
            <v>0.2410967</v>
          </cell>
        </row>
        <row r="96">
          <cell r="E96">
            <v>0.11693729999999999</v>
          </cell>
        </row>
        <row r="97">
          <cell r="E97">
            <v>8.7118799999999996E-2</v>
          </cell>
        </row>
        <row r="98">
          <cell r="E98">
            <v>0.1506054</v>
          </cell>
        </row>
        <row r="99">
          <cell r="E99">
            <v>0.34839690000000001</v>
          </cell>
        </row>
        <row r="100">
          <cell r="E100">
            <v>0.2869273</v>
          </cell>
        </row>
        <row r="101">
          <cell r="E101">
            <v>8.5287000000000002E-2</v>
          </cell>
        </row>
        <row r="102">
          <cell r="E102">
            <v>0.10925459999999999</v>
          </cell>
        </row>
        <row r="103">
          <cell r="E103">
            <v>0.12846550000000001</v>
          </cell>
        </row>
        <row r="104">
          <cell r="E104">
            <v>0.22416720000000001</v>
          </cell>
        </row>
        <row r="105">
          <cell r="E105">
            <v>0.20666090000000001</v>
          </cell>
        </row>
        <row r="106">
          <cell r="E106">
            <v>0.22641600000000001</v>
          </cell>
        </row>
        <row r="107">
          <cell r="E107">
            <v>9.2341199999999998E-2</v>
          </cell>
        </row>
        <row r="108">
          <cell r="E108">
            <v>8.1378800000000001E-2</v>
          </cell>
        </row>
        <row r="109">
          <cell r="E109">
            <v>0.22030060000000001</v>
          </cell>
        </row>
        <row r="110">
          <cell r="E110">
            <v>0.40738150000000001</v>
          </cell>
        </row>
        <row r="111">
          <cell r="E111">
            <v>0.22264790000000001</v>
          </cell>
        </row>
        <row r="112">
          <cell r="E112">
            <v>0.16289989999999999</v>
          </cell>
        </row>
        <row r="113">
          <cell r="E113">
            <v>7.1373400000000004E-2</v>
          </cell>
        </row>
        <row r="114">
          <cell r="E114">
            <v>0.31673220000000002</v>
          </cell>
        </row>
        <row r="115">
          <cell r="E115">
            <v>0.147059</v>
          </cell>
        </row>
        <row r="116">
          <cell r="E116">
            <v>0.15060680000000001</v>
          </cell>
        </row>
        <row r="117">
          <cell r="E117">
            <v>0.86907160000000006</v>
          </cell>
        </row>
        <row r="118">
          <cell r="E118">
            <v>7.04737E-2</v>
          </cell>
        </row>
        <row r="119">
          <cell r="E119">
            <v>0.237071</v>
          </cell>
        </row>
        <row r="120">
          <cell r="E120">
            <v>0.2348537</v>
          </cell>
        </row>
        <row r="121">
          <cell r="E121">
            <v>0.15613070000000001</v>
          </cell>
        </row>
        <row r="122">
          <cell r="E122">
            <v>0.363315</v>
          </cell>
        </row>
        <row r="123">
          <cell r="E123">
            <v>0.195716</v>
          </cell>
        </row>
        <row r="124">
          <cell r="E124">
            <v>0.136433</v>
          </cell>
        </row>
        <row r="125">
          <cell r="E125">
            <v>2.6764199999999998E-2</v>
          </cell>
        </row>
        <row r="126">
          <cell r="E126">
            <v>0.40637719999999999</v>
          </cell>
        </row>
        <row r="127">
          <cell r="E127">
            <v>0.74958590000000003</v>
          </cell>
        </row>
        <row r="128">
          <cell r="E128">
            <v>0.33587699999999998</v>
          </cell>
        </row>
        <row r="129">
          <cell r="E129">
            <v>0.21536730000000001</v>
          </cell>
        </row>
        <row r="130">
          <cell r="E130">
            <v>9.4238600000000006E-2</v>
          </cell>
        </row>
        <row r="131">
          <cell r="E131">
            <v>0.1834636</v>
          </cell>
        </row>
        <row r="132">
          <cell r="E132">
            <v>0.16379569999999999</v>
          </cell>
        </row>
        <row r="133">
          <cell r="E133">
            <v>2.8484099999999998E-2</v>
          </cell>
        </row>
        <row r="134">
          <cell r="E134">
            <v>9.4933400000000001E-2</v>
          </cell>
        </row>
        <row r="135">
          <cell r="E135">
            <v>0.14657290000000001</v>
          </cell>
        </row>
        <row r="136">
          <cell r="E136">
            <v>0.55059179999999996</v>
          </cell>
        </row>
        <row r="137">
          <cell r="E137">
            <v>0.145593</v>
          </cell>
        </row>
        <row r="138">
          <cell r="E138">
            <v>0.2147298</v>
          </cell>
        </row>
        <row r="139">
          <cell r="E139">
            <v>0.17337089999999999</v>
          </cell>
        </row>
        <row r="140">
          <cell r="E140">
            <v>0.1019046</v>
          </cell>
        </row>
        <row r="141">
          <cell r="E141">
            <v>0.24274490000000001</v>
          </cell>
        </row>
        <row r="142">
          <cell r="E142">
            <v>0.16819239999999999</v>
          </cell>
        </row>
        <row r="143">
          <cell r="E143">
            <v>0.27086890000000002</v>
          </cell>
        </row>
        <row r="144">
          <cell r="E144">
            <v>4.4422200000000002E-2</v>
          </cell>
        </row>
        <row r="145">
          <cell r="E145">
            <v>0.1366832</v>
          </cell>
        </row>
        <row r="146">
          <cell r="E146">
            <v>0.19855149999999999</v>
          </cell>
        </row>
        <row r="147">
          <cell r="E147">
            <v>0.35021530000000001</v>
          </cell>
        </row>
        <row r="148">
          <cell r="E148">
            <v>0.16651340000000001</v>
          </cell>
        </row>
        <row r="149">
          <cell r="E149">
            <v>0.16292119999999999</v>
          </cell>
        </row>
        <row r="150">
          <cell r="E150">
            <v>0.13548840000000001</v>
          </cell>
        </row>
        <row r="151">
          <cell r="E151">
            <v>0.17879610000000001</v>
          </cell>
        </row>
        <row r="152">
          <cell r="E152">
            <v>0.1766132</v>
          </cell>
        </row>
        <row r="153">
          <cell r="E153">
            <v>0.10996350000000001</v>
          </cell>
        </row>
        <row r="154">
          <cell r="E154">
            <v>0.31975419999999999</v>
          </cell>
        </row>
        <row r="155">
          <cell r="E155">
            <v>9.3140500000000001E-2</v>
          </cell>
        </row>
        <row r="156">
          <cell r="E156">
            <v>0.15506130000000001</v>
          </cell>
        </row>
        <row r="157">
          <cell r="E157">
            <v>0.24911040000000001</v>
          </cell>
        </row>
        <row r="158">
          <cell r="E158">
            <v>0.242232</v>
          </cell>
        </row>
        <row r="159">
          <cell r="E159">
            <v>0.16855310000000001</v>
          </cell>
        </row>
        <row r="161">
          <cell r="E161">
            <v>0.34077109999999999</v>
          </cell>
        </row>
        <row r="162">
          <cell r="E162">
            <v>0.14468130000000001</v>
          </cell>
        </row>
        <row r="163">
          <cell r="E163">
            <v>0.37366759999999999</v>
          </cell>
        </row>
        <row r="165">
          <cell r="E165">
            <v>0.33472750000000001</v>
          </cell>
        </row>
        <row r="166">
          <cell r="E166">
            <v>4.2159599999999998E-2</v>
          </cell>
        </row>
        <row r="167">
          <cell r="E167">
            <v>0.19866900000000001</v>
          </cell>
        </row>
        <row r="168">
          <cell r="E168">
            <v>0.24157989999999999</v>
          </cell>
        </row>
        <row r="169">
          <cell r="E169">
            <v>0.111648</v>
          </cell>
        </row>
        <row r="170">
          <cell r="E170">
            <v>0.68435109999999999</v>
          </cell>
        </row>
        <row r="171">
          <cell r="E171">
            <v>0.3538792</v>
          </cell>
        </row>
        <row r="172">
          <cell r="E172">
            <v>9.1898499999999994E-2</v>
          </cell>
        </row>
        <row r="173">
          <cell r="E173">
            <v>0.13312389999999999</v>
          </cell>
        </row>
        <row r="174">
          <cell r="E174">
            <v>8.5283499999999998E-2</v>
          </cell>
        </row>
        <row r="175">
          <cell r="E175">
            <v>5.5798599999999997E-2</v>
          </cell>
        </row>
        <row r="176">
          <cell r="E176">
            <v>0.20816490000000001</v>
          </cell>
        </row>
        <row r="177">
          <cell r="E177">
            <v>0.18546270000000001</v>
          </cell>
        </row>
        <row r="178">
          <cell r="E178">
            <v>0.13871720000000001</v>
          </cell>
        </row>
        <row r="179">
          <cell r="E179">
            <v>0.24156910000000001</v>
          </cell>
        </row>
        <row r="180">
          <cell r="E180">
            <v>0.15500929999999999</v>
          </cell>
        </row>
        <row r="181">
          <cell r="E181">
            <v>0.13081490000000001</v>
          </cell>
        </row>
        <row r="182">
          <cell r="E182">
            <v>7.2630299999999995E-2</v>
          </cell>
        </row>
        <row r="183">
          <cell r="E183">
            <v>4.7096399999999997E-2</v>
          </cell>
        </row>
        <row r="184">
          <cell r="E184">
            <v>0.1053003</v>
          </cell>
        </row>
        <row r="185">
          <cell r="E185">
            <v>3.0219599999999999E-2</v>
          </cell>
        </row>
        <row r="186">
          <cell r="E186">
            <v>9.6854099999999999E-2</v>
          </cell>
        </row>
        <row r="187">
          <cell r="E187">
            <v>0.57431189999999999</v>
          </cell>
        </row>
        <row r="188">
          <cell r="E188">
            <v>0.28756229999999999</v>
          </cell>
        </row>
        <row r="189">
          <cell r="E189">
            <v>0.34907199999999999</v>
          </cell>
        </row>
        <row r="190">
          <cell r="E190">
            <v>3.2111199999999999E-2</v>
          </cell>
        </row>
        <row r="191">
          <cell r="E191">
            <v>0.30015819999999999</v>
          </cell>
        </row>
        <row r="192">
          <cell r="E192">
            <v>0.28981190000000001</v>
          </cell>
        </row>
        <row r="193">
          <cell r="E193">
            <v>6.1228600000000001E-2</v>
          </cell>
        </row>
        <row r="194">
          <cell r="E194">
            <v>9.8398799999999995E-2</v>
          </cell>
        </row>
        <row r="195">
          <cell r="E195">
            <v>0.2898715</v>
          </cell>
        </row>
        <row r="196">
          <cell r="E196">
            <v>0.27218750000000003</v>
          </cell>
        </row>
        <row r="197">
          <cell r="E197">
            <v>0.138683</v>
          </cell>
        </row>
      </sheetData>
      <sheetData sheetId="9">
        <row r="4">
          <cell r="E4">
            <v>0.1185104</v>
          </cell>
        </row>
        <row r="5">
          <cell r="E5">
            <v>0.15510950000000001</v>
          </cell>
        </row>
        <row r="6">
          <cell r="E6">
            <v>0.124945</v>
          </cell>
        </row>
        <row r="7">
          <cell r="E7">
            <v>0.2337214</v>
          </cell>
        </row>
        <row r="8">
          <cell r="E8">
            <v>0.2038722</v>
          </cell>
        </row>
        <row r="9">
          <cell r="E9">
            <v>0.27915580000000001</v>
          </cell>
        </row>
        <row r="10">
          <cell r="E10">
            <v>0.30755359999999998</v>
          </cell>
        </row>
        <row r="11">
          <cell r="E11">
            <v>0.1008859</v>
          </cell>
        </row>
        <row r="12">
          <cell r="E12">
            <v>0.20236390000000001</v>
          </cell>
        </row>
        <row r="13">
          <cell r="E13">
            <v>0.104347</v>
          </cell>
        </row>
        <row r="14">
          <cell r="E14">
            <v>0.102191</v>
          </cell>
        </row>
        <row r="15">
          <cell r="E15">
            <v>0.1592384</v>
          </cell>
        </row>
        <row r="16">
          <cell r="E16">
            <v>0.1209514</v>
          </cell>
        </row>
        <row r="17">
          <cell r="E17">
            <v>3.0046400000000001E-2</v>
          </cell>
        </row>
        <row r="18">
          <cell r="E18">
            <v>0.34227790000000002</v>
          </cell>
        </row>
        <row r="19">
          <cell r="E19">
            <v>8.2106399999999996E-2</v>
          </cell>
        </row>
        <row r="20">
          <cell r="E20">
            <v>0.32783079999999998</v>
          </cell>
        </row>
        <row r="21">
          <cell r="E21">
            <v>0.34181660000000003</v>
          </cell>
        </row>
        <row r="22">
          <cell r="E22">
            <v>0.1920694</v>
          </cell>
        </row>
        <row r="23">
          <cell r="E23">
            <v>6.7455899999999999E-2</v>
          </cell>
        </row>
        <row r="24">
          <cell r="E24">
            <v>0.107584</v>
          </cell>
        </row>
        <row r="25">
          <cell r="E25">
            <v>0.1232471</v>
          </cell>
        </row>
        <row r="26">
          <cell r="E26">
            <v>0.12516559999999999</v>
          </cell>
        </row>
        <row r="27">
          <cell r="E27">
            <v>0.63124349999999996</v>
          </cell>
        </row>
        <row r="28">
          <cell r="E28">
            <v>0.16979820000000001</v>
          </cell>
        </row>
        <row r="29">
          <cell r="E29">
            <v>0.35958040000000002</v>
          </cell>
        </row>
        <row r="30">
          <cell r="E30">
            <v>0.1346195</v>
          </cell>
        </row>
        <row r="31">
          <cell r="E31">
            <v>0.18426880000000001</v>
          </cell>
        </row>
        <row r="32">
          <cell r="E32">
            <v>0.10239479999999999</v>
          </cell>
        </row>
        <row r="33">
          <cell r="E33">
            <v>8.4621100000000005E-2</v>
          </cell>
        </row>
        <row r="34">
          <cell r="E34">
            <v>0.40337289999999998</v>
          </cell>
        </row>
        <row r="35">
          <cell r="E35">
            <v>0.35576219999999997</v>
          </cell>
        </row>
        <row r="36">
          <cell r="E36">
            <v>0.25570949999999998</v>
          </cell>
        </row>
        <row r="37">
          <cell r="E37">
            <v>0.53703979999999996</v>
          </cell>
        </row>
        <row r="38">
          <cell r="E38">
            <v>0.1447406</v>
          </cell>
        </row>
        <row r="39">
          <cell r="E39">
            <v>5.50789E-2</v>
          </cell>
        </row>
        <row r="40">
          <cell r="E40">
            <v>0.1960973</v>
          </cell>
        </row>
        <row r="41">
          <cell r="E41">
            <v>0.14038329999999999</v>
          </cell>
        </row>
        <row r="42">
          <cell r="E42">
            <v>0.29653259999999998</v>
          </cell>
        </row>
        <row r="43">
          <cell r="E43">
            <v>0.1057322</v>
          </cell>
        </row>
        <row r="44">
          <cell r="E44">
            <v>7.8201499999999993E-2</v>
          </cell>
        </row>
        <row r="45">
          <cell r="E45">
            <v>0.1965586</v>
          </cell>
        </row>
        <row r="46">
          <cell r="E46">
            <v>0.17041290000000001</v>
          </cell>
        </row>
        <row r="47">
          <cell r="E47">
            <v>0.16817480000000001</v>
          </cell>
        </row>
        <row r="48">
          <cell r="E48">
            <v>0.12468949999999999</v>
          </cell>
        </row>
        <row r="49">
          <cell r="E49">
            <v>0.31666870000000003</v>
          </cell>
        </row>
        <row r="50">
          <cell r="E50">
            <v>0.29653259999999998</v>
          </cell>
        </row>
        <row r="51">
          <cell r="E51">
            <v>9.9708000000000005E-2</v>
          </cell>
        </row>
        <row r="52">
          <cell r="E52">
            <v>0.12946260000000001</v>
          </cell>
        </row>
        <row r="53">
          <cell r="E53">
            <v>0.1056346</v>
          </cell>
        </row>
        <row r="54">
          <cell r="E54">
            <v>0.2462838</v>
          </cell>
        </row>
        <row r="55">
          <cell r="E55">
            <v>0.1864045</v>
          </cell>
        </row>
        <row r="56">
          <cell r="E56">
            <v>3.5791200000000002E-2</v>
          </cell>
        </row>
        <row r="57">
          <cell r="E57">
            <v>0.18005080000000001</v>
          </cell>
        </row>
        <row r="58">
          <cell r="E58">
            <v>0.4804524</v>
          </cell>
        </row>
        <row r="59">
          <cell r="E59">
            <v>0.11670270000000001</v>
          </cell>
        </row>
        <row r="60">
          <cell r="E60">
            <v>0.1676243</v>
          </cell>
        </row>
        <row r="61">
          <cell r="E61">
            <v>2.66517E-2</v>
          </cell>
        </row>
        <row r="62">
          <cell r="E62">
            <v>0.18452850000000001</v>
          </cell>
        </row>
        <row r="63">
          <cell r="E63">
            <v>9.9769700000000003E-2</v>
          </cell>
        </row>
        <row r="64">
          <cell r="E64">
            <v>0.52163099999999996</v>
          </cell>
        </row>
        <row r="65">
          <cell r="E65">
            <v>0.34423599999999999</v>
          </cell>
        </row>
        <row r="66">
          <cell r="E66">
            <v>0.2382088</v>
          </cell>
        </row>
        <row r="67">
          <cell r="E67">
            <v>2.6746200000000001E-2</v>
          </cell>
        </row>
        <row r="68">
          <cell r="E68">
            <v>0.22879260000000001</v>
          </cell>
        </row>
        <row r="69">
          <cell r="E69">
            <v>8.3131499999999997E-2</v>
          </cell>
        </row>
        <row r="70">
          <cell r="E70">
            <v>0.53388670000000005</v>
          </cell>
        </row>
        <row r="71">
          <cell r="E71">
            <v>0.14988170000000001</v>
          </cell>
        </row>
        <row r="72">
          <cell r="E72">
            <v>0.1298578</v>
          </cell>
        </row>
        <row r="73">
          <cell r="E73">
            <v>0.2680805</v>
          </cell>
        </row>
        <row r="74">
          <cell r="E74">
            <v>8.7241399999999997E-2</v>
          </cell>
        </row>
        <row r="75">
          <cell r="E75">
            <v>0.28154509999999999</v>
          </cell>
        </row>
        <row r="76">
          <cell r="E76">
            <v>0.14555789999999999</v>
          </cell>
        </row>
        <row r="77">
          <cell r="E77">
            <v>0.10322480000000001</v>
          </cell>
        </row>
        <row r="78">
          <cell r="E78">
            <v>0.16967589999999999</v>
          </cell>
        </row>
        <row r="79">
          <cell r="E79">
            <v>0.1109354</v>
          </cell>
        </row>
        <row r="80">
          <cell r="E80">
            <v>0.15723980000000001</v>
          </cell>
        </row>
        <row r="81">
          <cell r="E81">
            <v>3.2500099999999997E-2</v>
          </cell>
        </row>
        <row r="82">
          <cell r="E82">
            <v>9.1968300000000003E-2</v>
          </cell>
        </row>
        <row r="83">
          <cell r="E83">
            <v>7.5624499999999997E-2</v>
          </cell>
        </row>
        <row r="84">
          <cell r="E84">
            <v>0.2066326</v>
          </cell>
        </row>
        <row r="85">
          <cell r="E85">
            <v>0.3279108</v>
          </cell>
        </row>
        <row r="86">
          <cell r="E86">
            <v>0.31949090000000002</v>
          </cell>
        </row>
        <row r="87">
          <cell r="E87">
            <v>0.1638348</v>
          </cell>
        </row>
        <row r="88">
          <cell r="E88">
            <v>0.12743889999999999</v>
          </cell>
        </row>
        <row r="89">
          <cell r="E89">
            <v>0.45255849999999997</v>
          </cell>
        </row>
        <row r="90">
          <cell r="E90">
            <v>0.12439749999999999</v>
          </cell>
        </row>
        <row r="91">
          <cell r="E91">
            <v>0.1173903</v>
          </cell>
        </row>
        <row r="92">
          <cell r="E92">
            <v>5.5899999999999998E-2</v>
          </cell>
        </row>
        <row r="93">
          <cell r="E93">
            <v>0.1792676</v>
          </cell>
        </row>
        <row r="94">
          <cell r="E94">
            <v>0.1174549</v>
          </cell>
        </row>
        <row r="95">
          <cell r="E95">
            <v>0.21100469999999999</v>
          </cell>
        </row>
        <row r="96">
          <cell r="E96">
            <v>0.18063290000000001</v>
          </cell>
        </row>
        <row r="97">
          <cell r="E97">
            <v>0.106642</v>
          </cell>
        </row>
        <row r="98">
          <cell r="E98">
            <v>0.15370020000000001</v>
          </cell>
        </row>
        <row r="99">
          <cell r="E99">
            <v>0.2056405</v>
          </cell>
        </row>
        <row r="100">
          <cell r="E100">
            <v>0.18518370000000001</v>
          </cell>
        </row>
        <row r="101">
          <cell r="E101">
            <v>5.1355699999999997E-2</v>
          </cell>
        </row>
        <row r="102">
          <cell r="E102">
            <v>5.0401399999999999E-2</v>
          </cell>
        </row>
        <row r="103">
          <cell r="E103">
            <v>0.1837531</v>
          </cell>
        </row>
        <row r="104">
          <cell r="E104">
            <v>0.2150804</v>
          </cell>
        </row>
        <row r="105">
          <cell r="E105">
            <v>0.21224799999999999</v>
          </cell>
        </row>
        <row r="106">
          <cell r="E106">
            <v>0.1702688</v>
          </cell>
        </row>
        <row r="107">
          <cell r="E107">
            <v>9.2394400000000002E-2</v>
          </cell>
        </row>
        <row r="108">
          <cell r="E108">
            <v>6.4799800000000005E-2</v>
          </cell>
        </row>
        <row r="109">
          <cell r="E109">
            <v>0.2008441</v>
          </cell>
        </row>
        <row r="110">
          <cell r="E110">
            <v>0.38997799999999999</v>
          </cell>
        </row>
        <row r="111">
          <cell r="E111">
            <v>0.25609229999999999</v>
          </cell>
        </row>
        <row r="112">
          <cell r="E112">
            <v>0.1646686</v>
          </cell>
        </row>
        <row r="113">
          <cell r="E113">
            <v>0.1220802</v>
          </cell>
        </row>
        <row r="114">
          <cell r="E114">
            <v>0.30603920000000001</v>
          </cell>
        </row>
        <row r="115">
          <cell r="E115">
            <v>0.15597130000000001</v>
          </cell>
        </row>
        <row r="116">
          <cell r="E116">
            <v>0.18486440000000001</v>
          </cell>
        </row>
        <row r="117">
          <cell r="E117">
            <v>0.44104379999999999</v>
          </cell>
        </row>
        <row r="118">
          <cell r="E118">
            <v>7.9526100000000002E-2</v>
          </cell>
        </row>
        <row r="119">
          <cell r="E119">
            <v>0.26652219999999999</v>
          </cell>
        </row>
        <row r="120">
          <cell r="E120">
            <v>0.2307186</v>
          </cell>
        </row>
        <row r="121">
          <cell r="E121">
            <v>0.1359754</v>
          </cell>
        </row>
        <row r="122">
          <cell r="E122">
            <v>0.4361042</v>
          </cell>
        </row>
        <row r="123">
          <cell r="E123">
            <v>0.19214990000000001</v>
          </cell>
        </row>
        <row r="124">
          <cell r="E124">
            <v>3.0366199999999999E-2</v>
          </cell>
        </row>
        <row r="125">
          <cell r="E125">
            <v>4.6124800000000001E-2</v>
          </cell>
        </row>
        <row r="126">
          <cell r="E126">
            <v>0.39031100000000002</v>
          </cell>
        </row>
        <row r="127">
          <cell r="E127">
            <v>0.7110128</v>
          </cell>
        </row>
        <row r="128">
          <cell r="E128">
            <v>0.3292658</v>
          </cell>
        </row>
        <row r="129">
          <cell r="E129">
            <v>0.25081110000000001</v>
          </cell>
        </row>
        <row r="130">
          <cell r="E130">
            <v>0.1182704</v>
          </cell>
        </row>
        <row r="131">
          <cell r="E131">
            <v>0.18043709999999999</v>
          </cell>
        </row>
        <row r="132">
          <cell r="E132">
            <v>0.1122266</v>
          </cell>
        </row>
        <row r="133">
          <cell r="E133">
            <v>4.5640300000000002E-2</v>
          </cell>
        </row>
        <row r="134">
          <cell r="E134">
            <v>9.5699000000000006E-2</v>
          </cell>
        </row>
        <row r="135">
          <cell r="E135">
            <v>0.12721440000000001</v>
          </cell>
        </row>
        <row r="136">
          <cell r="E136">
            <v>0.39315729999999999</v>
          </cell>
        </row>
        <row r="137">
          <cell r="E137">
            <v>0.1008535</v>
          </cell>
        </row>
        <row r="138">
          <cell r="E138">
            <v>0.17506379999999999</v>
          </cell>
        </row>
        <row r="139">
          <cell r="E139">
            <v>0.17806050000000001</v>
          </cell>
        </row>
        <row r="140">
          <cell r="E140">
            <v>9.9782599999999999E-2</v>
          </cell>
        </row>
        <row r="141">
          <cell r="E141">
            <v>0.24168619999999999</v>
          </cell>
        </row>
        <row r="142">
          <cell r="E142">
            <v>0.15924170000000001</v>
          </cell>
        </row>
        <row r="143">
          <cell r="E143">
            <v>0.31443130000000002</v>
          </cell>
        </row>
        <row r="144">
          <cell r="E144">
            <v>9.5757599999999998E-2</v>
          </cell>
        </row>
        <row r="145">
          <cell r="E145">
            <v>0.118509</v>
          </cell>
        </row>
        <row r="146">
          <cell r="E146">
            <v>0.1151252</v>
          </cell>
        </row>
        <row r="147">
          <cell r="E147">
            <v>0.32909329999999998</v>
          </cell>
        </row>
        <row r="148">
          <cell r="E148">
            <v>0.15554770000000001</v>
          </cell>
        </row>
        <row r="149">
          <cell r="E149">
            <v>0.1678209</v>
          </cell>
        </row>
        <row r="150">
          <cell r="E150">
            <v>0.1439396</v>
          </cell>
        </row>
        <row r="151">
          <cell r="E151">
            <v>0.15139349999999999</v>
          </cell>
        </row>
        <row r="152">
          <cell r="E152">
            <v>0.18199070000000001</v>
          </cell>
        </row>
        <row r="153">
          <cell r="E153">
            <v>0.117947</v>
          </cell>
        </row>
        <row r="154">
          <cell r="E154">
            <v>0.15274509999999999</v>
          </cell>
        </row>
        <row r="155">
          <cell r="E155">
            <v>8.6297799999999994E-2</v>
          </cell>
        </row>
        <row r="156">
          <cell r="E156">
            <v>8.1285899999999994E-2</v>
          </cell>
        </row>
        <row r="157">
          <cell r="E157">
            <v>0.49842069999999999</v>
          </cell>
        </row>
        <row r="158">
          <cell r="E158">
            <v>0.25065569999999998</v>
          </cell>
        </row>
        <row r="159">
          <cell r="E159">
            <v>0.1871517</v>
          </cell>
        </row>
        <row r="160">
          <cell r="E160">
            <v>7.6393900000000001E-2</v>
          </cell>
        </row>
        <row r="161">
          <cell r="E161">
            <v>0.3269513</v>
          </cell>
        </row>
        <row r="162">
          <cell r="E162">
            <v>0.20373559999999999</v>
          </cell>
        </row>
        <row r="163">
          <cell r="E163">
            <v>0.79169829999999997</v>
          </cell>
        </row>
        <row r="164">
          <cell r="E164">
            <v>2.2339999999999999E-2</v>
          </cell>
        </row>
        <row r="165">
          <cell r="E165">
            <v>0.2721635</v>
          </cell>
        </row>
        <row r="166">
          <cell r="E166">
            <v>7.6393900000000001E-2</v>
          </cell>
        </row>
        <row r="167">
          <cell r="E167">
            <v>0.19423170000000001</v>
          </cell>
        </row>
        <row r="168">
          <cell r="E168">
            <v>0.2735901</v>
          </cell>
        </row>
        <row r="169">
          <cell r="E169">
            <v>0.11545800000000001</v>
          </cell>
        </row>
        <row r="170">
          <cell r="E170">
            <v>0.64990579999999998</v>
          </cell>
        </row>
        <row r="171">
          <cell r="E171">
            <v>0.26226680000000002</v>
          </cell>
        </row>
        <row r="172">
          <cell r="E172">
            <v>0.1014056</v>
          </cell>
        </row>
        <row r="173">
          <cell r="E173">
            <v>0.12552969999999999</v>
          </cell>
        </row>
        <row r="174">
          <cell r="E174">
            <v>0.17397170000000001</v>
          </cell>
        </row>
        <row r="175">
          <cell r="E175">
            <v>5.9311700000000002E-2</v>
          </cell>
        </row>
        <row r="176">
          <cell r="E176">
            <v>0.14015520000000001</v>
          </cell>
        </row>
        <row r="177">
          <cell r="E177">
            <v>0.2472666</v>
          </cell>
        </row>
        <row r="178">
          <cell r="E178">
            <v>0.17794699999999999</v>
          </cell>
        </row>
        <row r="179">
          <cell r="E179">
            <v>0.14105889999999999</v>
          </cell>
        </row>
        <row r="180">
          <cell r="E180">
            <v>0.1083824</v>
          </cell>
        </row>
        <row r="181">
          <cell r="E181">
            <v>0.1237342</v>
          </cell>
        </row>
        <row r="182">
          <cell r="E182">
            <v>5.75764E-2</v>
          </cell>
        </row>
        <row r="183">
          <cell r="E183">
            <v>4.6230800000000002E-2</v>
          </cell>
        </row>
        <row r="184">
          <cell r="E184">
            <v>0.10047970000000001</v>
          </cell>
        </row>
        <row r="185">
          <cell r="E185">
            <v>3.2131E-2</v>
          </cell>
        </row>
        <row r="186">
          <cell r="E186">
            <v>9.2882900000000004E-2</v>
          </cell>
        </row>
        <row r="187">
          <cell r="E187">
            <v>0.537721</v>
          </cell>
        </row>
        <row r="188">
          <cell r="E188">
            <v>0.27574989999999999</v>
          </cell>
        </row>
        <row r="189">
          <cell r="E189">
            <v>0.32471070000000002</v>
          </cell>
        </row>
        <row r="190">
          <cell r="E190">
            <v>4.3609599999999998E-2</v>
          </cell>
        </row>
        <row r="191">
          <cell r="E191">
            <v>0.29698999999999998</v>
          </cell>
        </row>
        <row r="192">
          <cell r="E192">
            <v>0.1884652</v>
          </cell>
        </row>
        <row r="193">
          <cell r="E193">
            <v>7.9596899999999998E-2</v>
          </cell>
        </row>
        <row r="194">
          <cell r="E194">
            <v>0.12667929999999999</v>
          </cell>
        </row>
        <row r="195">
          <cell r="E195">
            <v>0.2480617</v>
          </cell>
        </row>
        <row r="196">
          <cell r="E196">
            <v>0.1884652</v>
          </cell>
        </row>
        <row r="197">
          <cell r="E197">
            <v>0.2257005</v>
          </cell>
        </row>
      </sheetData>
      <sheetData sheetId="10">
        <row r="4">
          <cell r="E4">
            <v>1.7425300000000001E-2</v>
          </cell>
        </row>
        <row r="5">
          <cell r="E5">
            <v>0.13122039999999999</v>
          </cell>
        </row>
        <row r="6">
          <cell r="E6">
            <v>5.0763500000000003E-2</v>
          </cell>
        </row>
        <row r="7">
          <cell r="E7">
            <v>0.18028939999999999</v>
          </cell>
        </row>
        <row r="8">
          <cell r="E8">
            <v>7.9636299999999993E-2</v>
          </cell>
        </row>
        <row r="9">
          <cell r="E9">
            <v>0.13249340000000001</v>
          </cell>
        </row>
        <row r="10">
          <cell r="E10">
            <v>2.2120999999999998E-2</v>
          </cell>
        </row>
        <row r="11">
          <cell r="E11">
            <v>2.7279600000000001E-2</v>
          </cell>
        </row>
        <row r="12">
          <cell r="E12">
            <v>0.12288549999999999</v>
          </cell>
        </row>
        <row r="13">
          <cell r="E13">
            <v>6.6986400000000001E-2</v>
          </cell>
        </row>
        <row r="14">
          <cell r="E14">
            <v>2.17147E-2</v>
          </cell>
        </row>
        <row r="15">
          <cell r="E15">
            <v>0.1020233</v>
          </cell>
        </row>
        <row r="16">
          <cell r="E16">
            <v>7.5309899999999999E-2</v>
          </cell>
        </row>
        <row r="17">
          <cell r="E17">
            <v>9.2709000000000003E-3</v>
          </cell>
        </row>
        <row r="18">
          <cell r="E18">
            <v>0.1653155</v>
          </cell>
        </row>
        <row r="19">
          <cell r="E19">
            <v>1.4084599999999999E-2</v>
          </cell>
        </row>
        <row r="20">
          <cell r="E20">
            <v>0.21199860000000001</v>
          </cell>
        </row>
        <row r="21">
          <cell r="E21">
            <v>0.16888239999999999</v>
          </cell>
        </row>
        <row r="22">
          <cell r="E22">
            <v>4.1902200000000001E-2</v>
          </cell>
        </row>
        <row r="23">
          <cell r="E23">
            <v>5.9062000000000003E-3</v>
          </cell>
        </row>
        <row r="24">
          <cell r="E24">
            <v>5.7476800000000002E-2</v>
          </cell>
        </row>
        <row r="25">
          <cell r="E25">
            <v>2.6991500000000002E-2</v>
          </cell>
        </row>
        <row r="26">
          <cell r="E26">
            <v>3.7992999999999999E-2</v>
          </cell>
        </row>
        <row r="27">
          <cell r="E27">
            <v>0.23710700000000001</v>
          </cell>
        </row>
        <row r="28">
          <cell r="E28">
            <v>7.1626099999999998E-2</v>
          </cell>
        </row>
        <row r="29">
          <cell r="E29">
            <v>0.14369509999999999</v>
          </cell>
        </row>
        <row r="30">
          <cell r="E30">
            <v>3.61999E-2</v>
          </cell>
        </row>
        <row r="31">
          <cell r="E31">
            <v>6.5517500000000006E-2</v>
          </cell>
        </row>
        <row r="32">
          <cell r="E32">
            <v>1.8136999999999999E-3</v>
          </cell>
        </row>
        <row r="33">
          <cell r="E33">
            <v>2.1758599999999999E-2</v>
          </cell>
        </row>
        <row r="34">
          <cell r="E34">
            <v>0.2067659</v>
          </cell>
        </row>
        <row r="35">
          <cell r="E35">
            <v>8.9724100000000001E-2</v>
          </cell>
        </row>
        <row r="36">
          <cell r="E36">
            <v>0.16085450000000001</v>
          </cell>
        </row>
        <row r="37">
          <cell r="E37">
            <v>0.15145800000000001</v>
          </cell>
        </row>
        <row r="38">
          <cell r="E38">
            <v>0.10066700000000001</v>
          </cell>
        </row>
        <row r="39">
          <cell r="E39">
            <v>2.3642199999999999E-2</v>
          </cell>
        </row>
        <row r="40">
          <cell r="E40">
            <v>8.16799E-2</v>
          </cell>
        </row>
        <row r="41">
          <cell r="E41">
            <v>5.9725899999999998E-2</v>
          </cell>
        </row>
        <row r="42">
          <cell r="E42">
            <v>0.17545060000000001</v>
          </cell>
        </row>
        <row r="43">
          <cell r="E43">
            <v>5.6834000000000003E-2</v>
          </cell>
        </row>
        <row r="44">
          <cell r="E44">
            <v>3.7500000000000001E-4</v>
          </cell>
        </row>
        <row r="45">
          <cell r="E45">
            <v>8.5754700000000003E-2</v>
          </cell>
        </row>
        <row r="46">
          <cell r="E46">
            <v>6.4731899999999995E-2</v>
          </cell>
        </row>
        <row r="47">
          <cell r="E47">
            <v>7.4811600000000006E-2</v>
          </cell>
        </row>
        <row r="48">
          <cell r="E48">
            <v>2.46322E-2</v>
          </cell>
        </row>
        <row r="49">
          <cell r="E49">
            <v>0.1139714</v>
          </cell>
        </row>
        <row r="50">
          <cell r="E50">
            <v>0.47649999999999998</v>
          </cell>
        </row>
        <row r="51">
          <cell r="E51">
            <v>2.47712E-2</v>
          </cell>
        </row>
        <row r="52">
          <cell r="E52">
            <v>6.6538899999999998E-2</v>
          </cell>
        </row>
        <row r="53">
          <cell r="E53">
            <v>4.4557100000000002E-2</v>
          </cell>
        </row>
        <row r="54">
          <cell r="E54">
            <v>5.1555700000000003E-2</v>
          </cell>
        </row>
        <row r="55">
          <cell r="E55">
            <v>7.5812299999999999E-2</v>
          </cell>
        </row>
        <row r="56">
          <cell r="E56">
            <v>2.1108499999999999E-2</v>
          </cell>
        </row>
        <row r="57">
          <cell r="E57">
            <v>8.9586899999999997E-2</v>
          </cell>
        </row>
        <row r="58">
          <cell r="E58">
            <v>0.20540639999999999</v>
          </cell>
        </row>
        <row r="59">
          <cell r="E59">
            <v>6.1858799999999999E-2</v>
          </cell>
        </row>
        <row r="60">
          <cell r="E60">
            <v>0.124902</v>
          </cell>
        </row>
        <row r="61">
          <cell r="E61">
            <v>3.9348999999999999E-3</v>
          </cell>
        </row>
        <row r="62">
          <cell r="E62">
            <v>0.1040078</v>
          </cell>
        </row>
        <row r="63">
          <cell r="E63">
            <v>6.2156000000000003E-2</v>
          </cell>
        </row>
        <row r="64">
          <cell r="E64">
            <v>0.1163276</v>
          </cell>
        </row>
        <row r="65">
          <cell r="E65">
            <v>6.4153699999999994E-2</v>
          </cell>
        </row>
        <row r="66">
          <cell r="E66">
            <v>0.15012729999999999</v>
          </cell>
        </row>
        <row r="67">
          <cell r="E67">
            <v>4.87999E-2</v>
          </cell>
        </row>
        <row r="68">
          <cell r="E68">
            <v>0.22258149999999999</v>
          </cell>
        </row>
        <row r="69">
          <cell r="E69">
            <v>7.4859999999999996E-3</v>
          </cell>
        </row>
        <row r="70">
          <cell r="E70">
            <v>0.19028400000000001</v>
          </cell>
        </row>
        <row r="71">
          <cell r="E71">
            <v>5.81862E-2</v>
          </cell>
        </row>
        <row r="72">
          <cell r="E72">
            <v>4.0749500000000001E-2</v>
          </cell>
        </row>
        <row r="73">
          <cell r="E73">
            <v>0.18112159999999999</v>
          </cell>
        </row>
        <row r="74">
          <cell r="E74">
            <v>5.5603E-2</v>
          </cell>
        </row>
        <row r="75">
          <cell r="E75">
            <v>0.21820120000000001</v>
          </cell>
        </row>
        <row r="76">
          <cell r="E76">
            <v>2.1262799999999998E-2</v>
          </cell>
        </row>
        <row r="77">
          <cell r="E77">
            <v>5.6639099999999998E-2</v>
          </cell>
        </row>
        <row r="78">
          <cell r="E78">
            <v>2.6274499999999999E-2</v>
          </cell>
        </row>
        <row r="79">
          <cell r="E79">
            <v>9.2820100000000003E-2</v>
          </cell>
        </row>
        <row r="80">
          <cell r="E80">
            <v>8.5977700000000004E-2</v>
          </cell>
        </row>
        <row r="81">
          <cell r="E81">
            <v>1.20208E-2</v>
          </cell>
        </row>
        <row r="82">
          <cell r="E82">
            <v>1.42381E-2</v>
          </cell>
        </row>
        <row r="83">
          <cell r="E83">
            <v>2.4283999999999998E-3</v>
          </cell>
        </row>
        <row r="84">
          <cell r="E84">
            <v>4.2588599999999997E-2</v>
          </cell>
        </row>
        <row r="85">
          <cell r="E85">
            <v>0.16029101000000001</v>
          </cell>
        </row>
        <row r="86">
          <cell r="E86">
            <v>0.17980599999999999</v>
          </cell>
        </row>
        <row r="87">
          <cell r="E87">
            <v>0.1324312</v>
          </cell>
        </row>
        <row r="88">
          <cell r="E88">
            <v>2.72996E-2</v>
          </cell>
        </row>
        <row r="89">
          <cell r="E89">
            <v>9.2702999999999994E-2</v>
          </cell>
        </row>
        <row r="90">
          <cell r="E90">
            <v>2.5096299999999998E-2</v>
          </cell>
        </row>
        <row r="91">
          <cell r="E91">
            <v>1.022816E-2</v>
          </cell>
        </row>
        <row r="92">
          <cell r="E92">
            <v>3.3714999999999999E-3</v>
          </cell>
        </row>
        <row r="93">
          <cell r="E93">
            <v>9.72277E-2</v>
          </cell>
        </row>
        <row r="94">
          <cell r="E94">
            <v>2.0886800000000001E-2</v>
          </cell>
        </row>
        <row r="95">
          <cell r="E95">
            <v>0.13414239999999999</v>
          </cell>
        </row>
        <row r="96">
          <cell r="E96">
            <v>6.9053199999999995E-2</v>
          </cell>
        </row>
        <row r="97">
          <cell r="E97">
            <v>1.0489119999999999E-2</v>
          </cell>
        </row>
        <row r="98">
          <cell r="E98">
            <v>2.9742000000000001E-2</v>
          </cell>
        </row>
        <row r="99">
          <cell r="E99">
            <v>0.1034463</v>
          </cell>
        </row>
        <row r="100">
          <cell r="E100">
            <v>4.8009900000000001E-2</v>
          </cell>
        </row>
        <row r="101">
          <cell r="E101">
            <v>5.7072100000000001E-2</v>
          </cell>
        </row>
        <row r="102">
          <cell r="E102">
            <v>1.6252800000000001E-2</v>
          </cell>
        </row>
        <row r="103">
          <cell r="E103">
            <v>3.2593499999999997E-2</v>
          </cell>
        </row>
        <row r="104">
          <cell r="E104">
            <v>0.13316249999999999</v>
          </cell>
        </row>
        <row r="105">
          <cell r="E105">
            <v>8.3215600000000001E-2</v>
          </cell>
        </row>
        <row r="106">
          <cell r="E106">
            <v>2.23755E-2</v>
          </cell>
        </row>
        <row r="107">
          <cell r="E107">
            <v>-2.3712E-3</v>
          </cell>
        </row>
        <row r="108">
          <cell r="E108">
            <v>5.2611999999999997E-3</v>
          </cell>
        </row>
        <row r="109">
          <cell r="E109">
            <v>5.4618100000000003E-2</v>
          </cell>
        </row>
        <row r="110">
          <cell r="E110">
            <v>0.1101458</v>
          </cell>
        </row>
        <row r="111">
          <cell r="E111">
            <v>9.2684600000000006E-2</v>
          </cell>
        </row>
        <row r="112">
          <cell r="E112">
            <v>4.9660000000000003E-2</v>
          </cell>
        </row>
        <row r="113">
          <cell r="E113">
            <v>2.4562999999999998E-3</v>
          </cell>
        </row>
        <row r="114">
          <cell r="E114">
            <v>9.8097699999999996E-2</v>
          </cell>
        </row>
        <row r="115">
          <cell r="E115">
            <v>7.8987799999999997E-2</v>
          </cell>
        </row>
        <row r="116">
          <cell r="E116">
            <v>4.5658999999999998E-2</v>
          </cell>
        </row>
        <row r="117">
          <cell r="E117">
            <v>0.27591169999999998</v>
          </cell>
        </row>
        <row r="118">
          <cell r="E118">
            <v>1.0781E-3</v>
          </cell>
        </row>
        <row r="119">
          <cell r="E119">
            <v>5.5514800000000003E-2</v>
          </cell>
        </row>
        <row r="120">
          <cell r="E120">
            <v>3.1829900000000001E-2</v>
          </cell>
        </row>
        <row r="121">
          <cell r="E121">
            <v>1.3724E-3</v>
          </cell>
        </row>
        <row r="122">
          <cell r="E122">
            <v>0.28584579999999998</v>
          </cell>
        </row>
        <row r="123">
          <cell r="E123">
            <v>5.1617200000000002E-2</v>
          </cell>
        </row>
        <row r="124">
          <cell r="E124">
            <v>1.6689900000000001E-2</v>
          </cell>
        </row>
        <row r="125">
          <cell r="E125">
            <v>2.6381999999999998E-3</v>
          </cell>
        </row>
        <row r="126">
          <cell r="E126">
            <v>0.15812219999999999</v>
          </cell>
        </row>
        <row r="127">
          <cell r="E127">
            <v>0.2894176</v>
          </cell>
        </row>
        <row r="128">
          <cell r="E128">
            <v>5.7589700000000001E-2</v>
          </cell>
        </row>
        <row r="129">
          <cell r="E129">
            <v>5.6197200000000003E-2</v>
          </cell>
        </row>
        <row r="130">
          <cell r="E130">
            <v>5.0966299999999999E-2</v>
          </cell>
        </row>
        <row r="131">
          <cell r="E131">
            <v>0.1050373</v>
          </cell>
        </row>
        <row r="132">
          <cell r="E132">
            <v>3.6576499999999998E-2</v>
          </cell>
        </row>
        <row r="133">
          <cell r="E133">
            <v>1.2262E-3</v>
          </cell>
        </row>
        <row r="134">
          <cell r="E134">
            <v>1.37587E-2</v>
          </cell>
        </row>
        <row r="135">
          <cell r="E135">
            <v>2.5509299999999999E-2</v>
          </cell>
        </row>
        <row r="136">
          <cell r="E136">
            <v>0.21121609999999999</v>
          </cell>
        </row>
        <row r="137">
          <cell r="E137">
            <v>1.11764E-2</v>
          </cell>
        </row>
        <row r="138">
          <cell r="E138">
            <v>7.6637899999999995E-2</v>
          </cell>
        </row>
        <row r="139">
          <cell r="E139">
            <v>3.8705099999999999E-2</v>
          </cell>
        </row>
        <row r="140">
          <cell r="E140">
            <v>4.9470399999999998E-2</v>
          </cell>
        </row>
        <row r="141">
          <cell r="E141">
            <v>0.1251854</v>
          </cell>
        </row>
        <row r="142">
          <cell r="E142">
            <v>9.5497600000000002E-2</v>
          </cell>
        </row>
        <row r="143">
          <cell r="E143">
            <v>9.4470200000000004E-2</v>
          </cell>
        </row>
        <row r="144">
          <cell r="E144">
            <v>2.5712200000000001E-2</v>
          </cell>
        </row>
        <row r="145">
          <cell r="E145">
            <v>3.82551E-2</v>
          </cell>
        </row>
        <row r="146">
          <cell r="E146">
            <v>2.5862699999999999E-2</v>
          </cell>
        </row>
        <row r="147">
          <cell r="E147">
            <v>0.1091854</v>
          </cell>
        </row>
        <row r="148">
          <cell r="E148">
            <v>1.8560500000000001E-2</v>
          </cell>
        </row>
        <row r="149">
          <cell r="E149">
            <v>0.12873080000000001</v>
          </cell>
        </row>
        <row r="150">
          <cell r="E150">
            <v>4.9551600000000001E-2</v>
          </cell>
        </row>
        <row r="151">
          <cell r="E151">
            <v>6.3909099999999996E-2</v>
          </cell>
        </row>
        <row r="152">
          <cell r="E152">
            <v>4.9456E-2</v>
          </cell>
        </row>
        <row r="153">
          <cell r="E153">
            <v>5.1543600000000002E-2</v>
          </cell>
        </row>
        <row r="154">
          <cell r="E154">
            <v>7.1925799999999998E-2</v>
          </cell>
        </row>
        <row r="155">
          <cell r="E155">
            <v>6.2886800000000007E-2</v>
          </cell>
        </row>
        <row r="156">
          <cell r="E156">
            <v>4.60425E-2</v>
          </cell>
        </row>
        <row r="157">
          <cell r="E157">
            <v>5.7680000000000002E-2</v>
          </cell>
        </row>
        <row r="158">
          <cell r="E158">
            <v>0.1162523</v>
          </cell>
        </row>
        <row r="159">
          <cell r="E159">
            <v>4.1602600000000003E-2</v>
          </cell>
        </row>
        <row r="161">
          <cell r="E161">
            <v>8.9883199999999996E-2</v>
          </cell>
        </row>
        <row r="162">
          <cell r="E162">
            <v>1.85337E-2</v>
          </cell>
        </row>
        <row r="163">
          <cell r="E163">
            <v>0.21388309999999999</v>
          </cell>
        </row>
        <row r="164">
          <cell r="E164">
            <v>3.0009999999999998E-2</v>
          </cell>
        </row>
        <row r="165">
          <cell r="E165">
            <v>0.14882629999999999</v>
          </cell>
        </row>
        <row r="166">
          <cell r="E166">
            <v>1.061023E-2</v>
          </cell>
        </row>
        <row r="167">
          <cell r="E167">
            <v>6.1277400000000003E-2</v>
          </cell>
        </row>
        <row r="168">
          <cell r="E168">
            <v>9.8961199999999999E-2</v>
          </cell>
        </row>
        <row r="169">
          <cell r="E169">
            <v>7.7781400000000001E-2</v>
          </cell>
        </row>
        <row r="170">
          <cell r="E170">
            <v>0.1353028</v>
          </cell>
        </row>
        <row r="171">
          <cell r="E171">
            <v>0.28231339999999999</v>
          </cell>
        </row>
        <row r="172">
          <cell r="E172">
            <v>1.8383400000000001E-2</v>
          </cell>
        </row>
        <row r="173">
          <cell r="E173">
            <v>2.60699E-2</v>
          </cell>
        </row>
        <row r="174">
          <cell r="E174">
            <v>4.5196000000000004E-3</v>
          </cell>
        </row>
        <row r="175">
          <cell r="E175">
            <v>3.5492000000000003E-2</v>
          </cell>
        </row>
        <row r="176">
          <cell r="E176">
            <v>6.3274399999999995E-2</v>
          </cell>
        </row>
        <row r="177">
          <cell r="E177">
            <v>4.6780299999999997E-2</v>
          </cell>
        </row>
        <row r="178">
          <cell r="E178">
            <v>7.2561600000000004E-2</v>
          </cell>
        </row>
        <row r="179">
          <cell r="E179">
            <v>8.4959099999999996E-2</v>
          </cell>
        </row>
        <row r="180">
          <cell r="E180">
            <v>3.4982199999999998E-2</v>
          </cell>
        </row>
        <row r="181">
          <cell r="E181">
            <v>0.20309720000000001</v>
          </cell>
        </row>
        <row r="182">
          <cell r="E182">
            <v>2.29252E-2</v>
          </cell>
        </row>
        <row r="183">
          <cell r="E183">
            <v>7.8633999999999996E-3</v>
          </cell>
        </row>
        <row r="184">
          <cell r="E184">
            <v>2.86631E-2</v>
          </cell>
        </row>
        <row r="185">
          <cell r="E185">
            <v>3.7666699999999997E-2</v>
          </cell>
        </row>
        <row r="186">
          <cell r="E186">
            <v>3.5389299999999999E-2</v>
          </cell>
        </row>
        <row r="187">
          <cell r="E187">
            <v>0.35436220000000002</v>
          </cell>
        </row>
        <row r="188">
          <cell r="E188">
            <v>0.2051412</v>
          </cell>
        </row>
        <row r="189">
          <cell r="E189">
            <v>8.9664199999999999E-2</v>
          </cell>
        </row>
        <row r="190">
          <cell r="E190">
            <v>3.5753E-3</v>
          </cell>
        </row>
        <row r="191">
          <cell r="E191">
            <v>0.12719320000000001</v>
          </cell>
        </row>
        <row r="192">
          <cell r="E192">
            <v>2.77384E-2</v>
          </cell>
        </row>
        <row r="193">
          <cell r="E193">
            <v>2.42448E-2</v>
          </cell>
        </row>
        <row r="194">
          <cell r="E194">
            <v>3.6952899999999997E-2</v>
          </cell>
        </row>
        <row r="195">
          <cell r="E195">
            <v>7.4462299999999995E-2</v>
          </cell>
        </row>
        <row r="196">
          <cell r="E196">
            <v>5.8770000000000003E-2</v>
          </cell>
        </row>
        <row r="197">
          <cell r="E197">
            <v>6.2563800000000003E-2</v>
          </cell>
        </row>
      </sheetData>
      <sheetData sheetId="11">
        <row r="4">
          <cell r="E4">
            <v>0.13180890000000001</v>
          </cell>
        </row>
        <row r="5">
          <cell r="E5">
            <v>0.1623899</v>
          </cell>
        </row>
        <row r="6">
          <cell r="E6">
            <v>0.1291533</v>
          </cell>
        </row>
        <row r="7">
          <cell r="E7">
            <v>0.13302230000000001</v>
          </cell>
        </row>
        <row r="8">
          <cell r="E8">
            <v>0.20411109999999999</v>
          </cell>
        </row>
        <row r="9">
          <cell r="E9">
            <v>0.30711240000000001</v>
          </cell>
        </row>
        <row r="10">
          <cell r="E10">
            <v>0.56248339999999997</v>
          </cell>
        </row>
        <row r="11">
          <cell r="E11">
            <v>0.1145422</v>
          </cell>
        </row>
        <row r="12">
          <cell r="E12">
            <v>0.1473786</v>
          </cell>
        </row>
        <row r="13">
          <cell r="E13">
            <v>0.1012956</v>
          </cell>
        </row>
        <row r="14">
          <cell r="E14">
            <v>0.1948212</v>
          </cell>
        </row>
        <row r="15">
          <cell r="E15">
            <v>0.1419513</v>
          </cell>
        </row>
        <row r="16">
          <cell r="E16">
            <v>0.1414038</v>
          </cell>
        </row>
        <row r="17">
          <cell r="E17">
            <v>3.4465900000000001E-2</v>
          </cell>
        </row>
        <row r="18">
          <cell r="E18">
            <v>0.35257060000000001</v>
          </cell>
        </row>
        <row r="19">
          <cell r="E19">
            <v>0.1001425</v>
          </cell>
        </row>
        <row r="20">
          <cell r="E20">
            <v>0.2564939</v>
          </cell>
        </row>
        <row r="21">
          <cell r="E21">
            <v>0.36813289999999999</v>
          </cell>
        </row>
        <row r="22">
          <cell r="E22">
            <v>0.1432988</v>
          </cell>
        </row>
        <row r="23">
          <cell r="E23">
            <v>6.2096400000000003E-2</v>
          </cell>
        </row>
        <row r="24">
          <cell r="E24">
            <v>9.8535200000000003E-2</v>
          </cell>
        </row>
        <row r="25">
          <cell r="E25">
            <v>0.20567340000000001</v>
          </cell>
        </row>
        <row r="26">
          <cell r="E26">
            <v>0.1144225</v>
          </cell>
        </row>
        <row r="27">
          <cell r="E27">
            <v>0.61831820000000004</v>
          </cell>
        </row>
        <row r="28">
          <cell r="E28">
            <v>0.33681749999999999</v>
          </cell>
        </row>
        <row r="29">
          <cell r="E29">
            <v>0.3654597</v>
          </cell>
        </row>
        <row r="30">
          <cell r="E30">
            <v>0.21052290000000001</v>
          </cell>
        </row>
        <row r="31">
          <cell r="E31">
            <v>0.2867459</v>
          </cell>
        </row>
        <row r="32">
          <cell r="E32">
            <v>0.1068741</v>
          </cell>
        </row>
        <row r="33">
          <cell r="E33">
            <v>0.1991501</v>
          </cell>
        </row>
        <row r="34">
          <cell r="E34">
            <v>0.3930651</v>
          </cell>
        </row>
        <row r="35">
          <cell r="E35">
            <v>0.43107899999999999</v>
          </cell>
        </row>
        <row r="36">
          <cell r="E36">
            <v>0.15486620000000001</v>
          </cell>
        </row>
        <row r="37">
          <cell r="E37">
            <v>0.31209340000000002</v>
          </cell>
        </row>
        <row r="38">
          <cell r="E38">
            <v>0.54026819999999998</v>
          </cell>
        </row>
        <row r="39">
          <cell r="E39">
            <v>4.8629899999999997E-2</v>
          </cell>
        </row>
        <row r="40">
          <cell r="E40">
            <v>0.24308540000000001</v>
          </cell>
        </row>
        <row r="41">
          <cell r="E41">
            <v>0.17221880000000001</v>
          </cell>
        </row>
        <row r="42">
          <cell r="E42">
            <v>0.11369</v>
          </cell>
        </row>
        <row r="43">
          <cell r="E43">
            <v>0.1769772</v>
          </cell>
        </row>
        <row r="44">
          <cell r="E44">
            <v>8.7023199999999995E-2</v>
          </cell>
        </row>
        <row r="45">
          <cell r="E45">
            <v>0.21296970000000001</v>
          </cell>
        </row>
        <row r="46">
          <cell r="E46">
            <v>0.17460149999999999</v>
          </cell>
        </row>
        <row r="47">
          <cell r="E47">
            <v>1.6179E-3</v>
          </cell>
        </row>
        <row r="48">
          <cell r="E48">
            <v>0.1252518</v>
          </cell>
        </row>
        <row r="49">
          <cell r="E49">
            <v>0.30220039999999998</v>
          </cell>
        </row>
        <row r="50">
          <cell r="E50">
            <v>0.25440000000000002</v>
          </cell>
        </row>
        <row r="51">
          <cell r="E51">
            <v>9.69415E-2</v>
          </cell>
        </row>
        <row r="52">
          <cell r="E52">
            <v>0.14402519999999999</v>
          </cell>
        </row>
        <row r="53">
          <cell r="E53">
            <v>0.33040989999999998</v>
          </cell>
        </row>
        <row r="54">
          <cell r="E54">
            <v>0.26867439999999998</v>
          </cell>
        </row>
        <row r="55">
          <cell r="E55">
            <v>0.26312059999999998</v>
          </cell>
        </row>
        <row r="56">
          <cell r="E56">
            <v>3.9183500000000003E-2</v>
          </cell>
        </row>
        <row r="57">
          <cell r="E57">
            <v>0.1962275</v>
          </cell>
        </row>
        <row r="58">
          <cell r="E58">
            <v>0.34574329999999998</v>
          </cell>
        </row>
        <row r="59">
          <cell r="E59">
            <v>0.1148026</v>
          </cell>
        </row>
        <row r="60">
          <cell r="E60">
            <v>0.16216369999999999</v>
          </cell>
        </row>
        <row r="61">
          <cell r="E61">
            <v>3.79875E-2</v>
          </cell>
        </row>
        <row r="62">
          <cell r="E62">
            <v>0.24941050000000001</v>
          </cell>
        </row>
        <row r="63">
          <cell r="E63">
            <v>9.8148700000000005E-2</v>
          </cell>
        </row>
        <row r="64">
          <cell r="E64">
            <v>0.4995541</v>
          </cell>
        </row>
        <row r="65">
          <cell r="E65">
            <v>0.39344820000000003</v>
          </cell>
        </row>
        <row r="66">
          <cell r="E66">
            <v>6.3231899999999994E-2</v>
          </cell>
        </row>
        <row r="67">
          <cell r="E67">
            <v>8.6661500000000002E-2</v>
          </cell>
        </row>
        <row r="68">
          <cell r="E68">
            <v>0.1150172</v>
          </cell>
        </row>
        <row r="69">
          <cell r="E69">
            <v>9.4746200000000003E-2</v>
          </cell>
        </row>
        <row r="70">
          <cell r="E70">
            <v>0.53025</v>
          </cell>
        </row>
        <row r="71">
          <cell r="E71">
            <v>0.38220229999999999</v>
          </cell>
        </row>
        <row r="72">
          <cell r="E72">
            <v>0.1921996</v>
          </cell>
        </row>
        <row r="73">
          <cell r="E73">
            <v>0.29147400000000001</v>
          </cell>
        </row>
        <row r="74">
          <cell r="E74">
            <v>0.68672069999999996</v>
          </cell>
        </row>
        <row r="75">
          <cell r="E75">
            <v>7.1724999999999997E-2</v>
          </cell>
        </row>
        <row r="76">
          <cell r="E76">
            <v>0.15725890000000001</v>
          </cell>
        </row>
        <row r="77">
          <cell r="E77">
            <v>0.12446699999999999</v>
          </cell>
        </row>
        <row r="78">
          <cell r="E78">
            <v>0.13342470000000001</v>
          </cell>
        </row>
        <row r="79">
          <cell r="E79">
            <v>0.15563969999999999</v>
          </cell>
        </row>
        <row r="80">
          <cell r="E80">
            <v>0.16960169999999999</v>
          </cell>
        </row>
        <row r="81">
          <cell r="E81">
            <v>2.2460299999999999E-2</v>
          </cell>
        </row>
        <row r="82">
          <cell r="E82">
            <v>0.196071</v>
          </cell>
        </row>
        <row r="83">
          <cell r="E83">
            <v>8.5645799999999994E-2</v>
          </cell>
        </row>
        <row r="84">
          <cell r="E84">
            <v>0.21140490000000001</v>
          </cell>
        </row>
        <row r="85">
          <cell r="E85">
            <v>0.32175140000000002</v>
          </cell>
        </row>
        <row r="86">
          <cell r="E86">
            <v>0.3186466</v>
          </cell>
        </row>
        <row r="87">
          <cell r="E87">
            <v>0.16131419999999999</v>
          </cell>
        </row>
        <row r="88">
          <cell r="E88">
            <v>0.17746120000000001</v>
          </cell>
        </row>
        <row r="89">
          <cell r="E89">
            <v>0.48892259999999998</v>
          </cell>
        </row>
        <row r="90">
          <cell r="E90">
            <v>6.5140600000000007E-2</v>
          </cell>
        </row>
        <row r="91">
          <cell r="E91">
            <v>9.0599600000000002E-2</v>
          </cell>
        </row>
        <row r="92">
          <cell r="E92">
            <v>7.5232400000000005E-2</v>
          </cell>
        </row>
        <row r="93">
          <cell r="E93">
            <v>0.1884229</v>
          </cell>
        </row>
        <row r="94">
          <cell r="E94">
            <v>0.1116958</v>
          </cell>
        </row>
        <row r="95">
          <cell r="E95">
            <v>0.1100285</v>
          </cell>
        </row>
        <row r="96">
          <cell r="E96">
            <v>0.1146954</v>
          </cell>
        </row>
        <row r="97">
          <cell r="E97">
            <v>0.12074459999999999</v>
          </cell>
        </row>
        <row r="98">
          <cell r="E98">
            <v>0.16159870000000001</v>
          </cell>
        </row>
        <row r="99">
          <cell r="E99">
            <v>0.20544799999999999</v>
          </cell>
        </row>
        <row r="100">
          <cell r="E100">
            <v>0.18139910000000001</v>
          </cell>
        </row>
        <row r="101">
          <cell r="E101">
            <v>6.1903800000000002E-2</v>
          </cell>
        </row>
        <row r="102">
          <cell r="E102">
            <v>9.6070299999999997E-2</v>
          </cell>
        </row>
        <row r="103">
          <cell r="E103">
            <v>0.23347560000000001</v>
          </cell>
        </row>
        <row r="104">
          <cell r="E104">
            <v>0.20463310000000001</v>
          </cell>
        </row>
        <row r="105">
          <cell r="E105">
            <v>0.28271600000000002</v>
          </cell>
        </row>
        <row r="106">
          <cell r="E106">
            <v>0.12236760000000001</v>
          </cell>
        </row>
        <row r="107">
          <cell r="E107">
            <v>0.1278823</v>
          </cell>
        </row>
        <row r="108">
          <cell r="E108">
            <v>0.132074</v>
          </cell>
        </row>
        <row r="109">
          <cell r="E109">
            <v>0.23425480000000001</v>
          </cell>
        </row>
        <row r="110">
          <cell r="E110">
            <v>0.40298820000000002</v>
          </cell>
        </row>
        <row r="111">
          <cell r="E111">
            <v>0.19407930000000001</v>
          </cell>
        </row>
        <row r="112">
          <cell r="E112">
            <v>0.19000059999999999</v>
          </cell>
        </row>
        <row r="113">
          <cell r="E113">
            <v>0.14542769999999999</v>
          </cell>
        </row>
        <row r="114">
          <cell r="E114">
            <v>0.30267359999999999</v>
          </cell>
        </row>
        <row r="115">
          <cell r="E115">
            <v>0.19121830000000001</v>
          </cell>
        </row>
        <row r="116">
          <cell r="E116">
            <v>0.2149924</v>
          </cell>
        </row>
        <row r="117">
          <cell r="E117">
            <v>0.39425399999999999</v>
          </cell>
        </row>
        <row r="118">
          <cell r="E118">
            <v>0.1011053</v>
          </cell>
        </row>
        <row r="119">
          <cell r="E119">
            <v>0.29448970000000002</v>
          </cell>
        </row>
        <row r="120">
          <cell r="E120">
            <v>0.22572600000000001</v>
          </cell>
        </row>
        <row r="121">
          <cell r="E121">
            <v>0.15950800000000001</v>
          </cell>
        </row>
        <row r="122">
          <cell r="E122">
            <v>-0.1061102</v>
          </cell>
        </row>
        <row r="123">
          <cell r="E123">
            <v>0.2080359</v>
          </cell>
        </row>
        <row r="124">
          <cell r="E124">
            <v>0.3360766</v>
          </cell>
        </row>
        <row r="125">
          <cell r="E125">
            <v>6.3441399999999995E-2</v>
          </cell>
        </row>
        <row r="126">
          <cell r="E126">
            <v>0.38347500000000001</v>
          </cell>
        </row>
        <row r="127">
          <cell r="E127">
            <v>0.71434180000000003</v>
          </cell>
        </row>
        <row r="128">
          <cell r="E128">
            <v>0.43574780000000002</v>
          </cell>
        </row>
        <row r="129">
          <cell r="E129">
            <v>0.28545320000000002</v>
          </cell>
        </row>
        <row r="130">
          <cell r="E130">
            <v>0.12588189999999999</v>
          </cell>
        </row>
        <row r="131">
          <cell r="E131">
            <v>0.17644570000000001</v>
          </cell>
        </row>
        <row r="132">
          <cell r="E132">
            <v>0.11206679999999999</v>
          </cell>
        </row>
        <row r="133">
          <cell r="E133">
            <v>4.0850600000000001E-2</v>
          </cell>
        </row>
        <row r="134">
          <cell r="E134">
            <v>0.11292439999999999</v>
          </cell>
        </row>
        <row r="135">
          <cell r="E135">
            <v>0.17690249999999999</v>
          </cell>
        </row>
        <row r="136">
          <cell r="E136">
            <v>0.31138290000000002</v>
          </cell>
        </row>
        <row r="137">
          <cell r="E137">
            <v>9.8920800000000003E-2</v>
          </cell>
        </row>
        <row r="138">
          <cell r="E138">
            <v>0.2345621</v>
          </cell>
        </row>
        <row r="139">
          <cell r="E139">
            <v>0.18809609999999999</v>
          </cell>
        </row>
        <row r="140">
          <cell r="E140">
            <v>0.18013000000000001</v>
          </cell>
        </row>
        <row r="141">
          <cell r="E141">
            <v>0.2405735</v>
          </cell>
        </row>
        <row r="142">
          <cell r="E142">
            <v>0.1638619</v>
          </cell>
        </row>
        <row r="143">
          <cell r="E143">
            <v>0.238957</v>
          </cell>
        </row>
        <row r="144">
          <cell r="E144">
            <v>0.10191500000000001</v>
          </cell>
        </row>
        <row r="145">
          <cell r="E145">
            <v>0.1188184</v>
          </cell>
        </row>
        <row r="146">
          <cell r="E146">
            <v>0.36046080000000003</v>
          </cell>
        </row>
        <row r="147">
          <cell r="E147">
            <v>0.36558740000000001</v>
          </cell>
        </row>
        <row r="148">
          <cell r="E148">
            <v>0.29887930000000001</v>
          </cell>
        </row>
        <row r="149">
          <cell r="E149">
            <v>0.18629009999999999</v>
          </cell>
        </row>
        <row r="150">
          <cell r="E150">
            <v>0.1735207</v>
          </cell>
        </row>
        <row r="151">
          <cell r="E151">
            <v>0.15390970000000001</v>
          </cell>
        </row>
        <row r="152">
          <cell r="E152">
            <v>0.19419539999999999</v>
          </cell>
        </row>
        <row r="153">
          <cell r="E153">
            <v>0.124344</v>
          </cell>
        </row>
        <row r="154">
          <cell r="E154">
            <v>0.13883290000000001</v>
          </cell>
        </row>
        <row r="155">
          <cell r="E155">
            <v>5.8648899999999997E-2</v>
          </cell>
        </row>
        <row r="156">
          <cell r="E156">
            <v>6.8803199999999995E-2</v>
          </cell>
        </row>
        <row r="157">
          <cell r="E157">
            <v>0.17202619999999999</v>
          </cell>
        </row>
        <row r="158">
          <cell r="E158">
            <v>0.24689539999999999</v>
          </cell>
        </row>
        <row r="159">
          <cell r="E159">
            <v>0.1781817</v>
          </cell>
        </row>
        <row r="160">
          <cell r="E160">
            <v>0.25669999999999998</v>
          </cell>
        </row>
        <row r="161">
          <cell r="E161">
            <v>0.32038620000000001</v>
          </cell>
        </row>
        <row r="162">
          <cell r="E162">
            <v>0.3625485</v>
          </cell>
        </row>
        <row r="163">
          <cell r="E163">
            <v>0.1166329</v>
          </cell>
        </row>
        <row r="164">
          <cell r="E164">
            <v>0.21818182</v>
          </cell>
        </row>
        <row r="165">
          <cell r="E165">
            <v>0.3580469</v>
          </cell>
        </row>
        <row r="166">
          <cell r="E166">
            <v>7.5980599999999995E-2</v>
          </cell>
        </row>
        <row r="167">
          <cell r="E167">
            <v>0.24493599999999999</v>
          </cell>
        </row>
        <row r="168">
          <cell r="E168">
            <v>0.2062369</v>
          </cell>
        </row>
        <row r="169">
          <cell r="E169">
            <v>0.1111201</v>
          </cell>
        </row>
        <row r="170">
          <cell r="E170">
            <v>0.62335879999999999</v>
          </cell>
        </row>
        <row r="171">
          <cell r="E171">
            <v>2.4354399999999998E-2</v>
          </cell>
        </row>
        <row r="172">
          <cell r="E172">
            <v>0.1113196</v>
          </cell>
        </row>
        <row r="173">
          <cell r="E173">
            <v>0.1176336</v>
          </cell>
        </row>
        <row r="174">
          <cell r="E174">
            <v>0.17846229999999999</v>
          </cell>
        </row>
        <row r="175">
          <cell r="E175">
            <v>5.8971900000000001E-2</v>
          </cell>
        </row>
        <row r="176">
          <cell r="E176">
            <v>0.13109670000000001</v>
          </cell>
        </row>
        <row r="177">
          <cell r="E177">
            <v>0.26236389999999998</v>
          </cell>
        </row>
        <row r="178">
          <cell r="E178">
            <v>0.12941849999999999</v>
          </cell>
        </row>
        <row r="179">
          <cell r="E179">
            <v>0.13582340000000001</v>
          </cell>
        </row>
        <row r="180">
          <cell r="E180">
            <v>0.1392554</v>
          </cell>
        </row>
        <row r="181">
          <cell r="E181">
            <v>0.13797029999999999</v>
          </cell>
        </row>
        <row r="182">
          <cell r="E182">
            <v>0.1242649</v>
          </cell>
        </row>
        <row r="183">
          <cell r="E183">
            <v>5.99301E-2</v>
          </cell>
        </row>
        <row r="184">
          <cell r="E184">
            <v>0.12576100000000001</v>
          </cell>
        </row>
        <row r="185">
          <cell r="E185">
            <v>3.90111E-2</v>
          </cell>
        </row>
        <row r="186">
          <cell r="E186">
            <v>9.2972200000000005E-2</v>
          </cell>
        </row>
        <row r="187">
          <cell r="E187">
            <v>0.54397359999999995</v>
          </cell>
        </row>
        <row r="188">
          <cell r="E188">
            <v>0.26220460000000001</v>
          </cell>
        </row>
        <row r="189">
          <cell r="E189">
            <v>0.33481959999999999</v>
          </cell>
        </row>
        <row r="190">
          <cell r="E190">
            <v>5.2224399999999997E-2</v>
          </cell>
        </row>
        <row r="191">
          <cell r="E191">
            <v>0.32221179999999999</v>
          </cell>
        </row>
        <row r="192">
          <cell r="E192">
            <v>0.1965749</v>
          </cell>
        </row>
        <row r="193">
          <cell r="E193">
            <v>6.4025200000000004E-2</v>
          </cell>
        </row>
        <row r="194">
          <cell r="E194">
            <v>0.1332865</v>
          </cell>
        </row>
        <row r="195">
          <cell r="E195">
            <v>0.25999879999999997</v>
          </cell>
        </row>
        <row r="196">
          <cell r="E196">
            <v>0.19869999999999999</v>
          </cell>
        </row>
        <row r="197">
          <cell r="E197">
            <v>0.3370496</v>
          </cell>
        </row>
      </sheetData>
      <sheetData sheetId="12">
        <row r="4">
          <cell r="E4">
            <v>0.13867769999999999</v>
          </cell>
        </row>
        <row r="5">
          <cell r="E5">
            <v>0.1666676</v>
          </cell>
        </row>
        <row r="6">
          <cell r="E6">
            <v>0.13771030000000001</v>
          </cell>
        </row>
        <row r="7">
          <cell r="E7">
            <v>0.10582080000000001</v>
          </cell>
        </row>
        <row r="8">
          <cell r="E8">
            <v>0.19931370000000001</v>
          </cell>
        </row>
        <row r="9">
          <cell r="E9">
            <v>0.2937516</v>
          </cell>
        </row>
        <row r="10">
          <cell r="E10">
            <v>0.56278720000000004</v>
          </cell>
        </row>
        <row r="11">
          <cell r="E11">
            <v>0.1215532</v>
          </cell>
        </row>
        <row r="12">
          <cell r="E12">
            <v>0.1452242</v>
          </cell>
        </row>
        <row r="13">
          <cell r="E13">
            <v>0.1111331</v>
          </cell>
        </row>
        <row r="14">
          <cell r="E14">
            <v>0.20263100000000001</v>
          </cell>
        </row>
        <row r="15">
          <cell r="E15">
            <v>0.1240435</v>
          </cell>
        </row>
        <row r="16">
          <cell r="E16">
            <v>0.148449</v>
          </cell>
        </row>
        <row r="17">
          <cell r="E17">
            <v>4.5536E-2</v>
          </cell>
        </row>
        <row r="18">
          <cell r="E18">
            <v>0.3482751</v>
          </cell>
        </row>
        <row r="19">
          <cell r="E19">
            <v>0.1078481</v>
          </cell>
        </row>
        <row r="20">
          <cell r="E20">
            <v>0.2151323</v>
          </cell>
        </row>
        <row r="21">
          <cell r="E21">
            <v>0.36659950000000002</v>
          </cell>
        </row>
        <row r="22">
          <cell r="E22">
            <v>0.14798600000000001</v>
          </cell>
        </row>
        <row r="23">
          <cell r="E23">
            <v>6.5806299999999998E-2</v>
          </cell>
        </row>
        <row r="24">
          <cell r="E24">
            <v>9.0963600000000006E-2</v>
          </cell>
        </row>
        <row r="25">
          <cell r="E25">
            <v>0.21027419999999999</v>
          </cell>
        </row>
        <row r="26">
          <cell r="E26">
            <v>0.1037088</v>
          </cell>
        </row>
        <row r="27">
          <cell r="E27">
            <v>0.61313189999999995</v>
          </cell>
        </row>
        <row r="28">
          <cell r="E28">
            <v>0.33840130000000002</v>
          </cell>
        </row>
        <row r="29">
          <cell r="E29">
            <v>0.36620009999999997</v>
          </cell>
        </row>
        <row r="30">
          <cell r="E30">
            <v>0.21015780000000001</v>
          </cell>
        </row>
        <row r="31">
          <cell r="E31">
            <v>0.2705304</v>
          </cell>
        </row>
        <row r="32">
          <cell r="E32">
            <v>0.1144187</v>
          </cell>
        </row>
        <row r="33">
          <cell r="E33">
            <v>0.20409649999999999</v>
          </cell>
        </row>
        <row r="34">
          <cell r="E34">
            <v>0.3950804</v>
          </cell>
        </row>
        <row r="35">
          <cell r="E35">
            <v>0.42774380000000001</v>
          </cell>
        </row>
        <row r="36">
          <cell r="E36">
            <v>0.15395739999999999</v>
          </cell>
        </row>
        <row r="37">
          <cell r="E37">
            <v>0.3103515</v>
          </cell>
        </row>
        <row r="38">
          <cell r="E38">
            <v>0.5376282</v>
          </cell>
        </row>
        <row r="39">
          <cell r="E39">
            <v>6.0836800000000003E-2</v>
          </cell>
        </row>
        <row r="40">
          <cell r="E40">
            <v>0.24875349999999999</v>
          </cell>
        </row>
        <row r="41">
          <cell r="E41">
            <v>0.17410700000000001</v>
          </cell>
        </row>
        <row r="42">
          <cell r="E42">
            <v>0.1167271</v>
          </cell>
        </row>
        <row r="43">
          <cell r="E43">
            <v>0.17988609999999999</v>
          </cell>
        </row>
        <row r="44">
          <cell r="E44">
            <v>9.4598199999999993E-2</v>
          </cell>
        </row>
        <row r="45">
          <cell r="E45">
            <v>0.2179557</v>
          </cell>
        </row>
        <row r="46">
          <cell r="E46">
            <v>0.18096590000000001</v>
          </cell>
        </row>
        <row r="47">
          <cell r="E47">
            <v>0.158023</v>
          </cell>
        </row>
        <row r="48">
          <cell r="E48">
            <v>0.1326995</v>
          </cell>
        </row>
        <row r="49">
          <cell r="E49">
            <v>0.30675409999999997</v>
          </cell>
        </row>
        <row r="50">
          <cell r="E50">
            <v>0.1396607</v>
          </cell>
        </row>
        <row r="51">
          <cell r="E51">
            <v>0.106778</v>
          </cell>
        </row>
        <row r="52">
          <cell r="E52">
            <v>0.1409463</v>
          </cell>
        </row>
        <row r="53">
          <cell r="E53">
            <v>0.32817370000000001</v>
          </cell>
        </row>
        <row r="54">
          <cell r="E54">
            <v>0.2720979</v>
          </cell>
        </row>
        <row r="55">
          <cell r="E55">
            <v>0.26725660000000001</v>
          </cell>
        </row>
        <row r="56">
          <cell r="E56">
            <v>5.0328999999999999E-2</v>
          </cell>
        </row>
        <row r="57">
          <cell r="E57">
            <v>0.20184279999999999</v>
          </cell>
        </row>
        <row r="58">
          <cell r="E58">
            <v>0.34632230000000003</v>
          </cell>
        </row>
        <row r="59">
          <cell r="E59">
            <v>0.1185978</v>
          </cell>
        </row>
        <row r="60">
          <cell r="E60">
            <v>0.15619250000000001</v>
          </cell>
        </row>
        <row r="61">
          <cell r="E61">
            <v>4.4415499999999997E-2</v>
          </cell>
        </row>
        <row r="62">
          <cell r="E62">
            <v>0.25181559999999997</v>
          </cell>
        </row>
        <row r="63">
          <cell r="E63">
            <v>0.1078042</v>
          </cell>
        </row>
        <row r="64">
          <cell r="E64">
            <v>0.49656070000000002</v>
          </cell>
        </row>
        <row r="65">
          <cell r="E65">
            <v>0.3896116</v>
          </cell>
        </row>
        <row r="66">
          <cell r="E66">
            <v>6.7835199999999998E-2</v>
          </cell>
        </row>
        <row r="67">
          <cell r="E67">
            <v>9.2975299999999997E-2</v>
          </cell>
        </row>
        <row r="68">
          <cell r="E68">
            <v>0.1244763</v>
          </cell>
        </row>
        <row r="69">
          <cell r="E69">
            <v>0.1028116</v>
          </cell>
        </row>
        <row r="70">
          <cell r="E70">
            <v>0.5271209</v>
          </cell>
        </row>
        <row r="71">
          <cell r="E71">
            <v>0.37982310000000002</v>
          </cell>
        </row>
        <row r="72">
          <cell r="E72">
            <v>0.19476940000000001</v>
          </cell>
        </row>
        <row r="73">
          <cell r="E73">
            <v>0.29741440000000002</v>
          </cell>
        </row>
        <row r="74">
          <cell r="E74">
            <v>0.69431569999999998</v>
          </cell>
        </row>
        <row r="75">
          <cell r="E75">
            <v>7.4009000000000005E-2</v>
          </cell>
        </row>
        <row r="76">
          <cell r="E76">
            <v>0.15885299999999999</v>
          </cell>
        </row>
        <row r="77">
          <cell r="E77">
            <v>0.12616630000000001</v>
          </cell>
        </row>
        <row r="78">
          <cell r="E78">
            <v>0.1396607</v>
          </cell>
        </row>
        <row r="79">
          <cell r="E79">
            <v>0.1622613</v>
          </cell>
        </row>
        <row r="80">
          <cell r="E80">
            <v>0.1740978</v>
          </cell>
        </row>
        <row r="81">
          <cell r="E81">
            <v>3.5416900000000001E-2</v>
          </cell>
        </row>
        <row r="82">
          <cell r="E82">
            <v>0.20360349999999999</v>
          </cell>
        </row>
        <row r="83">
          <cell r="E83">
            <v>9.7024799999999994E-2</v>
          </cell>
        </row>
        <row r="84">
          <cell r="E84">
            <v>0.2176525</v>
          </cell>
        </row>
        <row r="85">
          <cell r="E85">
            <v>0.32013839999999999</v>
          </cell>
        </row>
        <row r="86">
          <cell r="E86">
            <v>0.32212669999999999</v>
          </cell>
        </row>
        <row r="87">
          <cell r="E87">
            <v>0.16806209999999999</v>
          </cell>
        </row>
        <row r="88">
          <cell r="E88">
            <v>0.1786017</v>
          </cell>
        </row>
        <row r="89">
          <cell r="E89">
            <v>0.47542050000000002</v>
          </cell>
        </row>
        <row r="90">
          <cell r="E90">
            <v>7.2642300000000007E-2</v>
          </cell>
        </row>
        <row r="91">
          <cell r="E91">
            <v>9.7065499999999999E-2</v>
          </cell>
        </row>
        <row r="92">
          <cell r="E92">
            <v>8.1821000000000005E-2</v>
          </cell>
        </row>
        <row r="93">
          <cell r="E93">
            <v>0.19413749999999999</v>
          </cell>
        </row>
        <row r="94">
          <cell r="E94">
            <v>0.1220092</v>
          </cell>
        </row>
        <row r="95">
          <cell r="E95">
            <v>0.1188799</v>
          </cell>
        </row>
        <row r="96">
          <cell r="E96">
            <v>0.12188939999999999</v>
          </cell>
        </row>
        <row r="97">
          <cell r="E97">
            <v>0.12744920000000001</v>
          </cell>
        </row>
        <row r="98">
          <cell r="E98">
            <v>0.16797580000000001</v>
          </cell>
        </row>
        <row r="99">
          <cell r="E99">
            <v>0.1961957</v>
          </cell>
        </row>
        <row r="100">
          <cell r="E100">
            <v>0.15958259999999999</v>
          </cell>
        </row>
        <row r="101">
          <cell r="E101">
            <v>6.7711800000000003E-2</v>
          </cell>
        </row>
        <row r="102">
          <cell r="E102">
            <v>0.1021817</v>
          </cell>
        </row>
        <row r="103">
          <cell r="E103">
            <v>0.23864179999999999</v>
          </cell>
        </row>
        <row r="104">
          <cell r="E104">
            <v>0.1870057</v>
          </cell>
        </row>
        <row r="105">
          <cell r="E105">
            <v>0.28621220000000003</v>
          </cell>
        </row>
        <row r="106">
          <cell r="E106">
            <v>0.1018915</v>
          </cell>
        </row>
        <row r="107">
          <cell r="E107">
            <v>0.13700699999999999</v>
          </cell>
        </row>
        <row r="108">
          <cell r="E108">
            <v>0.13726440000000001</v>
          </cell>
        </row>
        <row r="109">
          <cell r="E109">
            <v>0.23777139999999999</v>
          </cell>
        </row>
        <row r="110">
          <cell r="E110">
            <v>0.40146789999999999</v>
          </cell>
        </row>
        <row r="111">
          <cell r="E111">
            <v>0.1963163</v>
          </cell>
        </row>
        <row r="112">
          <cell r="E112">
            <v>0.19211780000000001</v>
          </cell>
        </row>
        <row r="113">
          <cell r="E113">
            <v>0.15126100000000001</v>
          </cell>
        </row>
        <row r="114">
          <cell r="E114">
            <v>0.30675999999999998</v>
          </cell>
        </row>
        <row r="115">
          <cell r="E115">
            <v>0.1947797</v>
          </cell>
        </row>
        <row r="116">
          <cell r="E116">
            <v>0.21910489999999999</v>
          </cell>
        </row>
        <row r="117">
          <cell r="E117">
            <v>0.3250787</v>
          </cell>
        </row>
        <row r="118">
          <cell r="E118">
            <v>0.10868750000000001</v>
          </cell>
        </row>
        <row r="119">
          <cell r="E119">
            <v>0.29570289999999999</v>
          </cell>
        </row>
        <row r="120">
          <cell r="E120">
            <v>0.22367519999999999</v>
          </cell>
        </row>
        <row r="121">
          <cell r="E121">
            <v>0.15462390000000001</v>
          </cell>
        </row>
        <row r="122">
          <cell r="E122">
            <v>-7.2782600000000003E-2</v>
          </cell>
        </row>
        <row r="123">
          <cell r="E123">
            <v>0.21114330000000001</v>
          </cell>
        </row>
        <row r="124">
          <cell r="E124">
            <v>0.34455269999999999</v>
          </cell>
        </row>
        <row r="125">
          <cell r="E125">
            <v>7.2492200000000007E-2</v>
          </cell>
        </row>
        <row r="126">
          <cell r="E126">
            <v>0.38540990000000003</v>
          </cell>
        </row>
        <row r="127">
          <cell r="E127">
            <v>0.70739569999999996</v>
          </cell>
        </row>
        <row r="128">
          <cell r="E128">
            <v>0.43766870000000002</v>
          </cell>
        </row>
        <row r="129">
          <cell r="E129">
            <v>0.28384090000000001</v>
          </cell>
        </row>
        <row r="130">
          <cell r="E130">
            <v>0.13266</v>
          </cell>
        </row>
        <row r="131">
          <cell r="E131">
            <v>0.18488779999999999</v>
          </cell>
        </row>
        <row r="132">
          <cell r="E132">
            <v>0.1150542</v>
          </cell>
        </row>
        <row r="133">
          <cell r="E133">
            <v>5.2205500000000002E-2</v>
          </cell>
        </row>
        <row r="134">
          <cell r="E134">
            <v>0.10771310000000001</v>
          </cell>
        </row>
        <row r="135">
          <cell r="E135">
            <v>0.18343219999999999</v>
          </cell>
        </row>
        <row r="136">
          <cell r="E136">
            <v>0.2931628</v>
          </cell>
        </row>
        <row r="137">
          <cell r="E137">
            <v>9.67755E-2</v>
          </cell>
        </row>
        <row r="138">
          <cell r="E138">
            <v>0.2240653</v>
          </cell>
        </row>
        <row r="139">
          <cell r="E139">
            <v>0.19536770000000001</v>
          </cell>
        </row>
        <row r="140">
          <cell r="E140">
            <v>0.18734139999999999</v>
          </cell>
        </row>
        <row r="141">
          <cell r="E141">
            <v>0.24610580000000001</v>
          </cell>
        </row>
        <row r="142">
          <cell r="E142">
            <v>0.17142499999999999</v>
          </cell>
        </row>
        <row r="143">
          <cell r="E143">
            <v>0.24258289999999999</v>
          </cell>
        </row>
        <row r="144">
          <cell r="E144">
            <v>0.1134245</v>
          </cell>
        </row>
        <row r="145">
          <cell r="E145">
            <v>0.12280679999999999</v>
          </cell>
        </row>
        <row r="146">
          <cell r="E146">
            <v>0.35885270000000002</v>
          </cell>
        </row>
        <row r="147">
          <cell r="E147">
            <v>0.3611067</v>
          </cell>
        </row>
        <row r="148">
          <cell r="E148">
            <v>0.27628229999999998</v>
          </cell>
        </row>
        <row r="149">
          <cell r="E149">
            <v>0.1902066</v>
          </cell>
        </row>
        <row r="150">
          <cell r="E150">
            <v>0.17656359999999999</v>
          </cell>
        </row>
        <row r="151">
          <cell r="E151">
            <v>0.162601</v>
          </cell>
        </row>
        <row r="152">
          <cell r="E152">
            <v>0.19926250000000001</v>
          </cell>
        </row>
        <row r="153">
          <cell r="E153">
            <v>0.1321261</v>
          </cell>
        </row>
        <row r="154">
          <cell r="E154">
            <v>0.12198680000000001</v>
          </cell>
        </row>
        <row r="155">
          <cell r="E155">
            <v>6.2761700000000004E-2</v>
          </cell>
        </row>
        <row r="156">
          <cell r="E156">
            <v>7.0366499999999998E-2</v>
          </cell>
        </row>
        <row r="157">
          <cell r="E157">
            <v>0.17147180000000001</v>
          </cell>
        </row>
        <row r="158">
          <cell r="E158">
            <v>0.25106469999999997</v>
          </cell>
        </row>
        <row r="159">
          <cell r="E159">
            <v>0.17492640000000001</v>
          </cell>
        </row>
        <row r="160">
          <cell r="E160">
            <v>0.35201110000000002</v>
          </cell>
        </row>
        <row r="161">
          <cell r="E161">
            <v>0.29597129999999999</v>
          </cell>
        </row>
        <row r="162">
          <cell r="E162">
            <v>0.3359181</v>
          </cell>
        </row>
        <row r="163">
          <cell r="E163">
            <v>0.1134831</v>
          </cell>
        </row>
        <row r="164">
          <cell r="E164">
            <v>1.9192299999999999E-2</v>
          </cell>
        </row>
        <row r="165">
          <cell r="E165">
            <v>0.35435470000000002</v>
          </cell>
        </row>
        <row r="166">
          <cell r="E166">
            <v>8.4954000000000002E-2</v>
          </cell>
        </row>
        <row r="167">
          <cell r="E167">
            <v>0.2477067</v>
          </cell>
        </row>
        <row r="168">
          <cell r="E168">
            <v>0.21107010000000001</v>
          </cell>
        </row>
        <row r="169">
          <cell r="E169">
            <v>0.1210695</v>
          </cell>
        </row>
        <row r="170">
          <cell r="E170">
            <v>0.61853619999999998</v>
          </cell>
        </row>
        <row r="171">
          <cell r="E171">
            <v>2.66471E-2</v>
          </cell>
        </row>
        <row r="172">
          <cell r="E172">
            <v>0.1151652</v>
          </cell>
        </row>
        <row r="173">
          <cell r="E173">
            <v>0.1248595</v>
          </cell>
        </row>
        <row r="174">
          <cell r="E174">
            <v>0.17904120000000001</v>
          </cell>
        </row>
        <row r="175">
          <cell r="E175">
            <v>7.0024299999999998E-2</v>
          </cell>
        </row>
        <row r="176">
          <cell r="E176">
            <v>0.119728</v>
          </cell>
        </row>
        <row r="177">
          <cell r="E177">
            <v>0.26315660000000002</v>
          </cell>
        </row>
        <row r="178">
          <cell r="E178">
            <v>0.1337951</v>
          </cell>
        </row>
        <row r="179">
          <cell r="E179">
            <v>0.12983910000000001</v>
          </cell>
        </row>
        <row r="180">
          <cell r="E180">
            <v>0.1401712</v>
          </cell>
        </row>
        <row r="181">
          <cell r="E181">
            <v>0.1433064</v>
          </cell>
        </row>
        <row r="182">
          <cell r="E182">
            <v>0.12457790000000001</v>
          </cell>
        </row>
        <row r="183">
          <cell r="E183">
            <v>4.7802299999999999E-2</v>
          </cell>
        </row>
        <row r="184">
          <cell r="E184">
            <v>0.131186</v>
          </cell>
        </row>
        <row r="185">
          <cell r="E185">
            <v>4.9794900000000003E-2</v>
          </cell>
        </row>
        <row r="186">
          <cell r="E186">
            <v>0.10367899999999999</v>
          </cell>
        </row>
        <row r="187">
          <cell r="E187">
            <v>0.54499969999999998</v>
          </cell>
        </row>
        <row r="188">
          <cell r="E188">
            <v>0.26972059999999998</v>
          </cell>
        </row>
        <row r="189">
          <cell r="E189">
            <v>0.33651520000000001</v>
          </cell>
        </row>
        <row r="190">
          <cell r="E190">
            <v>6.23224E-2</v>
          </cell>
        </row>
        <row r="191">
          <cell r="E191">
            <v>0.32200879999999998</v>
          </cell>
        </row>
        <row r="192">
          <cell r="E192">
            <v>0.19366520000000001</v>
          </cell>
        </row>
        <row r="193">
          <cell r="E193">
            <v>7.3697200000000004E-2</v>
          </cell>
        </row>
        <row r="194">
          <cell r="E194">
            <v>0.14105870000000001</v>
          </cell>
        </row>
        <row r="195">
          <cell r="E195">
            <v>0.24392269999999999</v>
          </cell>
        </row>
        <row r="196">
          <cell r="E196">
            <v>0.17819750000000001</v>
          </cell>
        </row>
        <row r="197">
          <cell r="E197">
            <v>0.33077679999999998</v>
          </cell>
        </row>
      </sheetData>
      <sheetData sheetId="13">
        <row r="4">
          <cell r="E4">
            <v>5.3376E-2</v>
          </cell>
        </row>
        <row r="5">
          <cell r="E5">
            <v>0.17810190000000001</v>
          </cell>
        </row>
        <row r="6">
          <cell r="E6">
            <v>9.4885399999999995E-2</v>
          </cell>
        </row>
        <row r="7">
          <cell r="E7">
            <v>9.52094E-2</v>
          </cell>
        </row>
        <row r="8">
          <cell r="E8">
            <v>0.1101586</v>
          </cell>
        </row>
        <row r="9">
          <cell r="E9">
            <v>0.12924869999999999</v>
          </cell>
        </row>
        <row r="10">
          <cell r="E10">
            <v>0.19525039999999999</v>
          </cell>
        </row>
        <row r="11">
          <cell r="E11">
            <v>4.1896700000000002E-2</v>
          </cell>
        </row>
        <row r="12">
          <cell r="E12">
            <v>0.13258618</v>
          </cell>
        </row>
        <row r="13">
          <cell r="E13">
            <v>9.4382199999999999E-2</v>
          </cell>
        </row>
        <row r="14">
          <cell r="E14">
            <v>0.12113260000000001</v>
          </cell>
        </row>
        <row r="15">
          <cell r="E15">
            <v>7.6310900000000001E-2</v>
          </cell>
        </row>
        <row r="16">
          <cell r="E16">
            <v>9.6858600000000003E-2</v>
          </cell>
        </row>
        <row r="17">
          <cell r="E17">
            <v>1.7712100000000001E-2</v>
          </cell>
        </row>
        <row r="18">
          <cell r="E18">
            <v>0.12104040000000001</v>
          </cell>
        </row>
        <row r="19">
          <cell r="E19">
            <v>4.1182000000000003E-2</v>
          </cell>
        </row>
        <row r="20">
          <cell r="E20">
            <v>0.13758020000000001</v>
          </cell>
        </row>
        <row r="21">
          <cell r="E21">
            <v>0.15523709999999999</v>
          </cell>
        </row>
        <row r="22">
          <cell r="E22">
            <v>2.606E-2</v>
          </cell>
        </row>
        <row r="23">
          <cell r="E23">
            <v>1.4708499999999999E-2</v>
          </cell>
        </row>
        <row r="24">
          <cell r="E24">
            <v>5.0621399999999997E-2</v>
          </cell>
        </row>
        <row r="25">
          <cell r="E25">
            <v>6.9499000000000005E-2</v>
          </cell>
        </row>
        <row r="26">
          <cell r="E26">
            <v>5.3455799999999998E-2</v>
          </cell>
        </row>
        <row r="27">
          <cell r="E27">
            <v>0.17508099999999999</v>
          </cell>
        </row>
        <row r="28">
          <cell r="E28">
            <v>0.13767979999999999</v>
          </cell>
        </row>
        <row r="29">
          <cell r="E29">
            <v>0.16521569999999999</v>
          </cell>
        </row>
        <row r="30">
          <cell r="E30">
            <v>4.4218300000000002E-2</v>
          </cell>
        </row>
        <row r="31">
          <cell r="E31">
            <v>0.16817190000000001</v>
          </cell>
        </row>
        <row r="32">
          <cell r="E32">
            <v>5.6401699999999999E-2</v>
          </cell>
        </row>
        <row r="33">
          <cell r="E33">
            <v>0.1446614</v>
          </cell>
        </row>
        <row r="34">
          <cell r="E34">
            <v>0.1946312</v>
          </cell>
        </row>
        <row r="35">
          <cell r="E35">
            <v>0.19398280000000001</v>
          </cell>
        </row>
        <row r="36">
          <cell r="E36">
            <v>4.6860699999999998E-2</v>
          </cell>
        </row>
        <row r="37">
          <cell r="E37">
            <v>0.13665330000000001</v>
          </cell>
        </row>
        <row r="38">
          <cell r="E38">
            <v>0.15879599999999999</v>
          </cell>
        </row>
        <row r="39">
          <cell r="E39">
            <v>6.4471200000000006E-2</v>
          </cell>
        </row>
        <row r="40">
          <cell r="E40">
            <v>0.18465590000000001</v>
          </cell>
        </row>
        <row r="41">
          <cell r="E41">
            <v>6.3427399999999995E-2</v>
          </cell>
        </row>
        <row r="42">
          <cell r="E42">
            <v>3.2367399999999998E-2</v>
          </cell>
        </row>
        <row r="43">
          <cell r="E43">
            <v>7.0350599999999999E-2</v>
          </cell>
        </row>
        <row r="44">
          <cell r="E44">
            <v>1.6297300000000001E-2</v>
          </cell>
        </row>
        <row r="45">
          <cell r="E45">
            <v>0.1006263</v>
          </cell>
        </row>
        <row r="46">
          <cell r="E46">
            <v>7.1930499999999994E-2</v>
          </cell>
        </row>
        <row r="47">
          <cell r="E47">
            <v>2.8265700000000001E-2</v>
          </cell>
        </row>
        <row r="48">
          <cell r="E48">
            <v>2.6968200000000001E-2</v>
          </cell>
        </row>
        <row r="49">
          <cell r="E49">
            <v>0.1001918</v>
          </cell>
        </row>
        <row r="50">
          <cell r="E50">
            <v>0.18465590000000001</v>
          </cell>
        </row>
        <row r="51">
          <cell r="E51">
            <v>4.2767199999999998E-2</v>
          </cell>
        </row>
        <row r="52">
          <cell r="E52">
            <v>6.7303500000000002E-2</v>
          </cell>
        </row>
        <row r="53">
          <cell r="E53">
            <v>6.2804700000000005E-2</v>
          </cell>
        </row>
        <row r="54">
          <cell r="E54">
            <v>7.2891899999999996E-2</v>
          </cell>
        </row>
        <row r="55">
          <cell r="E55">
            <v>8.9153300000000005E-2</v>
          </cell>
        </row>
        <row r="56">
          <cell r="E56">
            <v>5.4189000000000001E-2</v>
          </cell>
        </row>
        <row r="57">
          <cell r="E57">
            <v>0.1030881</v>
          </cell>
        </row>
        <row r="58">
          <cell r="E58">
            <v>0.11989180000000001</v>
          </cell>
        </row>
        <row r="59">
          <cell r="E59">
            <v>7.0990499999999998E-2</v>
          </cell>
        </row>
        <row r="60">
          <cell r="E60">
            <v>0.1296795</v>
          </cell>
        </row>
        <row r="61">
          <cell r="E61">
            <v>2.4874199999999999E-2</v>
          </cell>
        </row>
        <row r="62">
          <cell r="E62">
            <v>0.123159</v>
          </cell>
        </row>
        <row r="63">
          <cell r="E63">
            <v>8.91565E-2</v>
          </cell>
        </row>
        <row r="64">
          <cell r="E64">
            <v>4.3427300000000002E-2</v>
          </cell>
        </row>
        <row r="65">
          <cell r="E65">
            <v>0.102853</v>
          </cell>
        </row>
        <row r="66">
          <cell r="E66">
            <v>3.2622499999999999E-2</v>
          </cell>
        </row>
        <row r="67">
          <cell r="E67">
            <v>2.76513E-2</v>
          </cell>
        </row>
        <row r="68">
          <cell r="E68">
            <v>0.16948150000000001</v>
          </cell>
        </row>
        <row r="69">
          <cell r="E69">
            <v>3.0159499999999999E-2</v>
          </cell>
        </row>
        <row r="70">
          <cell r="E70">
            <v>0.13808960000000001</v>
          </cell>
        </row>
        <row r="71">
          <cell r="E71">
            <v>0.109144</v>
          </cell>
        </row>
        <row r="72">
          <cell r="E72">
            <v>1.02548E-2</v>
          </cell>
        </row>
        <row r="73">
          <cell r="E73">
            <v>0.20241809999999999</v>
          </cell>
        </row>
        <row r="74">
          <cell r="E74">
            <v>0.60619040000000002</v>
          </cell>
        </row>
        <row r="75">
          <cell r="E75">
            <v>0.12399300000000001</v>
          </cell>
        </row>
        <row r="76">
          <cell r="E76">
            <v>1.6984800000000001E-2</v>
          </cell>
        </row>
        <row r="77">
          <cell r="E77">
            <v>7.4994699999999997E-2</v>
          </cell>
        </row>
        <row r="78">
          <cell r="E78">
            <v>5.1000999999999998E-3</v>
          </cell>
        </row>
        <row r="79">
          <cell r="E79">
            <v>0.18440419999999999</v>
          </cell>
        </row>
        <row r="80">
          <cell r="E80">
            <v>0.1045484</v>
          </cell>
        </row>
        <row r="81">
          <cell r="E81">
            <v>4.2172500000000002E-2</v>
          </cell>
        </row>
        <row r="82">
          <cell r="E82">
            <v>3.0527800000000001E-2</v>
          </cell>
        </row>
        <row r="83">
          <cell r="E83">
            <v>2.43652E-2</v>
          </cell>
        </row>
        <row r="84">
          <cell r="E84">
            <v>7.0480799999999996E-2</v>
          </cell>
        </row>
        <row r="85">
          <cell r="E85">
            <v>0.17248050000000001</v>
          </cell>
        </row>
        <row r="86">
          <cell r="E86">
            <v>0.1803131</v>
          </cell>
        </row>
        <row r="87">
          <cell r="E87">
            <v>0.15650330000000001</v>
          </cell>
        </row>
        <row r="88">
          <cell r="E88">
            <v>1.3496000000000001E-3</v>
          </cell>
        </row>
        <row r="89">
          <cell r="E89">
            <v>4.1792200000000002E-2</v>
          </cell>
        </row>
        <row r="90">
          <cell r="E90">
            <v>5.2382999999999999E-2</v>
          </cell>
        </row>
        <row r="91">
          <cell r="E91">
            <v>2.7284200000000002E-2</v>
          </cell>
        </row>
        <row r="92">
          <cell r="E92">
            <v>2.17556E-2</v>
          </cell>
        </row>
        <row r="93">
          <cell r="E93">
            <v>7.18916E-2</v>
          </cell>
        </row>
        <row r="94">
          <cell r="E94">
            <v>3.5226100000000003E-2</v>
          </cell>
        </row>
        <row r="95">
          <cell r="E95">
            <v>2.1793300000000002E-2</v>
          </cell>
        </row>
        <row r="96">
          <cell r="E96">
            <v>5.0048000000000002E-2</v>
          </cell>
        </row>
        <row r="97">
          <cell r="E97">
            <v>2.1326100000000001E-2</v>
          </cell>
        </row>
        <row r="98">
          <cell r="E98">
            <v>7.6043299999999994E-2</v>
          </cell>
        </row>
        <row r="99">
          <cell r="E99">
            <v>7.5436199999999995E-2</v>
          </cell>
        </row>
        <row r="100">
          <cell r="E100">
            <v>1.34167E-2</v>
          </cell>
        </row>
        <row r="101">
          <cell r="E101">
            <v>2.2789199999999999E-2</v>
          </cell>
        </row>
        <row r="102">
          <cell r="E102">
            <v>4.7356299999999997E-2</v>
          </cell>
        </row>
        <row r="103">
          <cell r="E103">
            <v>7.6036000000000006E-2</v>
          </cell>
        </row>
        <row r="104">
          <cell r="E104">
            <v>0.15641079999999999</v>
          </cell>
        </row>
        <row r="105">
          <cell r="E105">
            <v>0.13582179999999999</v>
          </cell>
        </row>
        <row r="106">
          <cell r="E106">
            <v>3.2223849999999998E-2</v>
          </cell>
        </row>
        <row r="107">
          <cell r="E107">
            <v>4.5838400000000001E-2</v>
          </cell>
        </row>
        <row r="108">
          <cell r="E108">
            <v>3.7428799999999998E-2</v>
          </cell>
        </row>
        <row r="109">
          <cell r="E109">
            <v>6.23405E-2</v>
          </cell>
        </row>
        <row r="110">
          <cell r="E110">
            <v>7.0934200000000003E-2</v>
          </cell>
        </row>
        <row r="111">
          <cell r="E111">
            <v>9.8186999999999997E-3</v>
          </cell>
        </row>
        <row r="112">
          <cell r="E112">
            <v>8.49969E-2</v>
          </cell>
        </row>
        <row r="113">
          <cell r="E113">
            <v>1.5942000000000001E-2</v>
          </cell>
        </row>
        <row r="114">
          <cell r="E114">
            <v>8.1787600000000002E-2</v>
          </cell>
        </row>
        <row r="115">
          <cell r="E115">
            <v>9.1950199999999996E-2</v>
          </cell>
        </row>
        <row r="116">
          <cell r="E116">
            <v>6.0305499999999998E-2</v>
          </cell>
        </row>
        <row r="117">
          <cell r="E117">
            <v>0.17294689999999999</v>
          </cell>
        </row>
        <row r="118">
          <cell r="E118">
            <v>3.4699800000000003E-2</v>
          </cell>
        </row>
        <row r="119">
          <cell r="E119">
            <v>5.0625700000000003E-2</v>
          </cell>
        </row>
        <row r="120">
          <cell r="E120">
            <v>7.3102700000000007E-2</v>
          </cell>
        </row>
        <row r="121">
          <cell r="E121">
            <v>1.1237E-3</v>
          </cell>
        </row>
        <row r="122">
          <cell r="E122">
            <v>0.1853949</v>
          </cell>
        </row>
        <row r="123">
          <cell r="E123">
            <v>4.8401899999999998E-2</v>
          </cell>
        </row>
        <row r="124">
          <cell r="E124">
            <v>9.7732100000000002E-2</v>
          </cell>
        </row>
        <row r="125">
          <cell r="E125">
            <v>3.0432600000000001E-2</v>
          </cell>
        </row>
        <row r="126">
          <cell r="E126">
            <v>0.13523769999999999</v>
          </cell>
        </row>
        <row r="127">
          <cell r="E127">
            <v>0.2204643</v>
          </cell>
        </row>
        <row r="128">
          <cell r="E128">
            <v>0.12938859999999999</v>
          </cell>
        </row>
        <row r="129">
          <cell r="E129">
            <v>3.2831899999999997E-2</v>
          </cell>
        </row>
        <row r="130">
          <cell r="E130">
            <v>7.1909769999999998E-2</v>
          </cell>
        </row>
        <row r="131">
          <cell r="E131">
            <v>0.1249879</v>
          </cell>
        </row>
        <row r="132">
          <cell r="E132">
            <v>4.2256000000000002E-2</v>
          </cell>
        </row>
        <row r="133">
          <cell r="E133">
            <v>2.57767E-2</v>
          </cell>
        </row>
        <row r="134">
          <cell r="E134">
            <v>5.3848300000000002E-2</v>
          </cell>
        </row>
        <row r="135">
          <cell r="E135">
            <v>9.3728400000000003E-2</v>
          </cell>
        </row>
        <row r="136">
          <cell r="E136">
            <v>0.14265259999999999</v>
          </cell>
        </row>
        <row r="137">
          <cell r="E137">
            <v>1.0866300000000001E-2</v>
          </cell>
        </row>
        <row r="138">
          <cell r="E138">
            <v>6.1076600000000002E-2</v>
          </cell>
        </row>
        <row r="139">
          <cell r="E139">
            <v>4.7983499999999998E-2</v>
          </cell>
        </row>
        <row r="140">
          <cell r="E140">
            <v>6.7973500000000006E-2</v>
          </cell>
        </row>
        <row r="141">
          <cell r="E141">
            <v>0.131749</v>
          </cell>
        </row>
        <row r="142">
          <cell r="E142">
            <v>0.11576740000000001</v>
          </cell>
        </row>
        <row r="143">
          <cell r="E143">
            <v>7.4326000000000001E-3</v>
          </cell>
        </row>
        <row r="144">
          <cell r="E144">
            <v>9.0984999999999996E-2</v>
          </cell>
        </row>
        <row r="145">
          <cell r="E145">
            <v>6.1726900000000001E-2</v>
          </cell>
        </row>
        <row r="146">
          <cell r="E146">
            <v>5.9245600000000002E-2</v>
          </cell>
        </row>
        <row r="147">
          <cell r="E147">
            <v>0.1268533</v>
          </cell>
        </row>
        <row r="148">
          <cell r="E148">
            <v>0.10178669999999999</v>
          </cell>
        </row>
        <row r="149">
          <cell r="E149">
            <v>0.14964720000000001</v>
          </cell>
        </row>
        <row r="150">
          <cell r="E150">
            <v>5.5260900000000002E-2</v>
          </cell>
        </row>
        <row r="151">
          <cell r="E151">
            <v>7.8889600000000004E-2</v>
          </cell>
        </row>
        <row r="152">
          <cell r="E152">
            <v>6.7838499999999996E-2</v>
          </cell>
        </row>
        <row r="153">
          <cell r="E153">
            <v>7.0151699999999997E-2</v>
          </cell>
        </row>
        <row r="154">
          <cell r="E154">
            <v>4.1673599999999998E-2</v>
          </cell>
        </row>
        <row r="155">
          <cell r="E155">
            <v>2.44167E-2</v>
          </cell>
        </row>
        <row r="156">
          <cell r="E156">
            <v>5.8071299999999999E-2</v>
          </cell>
        </row>
        <row r="157">
          <cell r="E157">
            <v>-0.24906710000000001</v>
          </cell>
        </row>
        <row r="158">
          <cell r="E158">
            <v>0.1181976</v>
          </cell>
        </row>
        <row r="159">
          <cell r="E159">
            <v>2.3655200000000001E-2</v>
          </cell>
        </row>
        <row r="161">
          <cell r="E161">
            <v>8.3505099999999999E-2</v>
          </cell>
        </row>
        <row r="162">
          <cell r="E162">
            <v>9.5283999999999994E-2</v>
          </cell>
        </row>
        <row r="163">
          <cell r="E163">
            <v>0.24822944</v>
          </cell>
        </row>
        <row r="164">
          <cell r="E164">
            <v>1.23E-2</v>
          </cell>
        </row>
        <row r="165">
          <cell r="E165">
            <v>0.1134612</v>
          </cell>
        </row>
        <row r="166">
          <cell r="E166">
            <v>5.9716999999999999E-3</v>
          </cell>
        </row>
        <row r="167">
          <cell r="E167">
            <v>6.5378400000000003E-2</v>
          </cell>
        </row>
        <row r="168">
          <cell r="E168">
            <v>4.56038E-2</v>
          </cell>
        </row>
        <row r="169">
          <cell r="E169">
            <v>0.106558</v>
          </cell>
        </row>
        <row r="170">
          <cell r="E170">
            <v>0.1316582</v>
          </cell>
        </row>
        <row r="171">
          <cell r="E171">
            <v>3.4256000000000002E-2</v>
          </cell>
        </row>
        <row r="172">
          <cell r="E172">
            <v>2.4424299999999999E-2</v>
          </cell>
        </row>
        <row r="173">
          <cell r="E173">
            <v>8.5712999999999998E-2</v>
          </cell>
        </row>
        <row r="174">
          <cell r="E174">
            <v>4.9726300000000001E-2</v>
          </cell>
        </row>
        <row r="175">
          <cell r="E175">
            <v>6.7063999999999999E-2</v>
          </cell>
        </row>
        <row r="176">
          <cell r="E176">
            <v>0.118163</v>
          </cell>
        </row>
        <row r="177">
          <cell r="E177">
            <v>6.2991800000000001E-2</v>
          </cell>
        </row>
        <row r="178">
          <cell r="E178">
            <v>4.0432500000000003E-2</v>
          </cell>
        </row>
        <row r="179">
          <cell r="E179">
            <v>0.1101067</v>
          </cell>
        </row>
        <row r="180">
          <cell r="E180">
            <v>3.9298899999999998E-2</v>
          </cell>
        </row>
        <row r="181">
          <cell r="E181">
            <v>0.24919839999999999</v>
          </cell>
        </row>
        <row r="182">
          <cell r="E182">
            <v>9.3880900000000003E-2</v>
          </cell>
        </row>
        <row r="183">
          <cell r="E183">
            <v>8.2040100000000005E-2</v>
          </cell>
        </row>
        <row r="184">
          <cell r="E184">
            <v>5.9245699999999998E-2</v>
          </cell>
        </row>
        <row r="185">
          <cell r="E185">
            <v>7.5556100000000001E-2</v>
          </cell>
        </row>
        <row r="186">
          <cell r="E186">
            <v>5.8448100000000003E-2</v>
          </cell>
        </row>
        <row r="187">
          <cell r="E187">
            <v>0.25396279999999999</v>
          </cell>
        </row>
        <row r="188">
          <cell r="E188">
            <v>0.2276842</v>
          </cell>
        </row>
        <row r="189">
          <cell r="E189">
            <v>6.4473699999999995E-2</v>
          </cell>
        </row>
        <row r="190">
          <cell r="E190">
            <v>2.8311200000000002E-2</v>
          </cell>
        </row>
        <row r="191">
          <cell r="E191">
            <v>0.1158107</v>
          </cell>
        </row>
        <row r="192">
          <cell r="E192">
            <v>-8.4909700000000005E-2</v>
          </cell>
        </row>
        <row r="193">
          <cell r="E193">
            <v>1.29623E-2</v>
          </cell>
        </row>
        <row r="194">
          <cell r="E194">
            <v>8.9338000000000001E-2</v>
          </cell>
        </row>
        <row r="195">
          <cell r="E195">
            <v>7.3487700000000003E-2</v>
          </cell>
        </row>
        <row r="196">
          <cell r="E196">
            <v>0.25396279999999999</v>
          </cell>
        </row>
        <row r="197">
          <cell r="E197">
            <v>7.7002899999999999E-2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www.statoids.com/" TargetMode="External"/><Relationship Id="rId13" Type="http://schemas.openxmlformats.org/officeDocument/2006/relationships/hyperlink" Target="https://data.worldbank.org/indicator/EP.PMP.SGAS.CD" TargetMode="External"/><Relationship Id="rId18" Type="http://schemas.openxmlformats.org/officeDocument/2006/relationships/hyperlink" Target="https://data.worldbank.org/indicator/EP.PMP.SGAS.CD" TargetMode="External"/><Relationship Id="rId26" Type="http://schemas.openxmlformats.org/officeDocument/2006/relationships/hyperlink" Target="https://www.ilo.org/ilostat-files/Documents/Excel/INDICATOR/EAR_4MTH_SEX_OCU_CUR_NB_A_EN.xlsx" TargetMode="External"/><Relationship Id="rId3" Type="http://schemas.openxmlformats.org/officeDocument/2006/relationships/hyperlink" Target="https://data.worldbank.org/indicator/NY.GDP.PCAP.PP.CD" TargetMode="External"/><Relationship Id="rId21" Type="http://schemas.openxmlformats.org/officeDocument/2006/relationships/hyperlink" Target="https://supply.unicef.org/" TargetMode="External"/><Relationship Id="rId7" Type="http://schemas.openxmlformats.org/officeDocument/2006/relationships/hyperlink" Target="https://data.worldbank.org/indicator/PA.NUS.PPP" TargetMode="External"/><Relationship Id="rId12" Type="http://schemas.openxmlformats.org/officeDocument/2006/relationships/hyperlink" Target="https://applications.emro.who.int/Dashboards/perdiem" TargetMode="External"/><Relationship Id="rId17" Type="http://schemas.openxmlformats.org/officeDocument/2006/relationships/hyperlink" Target="https://www.unicsc.org/Home/DataDSA" TargetMode="External"/><Relationship Id="rId25" Type="http://schemas.openxmlformats.org/officeDocument/2006/relationships/hyperlink" Target="https://www.imf.org/en/Publications/WEO/weo-database/2021/October" TargetMode="External"/><Relationship Id="rId2" Type="http://schemas.openxmlformats.org/officeDocument/2006/relationships/hyperlink" Target="https://data.worldbank.org/indicator/NY.GDP.MKTP.CD" TargetMode="External"/><Relationship Id="rId16" Type="http://schemas.openxmlformats.org/officeDocument/2006/relationships/hyperlink" Target="https://ec.europa.eu/eurostat/databrowser/view/nrg_pc_204/default/table?lang=en" TargetMode="External"/><Relationship Id="rId20" Type="http://schemas.openxmlformats.org/officeDocument/2006/relationships/hyperlink" Target="https://supply.unicef.org/" TargetMode="External"/><Relationship Id="rId29" Type="http://schemas.openxmlformats.org/officeDocument/2006/relationships/hyperlink" Target="https://data.oecd.org/conversion/exchange-rates.htm" TargetMode="External"/><Relationship Id="rId1" Type="http://schemas.openxmlformats.org/officeDocument/2006/relationships/hyperlink" Target="https://population.un.org/wpp/Download/Files/1_Indicators%20(Standard)/EXCEL_FILES/1_Population/WPP2019_POP_F01_1_TOTAL_POPULATION_BOTH_SEXES.xlsx" TargetMode="External"/><Relationship Id="rId6" Type="http://schemas.openxmlformats.org/officeDocument/2006/relationships/hyperlink" Target="https://data.worldbank.org/indicator/NY.GDP.DEFL.ZS" TargetMode="External"/><Relationship Id="rId11" Type="http://schemas.openxmlformats.org/officeDocument/2006/relationships/hyperlink" Target="https://unwebbuyplus.org/mv/optional_equipment.aspx?modelversionid=2504" TargetMode="External"/><Relationship Id="rId24" Type="http://schemas.openxmlformats.org/officeDocument/2006/relationships/hyperlink" Target="https://sutp.org/publications/international-fuel-prices-report/" TargetMode="External"/><Relationship Id="rId32" Type="http://schemas.openxmlformats.org/officeDocument/2006/relationships/comments" Target="../comments1.xml"/><Relationship Id="rId5" Type="http://schemas.openxmlformats.org/officeDocument/2006/relationships/hyperlink" Target="https://datahelpdesk.worldbank.org/knowledgebase/articles/906519-world-bank-country-and-lending-groups" TargetMode="External"/><Relationship Id="rId15" Type="http://schemas.openxmlformats.org/officeDocument/2006/relationships/hyperlink" Target="https://www.oecd-ilibrary.org/energy/energy-prices-and-taxes/volume-2019/issue-1_g2g9a992-en" TargetMode="External"/><Relationship Id="rId23" Type="http://schemas.openxmlformats.org/officeDocument/2006/relationships/hyperlink" Target="https://www.iea.org/data-and-statistics/data-products/?filter=electricity" TargetMode="External"/><Relationship Id="rId28" Type="http://schemas.openxmlformats.org/officeDocument/2006/relationships/hyperlink" Target="https://data.worldbank.org/indicator/PA.NUS.FCRF" TargetMode="External"/><Relationship Id="rId10" Type="http://schemas.openxmlformats.org/officeDocument/2006/relationships/hyperlink" Target="https://www.who.int/data/gho/data/themes/topics/indicator-groups/indicator-group-details/GHO/health-infrastructure%20(new%20link)" TargetMode="External"/><Relationship Id="rId19" Type="http://schemas.openxmlformats.org/officeDocument/2006/relationships/hyperlink" Target="https://apps.who.int/immunization_standards/vaccine_quality/pqs_catalogue/categorypage.aspx?id_cat=17" TargetMode="External"/><Relationship Id="rId31" Type="http://schemas.openxmlformats.org/officeDocument/2006/relationships/vmlDrawing" Target="../drawings/vmlDrawing1.vml"/><Relationship Id="rId4" Type="http://schemas.openxmlformats.org/officeDocument/2006/relationships/hyperlink" Target="https://data.worldbank.org/indicator/NY.GDP.PCAP.CD" TargetMode="External"/><Relationship Id="rId9" Type="http://schemas.openxmlformats.org/officeDocument/2006/relationships/hyperlink" Target="https://apps.who.int/gho/data/view.main.30000%20(old%20link)" TargetMode="External"/><Relationship Id="rId14" Type="http://schemas.openxmlformats.org/officeDocument/2006/relationships/hyperlink" Target="https://www.eia.gov/dnav/pet/pet_pri_spt_s1_a.htm" TargetMode="External"/><Relationship Id="rId22" Type="http://schemas.openxmlformats.org/officeDocument/2006/relationships/hyperlink" Target="https://www.globalwaterintel.com/products-and-services/market-research-reports/tariff-survey-2020" TargetMode="External"/><Relationship Id="rId27" Type="http://schemas.openxmlformats.org/officeDocument/2006/relationships/hyperlink" Target="https://treasury.un.org/operationalrates/OperationalRates.php" TargetMode="External"/><Relationship Id="rId30"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unwebbuy.org/mv/overview.aspx?modelversionid=2505" TargetMode="External"/><Relationship Id="rId13" Type="http://schemas.openxmlformats.org/officeDocument/2006/relationships/comments" Target="../comments8.xml"/><Relationship Id="rId3" Type="http://schemas.openxmlformats.org/officeDocument/2006/relationships/hyperlink" Target="https://www.unwebbuy.org/mv/overview.aspx?modelversionid=2507" TargetMode="External"/><Relationship Id="rId7" Type="http://schemas.openxmlformats.org/officeDocument/2006/relationships/hyperlink" Target="https://www.unwebbuy.org/mv/overview.aspx?modelversionid=3204" TargetMode="External"/><Relationship Id="rId12" Type="http://schemas.openxmlformats.org/officeDocument/2006/relationships/vmlDrawing" Target="../drawings/vmlDrawing8.vml"/><Relationship Id="rId2" Type="http://schemas.openxmlformats.org/officeDocument/2006/relationships/hyperlink" Target="https://unwebbuyplus.org/" TargetMode="External"/><Relationship Id="rId1" Type="http://schemas.openxmlformats.org/officeDocument/2006/relationships/hyperlink" Target="https://www.unwebbuy.org/genericcatalogue/overview.aspx?productid=4515&amp;categoryid=205" TargetMode="External"/><Relationship Id="rId6" Type="http://schemas.openxmlformats.org/officeDocument/2006/relationships/hyperlink" Target="https://www.unwebbuy.org/mv/overview.aspx?modelversionid=2551" TargetMode="External"/><Relationship Id="rId11" Type="http://schemas.openxmlformats.org/officeDocument/2006/relationships/drawing" Target="../drawings/drawing4.xml"/><Relationship Id="rId5" Type="http://schemas.openxmlformats.org/officeDocument/2006/relationships/hyperlink" Target="https://www.unwebbuy.org/mv/overview.aspx?modelversionid=2230" TargetMode="External"/><Relationship Id="rId10" Type="http://schemas.openxmlformats.org/officeDocument/2006/relationships/printerSettings" Target="../printerSettings/printerSettings13.bin"/><Relationship Id="rId4" Type="http://schemas.openxmlformats.org/officeDocument/2006/relationships/hyperlink" Target="https://www.unwebbuy.org/mv/overview.aspx?modelversionid=2506" TargetMode="External"/><Relationship Id="rId9" Type="http://schemas.openxmlformats.org/officeDocument/2006/relationships/hyperlink" Target="https://www.unwebbuy.org/mv/optional_equipment.aspx?modelversionid=2504"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data.worldbank.org/indicator/EP.PMP.SGAS.CD" TargetMode="External"/><Relationship Id="rId1" Type="http://schemas.openxmlformats.org/officeDocument/2006/relationships/hyperlink" Target="https://data.worldbank.org/indicator/EP.PMP.DESL.CD"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8" Type="http://schemas.openxmlformats.org/officeDocument/2006/relationships/hyperlink" Target="http://apps.who.int/immunization_standards/vaccine_quality/pqs_catalogue/categorypage.aspx?id_cat=33" TargetMode="External"/><Relationship Id="rId13" Type="http://schemas.openxmlformats.org/officeDocument/2006/relationships/printerSettings" Target="../printerSettings/printerSettings15.bin"/><Relationship Id="rId3" Type="http://schemas.openxmlformats.org/officeDocument/2006/relationships/hyperlink" Target="https://supply.unicef.org/unicef_b2c/app/displayApp/%28cpgsize=0&amp;layout=7.0-12_1_66_69_115_2&amp;uiarea=2&amp;carea=4F0BB603A0B90688E10000009E711453&amp;cpgnum=1&amp;citem=4F0BB603A0B90688E10000009E7114534EBA93A8BBC20F68E10000009E71143E%29/.do?rf=y" TargetMode="External"/><Relationship Id="rId7" Type="http://schemas.openxmlformats.org/officeDocument/2006/relationships/hyperlink" Target="http://apps.who.int/immunization_standards/vaccine_quality/pqs_catalogue/categorypage.aspx?id_cat=18" TargetMode="External"/><Relationship Id="rId12" Type="http://schemas.openxmlformats.org/officeDocument/2006/relationships/hyperlink" Target="https://supply.unicef.org/s0002376.html" TargetMode="External"/><Relationship Id="rId2" Type="http://schemas.openxmlformats.org/officeDocument/2006/relationships/hyperlink" Target="https://supply.unicef.org/unicef_b2c/app/displayApp/%28cpgsize=0&amp;layout=7.0-12_1_66_69_115_2&amp;uiarea=2&amp;carea=4F0BB603A0B90688E10000009E711453&amp;cpgnum=2&amp;citem=4F0BB603A0B90688E10000009E7114534EBA940FBBC20F68E10000009E71143E%29/.do?rf=y" TargetMode="External"/><Relationship Id="rId1" Type="http://schemas.openxmlformats.org/officeDocument/2006/relationships/hyperlink" Target="https://supply.unicef.org/unicef_b2c/app/displayApp/%28cpgsize=5&amp;layout=7.0-12_1_66_69_115_2&amp;uiarea=2&amp;carea=4F0BAF32A0B90688E10000009E711453&amp;cpgnum=1&amp;citem=4F0BAF32A0B90688E10000009E7114534EBA99F9BBC20F68E10000009E71143E%29/.do?rf=y" TargetMode="External"/><Relationship Id="rId6" Type="http://schemas.openxmlformats.org/officeDocument/2006/relationships/hyperlink" Target="http://apps.who.int/immunization_standards/vaccine_quality/pqs_catalogue/categorypage.aspx?id_cat=18" TargetMode="External"/><Relationship Id="rId11" Type="http://schemas.openxmlformats.org/officeDocument/2006/relationships/hyperlink" Target="https://supply.unicef.org/s0005032.html" TargetMode="External"/><Relationship Id="rId5" Type="http://schemas.openxmlformats.org/officeDocument/2006/relationships/hyperlink" Target="http://apps.who.int/immunization_standards/vaccine_quality/pqs_catalogue/categorypage.aspx?id_cat=17" TargetMode="External"/><Relationship Id="rId10" Type="http://schemas.openxmlformats.org/officeDocument/2006/relationships/hyperlink" Target="http://apps.who.int/immunization_standards/vaccine_quality/pqs_catalogue/categorypage.aspx?id_cat=35" TargetMode="External"/><Relationship Id="rId4" Type="http://schemas.openxmlformats.org/officeDocument/2006/relationships/hyperlink" Target="http://apps.who.int/immunization_standards/vaccine_quality/pqs_catalogue/categorypage.aspx?id_cat=17" TargetMode="External"/><Relationship Id="rId9" Type="http://schemas.openxmlformats.org/officeDocument/2006/relationships/hyperlink" Target="http://apps.who.int/immunization_standards/vaccine_quality/pqs_catalogue/categorypage.aspx?id_cat=35" TargetMode="External"/></Relationships>
</file>

<file path=xl/worksheets/_rels/sheet19.xml.rels><?xml version="1.0" encoding="UTF-8" standalone="yes"?>
<Relationships xmlns="http://schemas.openxmlformats.org/package/2006/relationships"><Relationship Id="rId8" Type="http://schemas.openxmlformats.org/officeDocument/2006/relationships/comments" Target="../comments10.xml"/><Relationship Id="rId3" Type="http://schemas.openxmlformats.org/officeDocument/2006/relationships/hyperlink" Target="https://supply.unicef.org/s0005387.html" TargetMode="External"/><Relationship Id="rId7" Type="http://schemas.openxmlformats.org/officeDocument/2006/relationships/vmlDrawing" Target="../drawings/vmlDrawing10.vml"/><Relationship Id="rId2" Type="http://schemas.openxmlformats.org/officeDocument/2006/relationships/hyperlink" Target="https://supply.unicef.org/s0005403.html" TargetMode="External"/><Relationship Id="rId1" Type="http://schemas.openxmlformats.org/officeDocument/2006/relationships/hyperlink" Target="https://supply.unicef.org/s0005395.html" TargetMode="External"/><Relationship Id="rId6" Type="http://schemas.openxmlformats.org/officeDocument/2006/relationships/printerSettings" Target="../printerSettings/printerSettings16.bin"/><Relationship Id="rId5" Type="http://schemas.openxmlformats.org/officeDocument/2006/relationships/hyperlink" Target="https://supply.unicef.org/s0006900.html" TargetMode="External"/><Relationship Id="rId4" Type="http://schemas.openxmlformats.org/officeDocument/2006/relationships/hyperlink" Target="https://supply.unicef.org/s0006901.html"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7.bin"/><Relationship Id="rId1" Type="http://schemas.openxmlformats.org/officeDocument/2006/relationships/hyperlink" Target="https://ec.europa.eu/eurostat/databrowser/view/nrg_pc_204/default/table?lang=en"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globalwaterintel.com/products-and-services/market-research-reports/tariff-survey-2020" TargetMode="External"/><Relationship Id="rId1" Type="http://schemas.openxmlformats.org/officeDocument/2006/relationships/hyperlink" Target="https://globalwatersecurity.org/content-hub/2019-02-11/What-does-the-world-pay-for-water" TargetMode="External"/><Relationship Id="rId4"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hyperlink" Target="https://www.shop.xerox.com/versalink-c505?utm_source=xcom&amp;utm_medium=referral&amp;utm_campaign=HWshop-VLC505-category" TargetMode="External"/><Relationship Id="rId3" Type="http://schemas.openxmlformats.org/officeDocument/2006/relationships/hyperlink" Target="http://store.sony.com/32-class-31.5-diag-r400a-series-led-hdtv-zid27-KDL32R400A/cat-27-catid-All-R-Series-TVs" TargetMode="External"/><Relationship Id="rId7" Type="http://schemas.openxmlformats.org/officeDocument/2006/relationships/hyperlink" Target="https://www.dell.com/en-us/shop/dell-laptops/inspiron-14-laptop/spd/inspiron-14-5410-laptop/nn5410eyxlh" TargetMode="External"/><Relationship Id="rId2" Type="http://schemas.openxmlformats.org/officeDocument/2006/relationships/hyperlink" Target="http://www.uniden.com/corded-phones/desktop-corded-caller-id-with-answering-system/invt/1380bkg" TargetMode="External"/><Relationship Id="rId1" Type="http://schemas.openxmlformats.org/officeDocument/2006/relationships/hyperlink" Target="http://www.office.xerox.com/product-resources/108R00994/enus.html" TargetMode="External"/><Relationship Id="rId6" Type="http://schemas.openxmlformats.org/officeDocument/2006/relationships/hyperlink" Target="http://www.office.xerox.com/latest/870SS-01U.PDF" TargetMode="External"/><Relationship Id="rId5" Type="http://schemas.openxmlformats.org/officeDocument/2006/relationships/hyperlink" Target="http://www.dell.com/us/p/inspiron-11-3137/pd?oc=fncwk01h&amp;model_id=inspiron-11-3137" TargetMode="External"/><Relationship Id="rId4" Type="http://schemas.openxmlformats.org/officeDocument/2006/relationships/hyperlink" Target="http://www.mitsubishielectric.com/bu/air/index.html" TargetMode="External"/><Relationship Id="rId9"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C1287-F425-4C48-9D09-84578EAE205C}">
  <sheetPr codeName="Sheet6"/>
  <dimension ref="B36"/>
  <sheetViews>
    <sheetView topLeftCell="A20" workbookViewId="0">
      <selection activeCell="B41" sqref="B41"/>
    </sheetView>
  </sheetViews>
  <sheetFormatPr defaultRowHeight="12.75" x14ac:dyDescent="0.2"/>
  <cols>
    <col min="1" max="1" width="20.7109375" style="398" bestFit="1" customWidth="1"/>
    <col min="2" max="2" width="60.28515625" style="398" bestFit="1" customWidth="1"/>
    <col min="3" max="16384" width="9.140625" style="398"/>
  </cols>
  <sheetData>
    <row r="36" spans="2:2" x14ac:dyDescent="0.2">
      <c r="B36" s="446"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tint="-0.249977111117893"/>
  </sheetPr>
  <dimension ref="A2:I28"/>
  <sheetViews>
    <sheetView zoomScaleNormal="100" workbookViewId="0">
      <selection activeCell="D7" sqref="D7"/>
    </sheetView>
  </sheetViews>
  <sheetFormatPr defaultRowHeight="15" x14ac:dyDescent="0.25"/>
  <cols>
    <col min="1" max="1" width="7.140625" style="396" customWidth="1"/>
    <col min="2" max="2" width="6.7109375" style="49" customWidth="1"/>
    <col min="3" max="3" width="36.7109375" style="29" customWidth="1"/>
    <col min="4" max="4" width="77.5703125" style="29" bestFit="1" customWidth="1"/>
    <col min="5" max="16384" width="9.140625" style="29"/>
  </cols>
  <sheetData>
    <row r="2" spans="1:9" ht="19.5" x14ac:dyDescent="0.3">
      <c r="B2" s="205" t="s">
        <v>1</v>
      </c>
      <c r="C2" s="205"/>
      <c r="D2" s="391" t="s">
        <v>2</v>
      </c>
    </row>
    <row r="4" spans="1:9" x14ac:dyDescent="0.25">
      <c r="A4" s="394"/>
      <c r="B4" s="200"/>
      <c r="C4" s="201" t="s">
        <v>3</v>
      </c>
      <c r="D4" s="202" t="s">
        <v>4</v>
      </c>
    </row>
    <row r="5" spans="1:9" ht="15" customHeight="1" x14ac:dyDescent="0.25">
      <c r="A5" s="394"/>
      <c r="B5" s="199">
        <v>1.1000000000000001</v>
      </c>
      <c r="C5" s="195" t="s">
        <v>5</v>
      </c>
      <c r="D5" s="36"/>
    </row>
    <row r="6" spans="1:9" ht="15" customHeight="1" x14ac:dyDescent="0.25">
      <c r="A6" s="395" t="s">
        <v>6</v>
      </c>
      <c r="B6" s="185">
        <v>1.2</v>
      </c>
      <c r="C6" s="196" t="s">
        <v>7</v>
      </c>
      <c r="D6" s="36" t="s">
        <v>8</v>
      </c>
    </row>
    <row r="7" spans="1:9" ht="15" customHeight="1" x14ac:dyDescent="0.25">
      <c r="A7" s="395" t="s">
        <v>6</v>
      </c>
      <c r="B7" s="192">
        <v>2</v>
      </c>
      <c r="C7" s="196" t="s">
        <v>9</v>
      </c>
      <c r="D7" s="36" t="s">
        <v>10</v>
      </c>
    </row>
    <row r="8" spans="1:9" x14ac:dyDescent="0.25">
      <c r="A8" s="397" t="s">
        <v>6</v>
      </c>
      <c r="B8" s="186">
        <v>3.1</v>
      </c>
      <c r="C8" s="196" t="s">
        <v>11</v>
      </c>
      <c r="D8" s="36" t="s">
        <v>12</v>
      </c>
    </row>
    <row r="9" spans="1:9" x14ac:dyDescent="0.25">
      <c r="A9" s="397" t="s">
        <v>6</v>
      </c>
      <c r="B9" s="186">
        <v>3.2</v>
      </c>
      <c r="C9" s="196" t="s">
        <v>13</v>
      </c>
      <c r="D9" s="36" t="s">
        <v>14</v>
      </c>
    </row>
    <row r="10" spans="1:9" x14ac:dyDescent="0.25">
      <c r="A10" s="397" t="s">
        <v>6</v>
      </c>
      <c r="B10" s="186">
        <v>3.3</v>
      </c>
      <c r="C10" s="196" t="s">
        <v>15</v>
      </c>
      <c r="D10" s="36" t="s">
        <v>16</v>
      </c>
    </row>
    <row r="11" spans="1:9" x14ac:dyDescent="0.25">
      <c r="A11" s="397" t="s">
        <v>6</v>
      </c>
      <c r="B11" s="186">
        <v>3.4</v>
      </c>
      <c r="C11" s="196" t="s">
        <v>17</v>
      </c>
      <c r="D11" s="36" t="s">
        <v>18</v>
      </c>
    </row>
    <row r="12" spans="1:9" x14ac:dyDescent="0.25">
      <c r="A12" s="397" t="s">
        <v>6</v>
      </c>
      <c r="B12" s="186">
        <v>3.5</v>
      </c>
      <c r="C12" s="196" t="s">
        <v>19</v>
      </c>
      <c r="D12" s="36" t="s">
        <v>20</v>
      </c>
    </row>
    <row r="13" spans="1:9" x14ac:dyDescent="0.25">
      <c r="A13" s="397" t="s">
        <v>6</v>
      </c>
      <c r="B13" s="187">
        <v>4</v>
      </c>
      <c r="C13" s="196" t="s">
        <v>21</v>
      </c>
      <c r="D13" s="36" t="s">
        <v>22</v>
      </c>
      <c r="I13"/>
    </row>
    <row r="14" spans="1:9" x14ac:dyDescent="0.25">
      <c r="A14" s="397" t="s">
        <v>6</v>
      </c>
      <c r="B14" s="188">
        <v>5</v>
      </c>
      <c r="C14" s="196" t="s">
        <v>23</v>
      </c>
      <c r="D14" s="36" t="s">
        <v>24</v>
      </c>
    </row>
    <row r="15" spans="1:9" x14ac:dyDescent="0.25">
      <c r="A15" s="397" t="s">
        <v>6</v>
      </c>
      <c r="B15" s="189">
        <v>6.1</v>
      </c>
      <c r="C15" s="196" t="s">
        <v>25</v>
      </c>
      <c r="D15" s="36" t="s">
        <v>26</v>
      </c>
    </row>
    <row r="16" spans="1:9" x14ac:dyDescent="0.25">
      <c r="A16" s="397" t="s">
        <v>6</v>
      </c>
      <c r="B16" s="189">
        <v>6.2</v>
      </c>
      <c r="C16" s="196" t="s">
        <v>27</v>
      </c>
      <c r="D16" s="36" t="s">
        <v>28</v>
      </c>
    </row>
    <row r="17" spans="1:4" x14ac:dyDescent="0.25">
      <c r="A17" s="397" t="s">
        <v>6</v>
      </c>
      <c r="B17" s="190">
        <v>7</v>
      </c>
      <c r="C17" s="197" t="s">
        <v>29</v>
      </c>
      <c r="D17" s="36" t="s">
        <v>30</v>
      </c>
    </row>
    <row r="18" spans="1:4" x14ac:dyDescent="0.25">
      <c r="A18" s="397" t="s">
        <v>6</v>
      </c>
      <c r="B18" s="191">
        <v>8.1</v>
      </c>
      <c r="C18" s="197" t="s">
        <v>31</v>
      </c>
      <c r="D18" s="36" t="s">
        <v>32</v>
      </c>
    </row>
    <row r="19" spans="1:4" x14ac:dyDescent="0.25">
      <c r="A19" s="397" t="s">
        <v>6</v>
      </c>
      <c r="B19" s="191">
        <v>8.1999999999999993</v>
      </c>
      <c r="C19" s="197" t="s">
        <v>33</v>
      </c>
      <c r="D19" s="36" t="s">
        <v>34</v>
      </c>
    </row>
    <row r="20" spans="1:4" x14ac:dyDescent="0.25">
      <c r="A20" s="397" t="s">
        <v>6</v>
      </c>
      <c r="B20" s="191">
        <v>8.3000000000000007</v>
      </c>
      <c r="C20" s="197" t="s">
        <v>35</v>
      </c>
      <c r="D20" s="36" t="s">
        <v>36</v>
      </c>
    </row>
    <row r="21" spans="1:4" x14ac:dyDescent="0.25">
      <c r="A21" s="397" t="s">
        <v>6</v>
      </c>
      <c r="B21" s="393">
        <v>9</v>
      </c>
      <c r="C21" s="197" t="s">
        <v>37</v>
      </c>
      <c r="D21" s="36" t="s">
        <v>38</v>
      </c>
    </row>
    <row r="22" spans="1:4" x14ac:dyDescent="0.25">
      <c r="A22" s="397" t="s">
        <v>6</v>
      </c>
      <c r="B22" s="193">
        <v>10</v>
      </c>
      <c r="C22" s="197" t="s">
        <v>39</v>
      </c>
      <c r="D22" s="36" t="s">
        <v>40</v>
      </c>
    </row>
    <row r="23" spans="1:4" x14ac:dyDescent="0.25">
      <c r="A23" s="397" t="s">
        <v>6</v>
      </c>
      <c r="B23" s="206">
        <v>11</v>
      </c>
      <c r="C23" s="197" t="s">
        <v>41</v>
      </c>
      <c r="D23" s="36"/>
    </row>
    <row r="24" spans="1:4" x14ac:dyDescent="0.25">
      <c r="A24" s="397" t="s">
        <v>6</v>
      </c>
      <c r="B24" s="203">
        <v>12</v>
      </c>
      <c r="C24" s="197" t="s">
        <v>42</v>
      </c>
      <c r="D24" s="36"/>
    </row>
    <row r="25" spans="1:4" x14ac:dyDescent="0.25">
      <c r="A25" s="397" t="s">
        <v>6</v>
      </c>
      <c r="B25" s="203">
        <v>13</v>
      </c>
      <c r="C25" s="197" t="s">
        <v>43</v>
      </c>
      <c r="D25" s="36"/>
    </row>
    <row r="26" spans="1:4" x14ac:dyDescent="0.25">
      <c r="A26" s="397" t="s">
        <v>6</v>
      </c>
      <c r="B26" s="204"/>
      <c r="C26" s="198" t="s">
        <v>44</v>
      </c>
      <c r="D26" s="194"/>
    </row>
    <row r="28" spans="1:4" x14ac:dyDescent="0.25">
      <c r="B28" s="184" t="s">
        <v>45</v>
      </c>
    </row>
  </sheetData>
  <hyperlinks>
    <hyperlink ref="A8" location="'3.1 Metadata'!A1" display="go to" xr:uid="{D20482F0-A7A5-4BA3-9873-39949E375B30}"/>
    <hyperlink ref="A9" location="'3.2 Prices and Deflators'!A1" display="go to" xr:uid="{08CE9BB0-A04B-40DA-9AEF-D30D0B841D66}"/>
    <hyperlink ref="A10" location="'3.3 Administrative Divisions'!A1" display="go to" xr:uid="{67FB2150-5BCA-4836-A9C8-B26CA6CB97F1}"/>
    <hyperlink ref="A11" location="'3.4 Healthcare Facilities'!A1" display="go to" xr:uid="{957745E7-A75F-4188-AB78-3674CA3172F8}"/>
    <hyperlink ref="A12" location="'3.5 Unit cost IP-OP'!A1" display="go to" xr:uid="{048E61C0-7CD3-44AA-A17F-3B4A106BDB9E}"/>
    <hyperlink ref="A13" location="'4. International salaries'!A1" display="go to" xr:uid="{8044D971-7E45-453B-B223-5C626DFD686F}"/>
    <hyperlink ref="A14" location="'5. Travel Allowance &amp; Per Diem'!A1" display="go to" xr:uid="{E732F3D4-B77D-4CEB-AA2D-387FCCBAC979}"/>
    <hyperlink ref="A15" location="'6.1 Vehicles &amp; Transport Costs'!A1" display="go to" xr:uid="{FD694DE0-BD78-4642-920B-9F155B5C4732}"/>
    <hyperlink ref="A16" location="'6.2 Fuel Prices'!A1" display="go to" xr:uid="{9D2D4FA2-DF30-42BC-8082-41699E04C8FB}"/>
    <hyperlink ref="A17" location="'7. Cold-Chain Storage and Dist.'!A1" display="go to" xr:uid="{04EC079E-BF1E-4FE4-A3F7-E2EB71D5EF93}"/>
    <hyperlink ref="A18" location="'8.1 Generators &amp; Solar'!A1" display="go to" xr:uid="{6FABC3F9-0CEE-495D-BE61-E65F13EB93B0}"/>
    <hyperlink ref="A19" location="'8.2 Electricity Prices'!A1" display="go to" xr:uid="{2FFC474D-C7BF-4CE0-8EF5-0299EF559656}"/>
    <hyperlink ref="A20" location="'8.3 Water Prices'!A1" display="go to" xr:uid="{43C495D2-F791-4E92-9411-FC93A64AE171}"/>
    <hyperlink ref="A21" location="'9. Construction Costs'!A1" display="go to" xr:uid="{483DA1CB-1EB0-4530-A213-9B4A0A9E1764}"/>
    <hyperlink ref="A22" location="'10.Office Supp. &amp; Furniture'!A1" display="go to" xr:uid="{1485E205-92F9-453F-94B9-EDBDD8139B2E}"/>
    <hyperlink ref="A23" location="'11. ITU'!A1" display="go to" xr:uid="{A4738C79-4420-47BF-A6D7-4A35B20F2280}"/>
    <hyperlink ref="A24" location="'12. Mass Media'!A1" display="go to" xr:uid="{0B8B2774-E620-46CC-8AF9-954E360A150B}"/>
    <hyperlink ref="A25" location="'13. Distance between regions'!A1" display="go to" xr:uid="{1548719D-D027-4B4F-BF24-2E40364EAB9E}"/>
    <hyperlink ref="A26" location="References!A1" display="go to" xr:uid="{CE7218E9-A6E1-443F-8484-AD7364EFF5D1}"/>
  </hyperlink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B5BE1-B75D-46D9-B88A-D0657CFDCFFC}">
  <sheetPr codeName="Sheet26">
    <tabColor theme="9" tint="-0.249977111117893"/>
    <pageSetUpPr fitToPage="1"/>
  </sheetPr>
  <dimension ref="A1:I51"/>
  <sheetViews>
    <sheetView zoomScale="85" zoomScaleNormal="85" workbookViewId="0">
      <selection activeCell="E12" sqref="E12"/>
    </sheetView>
  </sheetViews>
  <sheetFormatPr defaultRowHeight="15" x14ac:dyDescent="0.25"/>
  <cols>
    <col min="1" max="1" width="6.42578125" style="29" customWidth="1"/>
    <col min="2" max="2" width="32.28515625" style="29" customWidth="1"/>
    <col min="3" max="3" width="43.28515625" style="29" customWidth="1"/>
    <col min="4" max="4" width="17.140625" style="29" customWidth="1"/>
    <col min="5" max="5" width="11.140625" style="49" customWidth="1"/>
    <col min="6" max="6" width="34.42578125" style="29" customWidth="1"/>
    <col min="7" max="7" width="33.42578125" style="29" customWidth="1"/>
    <col min="8" max="8" width="70.85546875" style="398" customWidth="1"/>
    <col min="9" max="9" width="200.85546875" style="29" bestFit="1" customWidth="1"/>
    <col min="10" max="16384" width="9.140625" style="29"/>
  </cols>
  <sheetData>
    <row r="1" spans="1:9" ht="18.75" x14ac:dyDescent="0.3">
      <c r="B1" s="392" t="s">
        <v>46</v>
      </c>
    </row>
    <row r="2" spans="1:9" ht="18.75" x14ac:dyDescent="0.3">
      <c r="B2" s="392"/>
    </row>
    <row r="3" spans="1:9" x14ac:dyDescent="0.25">
      <c r="A3" s="88"/>
      <c r="B3" s="88"/>
      <c r="C3" s="89" t="s">
        <v>47</v>
      </c>
      <c r="D3" s="89" t="s">
        <v>48</v>
      </c>
      <c r="E3" s="472" t="s">
        <v>49</v>
      </c>
      <c r="F3" s="89" t="s">
        <v>4</v>
      </c>
      <c r="G3" s="89" t="s">
        <v>50</v>
      </c>
      <c r="H3" s="431" t="s">
        <v>51</v>
      </c>
      <c r="I3" s="89" t="s">
        <v>52</v>
      </c>
    </row>
    <row r="4" spans="1:9" x14ac:dyDescent="0.25">
      <c r="A4" s="675">
        <v>3.1</v>
      </c>
      <c r="B4" s="672" t="s">
        <v>11</v>
      </c>
      <c r="C4" t="s">
        <v>53</v>
      </c>
      <c r="D4"/>
      <c r="E4" s="22" t="s">
        <v>54</v>
      </c>
      <c r="F4" t="s">
        <v>55</v>
      </c>
      <c r="G4"/>
      <c r="H4" s="501"/>
      <c r="I4" s="458" t="s">
        <v>56</v>
      </c>
    </row>
    <row r="5" spans="1:9" x14ac:dyDescent="0.25">
      <c r="A5" s="676"/>
      <c r="B5" s="673"/>
      <c r="C5" t="s">
        <v>57</v>
      </c>
      <c r="D5"/>
      <c r="E5" s="22">
        <v>2010</v>
      </c>
      <c r="F5"/>
      <c r="G5"/>
      <c r="H5" s="501"/>
      <c r="I5" s="458" t="s">
        <v>56</v>
      </c>
    </row>
    <row r="6" spans="1:9" x14ac:dyDescent="0.25">
      <c r="A6" s="676"/>
      <c r="B6" s="673"/>
      <c r="C6" t="s">
        <v>58</v>
      </c>
      <c r="D6"/>
      <c r="E6" s="22" t="s">
        <v>54</v>
      </c>
      <c r="F6" t="s">
        <v>59</v>
      </c>
      <c r="G6"/>
      <c r="H6" s="501"/>
      <c r="I6" s="458" t="s">
        <v>56</v>
      </c>
    </row>
    <row r="7" spans="1:9" x14ac:dyDescent="0.25">
      <c r="A7" s="676"/>
      <c r="B7" s="673"/>
      <c r="C7" t="s">
        <v>60</v>
      </c>
      <c r="D7" t="s">
        <v>61</v>
      </c>
      <c r="E7" s="22">
        <v>2019</v>
      </c>
      <c r="F7" s="471" t="s">
        <v>62</v>
      </c>
      <c r="G7" t="s">
        <v>63</v>
      </c>
      <c r="H7" s="529" t="s">
        <v>64</v>
      </c>
      <c r="I7" s="458" t="s">
        <v>56</v>
      </c>
    </row>
    <row r="8" spans="1:9" x14ac:dyDescent="0.25">
      <c r="A8" s="676"/>
      <c r="B8" s="673"/>
      <c r="C8" t="s">
        <v>65</v>
      </c>
      <c r="D8" t="s">
        <v>61</v>
      </c>
      <c r="E8" s="22">
        <v>2019</v>
      </c>
      <c r="F8" t="s">
        <v>66</v>
      </c>
      <c r="G8" t="s">
        <v>67</v>
      </c>
      <c r="H8" s="529" t="s">
        <v>68</v>
      </c>
      <c r="I8" s="458" t="s">
        <v>56</v>
      </c>
    </row>
    <row r="9" spans="1:9" x14ac:dyDescent="0.25">
      <c r="A9" s="676"/>
      <c r="B9" s="673"/>
      <c r="C9" t="s">
        <v>69</v>
      </c>
      <c r="D9" t="s">
        <v>61</v>
      </c>
      <c r="E9" s="22">
        <v>2019</v>
      </c>
      <c r="F9" t="s">
        <v>70</v>
      </c>
      <c r="G9" t="s">
        <v>63</v>
      </c>
      <c r="H9" s="529" t="s">
        <v>71</v>
      </c>
      <c r="I9" s="458" t="s">
        <v>56</v>
      </c>
    </row>
    <row r="10" spans="1:9" x14ac:dyDescent="0.25">
      <c r="A10" s="676"/>
      <c r="B10" s="673"/>
      <c r="C10" t="s">
        <v>72</v>
      </c>
      <c r="D10" t="s">
        <v>61</v>
      </c>
      <c r="E10" s="22">
        <v>2019</v>
      </c>
      <c r="F10" t="s">
        <v>73</v>
      </c>
      <c r="G10" t="s">
        <v>63</v>
      </c>
      <c r="H10" s="533" t="s">
        <v>74</v>
      </c>
      <c r="I10" s="458" t="s">
        <v>56</v>
      </c>
    </row>
    <row r="11" spans="1:9" x14ac:dyDescent="0.25">
      <c r="A11" s="676"/>
      <c r="B11" s="673"/>
      <c r="C11" t="s">
        <v>75</v>
      </c>
      <c r="D11" t="s">
        <v>61</v>
      </c>
      <c r="E11" s="22">
        <v>2019</v>
      </c>
      <c r="F11" t="s">
        <v>76</v>
      </c>
      <c r="G11" t="s">
        <v>63</v>
      </c>
      <c r="H11" s="533" t="s">
        <v>77</v>
      </c>
      <c r="I11" s="458"/>
    </row>
    <row r="12" spans="1:9" x14ac:dyDescent="0.25">
      <c r="A12" s="677"/>
      <c r="B12" s="674"/>
      <c r="C12" s="96"/>
      <c r="D12" s="96"/>
      <c r="E12" s="419"/>
      <c r="F12" s="96"/>
      <c r="G12" s="96"/>
      <c r="H12" s="532" t="s">
        <v>78</v>
      </c>
      <c r="I12" s="463" t="s">
        <v>79</v>
      </c>
    </row>
    <row r="13" spans="1:9" x14ac:dyDescent="0.25">
      <c r="A13" s="678">
        <v>3.2</v>
      </c>
      <c r="B13" s="672" t="s">
        <v>13</v>
      </c>
      <c r="C13" t="s">
        <v>80</v>
      </c>
      <c r="D13" t="s">
        <v>61</v>
      </c>
      <c r="E13" s="22">
        <v>2019</v>
      </c>
      <c r="F13" s="470" t="s">
        <v>81</v>
      </c>
      <c r="G13" t="s">
        <v>63</v>
      </c>
      <c r="H13" s="529" t="s">
        <v>82</v>
      </c>
      <c r="I13" s="458" t="s">
        <v>83</v>
      </c>
    </row>
    <row r="14" spans="1:9" x14ac:dyDescent="0.25">
      <c r="A14" s="679"/>
      <c r="B14" s="673"/>
      <c r="C14" t="s">
        <v>84</v>
      </c>
      <c r="D14" t="s">
        <v>61</v>
      </c>
      <c r="E14" s="22">
        <v>2019</v>
      </c>
      <c r="F14" s="470" t="s">
        <v>85</v>
      </c>
      <c r="G14" t="s">
        <v>86</v>
      </c>
      <c r="H14" s="529" t="s">
        <v>87</v>
      </c>
      <c r="I14" s="458" t="s">
        <v>88</v>
      </c>
    </row>
    <row r="15" spans="1:9" x14ac:dyDescent="0.25">
      <c r="A15" s="679"/>
      <c r="B15" s="673"/>
      <c r="C15" t="s">
        <v>89</v>
      </c>
      <c r="D15"/>
      <c r="E15" s="22">
        <v>2022</v>
      </c>
      <c r="F15" t="s">
        <v>90</v>
      </c>
      <c r="G15" t="s">
        <v>67</v>
      </c>
      <c r="H15" s="529" t="s">
        <v>91</v>
      </c>
      <c r="I15" s="458" t="s">
        <v>92</v>
      </c>
    </row>
    <row r="16" spans="1:9" x14ac:dyDescent="0.25">
      <c r="A16" s="679"/>
      <c r="B16" s="673"/>
      <c r="C16" t="s">
        <v>93</v>
      </c>
      <c r="D16" t="s">
        <v>61</v>
      </c>
      <c r="E16" s="22">
        <v>2019</v>
      </c>
      <c r="F16" t="s">
        <v>94</v>
      </c>
      <c r="G16" t="s">
        <v>63</v>
      </c>
      <c r="H16" s="529" t="s">
        <v>95</v>
      </c>
      <c r="I16" s="458"/>
    </row>
    <row r="17" spans="1:9" x14ac:dyDescent="0.25">
      <c r="A17" s="680"/>
      <c r="B17" s="674"/>
      <c r="C17" s="537" t="s">
        <v>96</v>
      </c>
      <c r="D17" s="96" t="s">
        <v>61</v>
      </c>
      <c r="E17" s="419">
        <v>2019</v>
      </c>
      <c r="F17" s="470" t="s">
        <v>97</v>
      </c>
      <c r="G17" t="s">
        <v>63</v>
      </c>
      <c r="H17" s="529" t="s">
        <v>98</v>
      </c>
      <c r="I17" s="458"/>
    </row>
    <row r="18" spans="1:9" x14ac:dyDescent="0.25">
      <c r="A18" s="675">
        <v>3.3</v>
      </c>
      <c r="B18" s="672" t="s">
        <v>15</v>
      </c>
      <c r="C18" s="97" t="s">
        <v>99</v>
      </c>
      <c r="D18" s="451" t="s">
        <v>100</v>
      </c>
      <c r="E18" s="450">
        <v>2015</v>
      </c>
      <c r="F18" s="468"/>
      <c r="G18" s="97" t="s">
        <v>101</v>
      </c>
      <c r="H18" s="535" t="s">
        <v>102</v>
      </c>
      <c r="I18" s="462" t="s">
        <v>103</v>
      </c>
    </row>
    <row r="19" spans="1:9" x14ac:dyDescent="0.25">
      <c r="A19" s="677"/>
      <c r="B19" s="674"/>
      <c r="C19" s="96"/>
      <c r="D19" s="457"/>
      <c r="E19" s="419"/>
      <c r="F19" s="464"/>
      <c r="G19" s="96"/>
      <c r="H19" s="532"/>
      <c r="I19" s="463"/>
    </row>
    <row r="20" spans="1:9" x14ac:dyDescent="0.25">
      <c r="A20" s="675">
        <v>3.4</v>
      </c>
      <c r="B20" s="672" t="s">
        <v>17</v>
      </c>
      <c r="C20" t="s">
        <v>104</v>
      </c>
      <c r="D20" s="456" t="s">
        <v>100</v>
      </c>
      <c r="E20" s="22">
        <v>2013</v>
      </c>
      <c r="F20" s="465"/>
      <c r="G20" t="s">
        <v>105</v>
      </c>
      <c r="H20" s="533" t="s">
        <v>106</v>
      </c>
      <c r="I20" s="458" t="s">
        <v>107</v>
      </c>
    </row>
    <row r="21" spans="1:9" x14ac:dyDescent="0.25">
      <c r="A21" s="677"/>
      <c r="B21" s="674"/>
      <c r="C21" s="96" t="s">
        <v>108</v>
      </c>
      <c r="D21" s="449" t="s">
        <v>100</v>
      </c>
      <c r="E21" s="419">
        <v>2013</v>
      </c>
      <c r="F21" s="464"/>
      <c r="G21" s="96"/>
      <c r="H21" s="532" t="s">
        <v>109</v>
      </c>
      <c r="I21" s="464" t="s">
        <v>56</v>
      </c>
    </row>
    <row r="22" spans="1:9" x14ac:dyDescent="0.25">
      <c r="A22" s="678">
        <v>3.5</v>
      </c>
      <c r="B22" s="467" t="s">
        <v>110</v>
      </c>
      <c r="C22" s="469" t="s">
        <v>111</v>
      </c>
      <c r="D22" s="462"/>
      <c r="E22" s="450">
        <v>2019</v>
      </c>
      <c r="F22" s="468" t="s">
        <v>112</v>
      </c>
      <c r="G22" s="97"/>
      <c r="H22" s="535"/>
      <c r="I22" s="462" t="s">
        <v>113</v>
      </c>
    </row>
    <row r="23" spans="1:9" x14ac:dyDescent="0.25">
      <c r="A23" s="680"/>
      <c r="B23" s="467"/>
      <c r="C23" s="466" t="s">
        <v>114</v>
      </c>
      <c r="D23" s="463"/>
      <c r="E23" s="419">
        <v>2019</v>
      </c>
      <c r="F23" s="464" t="s">
        <v>112</v>
      </c>
      <c r="G23" s="96"/>
      <c r="H23" s="532"/>
      <c r="I23" s="463"/>
    </row>
    <row r="24" spans="1:9" x14ac:dyDescent="0.25">
      <c r="A24" s="681">
        <v>4</v>
      </c>
      <c r="B24" s="672" t="s">
        <v>21</v>
      </c>
      <c r="C24" t="s">
        <v>115</v>
      </c>
      <c r="D24" t="s">
        <v>61</v>
      </c>
      <c r="E24" s="22">
        <v>2019</v>
      </c>
      <c r="F24" s="465" t="s">
        <v>116</v>
      </c>
      <c r="G24" t="s">
        <v>117</v>
      </c>
      <c r="H24" s="533" t="s">
        <v>118</v>
      </c>
      <c r="I24" s="458" t="s">
        <v>119</v>
      </c>
    </row>
    <row r="25" spans="1:9" x14ac:dyDescent="0.25">
      <c r="A25" s="682"/>
      <c r="B25" s="674"/>
      <c r="C25" s="96"/>
      <c r="D25" s="96"/>
      <c r="E25" s="419"/>
      <c r="F25" s="464" t="s">
        <v>120</v>
      </c>
      <c r="G25" t="s">
        <v>121</v>
      </c>
      <c r="H25" s="532"/>
      <c r="I25" s="463" t="s">
        <v>122</v>
      </c>
    </row>
    <row r="26" spans="1:9" x14ac:dyDescent="0.25">
      <c r="A26" s="683">
        <v>5</v>
      </c>
      <c r="B26" s="672" t="s">
        <v>23</v>
      </c>
      <c r="C26" s="97" t="s">
        <v>123</v>
      </c>
      <c r="D26" s="462" t="s">
        <v>61</v>
      </c>
      <c r="E26" s="450">
        <v>2019</v>
      </c>
      <c r="F26" s="461"/>
      <c r="G26" s="97" t="s">
        <v>124</v>
      </c>
      <c r="H26" s="536" t="s">
        <v>125</v>
      </c>
      <c r="I26" s="526" t="s">
        <v>126</v>
      </c>
    </row>
    <row r="27" spans="1:9" x14ac:dyDescent="0.25">
      <c r="A27" s="684"/>
      <c r="B27" s="674"/>
      <c r="C27" s="96" t="s">
        <v>127</v>
      </c>
      <c r="D27" s="449"/>
      <c r="E27" s="419">
        <v>2019</v>
      </c>
      <c r="F27" s="460"/>
      <c r="G27" s="96"/>
      <c r="H27" s="532" t="s">
        <v>128</v>
      </c>
      <c r="I27" s="463" t="s">
        <v>129</v>
      </c>
    </row>
    <row r="28" spans="1:9" x14ac:dyDescent="0.25">
      <c r="A28" s="685">
        <v>6.1</v>
      </c>
      <c r="B28" s="672" t="s">
        <v>25</v>
      </c>
      <c r="C28" t="s">
        <v>130</v>
      </c>
      <c r="D28" s="458" t="s">
        <v>61</v>
      </c>
      <c r="E28" s="22">
        <v>2022</v>
      </c>
      <c r="F28" t="s">
        <v>131</v>
      </c>
      <c r="G28" t="s">
        <v>132</v>
      </c>
      <c r="H28" s="529" t="s">
        <v>133</v>
      </c>
      <c r="I28" s="458" t="s">
        <v>56</v>
      </c>
    </row>
    <row r="29" spans="1:9" x14ac:dyDescent="0.25">
      <c r="A29" s="686"/>
      <c r="B29" s="673"/>
      <c r="C29" t="s">
        <v>134</v>
      </c>
      <c r="D29" s="458" t="s">
        <v>61</v>
      </c>
      <c r="E29" s="22">
        <v>2019</v>
      </c>
      <c r="F29" s="459" t="s">
        <v>135</v>
      </c>
      <c r="G29" t="s">
        <v>136</v>
      </c>
      <c r="H29" s="529" t="s">
        <v>137</v>
      </c>
      <c r="I29" s="452" t="s">
        <v>56</v>
      </c>
    </row>
    <row r="30" spans="1:9" x14ac:dyDescent="0.25">
      <c r="A30" s="686"/>
      <c r="B30" s="673"/>
      <c r="C30" s="688" t="s">
        <v>138</v>
      </c>
      <c r="D30" s="689" t="s">
        <v>61</v>
      </c>
      <c r="E30" s="22">
        <v>2019</v>
      </c>
      <c r="F30" s="459" t="s">
        <v>139</v>
      </c>
      <c r="G30" t="s">
        <v>140</v>
      </c>
      <c r="H30" s="533" t="s">
        <v>141</v>
      </c>
      <c r="I30" s="452" t="s">
        <v>56</v>
      </c>
    </row>
    <row r="31" spans="1:9" x14ac:dyDescent="0.25">
      <c r="A31" s="686"/>
      <c r="B31" s="673"/>
      <c r="C31" s="688"/>
      <c r="D31" s="689"/>
      <c r="E31" s="22">
        <v>2019</v>
      </c>
      <c r="F31" t="s">
        <v>142</v>
      </c>
      <c r="G31" t="s">
        <v>143</v>
      </c>
      <c r="H31" s="533" t="s">
        <v>144</v>
      </c>
      <c r="I31" s="458" t="s">
        <v>145</v>
      </c>
    </row>
    <row r="32" spans="1:9" x14ac:dyDescent="0.25">
      <c r="A32" s="686"/>
      <c r="B32" s="673"/>
      <c r="C32" t="s">
        <v>146</v>
      </c>
      <c r="D32" s="458" t="s">
        <v>61</v>
      </c>
      <c r="E32" s="22">
        <v>2019</v>
      </c>
      <c r="F32" t="s">
        <v>147</v>
      </c>
      <c r="G32"/>
      <c r="H32" s="529"/>
      <c r="I32" s="458" t="s">
        <v>148</v>
      </c>
    </row>
    <row r="33" spans="1:9" x14ac:dyDescent="0.25">
      <c r="A33" s="687"/>
      <c r="B33" s="674"/>
      <c r="C33" s="96" t="s">
        <v>149</v>
      </c>
      <c r="D33" s="463" t="s">
        <v>61</v>
      </c>
      <c r="E33" s="419">
        <v>2019</v>
      </c>
      <c r="F33" s="96" t="s">
        <v>147</v>
      </c>
      <c r="G33" s="96"/>
      <c r="H33" s="532"/>
      <c r="I33" s="96" t="s">
        <v>148</v>
      </c>
    </row>
    <row r="34" spans="1:9" x14ac:dyDescent="0.25">
      <c r="A34" s="685">
        <v>6.2</v>
      </c>
      <c r="B34" s="672" t="s">
        <v>27</v>
      </c>
      <c r="C34" s="97" t="s">
        <v>150</v>
      </c>
      <c r="D34" s="462" t="s">
        <v>61</v>
      </c>
      <c r="E34" s="450"/>
      <c r="F34" s="97" t="s">
        <v>151</v>
      </c>
      <c r="G34" s="97" t="s">
        <v>143</v>
      </c>
      <c r="H34" s="535" t="s">
        <v>144</v>
      </c>
      <c r="I34" s="462" t="s">
        <v>152</v>
      </c>
    </row>
    <row r="35" spans="1:9" x14ac:dyDescent="0.25">
      <c r="A35" s="687"/>
      <c r="B35" s="674"/>
      <c r="C35" s="96" t="s">
        <v>153</v>
      </c>
      <c r="D35" s="463" t="s">
        <v>61</v>
      </c>
      <c r="E35" s="419"/>
      <c r="F35" s="96" t="s">
        <v>154</v>
      </c>
      <c r="G35" s="96" t="s">
        <v>155</v>
      </c>
      <c r="H35" s="532" t="s">
        <v>156</v>
      </c>
      <c r="I35" s="463" t="s">
        <v>157</v>
      </c>
    </row>
    <row r="36" spans="1:9" x14ac:dyDescent="0.25">
      <c r="A36" s="697">
        <v>7</v>
      </c>
      <c r="B36" s="673" t="s">
        <v>29</v>
      </c>
      <c r="C36" s="452"/>
      <c r="D36" s="456" t="s">
        <v>100</v>
      </c>
      <c r="E36" s="22"/>
      <c r="F36" t="s">
        <v>158</v>
      </c>
      <c r="G36" t="s">
        <v>159</v>
      </c>
      <c r="H36" s="530" t="s">
        <v>160</v>
      </c>
      <c r="I36" s="528" t="s">
        <v>161</v>
      </c>
    </row>
    <row r="37" spans="1:9" x14ac:dyDescent="0.25">
      <c r="A37" s="698"/>
      <c r="B37" s="674"/>
      <c r="C37" s="96"/>
      <c r="D37" s="96"/>
      <c r="E37" s="419"/>
      <c r="F37" s="96"/>
      <c r="G37" s="96" t="s">
        <v>162</v>
      </c>
      <c r="H37" s="532" t="s">
        <v>163</v>
      </c>
      <c r="I37" s="96" t="s">
        <v>56</v>
      </c>
    </row>
    <row r="38" spans="1:9" x14ac:dyDescent="0.25">
      <c r="A38" s="669">
        <v>8.1</v>
      </c>
      <c r="B38" s="672" t="s">
        <v>31</v>
      </c>
      <c r="C38" t="s">
        <v>164</v>
      </c>
      <c r="D38" t="s">
        <v>61</v>
      </c>
      <c r="E38" s="22">
        <v>2022</v>
      </c>
      <c r="F38"/>
      <c r="G38" t="s">
        <v>159</v>
      </c>
      <c r="H38" s="530" t="s">
        <v>160</v>
      </c>
      <c r="I38" t="s">
        <v>165</v>
      </c>
    </row>
    <row r="39" spans="1:9" x14ac:dyDescent="0.25">
      <c r="A39" s="671"/>
      <c r="B39" s="674"/>
      <c r="C39" s="96"/>
      <c r="D39" s="96"/>
      <c r="E39" s="419"/>
      <c r="F39" s="96"/>
      <c r="G39" s="96"/>
      <c r="H39" s="525"/>
      <c r="I39" s="96" t="s">
        <v>56</v>
      </c>
    </row>
    <row r="40" spans="1:9" x14ac:dyDescent="0.25">
      <c r="A40" s="669">
        <v>8.1999999999999993</v>
      </c>
      <c r="B40" s="455" t="s">
        <v>33</v>
      </c>
      <c r="C40" t="s">
        <v>166</v>
      </c>
      <c r="D40" s="528" t="s">
        <v>61</v>
      </c>
      <c r="E40" s="22">
        <v>2021</v>
      </c>
      <c r="F40" s="528" t="s">
        <v>167</v>
      </c>
      <c r="G40" t="s">
        <v>168</v>
      </c>
      <c r="H40" s="534" t="s">
        <v>169</v>
      </c>
      <c r="I40" s="528" t="s">
        <v>170</v>
      </c>
    </row>
    <row r="41" spans="1:9" x14ac:dyDescent="0.25">
      <c r="A41" s="670"/>
      <c r="B41" s="454"/>
      <c r="C41"/>
      <c r="D41" s="452"/>
      <c r="E41" s="22"/>
      <c r="F41"/>
      <c r="G41" t="s">
        <v>171</v>
      </c>
      <c r="H41" s="533" t="s">
        <v>172</v>
      </c>
      <c r="I41" t="s">
        <v>173</v>
      </c>
    </row>
    <row r="42" spans="1:9" x14ac:dyDescent="0.25">
      <c r="A42" s="671"/>
      <c r="B42" s="453"/>
      <c r="C42" s="96"/>
      <c r="D42" s="96"/>
      <c r="E42" s="419"/>
      <c r="F42" s="96"/>
      <c r="G42" s="96" t="s">
        <v>174</v>
      </c>
      <c r="H42" s="532" t="s">
        <v>175</v>
      </c>
      <c r="I42" s="531" t="s">
        <v>176</v>
      </c>
    </row>
    <row r="43" spans="1:9" x14ac:dyDescent="0.25">
      <c r="A43" s="669">
        <v>8.3000000000000007</v>
      </c>
      <c r="B43" s="672" t="s">
        <v>35</v>
      </c>
      <c r="C43" t="s">
        <v>177</v>
      </c>
      <c r="D43" s="526" t="s">
        <v>61</v>
      </c>
      <c r="E43" s="22">
        <v>2020</v>
      </c>
      <c r="F43"/>
      <c r="G43" t="s">
        <v>178</v>
      </c>
      <c r="H43" s="530" t="s">
        <v>179</v>
      </c>
      <c r="I43" s="528" t="s">
        <v>180</v>
      </c>
    </row>
    <row r="44" spans="1:9" x14ac:dyDescent="0.25">
      <c r="A44" s="671"/>
      <c r="B44" s="674"/>
      <c r="C44" s="96"/>
      <c r="D44" s="96"/>
      <c r="E44" s="419"/>
      <c r="F44" s="96"/>
      <c r="G44" s="96"/>
      <c r="H44" s="525"/>
      <c r="I44" s="96" t="s">
        <v>181</v>
      </c>
    </row>
    <row r="45" spans="1:9" x14ac:dyDescent="0.25">
      <c r="A45" s="694">
        <v>9</v>
      </c>
      <c r="B45" s="672" t="s">
        <v>37</v>
      </c>
      <c r="C45"/>
      <c r="D45" s="456" t="s">
        <v>100</v>
      </c>
      <c r="E45" s="22"/>
      <c r="F45"/>
      <c r="G45"/>
      <c r="H45" s="529"/>
      <c r="I45" s="528" t="s">
        <v>182</v>
      </c>
    </row>
    <row r="46" spans="1:9" x14ac:dyDescent="0.25">
      <c r="A46" s="695"/>
      <c r="B46" s="673"/>
      <c r="C46"/>
      <c r="D46"/>
      <c r="E46" s="22"/>
      <c r="F46"/>
      <c r="G46"/>
      <c r="H46" s="501"/>
      <c r="I46"/>
    </row>
    <row r="47" spans="1:9" x14ac:dyDescent="0.25">
      <c r="A47" s="696"/>
      <c r="B47" s="674"/>
      <c r="C47" s="96"/>
      <c r="D47" s="96"/>
      <c r="E47" s="419"/>
      <c r="F47" s="96"/>
      <c r="G47" s="96"/>
      <c r="H47" s="525"/>
      <c r="I47" s="96"/>
    </row>
    <row r="48" spans="1:9" x14ac:dyDescent="0.25">
      <c r="A48" s="692">
        <v>10</v>
      </c>
      <c r="B48" s="672" t="s">
        <v>39</v>
      </c>
      <c r="C48" s="97"/>
      <c r="D48" s="526" t="s">
        <v>183</v>
      </c>
      <c r="E48" s="450">
        <v>2022</v>
      </c>
      <c r="F48" s="97"/>
      <c r="G48" s="97" t="s">
        <v>184</v>
      </c>
      <c r="H48" s="527"/>
      <c r="I48" s="97" t="s">
        <v>185</v>
      </c>
    </row>
    <row r="49" spans="1:9" x14ac:dyDescent="0.25">
      <c r="A49" s="693"/>
      <c r="B49" s="674"/>
      <c r="C49" s="96"/>
      <c r="D49" s="449"/>
      <c r="E49" s="419"/>
      <c r="F49" s="96"/>
      <c r="G49" s="96"/>
      <c r="H49" s="525"/>
      <c r="I49" s="96"/>
    </row>
    <row r="50" spans="1:9" x14ac:dyDescent="0.25">
      <c r="A50" s="690">
        <v>11</v>
      </c>
      <c r="B50" s="672" t="s">
        <v>41</v>
      </c>
      <c r="C50"/>
      <c r="D50" s="526" t="s">
        <v>100</v>
      </c>
      <c r="E50" s="22">
        <v>2012</v>
      </c>
      <c r="F50"/>
      <c r="G50"/>
      <c r="H50" s="501"/>
      <c r="I50"/>
    </row>
    <row r="51" spans="1:9" x14ac:dyDescent="0.25">
      <c r="A51" s="691"/>
      <c r="B51" s="674"/>
      <c r="C51" s="96"/>
      <c r="D51" s="96"/>
      <c r="E51" s="419"/>
      <c r="F51" s="96"/>
      <c r="G51" s="96"/>
      <c r="H51" s="525"/>
      <c r="I51" s="96"/>
    </row>
  </sheetData>
  <mergeCells count="32">
    <mergeCell ref="C30:C31"/>
    <mergeCell ref="D30:D31"/>
    <mergeCell ref="A34:A35"/>
    <mergeCell ref="B34:B35"/>
    <mergeCell ref="A50:A51"/>
    <mergeCell ref="B50:B51"/>
    <mergeCell ref="B45:B47"/>
    <mergeCell ref="B48:B49"/>
    <mergeCell ref="A48:A49"/>
    <mergeCell ref="A45:A47"/>
    <mergeCell ref="A43:A44"/>
    <mergeCell ref="B38:B39"/>
    <mergeCell ref="A38:A39"/>
    <mergeCell ref="A36:A37"/>
    <mergeCell ref="B36:B37"/>
    <mergeCell ref="B43:B44"/>
    <mergeCell ref="A40:A42"/>
    <mergeCell ref="B4:B12"/>
    <mergeCell ref="A4:A12"/>
    <mergeCell ref="B20:B21"/>
    <mergeCell ref="A20:A21"/>
    <mergeCell ref="B18:B19"/>
    <mergeCell ref="A18:A19"/>
    <mergeCell ref="A13:A17"/>
    <mergeCell ref="B13:B17"/>
    <mergeCell ref="A22:A23"/>
    <mergeCell ref="A24:A25"/>
    <mergeCell ref="B24:B25"/>
    <mergeCell ref="A26:A27"/>
    <mergeCell ref="B26:B27"/>
    <mergeCell ref="A28:A33"/>
    <mergeCell ref="B28:B33"/>
  </mergeCells>
  <hyperlinks>
    <hyperlink ref="H8" r:id="rId1" xr:uid="{162E1BA6-89EB-433A-B4E4-210D32F56A32}"/>
    <hyperlink ref="H9" r:id="rId2" xr:uid="{0FBE70C3-1E2D-4DD7-92B4-13FC91861968}"/>
    <hyperlink ref="H10" r:id="rId3" xr:uid="{9633D1C0-E7F7-4DDA-9D33-0943C0C13D46}"/>
    <hyperlink ref="H11" r:id="rId4" xr:uid="{4EBAFD77-BA0A-4719-B1C2-69AA8B40C21D}"/>
    <hyperlink ref="H7" r:id="rId5" xr:uid="{277F738A-F3B1-4697-8C9E-621A59719E78}"/>
    <hyperlink ref="H16" r:id="rId6" xr:uid="{3539756E-ED6E-4876-862C-E54AE0DAA715}"/>
    <hyperlink ref="H17" r:id="rId7" xr:uid="{4C5B6A04-115E-4E47-811B-BF561DC2B532}"/>
    <hyperlink ref="H18" r:id="rId8" xr:uid="{B090BBD2-CF68-43C0-9B27-6D1FBB3AB1E1}"/>
    <hyperlink ref="H20" r:id="rId9" xr:uid="{16F40A7B-04E9-4A89-85C7-D85B268BEA2E}"/>
    <hyperlink ref="H21" r:id="rId10" xr:uid="{C60D1D33-9A0D-492D-91AF-54EC69206B9C}"/>
    <hyperlink ref="H28" r:id="rId11" location="/home" xr:uid="{ED42B450-48C1-4B36-8C23-C4DC931EFF1E}"/>
    <hyperlink ref="H27" r:id="rId12" display="https://applications.emro.who.int/Dashboards/perdiem" xr:uid="{41BF2C3B-D063-4939-A9EE-91B753F749E7}"/>
    <hyperlink ref="H34" r:id="rId13" xr:uid="{6D473E96-B8DC-4449-8CAA-F17ABD4B1AF6}"/>
    <hyperlink ref="H30" r:id="rId14" xr:uid="{1553AF56-4F2E-42E1-B6CA-00EBF8C06F4E}"/>
    <hyperlink ref="H42" r:id="rId15" xr:uid="{7B959E64-54C0-4DBB-A690-22FE839765BC}"/>
    <hyperlink ref="H41" r:id="rId16" xr:uid="{44D4A7BF-78D0-4C52-962A-9F55F7F760C8}"/>
    <hyperlink ref="H26" r:id="rId17" xr:uid="{0B531692-AF08-4583-942F-150E4999C5F2}"/>
    <hyperlink ref="H31" r:id="rId18" xr:uid="{66D3CE62-FFFE-40D5-BABA-9AF89820AE42}"/>
    <hyperlink ref="H37" r:id="rId19" xr:uid="{EBE6C386-D0BA-426F-A6EE-79159EDCD628}"/>
    <hyperlink ref="H36" r:id="rId20" xr:uid="{185F59AF-B62B-4B44-8D30-28194CB67F23}"/>
    <hyperlink ref="H38" r:id="rId21" xr:uid="{5AADCFBB-E84D-45CA-921C-830AF8F732CE}"/>
    <hyperlink ref="H43" r:id="rId22" xr:uid="{9C19AAC1-A581-4A68-A993-1B76D4EC5C66}"/>
    <hyperlink ref="H40" r:id="rId23" xr:uid="{EDBE3E26-3692-450D-AE98-5F2C5475B57A}"/>
    <hyperlink ref="H35" r:id="rId24" xr:uid="{F9C2731E-0B9E-4A32-A6AD-F0B661568B92}"/>
    <hyperlink ref="H12" r:id="rId25" xr:uid="{7F18736C-23A4-4F37-AB74-6F5C0CF2B13E}"/>
    <hyperlink ref="H24" r:id="rId26" xr:uid="{0237CBB3-5909-48EB-9085-A64A2FB765BC}"/>
    <hyperlink ref="H15" r:id="rId27" xr:uid="{629AFCC7-FA8C-40BB-9D3B-62A1DE10E41F}"/>
    <hyperlink ref="H13" r:id="rId28" xr:uid="{9C137C1B-EE22-4A3B-A5B9-1FE2685A0691}"/>
    <hyperlink ref="H14" r:id="rId29" xr:uid="{A1E8214F-62D5-41C3-9F1A-F4FA85B390E0}"/>
  </hyperlinks>
  <pageMargins left="0.7" right="0.7" top="0.75" bottom="0.75" header="0.3" footer="0.3"/>
  <pageSetup scale="23" orientation="landscape" r:id="rId30"/>
  <legacyDrawing r:id="rId3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F3DF1-8B33-4EA0-BFDA-421DC08C6F19}">
  <sheetPr codeName="Sheet20">
    <tabColor rgb="FFFFFF00"/>
  </sheetPr>
  <dimension ref="A2:J168"/>
  <sheetViews>
    <sheetView zoomScale="85" zoomScaleNormal="85" workbookViewId="0">
      <selection activeCell="B10" sqref="B10"/>
    </sheetView>
  </sheetViews>
  <sheetFormatPr defaultRowHeight="15.75" x14ac:dyDescent="0.25"/>
  <cols>
    <col min="1" max="1" width="36.7109375" style="290" bestFit="1" customWidth="1"/>
    <col min="2" max="2" width="29.5703125" style="290" bestFit="1" customWidth="1"/>
    <col min="3" max="3" width="24.140625" style="339" customWidth="1"/>
    <col min="4" max="4" width="21.28515625" style="292" bestFit="1" customWidth="1"/>
    <col min="5" max="5" width="18.140625" style="290" bestFit="1" customWidth="1"/>
    <col min="6" max="6" width="11.28515625" style="290" bestFit="1" customWidth="1"/>
    <col min="7" max="7" width="14" style="290" bestFit="1" customWidth="1"/>
    <col min="8" max="16384" width="9.140625" style="290"/>
  </cols>
  <sheetData>
    <row r="2" spans="1:10" ht="23.25" customHeight="1" x14ac:dyDescent="0.25">
      <c r="A2" s="286" t="s">
        <v>186</v>
      </c>
      <c r="B2" s="287"/>
      <c r="C2" s="288"/>
      <c r="D2" s="289"/>
      <c r="E2" s="287"/>
      <c r="F2" s="287"/>
    </row>
    <row r="3" spans="1:10" ht="16.5" thickBot="1" x14ac:dyDescent="0.3">
      <c r="C3" s="291"/>
    </row>
    <row r="4" spans="1:10" ht="16.5" thickBot="1" x14ac:dyDescent="0.3">
      <c r="A4" s="705" t="s">
        <v>187</v>
      </c>
      <c r="B4" s="706"/>
      <c r="C4" s="706"/>
      <c r="D4" s="706"/>
      <c r="E4" s="706"/>
      <c r="F4" s="707"/>
      <c r="G4" s="293"/>
      <c r="H4" s="293"/>
      <c r="I4" s="294"/>
    </row>
    <row r="5" spans="1:10" ht="31.5" customHeight="1" x14ac:dyDescent="0.25">
      <c r="A5" s="295" t="s">
        <v>188</v>
      </c>
      <c r="B5" s="296" t="s">
        <v>189</v>
      </c>
      <c r="C5" s="297" t="s">
        <v>190</v>
      </c>
      <c r="D5" s="298" t="s">
        <v>191</v>
      </c>
      <c r="E5" s="299" t="s">
        <v>192</v>
      </c>
      <c r="F5" s="300"/>
      <c r="G5" s="301"/>
      <c r="H5" s="301"/>
      <c r="I5" s="301"/>
    </row>
    <row r="6" spans="1:10" ht="15" x14ac:dyDescent="0.25">
      <c r="A6" s="302" t="s">
        <v>193</v>
      </c>
      <c r="B6" s="303">
        <f>INDEX('3.1 Metadata'!$F$4:$F$197,MATCH(B5,'3.1 Metadata'!$A$4:$A$197,0))</f>
        <v>31825299</v>
      </c>
      <c r="C6" s="304"/>
      <c r="D6" s="305">
        <f>B6/50000000</f>
        <v>0.63650598000000003</v>
      </c>
      <c r="E6" s="306" t="s">
        <v>194</v>
      </c>
      <c r="F6" s="307">
        <f>VLOOKUP(B5,'13. Distance between regions'!$A$2:$M$195,12,FALSE)</f>
        <v>480.98675028806599</v>
      </c>
      <c r="G6" s="308"/>
      <c r="H6" s="293"/>
      <c r="I6" s="293"/>
      <c r="J6" s="294"/>
    </row>
    <row r="7" spans="1:10" ht="15" x14ac:dyDescent="0.25">
      <c r="A7" s="302" t="s">
        <v>195</v>
      </c>
      <c r="B7" s="303">
        <f>INDEX('3.3 Administrative Divisions'!$D$2:$D$195,MATCH(B5,'3.3 Administrative Divisions'!$B$2:$B$195,0))</f>
        <v>18</v>
      </c>
      <c r="C7" s="309">
        <f>B6/B7</f>
        <v>1768072.1666666667</v>
      </c>
      <c r="D7" s="305">
        <f>C7/5000000</f>
        <v>0.35361443333333337</v>
      </c>
      <c r="E7" s="306" t="s">
        <v>196</v>
      </c>
      <c r="F7" s="307">
        <f>SQRT(VLOOKUP(B5,'13. Distance between regions'!$A$2:$N$195,14)/B7)</f>
        <v>263.17505791983996</v>
      </c>
      <c r="G7" s="310"/>
      <c r="H7" s="301"/>
      <c r="I7" s="311"/>
      <c r="J7" s="312"/>
    </row>
    <row r="8" spans="1:10" thickBot="1" x14ac:dyDescent="0.3">
      <c r="A8" s="313" t="s">
        <v>197</v>
      </c>
      <c r="B8" s="314">
        <f>INDEX('3.3 Administrative Divisions'!$F$2:$F$195,MATCH(B5,'3.3 Administrative Divisions'!$B$2:$B$195,0))</f>
        <v>163</v>
      </c>
      <c r="C8" s="315">
        <f>B6/B8</f>
        <v>195247.23312883437</v>
      </c>
      <c r="D8" s="316">
        <f>C8/500000</f>
        <v>0.39049446625766876</v>
      </c>
      <c r="E8" s="317" t="s">
        <v>198</v>
      </c>
      <c r="F8" s="318">
        <f>SQRT(VLOOKUP(B5,'13. Distance between regions'!$A$2:$N$195,14)/B8)</f>
        <v>87.45551016184578</v>
      </c>
      <c r="G8" s="310"/>
      <c r="H8" s="301"/>
      <c r="I8" s="311"/>
      <c r="J8" s="312"/>
    </row>
    <row r="9" spans="1:10" thickBot="1" x14ac:dyDescent="0.3">
      <c r="B9" s="319"/>
      <c r="C9" s="320"/>
      <c r="F9" s="321"/>
      <c r="G9" s="301"/>
      <c r="H9" s="311"/>
      <c r="I9" s="312"/>
    </row>
    <row r="10" spans="1:10" ht="15" x14ac:dyDescent="0.25">
      <c r="A10" s="322" t="s">
        <v>199</v>
      </c>
      <c r="B10" s="323" t="s">
        <v>200</v>
      </c>
      <c r="C10" s="290"/>
      <c r="F10" s="324"/>
      <c r="G10" s="293"/>
      <c r="H10" s="293"/>
      <c r="I10" s="293"/>
    </row>
    <row r="11" spans="1:10" ht="15" x14ac:dyDescent="0.25">
      <c r="A11" s="302" t="s">
        <v>201</v>
      </c>
      <c r="B11" s="546">
        <f>IF(B10="USD",1,IF(B10="$I",VLOOKUP(B5,'3.2 Prices and Deflators'!$A$3:$BL$196,59)))</f>
        <v>2.4744998937809277</v>
      </c>
      <c r="C11" s="325"/>
      <c r="D11" s="326"/>
      <c r="F11" s="324"/>
      <c r="G11" s="293"/>
      <c r="H11" s="293"/>
      <c r="I11" s="293"/>
    </row>
    <row r="12" spans="1:10" thickBot="1" x14ac:dyDescent="0.3">
      <c r="A12" s="327" t="s">
        <v>202</v>
      </c>
      <c r="B12" s="328">
        <v>0.03</v>
      </c>
      <c r="C12" s="325"/>
      <c r="D12" s="326"/>
      <c r="F12" s="324"/>
      <c r="G12" s="293"/>
      <c r="H12" s="293"/>
      <c r="I12" s="293"/>
    </row>
    <row r="13" spans="1:10" thickBot="1" x14ac:dyDescent="0.3">
      <c r="C13" s="325"/>
      <c r="D13" s="326"/>
      <c r="F13" s="324"/>
      <c r="G13" s="293"/>
      <c r="H13" s="293"/>
      <c r="I13" s="293"/>
    </row>
    <row r="14" spans="1:10" ht="15" x14ac:dyDescent="0.25">
      <c r="A14" s="322" t="s">
        <v>203</v>
      </c>
      <c r="B14" s="329">
        <f>INDEX('3.4 Healthcare Facilities'!$D$2:$D$195,MATCH(B5,'3.4 Healthcare Facilities'!$A$2:$A$195,0))</f>
        <v>2678.4913332861133</v>
      </c>
      <c r="C14" s="290"/>
      <c r="G14" s="310"/>
      <c r="H14" s="301"/>
      <c r="I14" s="330"/>
      <c r="J14" s="330"/>
    </row>
    <row r="15" spans="1:10" ht="15" x14ac:dyDescent="0.25">
      <c r="A15" s="302" t="s">
        <v>204</v>
      </c>
      <c r="B15" s="307">
        <f>INDEX('3.4 Healthcare Facilities'!$F$2:$F$195,MATCH(B5,'3.4 Healthcare Facilities'!$A$2:$A$195,0))</f>
        <v>575.40774793640833</v>
      </c>
      <c r="C15" s="325"/>
      <c r="F15" s="321"/>
      <c r="G15" s="331"/>
      <c r="H15" s="332"/>
      <c r="I15" s="333"/>
    </row>
    <row r="16" spans="1:10" ht="15" x14ac:dyDescent="0.25">
      <c r="A16" s="302" t="s">
        <v>205</v>
      </c>
      <c r="B16" s="389">
        <f>INDEX('3.4 Healthcare Facilities'!$H$2:$H$195,MATCH(B5,'3.4 Healthcare Facilities'!$A$2:$A$195,0))</f>
        <v>148.96384934076951</v>
      </c>
      <c r="C16" s="325"/>
      <c r="F16" s="321"/>
      <c r="G16" s="331"/>
      <c r="H16" s="332"/>
      <c r="I16" s="330"/>
    </row>
    <row r="17" spans="1:8" ht="15" x14ac:dyDescent="0.25">
      <c r="A17" s="302" t="s">
        <v>206</v>
      </c>
      <c r="B17" s="389">
        <f>INDEX('3.4 Healthcare Facilities'!$J$2:$J$195,MATCH(B5,'3.4 Healthcare Facilities'!$A$2:$A$195,0))</f>
        <v>11.693139037390546</v>
      </c>
      <c r="C17" s="325"/>
      <c r="F17" s="334"/>
      <c r="G17" s="332"/>
      <c r="H17" s="335"/>
    </row>
    <row r="18" spans="1:8" thickBot="1" x14ac:dyDescent="0.3">
      <c r="A18" s="313" t="s">
        <v>207</v>
      </c>
      <c r="B18" s="390">
        <f>INDEX('3.4 Healthcare Facilities'!$L$2:$L$195,MATCH(B5,'3.4 Healthcare Facilities'!$A$2:$A$195,0))</f>
        <v>4.8634406666094687</v>
      </c>
      <c r="C18" s="325"/>
      <c r="F18" s="334"/>
      <c r="G18" s="336"/>
      <c r="H18" s="337"/>
    </row>
    <row r="19" spans="1:8" ht="16.5" thickBot="1" x14ac:dyDescent="0.3">
      <c r="A19" s="338"/>
      <c r="F19" s="340"/>
      <c r="G19" s="336"/>
      <c r="H19" s="337"/>
    </row>
    <row r="20" spans="1:8" x14ac:dyDescent="0.25">
      <c r="A20" s="708" t="s">
        <v>208</v>
      </c>
      <c r="B20" s="709"/>
      <c r="C20" s="709"/>
      <c r="D20" s="341"/>
      <c r="E20" s="342"/>
      <c r="F20" s="343"/>
    </row>
    <row r="21" spans="1:8" ht="15" x14ac:dyDescent="0.25">
      <c r="A21" s="344" t="s">
        <v>209</v>
      </c>
      <c r="B21" s="558" t="s">
        <v>210</v>
      </c>
      <c r="C21" s="559" t="s">
        <v>211</v>
      </c>
      <c r="D21" s="345" t="s">
        <v>212</v>
      </c>
    </row>
    <row r="22" spans="1:8" ht="15" x14ac:dyDescent="0.25">
      <c r="A22" s="346" t="s">
        <v>213</v>
      </c>
      <c r="B22" s="560"/>
      <c r="C22" s="560"/>
      <c r="D22" s="347"/>
    </row>
    <row r="23" spans="1:8" ht="15" x14ac:dyDescent="0.25">
      <c r="A23" s="348" t="s">
        <v>214</v>
      </c>
      <c r="B23" s="557" t="s">
        <v>215</v>
      </c>
      <c r="C23" s="350" cm="1">
        <f t="array" ref="C23">(INDEX('4. Int salaries long'!$A$2:$H$927,MATCH($B$5&amp;D23,'4. Int salaries long'!$A$2:$A$927&amp;'4. Int salaries long'!$C$2:$C$927,0),7))*$B$11*12</f>
        <v>35533.744239697306</v>
      </c>
      <c r="D23" s="351">
        <v>4</v>
      </c>
    </row>
    <row r="24" spans="1:8" ht="15" x14ac:dyDescent="0.25">
      <c r="A24" s="348" t="s">
        <v>216</v>
      </c>
      <c r="B24" s="557" t="s">
        <v>215</v>
      </c>
      <c r="C24" s="350" cm="1">
        <f t="array" ref="C24">(INDEX('4. Int salaries long'!$A$2:$H$927,MATCH($B$5&amp;D24,'4. Int salaries long'!$A$2:$A$927&amp;'4. Int salaries long'!$C$2:$C$927,0),7))*$B$11*12</f>
        <v>21945.943637960045</v>
      </c>
      <c r="D24" s="351">
        <v>3</v>
      </c>
    </row>
    <row r="25" spans="1:8" ht="15" x14ac:dyDescent="0.25">
      <c r="A25" s="348" t="s">
        <v>217</v>
      </c>
      <c r="B25" s="557" t="s">
        <v>218</v>
      </c>
      <c r="C25" s="350" cm="1">
        <f t="array" ref="C25">(INDEX('4. Int salaries long'!$A$2:$H$927,MATCH($B$5&amp;D25,'4. Int salaries long'!$A$2:$A$927&amp;'4. Int salaries long'!$C$2:$C$927,0),7))*$B$11*12</f>
        <v>16622.923191453199</v>
      </c>
      <c r="D25" s="351">
        <v>2</v>
      </c>
    </row>
    <row r="26" spans="1:8" ht="15" x14ac:dyDescent="0.25">
      <c r="A26" s="348" t="s">
        <v>219</v>
      </c>
      <c r="B26" s="557" t="s">
        <v>218</v>
      </c>
      <c r="C26" s="350" cm="1">
        <f t="array" ref="C26">(INDEX('4. Int salaries long'!$A$2:$H$927,MATCH($B$5&amp;D26,'4. Int salaries long'!$A$2:$A$927&amp;'4. Int salaries long'!$C$2:$C$927,0),7))*$B$11*12</f>
        <v>16622.923191453199</v>
      </c>
      <c r="D26" s="351">
        <v>2</v>
      </c>
    </row>
    <row r="27" spans="1:8" ht="15" x14ac:dyDescent="0.25">
      <c r="A27" s="348" t="s">
        <v>220</v>
      </c>
      <c r="B27" s="557" t="s">
        <v>221</v>
      </c>
      <c r="C27" s="350" cm="1">
        <f t="array" ref="C27">(INDEX('4. Int salaries long'!$A$2:$H$927,MATCH($B$5&amp;D27,'4. Int salaries long'!$A$2:$A$927&amp;'4. Int salaries long'!$C$2:$C$927,0),7))*$B$11*12</f>
        <v>12748.103807781647</v>
      </c>
      <c r="D27" s="351">
        <v>1</v>
      </c>
    </row>
    <row r="28" spans="1:8" ht="15" x14ac:dyDescent="0.25">
      <c r="A28" s="348" t="s">
        <v>222</v>
      </c>
      <c r="B28" s="557" t="s">
        <v>221</v>
      </c>
      <c r="C28" s="350" cm="1">
        <f t="array" ref="C28">(INDEX('4. Int salaries long'!$A$2:$H$927,MATCH($B$5&amp;D28,'4. Int salaries long'!$A$2:$A$927&amp;'4. Int salaries long'!$C$2:$C$927,0),7))*$B$11*12</f>
        <v>12748.103807781647</v>
      </c>
      <c r="D28" s="351">
        <v>1</v>
      </c>
    </row>
    <row r="29" spans="1:8" ht="15" x14ac:dyDescent="0.25">
      <c r="A29" s="348" t="s">
        <v>223</v>
      </c>
      <c r="B29" s="557" t="s">
        <v>224</v>
      </c>
      <c r="C29" s="350" cm="1">
        <f t="array" ref="C29">(INDEX('4. Int salaries long'!$A$2:$H$927,MATCH($B$5&amp;D29,'4. Int salaries long'!$A$2:$A$927&amp;'4. Int salaries long'!$C$2:$C$927,0),7))*$B$11*12</f>
        <v>21945.943637960045</v>
      </c>
      <c r="D29" s="351">
        <v>3</v>
      </c>
    </row>
    <row r="30" spans="1:8" ht="15" x14ac:dyDescent="0.25">
      <c r="A30" s="348" t="s">
        <v>225</v>
      </c>
      <c r="B30" s="557" t="s">
        <v>226</v>
      </c>
      <c r="C30" s="350" cm="1">
        <f t="array" ref="C30">(INDEX('4. Int salaries long'!$A$2:$H$927,MATCH($B$5&amp;D30,'4. Int salaries long'!$A$2:$A$927&amp;'4. Int salaries long'!$C$2:$C$927,0),7))*$B$11*12</f>
        <v>12748.103807781647</v>
      </c>
      <c r="D30" s="351">
        <v>1</v>
      </c>
    </row>
    <row r="31" spans="1:8" ht="15" x14ac:dyDescent="0.25">
      <c r="A31" s="348" t="s">
        <v>227</v>
      </c>
      <c r="B31" s="557" t="s">
        <v>228</v>
      </c>
      <c r="C31" s="350" cm="1">
        <f t="array" ref="C31">(INDEX('4. Int salaries long'!$A$2:$H$927,MATCH($B$5&amp;D31,'4. Int salaries long'!$A$2:$A$927&amp;'4. Int salaries long'!$C$2:$C$927,0),7))*$B$11*12</f>
        <v>12748.103807781647</v>
      </c>
      <c r="D31" s="351">
        <v>1</v>
      </c>
    </row>
    <row r="32" spans="1:8" ht="15" x14ac:dyDescent="0.25">
      <c r="A32" s="352" t="s">
        <v>229</v>
      </c>
      <c r="B32" s="561"/>
      <c r="C32" s="562"/>
      <c r="D32" s="353"/>
    </row>
    <row r="33" spans="1:5" ht="15" x14ac:dyDescent="0.25">
      <c r="A33" s="348" t="s">
        <v>230</v>
      </c>
      <c r="B33" s="557" t="s">
        <v>231</v>
      </c>
      <c r="C33" s="350" cm="1">
        <f t="array" ref="C33">(INDEX('4. Int salaries long'!$A$2:$H$927,MATCH($B$5&amp;D33,'4. Int salaries long'!$A$2:$A$927&amp;'4. Int salaries long'!$C$2:$C$927,0),7))*$B$11*12</f>
        <v>21945.943637960045</v>
      </c>
      <c r="D33" s="351">
        <v>3</v>
      </c>
    </row>
    <row r="34" spans="1:5" ht="15" x14ac:dyDescent="0.25">
      <c r="A34" s="348" t="s">
        <v>232</v>
      </c>
      <c r="B34" s="557" t="s">
        <v>233</v>
      </c>
      <c r="C34" s="350" cm="1">
        <f t="array" ref="C34">(INDEX('4. Int salaries long'!$A$2:$H$927,MATCH($B$5&amp;D34,'4. Int salaries long'!$A$2:$A$927&amp;'4. Int salaries long'!$C$2:$C$927,0),7))*$B$11*12</f>
        <v>16622.923191453199</v>
      </c>
      <c r="D34" s="351">
        <v>2</v>
      </c>
    </row>
    <row r="35" spans="1:5" ht="15" x14ac:dyDescent="0.25">
      <c r="A35" s="348" t="s">
        <v>234</v>
      </c>
      <c r="B35" s="557" t="s">
        <v>233</v>
      </c>
      <c r="C35" s="350" cm="1">
        <f t="array" ref="C35">(INDEX('4. Int salaries long'!$A$2:$H$927,MATCH($B$5&amp;D35,'4. Int salaries long'!$A$2:$A$927&amp;'4. Int salaries long'!$C$2:$C$927,0),7))*$B$11*12</f>
        <v>16622.923191453199</v>
      </c>
      <c r="D35" s="351">
        <v>2</v>
      </c>
    </row>
    <row r="36" spans="1:5" ht="15" x14ac:dyDescent="0.25">
      <c r="A36" s="352" t="s">
        <v>235</v>
      </c>
      <c r="B36" s="561"/>
      <c r="C36" s="562"/>
      <c r="D36" s="353"/>
      <c r="E36" s="354"/>
    </row>
    <row r="37" spans="1:5" ht="15" x14ac:dyDescent="0.25">
      <c r="A37" s="348" t="s">
        <v>236</v>
      </c>
      <c r="B37" s="557"/>
      <c r="C37" s="350" cm="1">
        <f t="array" ref="C37">(INDEX('4. Int salaries long'!$A$2:$H$927,MATCH($B$5&amp;D37,'4. Int salaries long'!$A$2:$A$927&amp;'4. Int salaries long'!$C$2:$C$927,0),7))*$B$11*12</f>
        <v>35533.744239697306</v>
      </c>
      <c r="D37" s="351">
        <v>4</v>
      </c>
    </row>
    <row r="38" spans="1:5" ht="15" x14ac:dyDescent="0.25">
      <c r="A38" s="348" t="s">
        <v>237</v>
      </c>
      <c r="B38" s="557"/>
      <c r="C38" s="350" cm="1">
        <f t="array" ref="C38">(INDEX('4. Int salaries long'!$A$2:$H$927,MATCH($B$5&amp;D38,'4. Int salaries long'!$A$2:$A$927&amp;'4. Int salaries long'!$C$2:$C$927,0),7))*$B$11*12</f>
        <v>21945.943637960045</v>
      </c>
      <c r="D38" s="351">
        <v>3</v>
      </c>
    </row>
    <row r="39" spans="1:5" ht="15" x14ac:dyDescent="0.25">
      <c r="A39" s="348" t="s">
        <v>238</v>
      </c>
      <c r="B39" s="563"/>
      <c r="C39" s="350" cm="1">
        <f t="array" ref="C39">(INDEX('4. Int salaries long'!$A$2:$H$927,MATCH($B$5&amp;D39,'4. Int salaries long'!$A$2:$A$927&amp;'4. Int salaries long'!$C$2:$C$927,0),7))*$B$11*12</f>
        <v>21945.943637960045</v>
      </c>
      <c r="D39" s="351">
        <v>3</v>
      </c>
    </row>
    <row r="40" spans="1:5" ht="15" x14ac:dyDescent="0.25">
      <c r="A40" s="348" t="s">
        <v>239</v>
      </c>
      <c r="B40" s="563"/>
      <c r="C40" s="350" cm="1">
        <f t="array" ref="C40">(INDEX('4. Int salaries long'!$A$2:$H$927,MATCH($B$5&amp;D40,'4. Int salaries long'!$A$2:$A$927&amp;'4. Int salaries long'!$C$2:$C$927,0),7))*$B$11*12</f>
        <v>16622.923191453199</v>
      </c>
      <c r="D40" s="351">
        <v>2</v>
      </c>
    </row>
    <row r="41" spans="1:5" ht="15" x14ac:dyDescent="0.25">
      <c r="A41" s="348" t="s">
        <v>240</v>
      </c>
      <c r="B41" s="564"/>
      <c r="C41" s="350" cm="1">
        <f t="array" ref="C41">(INDEX('4. Int salaries long'!$A$2:$H$927,MATCH($B$5&amp;D41,'4. Int salaries long'!$A$2:$A$927&amp;'4. Int salaries long'!$C$2:$C$927,0),7))*$B$11*12</f>
        <v>16622.923191453199</v>
      </c>
      <c r="D41" s="351">
        <v>2</v>
      </c>
    </row>
    <row r="42" spans="1:5" ht="15" x14ac:dyDescent="0.25">
      <c r="A42" s="352" t="s">
        <v>241</v>
      </c>
      <c r="B42" s="561"/>
      <c r="C42" s="562"/>
      <c r="D42" s="353"/>
    </row>
    <row r="43" spans="1:5" ht="15" x14ac:dyDescent="0.25">
      <c r="A43" s="348" t="s">
        <v>242</v>
      </c>
      <c r="B43" s="557" t="s">
        <v>243</v>
      </c>
      <c r="C43" s="350" cm="1">
        <f t="array" ref="C43">(INDEX('4. Int salaries long'!$A$2:$H$927,MATCH($B$5&amp;D43,'4. Int salaries long'!$A$2:$A$927&amp;'4. Int salaries long'!$C$2:$C$927,0),7))*$B$11*12</f>
        <v>35533.744239697306</v>
      </c>
      <c r="D43" s="351">
        <v>4</v>
      </c>
    </row>
    <row r="44" spans="1:5" ht="15" x14ac:dyDescent="0.25">
      <c r="A44" s="348" t="s">
        <v>244</v>
      </c>
      <c r="B44" s="557" t="s">
        <v>245</v>
      </c>
      <c r="C44" s="350" cm="1">
        <f t="array" ref="C44">(INDEX('4. Int salaries long'!$A$2:$H$927,MATCH($B$5&amp;D44,'4. Int salaries long'!$A$2:$A$927&amp;'4. Int salaries long'!$C$2:$C$927,0),7))*$B$11*12</f>
        <v>35533.744239697306</v>
      </c>
      <c r="D44" s="351">
        <v>4</v>
      </c>
    </row>
    <row r="45" spans="1:5" ht="15" x14ac:dyDescent="0.25">
      <c r="A45" s="348" t="s">
        <v>246</v>
      </c>
      <c r="B45" s="557" t="s">
        <v>243</v>
      </c>
      <c r="C45" s="350" cm="1">
        <f t="array" ref="C45">(INDEX('4. Int salaries long'!$A$2:$H$927,MATCH($B$5&amp;D45,'4. Int salaries long'!$A$2:$A$927&amp;'4. Int salaries long'!$C$2:$C$927,0),7))*$B$11*12</f>
        <v>21945.943637960045</v>
      </c>
      <c r="D45" s="351">
        <v>3</v>
      </c>
    </row>
    <row r="46" spans="1:5" ht="15" x14ac:dyDescent="0.25">
      <c r="A46" s="348" t="s">
        <v>247</v>
      </c>
      <c r="B46" s="557"/>
      <c r="C46" s="350" cm="1">
        <f t="array" ref="C46">(INDEX('4. Int salaries long'!$A$2:$H$927,MATCH($B$5&amp;D46,'4. Int salaries long'!$A$2:$A$927&amp;'4. Int salaries long'!$C$2:$C$927,0),7))*$B$11*12</f>
        <v>21945.943637960045</v>
      </c>
      <c r="D46" s="351">
        <v>3</v>
      </c>
    </row>
    <row r="47" spans="1:5" ht="15" x14ac:dyDescent="0.25">
      <c r="A47" s="348" t="s">
        <v>248</v>
      </c>
      <c r="B47" s="557"/>
      <c r="C47" s="350" cm="1">
        <f t="array" ref="C47">(INDEX('4. Int salaries long'!$A$2:$H$927,MATCH($B$5&amp;D47,'4. Int salaries long'!$A$2:$A$927&amp;'4. Int salaries long'!$C$2:$C$927,0),7))*$B$11*12</f>
        <v>16622.923191453199</v>
      </c>
      <c r="D47" s="351">
        <v>2</v>
      </c>
    </row>
    <row r="48" spans="1:5" ht="15" x14ac:dyDescent="0.25">
      <c r="A48" s="352" t="s">
        <v>249</v>
      </c>
      <c r="B48" s="561"/>
      <c r="C48" s="562"/>
      <c r="D48" s="353"/>
    </row>
    <row r="49" spans="1:4" ht="15" x14ac:dyDescent="0.25">
      <c r="A49" s="348" t="s">
        <v>250</v>
      </c>
      <c r="B49" s="557" t="s">
        <v>251</v>
      </c>
      <c r="C49" s="350" cm="1">
        <f t="array" ref="C49">(INDEX('4. Int salaries long'!$A$2:$H$927,MATCH($B$5&amp;D49,'4. Int salaries long'!$A$2:$A$927&amp;'4. Int salaries long'!$C$2:$C$927,0),7))*$B$11*12</f>
        <v>21945.943637960045</v>
      </c>
      <c r="D49" s="351">
        <v>3</v>
      </c>
    </row>
    <row r="50" spans="1:4" ht="15" x14ac:dyDescent="0.25">
      <c r="A50" s="348" t="s">
        <v>252</v>
      </c>
      <c r="B50" s="557" t="s">
        <v>253</v>
      </c>
      <c r="C50" s="350" cm="1">
        <f t="array" ref="C50">(INDEX('4. Int salaries long'!$A$2:$H$927,MATCH($B$5&amp;D50,'4. Int salaries long'!$A$2:$A$927&amp;'4. Int salaries long'!$C$2:$C$927,0),7))*$B$11*12</f>
        <v>16622.923191453199</v>
      </c>
      <c r="D50" s="351">
        <v>2</v>
      </c>
    </row>
    <row r="51" spans="1:4" ht="15" x14ac:dyDescent="0.25">
      <c r="A51" s="348" t="s">
        <v>254</v>
      </c>
      <c r="B51" s="557" t="s">
        <v>255</v>
      </c>
      <c r="C51" s="350" cm="1">
        <f t="array" ref="C51">(INDEX('4. Int salaries long'!$A$2:$H$927,MATCH($B$5&amp;D51,'4. Int salaries long'!$A$2:$A$927&amp;'4. Int salaries long'!$C$2:$C$927,0),7))*$B$11*12</f>
        <v>35533.744239697306</v>
      </c>
      <c r="D51" s="351">
        <v>4</v>
      </c>
    </row>
    <row r="52" spans="1:4" ht="15" x14ac:dyDescent="0.25">
      <c r="A52" s="348" t="s">
        <v>256</v>
      </c>
      <c r="B52" s="557" t="s">
        <v>255</v>
      </c>
      <c r="C52" s="350" cm="1">
        <f t="array" ref="C52">(INDEX('4. Int salaries long'!$A$2:$H$927,MATCH($B$5&amp;D52,'4. Int salaries long'!$A$2:$A$927&amp;'4. Int salaries long'!$C$2:$C$927,0),7))*$B$11*12</f>
        <v>16622.923191453199</v>
      </c>
      <c r="D52" s="351">
        <v>2</v>
      </c>
    </row>
    <row r="53" spans="1:4" ht="15" x14ac:dyDescent="0.25">
      <c r="A53" s="352" t="s">
        <v>257</v>
      </c>
      <c r="B53" s="561"/>
      <c r="C53" s="562"/>
      <c r="D53" s="353"/>
    </row>
    <row r="54" spans="1:4" ht="15" x14ac:dyDescent="0.25">
      <c r="A54" s="348" t="s">
        <v>258</v>
      </c>
      <c r="B54" s="557" t="s">
        <v>259</v>
      </c>
      <c r="C54" s="350" cm="1">
        <f t="array" ref="C54">(INDEX('4. Int salaries long'!$A$2:$H$927,MATCH($B$5&amp;D54,'4. Int salaries long'!$A$2:$A$927&amp;'4. Int salaries long'!$C$2:$C$927,0),7))*$B$11*12</f>
        <v>21945.943637960045</v>
      </c>
      <c r="D54" s="351">
        <v>3</v>
      </c>
    </row>
    <row r="55" spans="1:4" ht="15" x14ac:dyDescent="0.25">
      <c r="A55" s="348" t="s">
        <v>260</v>
      </c>
      <c r="B55" s="557" t="s">
        <v>259</v>
      </c>
      <c r="C55" s="350" cm="1">
        <f t="array" ref="C55">(INDEX('4. Int salaries long'!$A$2:$H$927,MATCH($B$5&amp;D55,'4. Int salaries long'!$A$2:$A$927&amp;'4. Int salaries long'!$C$2:$C$927,0),7))*$B$11*12</f>
        <v>16622.923191453199</v>
      </c>
      <c r="D55" s="351">
        <v>2</v>
      </c>
    </row>
    <row r="56" spans="1:4" ht="15" x14ac:dyDescent="0.25">
      <c r="A56" s="352" t="s">
        <v>261</v>
      </c>
      <c r="B56" s="561"/>
      <c r="C56" s="562"/>
      <c r="D56" s="353"/>
    </row>
    <row r="57" spans="1:4" ht="15" x14ac:dyDescent="0.25">
      <c r="A57" s="348" t="s">
        <v>262</v>
      </c>
      <c r="B57" s="557" t="s">
        <v>263</v>
      </c>
      <c r="C57" s="350" cm="1">
        <f t="array" ref="C57">(INDEX('4. Int salaries long'!$A$2:$H$927,MATCH($B$5&amp;D57,'4. Int salaries long'!$A$2:$A$927&amp;'4. Int salaries long'!$C$2:$C$927,0),7))*$B$11*12</f>
        <v>21945.943637960045</v>
      </c>
      <c r="D57" s="351">
        <v>3</v>
      </c>
    </row>
    <row r="58" spans="1:4" ht="15" x14ac:dyDescent="0.25">
      <c r="A58" s="348" t="s">
        <v>264</v>
      </c>
      <c r="B58" s="557" t="s">
        <v>263</v>
      </c>
      <c r="C58" s="350" cm="1">
        <f t="array" ref="C58">(INDEX('4. Int salaries long'!$A$2:$H$927,MATCH($B$5&amp;D58,'4. Int salaries long'!$A$2:$A$927&amp;'4. Int salaries long'!$C$2:$C$927,0),7))*$B$11*12</f>
        <v>16622.923191453199</v>
      </c>
      <c r="D58" s="351">
        <v>2</v>
      </c>
    </row>
    <row r="59" spans="1:4" ht="15" x14ac:dyDescent="0.25">
      <c r="A59" s="352" t="s">
        <v>265</v>
      </c>
      <c r="B59" s="561"/>
      <c r="C59" s="562"/>
      <c r="D59" s="353"/>
    </row>
    <row r="60" spans="1:4" ht="15" x14ac:dyDescent="0.25">
      <c r="A60" s="348" t="s">
        <v>266</v>
      </c>
      <c r="B60" s="557" t="s">
        <v>267</v>
      </c>
      <c r="C60" s="350" cm="1">
        <f t="array" ref="C60">(INDEX('4. Int salaries long'!$A$2:$H$927,MATCH($B$5&amp;D60,'4. Int salaries long'!$A$2:$A$927&amp;'4. Int salaries long'!$C$2:$C$927,0),7))*$B$11*12</f>
        <v>21945.943637960045</v>
      </c>
      <c r="D60" s="351">
        <v>3</v>
      </c>
    </row>
    <row r="61" spans="1:4" ht="15" x14ac:dyDescent="0.25">
      <c r="A61" s="348" t="s">
        <v>268</v>
      </c>
      <c r="B61" s="557"/>
      <c r="C61" s="350" cm="1">
        <f t="array" ref="C61">(INDEX('4. Int salaries long'!$A$2:$H$927,MATCH($B$5&amp;D61,'4. Int salaries long'!$A$2:$A$927&amp;'4. Int salaries long'!$C$2:$C$927,0),7))*$B$11*12</f>
        <v>12748.103807781647</v>
      </c>
      <c r="D61" s="351">
        <v>1</v>
      </c>
    </row>
    <row r="62" spans="1:4" ht="15" x14ac:dyDescent="0.25">
      <c r="A62" s="352" t="s">
        <v>269</v>
      </c>
      <c r="B62" s="561"/>
      <c r="C62" s="562"/>
      <c r="D62" s="353"/>
    </row>
    <row r="63" spans="1:4" ht="15" x14ac:dyDescent="0.25">
      <c r="A63" s="348" t="s">
        <v>270</v>
      </c>
      <c r="B63" s="557" t="s">
        <v>271</v>
      </c>
      <c r="C63" s="350" cm="1">
        <f t="array" ref="C63">(INDEX('4. Int salaries long'!$A$2:$H$927,MATCH($B$5&amp;D63,'4. Int salaries long'!$A$2:$A$927&amp;'4. Int salaries long'!$C$2:$C$927,0),7))*$B$11*12</f>
        <v>21945.943637960045</v>
      </c>
      <c r="D63" s="351">
        <v>3</v>
      </c>
    </row>
    <row r="64" spans="1:4" ht="15" x14ac:dyDescent="0.25">
      <c r="A64" s="348" t="s">
        <v>272</v>
      </c>
      <c r="B64" s="557" t="s">
        <v>271</v>
      </c>
      <c r="C64" s="350" cm="1">
        <f t="array" ref="C64">(INDEX('4. Int salaries long'!$A$2:$H$927,MATCH($B$5&amp;D64,'4. Int salaries long'!$A$2:$A$927&amp;'4. Int salaries long'!$C$2:$C$927,0),7))*$B$11*12</f>
        <v>16622.923191453199</v>
      </c>
      <c r="D64" s="351">
        <v>2</v>
      </c>
    </row>
    <row r="65" spans="1:4" ht="15" x14ac:dyDescent="0.25">
      <c r="A65" s="352" t="s">
        <v>273</v>
      </c>
      <c r="B65" s="561"/>
      <c r="C65" s="562"/>
      <c r="D65" s="353"/>
    </row>
    <row r="66" spans="1:4" ht="15" x14ac:dyDescent="0.25">
      <c r="A66" s="348" t="s">
        <v>274</v>
      </c>
      <c r="B66" s="557" t="s">
        <v>228</v>
      </c>
      <c r="C66" s="350" cm="1">
        <f t="array" ref="C66">(INDEX('4. Int salaries long'!$A$2:$H$927,MATCH($B$5&amp;D66,'4. Int salaries long'!$A$2:$A$927&amp;'4. Int salaries long'!$C$2:$C$927,0),7))*$B$11*12</f>
        <v>12748.103807781647</v>
      </c>
      <c r="D66" s="351">
        <v>1</v>
      </c>
    </row>
    <row r="67" spans="1:4" ht="15" x14ac:dyDescent="0.25">
      <c r="A67" s="352" t="s">
        <v>275</v>
      </c>
      <c r="B67" s="561"/>
      <c r="C67" s="562"/>
      <c r="D67" s="353"/>
    </row>
    <row r="68" spans="1:4" ht="15" x14ac:dyDescent="0.25">
      <c r="A68" s="348" t="s">
        <v>276</v>
      </c>
      <c r="B68" s="557" t="s">
        <v>277</v>
      </c>
      <c r="C68" s="350" cm="1">
        <f t="array" ref="C68">(INDEX('4. Int salaries long'!$A$2:$H$927,MATCH($B$5&amp;D68,'4. Int salaries long'!$A$2:$A$927&amp;'4. Int salaries long'!$C$2:$C$927,0),7))*$B$11*12</f>
        <v>21945.943637960045</v>
      </c>
      <c r="D68" s="351">
        <v>3</v>
      </c>
    </row>
    <row r="69" spans="1:4" ht="15" x14ac:dyDescent="0.25">
      <c r="A69" s="348" t="s">
        <v>278</v>
      </c>
      <c r="B69" s="557" t="s">
        <v>277</v>
      </c>
      <c r="C69" s="350" cm="1">
        <f t="array" ref="C69">(INDEX('4. Int salaries long'!$A$2:$H$927,MATCH($B$5&amp;D69,'4. Int salaries long'!$A$2:$A$927&amp;'4. Int salaries long'!$C$2:$C$927,0),7))*$B$11*12</f>
        <v>16622.923191453199</v>
      </c>
      <c r="D69" s="351">
        <v>2</v>
      </c>
    </row>
    <row r="70" spans="1:4" ht="15" x14ac:dyDescent="0.25">
      <c r="A70" s="348" t="s">
        <v>279</v>
      </c>
      <c r="B70" s="557" t="s">
        <v>277</v>
      </c>
      <c r="C70" s="350" cm="1">
        <f t="array" ref="C70">(INDEX('4. Int salaries long'!$A$2:$H$927,MATCH($B$5&amp;D70,'4. Int salaries long'!$A$2:$A$927&amp;'4. Int salaries long'!$C$2:$C$927,0),7))*$B$11*12</f>
        <v>12748.103807781647</v>
      </c>
      <c r="D70" s="351">
        <v>1</v>
      </c>
    </row>
    <row r="71" spans="1:4" ht="15" x14ac:dyDescent="0.25">
      <c r="A71" s="352" t="s">
        <v>280</v>
      </c>
      <c r="B71" s="561"/>
      <c r="C71" s="562"/>
      <c r="D71" s="353"/>
    </row>
    <row r="72" spans="1:4" ht="15" x14ac:dyDescent="0.25">
      <c r="A72" s="348" t="s">
        <v>223</v>
      </c>
      <c r="B72" s="557"/>
      <c r="C72" s="350" cm="1">
        <f t="array" ref="C72">(INDEX('4. Int salaries long'!$A$2:$H$927,MATCH($B$5&amp;D72,'4. Int salaries long'!$A$2:$A$927&amp;'4. Int salaries long'!$C$2:$C$927,0),7))*$B$11*12</f>
        <v>21945.943637960045</v>
      </c>
      <c r="D72" s="351">
        <v>3</v>
      </c>
    </row>
    <row r="73" spans="1:4" ht="15" x14ac:dyDescent="0.25">
      <c r="A73" s="348"/>
      <c r="B73" s="557"/>
      <c r="C73" s="350" t="e" cm="1">
        <f t="array" ref="C73">(INDEX('4. Int salaries long'!$A$2:$H$927,MATCH($B$5&amp;D73,'4. Int salaries long'!$A$2:$A$927&amp;'4. Int salaries long'!$C$2:$C$927,0),7))*$B$11*12</f>
        <v>#N/A</v>
      </c>
      <c r="D73" s="351"/>
    </row>
    <row r="74" spans="1:4" ht="15" x14ac:dyDescent="0.25">
      <c r="A74" s="348"/>
      <c r="B74" s="557"/>
      <c r="C74" s="350" t="e" cm="1">
        <f t="array" ref="C74">(INDEX('4. Int salaries long'!$A$2:$H$927,MATCH($B$5&amp;D74,'4. Int salaries long'!$A$2:$A$927&amp;'4. Int salaries long'!$C$2:$C$927,0),7))*$B$11*12</f>
        <v>#N/A</v>
      </c>
      <c r="D74" s="351"/>
    </row>
    <row r="75" spans="1:4" thickBot="1" x14ac:dyDescent="0.3">
      <c r="A75" s="362"/>
      <c r="B75" s="565"/>
      <c r="C75" s="570" t="e" cm="1">
        <f t="array" ref="C75">(INDEX('4. Int salaries long'!$A$2:$H$927,MATCH($B$5&amp;D75,'4. Int salaries long'!$A$2:$A$927&amp;'4. Int salaries long'!$C$2:$C$927,0),7))*$B$11*12</f>
        <v>#N/A</v>
      </c>
      <c r="D75" s="356"/>
    </row>
    <row r="76" spans="1:4" ht="15" x14ac:dyDescent="0.25">
      <c r="A76" s="710" t="s">
        <v>281</v>
      </c>
      <c r="B76" s="711"/>
      <c r="C76" s="712"/>
      <c r="D76" s="357"/>
    </row>
    <row r="77" spans="1:4" ht="15" x14ac:dyDescent="0.25">
      <c r="A77" s="358" t="s">
        <v>282</v>
      </c>
      <c r="B77" s="359"/>
      <c r="C77" s="360" t="s">
        <v>283</v>
      </c>
    </row>
    <row r="78" spans="1:4" ht="15" x14ac:dyDescent="0.25">
      <c r="A78" s="348" t="s">
        <v>284</v>
      </c>
      <c r="B78" s="349"/>
      <c r="C78" s="361">
        <f>INDEX('5. Travel Allowance &amp; Per Diem'!$A$3:$K$196,MATCH($B$5,'5. Travel Allowance &amp; Per Diem'!$A$3:$A$196,0),3)*B11</f>
        <v>1035.0323952931449</v>
      </c>
      <c r="D78" s="566" t="s">
        <v>285</v>
      </c>
    </row>
    <row r="79" spans="1:4" ht="15" x14ac:dyDescent="0.25">
      <c r="A79" s="348" t="s">
        <v>286</v>
      </c>
      <c r="B79" s="349"/>
      <c r="C79" s="361">
        <f>INDEX('5. Travel Allowance &amp; Per Diem'!$A$3:$K$196,MATCH($B$5,'5. Travel Allowance &amp; Per Diem'!$A$3:$A$196,0),9)*B11</f>
        <v>477.27550801339225</v>
      </c>
      <c r="D79" s="566" t="s">
        <v>285</v>
      </c>
    </row>
    <row r="80" spans="1:4" ht="15" x14ac:dyDescent="0.25">
      <c r="A80" s="348" t="s">
        <v>287</v>
      </c>
      <c r="B80" s="349"/>
      <c r="C80" s="361">
        <f>INDEX('5. Travel Allowance &amp; Per Diem'!$A$3:$K$196,MATCH($B$5,'5. Travel Allowance &amp; Per Diem'!$A$3:$A$196,0),6)*$B$11</f>
        <v>301.75760642186242</v>
      </c>
      <c r="D80" s="566" t="s">
        <v>285</v>
      </c>
    </row>
    <row r="81" spans="1:4" ht="15" x14ac:dyDescent="0.25">
      <c r="A81" s="348" t="s">
        <v>288</v>
      </c>
      <c r="B81" s="349"/>
      <c r="C81" s="513">
        <f>INDEX('5. Travel Allowance &amp; Per Diem'!$A$3:$K$196,MATCH($B$5,'5. Travel Allowance &amp; Per Diem'!$A$3:$A$196,0),4)</f>
        <v>0.62666666666666659</v>
      </c>
    </row>
    <row r="82" spans="1:4" ht="15" x14ac:dyDescent="0.25">
      <c r="A82" s="348" t="s">
        <v>289</v>
      </c>
      <c r="B82" s="349"/>
      <c r="C82" s="361"/>
    </row>
    <row r="83" spans="1:4" ht="15" x14ac:dyDescent="0.25">
      <c r="A83" s="348" t="s">
        <v>290</v>
      </c>
      <c r="B83" s="371"/>
      <c r="C83" s="361">
        <f>(C78/35)*60%</f>
        <v>17.743412490739626</v>
      </c>
    </row>
    <row r="84" spans="1:4" thickBot="1" x14ac:dyDescent="0.3">
      <c r="A84" s="362" t="s">
        <v>291</v>
      </c>
      <c r="B84" s="363"/>
      <c r="C84" s="364">
        <f>(C79/35)*60%</f>
        <v>8.1818658516581522</v>
      </c>
    </row>
    <row r="85" spans="1:4" ht="15" x14ac:dyDescent="0.25">
      <c r="A85" s="702" t="s">
        <v>292</v>
      </c>
      <c r="B85" s="703"/>
      <c r="C85" s="704"/>
      <c r="D85" s="357"/>
    </row>
    <row r="86" spans="1:4" ht="15" x14ac:dyDescent="0.25">
      <c r="A86" s="365" t="s">
        <v>282</v>
      </c>
      <c r="B86" s="366" t="s">
        <v>293</v>
      </c>
      <c r="C86" s="367" t="s">
        <v>283</v>
      </c>
    </row>
    <row r="87" spans="1:4" ht="15" x14ac:dyDescent="0.25">
      <c r="A87" s="368" t="s">
        <v>294</v>
      </c>
      <c r="B87" s="349"/>
      <c r="C87" s="369">
        <f>VLOOKUP(A87,'10.Office Supp. &amp; Furniture'!$A$2:$H$50,6,FALSE)*$B$11</f>
        <v>5.372139269398394E-2</v>
      </c>
    </row>
    <row r="88" spans="1:4" ht="15" x14ac:dyDescent="0.25">
      <c r="A88" s="368" t="s">
        <v>295</v>
      </c>
      <c r="B88" s="349"/>
      <c r="C88" s="369">
        <f>VLOOKUP(A88,'10.Office Supp. &amp; Furniture'!$A$2:$H$50,6,FALSE)*$B$11</f>
        <v>51.741792778959201</v>
      </c>
    </row>
    <row r="89" spans="1:4" ht="15" x14ac:dyDescent="0.25">
      <c r="A89" s="370" t="s">
        <v>296</v>
      </c>
      <c r="B89" s="349"/>
      <c r="C89" s="369">
        <f>VLOOKUP(A89,'10.Office Supp. &amp; Furniture'!$A$2:$H$50,6,FALSE)*$B$11</f>
        <v>86.384791291892185</v>
      </c>
    </row>
    <row r="90" spans="1:4" ht="15" x14ac:dyDescent="0.25">
      <c r="A90" s="370" t="s">
        <v>297</v>
      </c>
      <c r="B90" s="349"/>
      <c r="C90" s="369">
        <f>VLOOKUP(A90,'10.Office Supp. &amp; Furniture'!$A$2:$H$50,6,FALSE)*$B$11</f>
        <v>0</v>
      </c>
    </row>
    <row r="91" spans="1:4" ht="15" x14ac:dyDescent="0.25">
      <c r="A91" s="370" t="s">
        <v>298</v>
      </c>
      <c r="B91" s="349"/>
      <c r="C91" s="369">
        <f>VLOOKUP(A91,'10.Office Supp. &amp; Furniture'!$A$2:$H$50,6,FALSE)*$B$11</f>
        <v>0.65780455509676328</v>
      </c>
    </row>
    <row r="92" spans="1:4" ht="15" x14ac:dyDescent="0.25">
      <c r="A92" s="370" t="s">
        <v>299</v>
      </c>
      <c r="B92" s="349"/>
      <c r="C92" s="369">
        <f>VLOOKUP(A92,'10.Office Supp. &amp; Furniture'!$A$2:$H$50,6,FALSE)*$B$11</f>
        <v>0</v>
      </c>
    </row>
    <row r="93" spans="1:4" ht="15" x14ac:dyDescent="0.25">
      <c r="A93" s="370" t="s">
        <v>300</v>
      </c>
      <c r="B93" s="349"/>
      <c r="C93" s="369">
        <f>VLOOKUP(A93,'10.Office Supp. &amp; Furniture'!$A$2:$H$50,6,FALSE)*$B$11</f>
        <v>0</v>
      </c>
    </row>
    <row r="94" spans="1:4" ht="15" x14ac:dyDescent="0.25">
      <c r="A94" s="370" t="s">
        <v>301</v>
      </c>
      <c r="B94" s="349"/>
      <c r="C94" s="369">
        <f>VLOOKUP(A94,'10.Office Supp. &amp; Furniture'!$A$2:$H$50,6,FALSE)*$B$11</f>
        <v>0</v>
      </c>
    </row>
    <row r="95" spans="1:4" ht="15" x14ac:dyDescent="0.25">
      <c r="A95" s="370" t="s">
        <v>302</v>
      </c>
      <c r="B95" s="349"/>
      <c r="C95" s="369">
        <f>VLOOKUP(A95,'10.Office Supp. &amp; Furniture'!$A$2:$H$50,6,FALSE)*$B$11</f>
        <v>0</v>
      </c>
    </row>
    <row r="96" spans="1:4" ht="15" x14ac:dyDescent="0.25">
      <c r="A96" s="370" t="s">
        <v>303</v>
      </c>
      <c r="B96" s="349"/>
      <c r="C96" s="369">
        <f>VLOOKUP(A96,'10.Office Supp. &amp; Furniture'!$A$2:$H$50,6,FALSE)*$B$11</f>
        <v>0</v>
      </c>
    </row>
    <row r="97" spans="1:3" ht="15" x14ac:dyDescent="0.25">
      <c r="A97" s="370" t="s">
        <v>304</v>
      </c>
      <c r="B97" s="349"/>
      <c r="C97" s="369">
        <f>VLOOKUP(A97,'10.Office Supp. &amp; Furniture'!$A$2:$H$50,6,FALSE)*$B$11</f>
        <v>0</v>
      </c>
    </row>
    <row r="98" spans="1:3" ht="15" x14ac:dyDescent="0.25">
      <c r="A98" s="370" t="s">
        <v>305</v>
      </c>
      <c r="B98" s="349"/>
      <c r="C98" s="369">
        <f>VLOOKUP(A98,'10.Office Supp. &amp; Furniture'!$A$2:$H$50,6,FALSE)*$B$11</f>
        <v>0</v>
      </c>
    </row>
    <row r="99" spans="1:3" ht="15" x14ac:dyDescent="0.25">
      <c r="A99" s="370" t="s">
        <v>306</v>
      </c>
      <c r="B99" s="349"/>
      <c r="C99" s="369">
        <f>VLOOKUP(A99,'10.Office Supp. &amp; Furniture'!$A$2:$H$50,6,FALSE)*$B$11</f>
        <v>0</v>
      </c>
    </row>
    <row r="100" spans="1:3" ht="15" x14ac:dyDescent="0.25">
      <c r="A100" s="370" t="s">
        <v>307</v>
      </c>
      <c r="B100" s="349"/>
      <c r="C100" s="369">
        <f>VLOOKUP(A100,'10.Office Supp. &amp; Furniture'!$A$2:$H$50,6,FALSE)*$B$11</f>
        <v>0</v>
      </c>
    </row>
    <row r="101" spans="1:3" ht="15" x14ac:dyDescent="0.25">
      <c r="A101" s="370" t="s">
        <v>308</v>
      </c>
      <c r="B101" s="349"/>
      <c r="C101" s="369">
        <f>VLOOKUP(A101,'10.Office Supp. &amp; Furniture'!$A$2:$H$50,6,FALSE)*$B$11</f>
        <v>0</v>
      </c>
    </row>
    <row r="102" spans="1:3" ht="15" x14ac:dyDescent="0.25">
      <c r="A102" s="370" t="s">
        <v>309</v>
      </c>
      <c r="B102" s="349"/>
      <c r="C102" s="369">
        <f>VLOOKUP(A102,'10.Office Supp. &amp; Furniture'!$A$2:$H$50,6,FALSE)*$B$11</f>
        <v>0</v>
      </c>
    </row>
    <row r="103" spans="1:3" ht="15" x14ac:dyDescent="0.25">
      <c r="A103" s="370" t="s">
        <v>310</v>
      </c>
      <c r="B103" s="349"/>
      <c r="C103" s="369">
        <f>VLOOKUP(A103,'10.Office Supp. &amp; Furniture'!$A$2:$H$50,6,FALSE)*$B$11</f>
        <v>0</v>
      </c>
    </row>
    <row r="104" spans="1:3" ht="15" x14ac:dyDescent="0.25">
      <c r="A104" s="370" t="s">
        <v>311</v>
      </c>
      <c r="B104" s="349"/>
      <c r="C104" s="369">
        <f>VLOOKUP(A104,'10.Office Supp. &amp; Furniture'!$A$2:$H$50,6,FALSE)*$B$11</f>
        <v>0</v>
      </c>
    </row>
    <row r="105" spans="1:3" ht="15" x14ac:dyDescent="0.25">
      <c r="A105" s="370" t="s">
        <v>312</v>
      </c>
      <c r="B105" s="349"/>
      <c r="C105" s="369">
        <f>VLOOKUP(A105,'10.Office Supp. &amp; Furniture'!$A$2:$H$50,6,FALSE)*$B$11</f>
        <v>0</v>
      </c>
    </row>
    <row r="106" spans="1:3" ht="15" x14ac:dyDescent="0.25">
      <c r="A106" s="370" t="s">
        <v>313</v>
      </c>
      <c r="B106" s="349"/>
      <c r="C106" s="369">
        <f>VLOOKUP(A106,'10.Office Supp. &amp; Furniture'!$A$2:$H$50,6,FALSE)*$B$11</f>
        <v>0</v>
      </c>
    </row>
    <row r="107" spans="1:3" ht="15" x14ac:dyDescent="0.25">
      <c r="A107" s="370" t="s">
        <v>314</v>
      </c>
      <c r="B107" s="349"/>
      <c r="C107" s="369">
        <f>VLOOKUP(A107,'10.Office Supp. &amp; Furniture'!$A$2:$H$50,6,FALSE)*$B$11</f>
        <v>0</v>
      </c>
    </row>
    <row r="108" spans="1:3" ht="15" x14ac:dyDescent="0.25">
      <c r="A108" s="370" t="s">
        <v>315</v>
      </c>
      <c r="B108" s="349"/>
      <c r="C108" s="369">
        <f>VLOOKUP(A108,'10.Office Supp. &amp; Furniture'!$A$2:$H$50,6,FALSE)*$B$11</f>
        <v>0</v>
      </c>
    </row>
    <row r="109" spans="1:3" ht="15" x14ac:dyDescent="0.25">
      <c r="A109" s="370" t="s">
        <v>316</v>
      </c>
      <c r="B109" s="349"/>
      <c r="C109" s="369">
        <f>VLOOKUP(A109,'10.Office Supp. &amp; Furniture'!$A$2:$H$50,6,FALSE)*$B$11</f>
        <v>0</v>
      </c>
    </row>
    <row r="110" spans="1:3" ht="15" x14ac:dyDescent="0.25">
      <c r="A110" s="370" t="s">
        <v>317</v>
      </c>
      <c r="B110" s="349"/>
      <c r="C110" s="369">
        <f>VLOOKUP(A110,'10.Office Supp. &amp; Furniture'!$A$2:$H$50,6,FALSE)*$B$11</f>
        <v>0</v>
      </c>
    </row>
    <row r="111" spans="1:3" ht="15" x14ac:dyDescent="0.25">
      <c r="A111" s="370" t="s">
        <v>318</v>
      </c>
      <c r="B111" s="371"/>
      <c r="C111" s="369">
        <f>VLOOKUP(A111,'10.Office Supp. &amp; Furniture'!$A$2:$H$50,6,FALSE)*$B$11</f>
        <v>0</v>
      </c>
    </row>
    <row r="112" spans="1:3" ht="15" x14ac:dyDescent="0.25">
      <c r="A112" s="370" t="s">
        <v>319</v>
      </c>
      <c r="B112" s="349"/>
      <c r="C112" s="369">
        <f>VLOOKUP(A112,'10.Office Supp. &amp; Furniture'!$A$2:$H$50,6,FALSE)*$B$11</f>
        <v>0</v>
      </c>
    </row>
    <row r="113" spans="1:3" ht="15" x14ac:dyDescent="0.25">
      <c r="A113" s="370" t="s">
        <v>320</v>
      </c>
      <c r="B113" s="372"/>
      <c r="C113" s="369">
        <f>VLOOKUP(A113,'10.Office Supp. &amp; Furniture'!$A$2:$H$50,6,FALSE)*$B$11</f>
        <v>0</v>
      </c>
    </row>
    <row r="114" spans="1:3" ht="15" x14ac:dyDescent="0.25">
      <c r="A114" s="370" t="s">
        <v>321</v>
      </c>
      <c r="B114" s="349"/>
      <c r="C114" s="369">
        <f>VLOOKUP(A114,'10.Office Supp. &amp; Furniture'!$A$2:$H$50,6,FALSE)*$B$11</f>
        <v>0</v>
      </c>
    </row>
    <row r="115" spans="1:3" ht="15" x14ac:dyDescent="0.25">
      <c r="A115" s="370" t="s">
        <v>322</v>
      </c>
      <c r="B115" s="349"/>
      <c r="C115" s="369">
        <f>VLOOKUP(A115,'10.Office Supp. &amp; Furniture'!$A$2:$H$50,6,FALSE)*$B$11</f>
        <v>0</v>
      </c>
    </row>
    <row r="116" spans="1:3" ht="15" x14ac:dyDescent="0.25">
      <c r="A116" s="370" t="s">
        <v>323</v>
      </c>
      <c r="B116" s="349"/>
      <c r="C116" s="369">
        <f>VLOOKUP(A116,'10.Office Supp. &amp; Furniture'!$A$2:$H$50,6,FALSE)*$B$11</f>
        <v>0</v>
      </c>
    </row>
    <row r="117" spans="1:3" ht="15" x14ac:dyDescent="0.25">
      <c r="A117" s="370" t="s">
        <v>324</v>
      </c>
      <c r="B117" s="349"/>
      <c r="C117" s="369">
        <f>VLOOKUP(A117,'10.Office Supp. &amp; Furniture'!$A$2:$H$50,6,FALSE)*$B$11</f>
        <v>1237.2499468904639</v>
      </c>
    </row>
    <row r="118" spans="1:3" ht="15" x14ac:dyDescent="0.25">
      <c r="A118" s="547" t="s">
        <v>325</v>
      </c>
      <c r="B118" s="349"/>
      <c r="C118" s="369">
        <f>VLOOKUP(A118,'10.Office Supp. &amp; Furniture'!$A$2:$H$50,6,FALSE)*$B$11</f>
        <v>5441.4252664242604</v>
      </c>
    </row>
    <row r="119" spans="1:3" ht="15" x14ac:dyDescent="0.25">
      <c r="A119" s="370" t="s">
        <v>326</v>
      </c>
      <c r="B119" s="355"/>
      <c r="C119" s="369">
        <f>VLOOKUP(A119,'10.Office Supp. &amp; Furniture'!$A$2:$H$50,6,FALSE)*$B$11</f>
        <v>0</v>
      </c>
    </row>
    <row r="120" spans="1:3" ht="15" x14ac:dyDescent="0.25">
      <c r="A120" s="370" t="s">
        <v>327</v>
      </c>
      <c r="B120" s="349"/>
      <c r="C120" s="369">
        <f>VLOOKUP(A120,'10.Office Supp. &amp; Furniture'!$A$2:$H$50,6,FALSE)*$B$11</f>
        <v>0</v>
      </c>
    </row>
    <row r="121" spans="1:3" ht="15" x14ac:dyDescent="0.25">
      <c r="A121" s="370" t="s">
        <v>328</v>
      </c>
      <c r="B121" s="371"/>
      <c r="C121" s="369">
        <f>VLOOKUP(A121,'10.Office Supp. &amp; Furniture'!$A$2:$H$50,6,FALSE)*$B$11</f>
        <v>0</v>
      </c>
    </row>
    <row r="122" spans="1:3" ht="15" x14ac:dyDescent="0.25">
      <c r="A122" s="370" t="s">
        <v>329</v>
      </c>
      <c r="B122" s="355"/>
      <c r="C122" s="369">
        <f>VLOOKUP(A122,'10.Office Supp. &amp; Furniture'!$A$2:$H$50,6,FALSE)*$B$11</f>
        <v>0</v>
      </c>
    </row>
    <row r="123" spans="1:3" ht="15" x14ac:dyDescent="0.25">
      <c r="A123" s="370" t="s">
        <v>330</v>
      </c>
      <c r="B123" s="372"/>
      <c r="C123" s="369">
        <f>VLOOKUP(A123,'10.Office Supp. &amp; Furniture'!$A$2:$H$50,6,FALSE)*$B$11</f>
        <v>0</v>
      </c>
    </row>
    <row r="124" spans="1:3" ht="15" x14ac:dyDescent="0.25">
      <c r="A124" s="370" t="s">
        <v>331</v>
      </c>
      <c r="B124" s="349"/>
      <c r="C124" s="369">
        <f>VLOOKUP(A124,'10.Office Supp. &amp; Furniture'!$A$2:$H$50,6,FALSE)*$B$11</f>
        <v>0</v>
      </c>
    </row>
    <row r="125" spans="1:3" ht="15" x14ac:dyDescent="0.25">
      <c r="A125" s="373" t="s">
        <v>332</v>
      </c>
      <c r="B125" s="349"/>
      <c r="C125" s="369">
        <f>VLOOKUP(A125,'10.Office Supp. &amp; Furniture'!$A$2:$H$50,6,FALSE)*$B$11</f>
        <v>0</v>
      </c>
    </row>
    <row r="126" spans="1:3" ht="15" x14ac:dyDescent="0.25">
      <c r="A126" s="373" t="s">
        <v>333</v>
      </c>
      <c r="B126" s="349"/>
      <c r="C126" s="369">
        <f>VLOOKUP(A126,'10.Office Supp. &amp; Furniture'!$A$2:$H$50,6,FALSE)*$B$11</f>
        <v>0</v>
      </c>
    </row>
    <row r="127" spans="1:3" ht="15" x14ac:dyDescent="0.25">
      <c r="A127" s="373" t="s">
        <v>334</v>
      </c>
      <c r="B127" s="349"/>
      <c r="C127" s="369">
        <f>VLOOKUP(A127,'10.Office Supp. &amp; Furniture'!$A$2:$H$50,6,FALSE)*$B$11</f>
        <v>0</v>
      </c>
    </row>
    <row r="128" spans="1:3" ht="15" x14ac:dyDescent="0.25">
      <c r="A128" s="373" t="s">
        <v>335</v>
      </c>
      <c r="B128" s="349"/>
      <c r="C128" s="369">
        <f>VLOOKUP(A128,'10.Office Supp. &amp; Furniture'!$A$2:$H$50,6,FALSE)*$B$11</f>
        <v>0</v>
      </c>
    </row>
    <row r="129" spans="1:4" ht="15" x14ac:dyDescent="0.25">
      <c r="A129" s="373" t="s">
        <v>336</v>
      </c>
      <c r="B129" s="349"/>
      <c r="C129" s="369">
        <f>VLOOKUP(A129,'10.Office Supp. &amp; Furniture'!$A$2:$H$50,6,FALSE)*$B$11</f>
        <v>0</v>
      </c>
    </row>
    <row r="130" spans="1:4" ht="15" x14ac:dyDescent="0.25">
      <c r="A130" s="373" t="s">
        <v>337</v>
      </c>
      <c r="B130" s="349"/>
      <c r="C130" s="369">
        <f>VLOOKUP(A130,'10.Office Supp. &amp; Furniture'!$A$2:$H$50,6,FALSE)*$B$11</f>
        <v>0</v>
      </c>
    </row>
    <row r="131" spans="1:4" ht="15" x14ac:dyDescent="0.25">
      <c r="A131" s="370" t="s">
        <v>338</v>
      </c>
      <c r="B131" s="371"/>
      <c r="C131" s="369">
        <f>VLOOKUP(A131,'10.Office Supp. &amp; Furniture'!$A$2:$H$50,6,FALSE)*$B$11</f>
        <v>0</v>
      </c>
    </row>
    <row r="132" spans="1:4" ht="15" x14ac:dyDescent="0.25">
      <c r="A132" s="370" t="s">
        <v>339</v>
      </c>
      <c r="B132" s="349"/>
      <c r="C132" s="369">
        <f>VLOOKUP(A132,'10.Office Supp. &amp; Furniture'!$A$2:$H$50,6,FALSE)*$B$11</f>
        <v>0</v>
      </c>
    </row>
    <row r="133" spans="1:4" ht="15" x14ac:dyDescent="0.25">
      <c r="A133" s="370" t="s">
        <v>340</v>
      </c>
      <c r="B133" s="349"/>
      <c r="C133" s="369">
        <f>VLOOKUP(A133,'10.Office Supp. &amp; Furniture'!$A$2:$H$50,6,FALSE)*$B$11</f>
        <v>0</v>
      </c>
    </row>
    <row r="134" spans="1:4" ht="15" x14ac:dyDescent="0.25">
      <c r="A134" s="370" t="s">
        <v>341</v>
      </c>
      <c r="B134" s="349"/>
      <c r="C134" s="369">
        <f>VLOOKUP(A134,'10.Office Supp. &amp; Furniture'!$A$2:$H$50,6,FALSE)*$B$11</f>
        <v>0</v>
      </c>
    </row>
    <row r="135" spans="1:4" thickBot="1" x14ac:dyDescent="0.3">
      <c r="A135" s="374" t="s">
        <v>342</v>
      </c>
      <c r="B135" s="375"/>
      <c r="C135" s="369">
        <f>VLOOKUP(A135,'10.Office Supp. &amp; Furniture'!$A$2:$H$50,6,FALSE)*$B$11</f>
        <v>0</v>
      </c>
    </row>
    <row r="136" spans="1:4" ht="15" x14ac:dyDescent="0.25">
      <c r="A136" s="702" t="s">
        <v>343</v>
      </c>
      <c r="B136" s="703"/>
      <c r="C136" s="704"/>
      <c r="D136" s="357"/>
    </row>
    <row r="137" spans="1:4" ht="15" x14ac:dyDescent="0.25">
      <c r="A137" s="376" t="s">
        <v>282</v>
      </c>
      <c r="B137" s="377"/>
      <c r="C137" s="378" t="s">
        <v>283</v>
      </c>
    </row>
    <row r="138" spans="1:4" ht="15" x14ac:dyDescent="0.25">
      <c r="A138" s="379" t="s">
        <v>344</v>
      </c>
      <c r="B138" s="349" t="s">
        <v>345</v>
      </c>
      <c r="C138" s="380">
        <f>VLOOKUP($B$5,'12. Mass Media'!$A$3:$G$196,3,FALSE)*$B$11</f>
        <v>4696.3593433982969</v>
      </c>
    </row>
    <row r="139" spans="1:4" ht="15" x14ac:dyDescent="0.25">
      <c r="A139" s="379" t="s">
        <v>346</v>
      </c>
      <c r="B139" s="349" t="s">
        <v>345</v>
      </c>
      <c r="C139" s="380">
        <f>VLOOKUP($B$5,'12. Mass Media'!$A$3:$G$196,4,FALSE)*$B$11</f>
        <v>843.32848016907985</v>
      </c>
    </row>
    <row r="140" spans="1:4" ht="15" x14ac:dyDescent="0.25">
      <c r="A140" s="379" t="s">
        <v>347</v>
      </c>
      <c r="B140" s="349" t="s">
        <v>348</v>
      </c>
      <c r="C140" s="380">
        <f>VLOOKUP($B$5,'12. Mass Media'!$A$3:$G$196,5,FALSE)*$B$11</f>
        <v>247.44998937809277</v>
      </c>
    </row>
    <row r="141" spans="1:4" ht="15" x14ac:dyDescent="0.25">
      <c r="A141" s="379" t="s">
        <v>349</v>
      </c>
      <c r="B141" s="349" t="s">
        <v>350</v>
      </c>
      <c r="C141" s="380">
        <f>VLOOKUP($B$5,'12. Mass Media'!$A$3:$G$196,6,FALSE)*$B$11</f>
        <v>19.466774480407448</v>
      </c>
    </row>
    <row r="142" spans="1:4" thickBot="1" x14ac:dyDescent="0.3">
      <c r="A142" s="379" t="s">
        <v>351</v>
      </c>
      <c r="B142" s="349" t="s">
        <v>352</v>
      </c>
      <c r="C142" s="380">
        <f>VLOOKUP($B$5,'12. Mass Media'!$A$3:$G$196,7,FALSE)*$B$11</f>
        <v>0.37117498406713917</v>
      </c>
    </row>
    <row r="143" spans="1:4" ht="15" x14ac:dyDescent="0.25">
      <c r="A143" s="702" t="s">
        <v>353</v>
      </c>
      <c r="B143" s="703"/>
      <c r="C143" s="704"/>
    </row>
    <row r="144" spans="1:4" ht="15" x14ac:dyDescent="0.25">
      <c r="A144" s="381" t="s">
        <v>354</v>
      </c>
      <c r="B144" s="382" t="s">
        <v>283</v>
      </c>
      <c r="C144" s="383" t="s">
        <v>355</v>
      </c>
    </row>
    <row r="145" spans="1:6" ht="15" x14ac:dyDescent="0.25">
      <c r="A145" s="368" t="s">
        <v>356</v>
      </c>
      <c r="B145" s="350">
        <f>VLOOKUP(A145,'6.1 Vehicles &amp; Transport Costs'!$D$2:$H$10,3,FALSE)*$B$11</f>
        <v>62624.024686834273</v>
      </c>
      <c r="C145" s="384">
        <f>VLOOKUP(A145,'6.1 Vehicles &amp; Transport Costs'!$D$2:$O$10,7,FALSE)*$B$11</f>
        <v>0.58109076238279445</v>
      </c>
    </row>
    <row r="146" spans="1:6" ht="15" x14ac:dyDescent="0.25">
      <c r="A146" s="368" t="s">
        <v>357</v>
      </c>
      <c r="B146" s="350">
        <f>VLOOKUP(A146,'6.1 Vehicles &amp; Transport Costs'!$D$2:$H$10,3,FALSE)*$B$11</f>
        <v>62549.270045043151</v>
      </c>
      <c r="C146" s="384">
        <f>VLOOKUP(A146,'6.1 Vehicles &amp; Transport Costs'!$D$2:$O$10,7,FALSE)*$B$11</f>
        <v>0.48781318977427823</v>
      </c>
    </row>
    <row r="147" spans="1:6" ht="15" x14ac:dyDescent="0.25">
      <c r="A147" s="368" t="s">
        <v>358</v>
      </c>
      <c r="B147" s="350">
        <f>VLOOKUP(A147,'6.1 Vehicles &amp; Transport Costs'!$D$2:$H$10,3,FALSE)*$B$11</f>
        <v>79042.281992072851</v>
      </c>
      <c r="C147" s="384">
        <f>VLOOKUP(A147,'6.1 Vehicles &amp; Transport Costs'!$D$2:$O$10,7,FALSE)*$B$11</f>
        <v>0.50083642085274993</v>
      </c>
    </row>
    <row r="148" spans="1:6" ht="15" x14ac:dyDescent="0.25">
      <c r="A148" s="368" t="s">
        <v>359</v>
      </c>
      <c r="B148" s="350">
        <f>VLOOKUP(A148,'6.1 Vehicles &amp; Transport Costs'!$D$2:$H$10,3,FALSE)*$B$11</f>
        <v>39589.523800601062</v>
      </c>
      <c r="C148" s="384">
        <f>VLOOKUP(A148,'6.1 Vehicles &amp; Transport Costs'!$D$2:$O$10,7,FALSE)*$B$11</f>
        <v>0.34240081194117289</v>
      </c>
    </row>
    <row r="149" spans="1:6" ht="15" x14ac:dyDescent="0.25">
      <c r="A149" s="368" t="s">
        <v>360</v>
      </c>
      <c r="B149" s="350">
        <f>VLOOKUP(A149,'6.1 Vehicles &amp; Transport Costs'!$D$2:$H$10,3,FALSE)*$B$11</f>
        <v>4627.3148013703349</v>
      </c>
      <c r="C149" s="384">
        <f>VLOOKUP(A149,'6.1 Vehicles &amp; Transport Costs'!$D$2:$O$10,7,FALSE)*$B$11</f>
        <v>0.12297577111009605</v>
      </c>
    </row>
    <row r="150" spans="1:6" ht="15" x14ac:dyDescent="0.25">
      <c r="A150" s="368" t="s">
        <v>361</v>
      </c>
      <c r="B150" s="350">
        <f>VLOOKUP(A150,'6.1 Vehicles &amp; Transport Costs'!$D$2:$H$10,3,FALSE)*$B$11</f>
        <v>54184.643819098666</v>
      </c>
      <c r="C150" s="384">
        <f>VLOOKUP(A150,'6.1 Vehicles &amp; Transport Costs'!$D$2:$O$10,7,FALSE)*$B$11</f>
        <v>0.48382720348287855</v>
      </c>
    </row>
    <row r="151" spans="1:6" ht="15" x14ac:dyDescent="0.25">
      <c r="A151" s="368" t="s">
        <v>362</v>
      </c>
      <c r="B151" s="350">
        <f>VLOOKUP(A151,'6.1 Vehicles &amp; Transport Costs'!$D$2:$H$10,3,FALSE)*$B$11</f>
        <v>59089.919193537418</v>
      </c>
      <c r="C151" s="384">
        <f>VLOOKUP(A151,'6.1 Vehicles &amp; Transport Costs'!$D$2:$O$10,7,FALSE)*$B$11</f>
        <v>0.55815084925500102</v>
      </c>
    </row>
    <row r="152" spans="1:6" ht="15" x14ac:dyDescent="0.25">
      <c r="A152" s="368" t="s">
        <v>363</v>
      </c>
      <c r="B152" s="350">
        <f>VLOOKUP(A152,'6.1 Vehicles &amp; Transport Costs'!$D$2:$H$10,3,FALSE)*$B$11</f>
        <v>85045.641439375817</v>
      </c>
      <c r="C152" s="384">
        <f>VLOOKUP(A152,'6.1 Vehicles &amp; Transport Costs'!$D$2:$O$10,7,FALSE)*$B$11</f>
        <v>0.65124945365869968</v>
      </c>
    </row>
    <row r="153" spans="1:6" ht="27" thickBot="1" x14ac:dyDescent="0.3">
      <c r="A153" s="385" t="s">
        <v>364</v>
      </c>
      <c r="B153" s="350">
        <f>VLOOKUP(A153,'6.1 Vehicles &amp; Transport Costs'!$D$2:$H$10,3,FALSE)*$B$11</f>
        <v>0</v>
      </c>
      <c r="C153" s="384">
        <f>VLOOKUP(A153,'6.1 Vehicles &amp; Transport Costs'!$D$2:$O$10,7,FALSE)*$B$11</f>
        <v>5.4988886528465064E-2</v>
      </c>
    </row>
    <row r="154" spans="1:6" ht="15" x14ac:dyDescent="0.25">
      <c r="A154" s="702" t="s">
        <v>365</v>
      </c>
      <c r="B154" s="703"/>
      <c r="C154" s="704"/>
    </row>
    <row r="155" spans="1:6" ht="15" x14ac:dyDescent="0.25">
      <c r="A155" s="365" t="s">
        <v>282</v>
      </c>
      <c r="B155" s="366"/>
      <c r="C155" s="367" t="s">
        <v>283</v>
      </c>
    </row>
    <row r="156" spans="1:6" ht="15" x14ac:dyDescent="0.25">
      <c r="A156" s="379" t="s">
        <v>366</v>
      </c>
      <c r="B156" s="371" t="s">
        <v>367</v>
      </c>
      <c r="C156" s="384">
        <f>VLOOKUP($B$5,'8.2 Electricity Prices'!A3:H200,8)*$B$11</f>
        <v>7.1760496919646907E-2</v>
      </c>
    </row>
    <row r="157" spans="1:6" ht="15" x14ac:dyDescent="0.25">
      <c r="A157" s="379" t="s">
        <v>368</v>
      </c>
      <c r="B157" s="371" t="s">
        <v>369</v>
      </c>
      <c r="C157" s="384">
        <f>VLOOKUP($B$5,'8.3 Water Prices'!A2:D195,4,FALSE)*$B$11</f>
        <v>0.58674785140192154</v>
      </c>
    </row>
    <row r="158" spans="1:6" thickBot="1" x14ac:dyDescent="0.3">
      <c r="A158" s="386" t="s">
        <v>370</v>
      </c>
      <c r="B158" s="363"/>
      <c r="C158" s="567">
        <f>VLOOKUP(B5,'11. ITU'!A2:Q195,8)*B11</f>
        <v>0.56558654272193154</v>
      </c>
      <c r="D158" s="292" t="s">
        <v>371</v>
      </c>
    </row>
    <row r="159" spans="1:6" x14ac:dyDescent="0.25">
      <c r="A159" s="699" t="s">
        <v>372</v>
      </c>
      <c r="B159" s="700"/>
      <c r="C159" s="701"/>
      <c r="F159" s="340"/>
    </row>
    <row r="160" spans="1:6" ht="15" x14ac:dyDescent="0.25">
      <c r="A160" s="440" t="s">
        <v>354</v>
      </c>
      <c r="B160" s="441" t="s">
        <v>373</v>
      </c>
      <c r="C160" s="442" t="s">
        <v>374</v>
      </c>
      <c r="F160" s="340"/>
    </row>
    <row r="161" spans="1:8" ht="15" x14ac:dyDescent="0.25">
      <c r="A161" s="550" t="s">
        <v>111</v>
      </c>
      <c r="B161" s="551">
        <f>VLOOKUP(B5,'3.5 Unit cost IP-OP'!$A$2:$T$196,11,FALSE)</f>
        <v>83.219950850227434</v>
      </c>
      <c r="C161" s="443" t="s">
        <v>375</v>
      </c>
      <c r="F161" s="340"/>
    </row>
    <row r="162" spans="1:8" ht="15" x14ac:dyDescent="0.25">
      <c r="A162" s="550"/>
      <c r="B162" s="552"/>
      <c r="C162" s="443" t="s">
        <v>376</v>
      </c>
      <c r="F162" s="340"/>
    </row>
    <row r="163" spans="1:8" ht="15" x14ac:dyDescent="0.25">
      <c r="A163" s="553"/>
      <c r="B163" s="554"/>
      <c r="C163" s="444" t="s">
        <v>377</v>
      </c>
      <c r="F163" s="340"/>
    </row>
    <row r="164" spans="1:8" ht="15" x14ac:dyDescent="0.25">
      <c r="A164" s="550" t="s">
        <v>114</v>
      </c>
      <c r="B164" s="551">
        <f>VLOOKUP(B5,'3.5 Unit cost IP-OP'!$A$2:$T$196,10,FALSE)</f>
        <v>11.539760435878121</v>
      </c>
      <c r="C164" s="443" t="s">
        <v>378</v>
      </c>
      <c r="F164" s="340"/>
      <c r="G164" s="336"/>
      <c r="H164" s="337"/>
    </row>
    <row r="165" spans="1:8" ht="15" x14ac:dyDescent="0.25">
      <c r="A165" s="550"/>
      <c r="B165" s="552"/>
      <c r="C165" s="443" t="s">
        <v>379</v>
      </c>
      <c r="F165" s="340"/>
      <c r="G165" s="336"/>
      <c r="H165" s="337"/>
    </row>
    <row r="166" spans="1:8" ht="15" x14ac:dyDescent="0.25">
      <c r="A166" s="550"/>
      <c r="B166" s="552"/>
      <c r="C166" s="443" t="s">
        <v>380</v>
      </c>
      <c r="F166" s="340"/>
      <c r="G166" s="336"/>
      <c r="H166" s="337"/>
    </row>
    <row r="167" spans="1:8" ht="15" x14ac:dyDescent="0.25">
      <c r="A167" s="550"/>
      <c r="B167" s="552"/>
      <c r="C167" s="443" t="s">
        <v>381</v>
      </c>
      <c r="F167" s="340"/>
      <c r="G167" s="336"/>
      <c r="H167" s="337"/>
    </row>
    <row r="168" spans="1:8" thickBot="1" x14ac:dyDescent="0.3">
      <c r="A168" s="555"/>
      <c r="B168" s="556"/>
      <c r="C168" s="445" t="s">
        <v>382</v>
      </c>
      <c r="F168" s="340"/>
      <c r="G168" s="336"/>
      <c r="H168" s="337"/>
    </row>
  </sheetData>
  <mergeCells count="8">
    <mergeCell ref="A159:C159"/>
    <mergeCell ref="A154:C154"/>
    <mergeCell ref="A4:F4"/>
    <mergeCell ref="A20:C20"/>
    <mergeCell ref="A76:C76"/>
    <mergeCell ref="A85:C85"/>
    <mergeCell ref="A136:C136"/>
    <mergeCell ref="A143:C143"/>
  </mergeCells>
  <phoneticPr fontId="57" type="noConversion"/>
  <pageMargins left="0.7" right="0.7" top="0.75" bottom="0.75" header="0.3" footer="0.3"/>
  <pageSetup paperSize="9" orientation="portrait"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D8B1136-F0DF-43A5-B0FA-808EA24AD923}">
          <x14:formula1>
            <xm:f>Countries!$A$2:$A$195</xm:f>
          </x14:formula1>
          <xm:sqref>B5</xm:sqref>
        </x14:dataValidation>
        <x14:dataValidation type="list" allowBlank="1" showInputMessage="1" showErrorMessage="1" xr:uid="{75D49AFC-6CCE-429F-B271-AA06AF0CCDC6}">
          <x14:formula1>
            <xm:f>Countries!$C$2:$C$4</xm:f>
          </x14:formula1>
          <xm:sqref>B10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9E59A-D813-4A3A-A086-CB179F429C9A}">
  <sheetPr codeName="Sheet21"/>
  <dimension ref="A1:C216"/>
  <sheetViews>
    <sheetView workbookViewId="0">
      <selection activeCell="E11" sqref="E11"/>
    </sheetView>
  </sheetViews>
  <sheetFormatPr defaultRowHeight="15" x14ac:dyDescent="0.25"/>
  <cols>
    <col min="1" max="1" width="30" customWidth="1"/>
  </cols>
  <sheetData>
    <row r="1" spans="1:3" x14ac:dyDescent="0.25">
      <c r="A1" s="387" t="s">
        <v>383</v>
      </c>
      <c r="C1" s="388" t="s">
        <v>199</v>
      </c>
    </row>
    <row r="2" spans="1:3" x14ac:dyDescent="0.25">
      <c r="A2" t="s">
        <v>384</v>
      </c>
      <c r="C2" t="s">
        <v>385</v>
      </c>
    </row>
    <row r="3" spans="1:3" x14ac:dyDescent="0.25">
      <c r="A3" t="s">
        <v>386</v>
      </c>
      <c r="C3" t="s">
        <v>200</v>
      </c>
    </row>
    <row r="4" spans="1:3" x14ac:dyDescent="0.25">
      <c r="A4" t="s">
        <v>387</v>
      </c>
      <c r="C4" t="s">
        <v>388</v>
      </c>
    </row>
    <row r="5" spans="1:3" x14ac:dyDescent="0.25">
      <c r="A5" t="s">
        <v>389</v>
      </c>
    </row>
    <row r="6" spans="1:3" x14ac:dyDescent="0.25">
      <c r="A6" t="s">
        <v>189</v>
      </c>
    </row>
    <row r="7" spans="1:3" x14ac:dyDescent="0.25">
      <c r="A7" t="s">
        <v>390</v>
      </c>
    </row>
    <row r="8" spans="1:3" x14ac:dyDescent="0.25">
      <c r="A8" t="s">
        <v>391</v>
      </c>
    </row>
    <row r="9" spans="1:3" x14ac:dyDescent="0.25">
      <c r="A9" t="s">
        <v>392</v>
      </c>
    </row>
    <row r="10" spans="1:3" x14ac:dyDescent="0.25">
      <c r="A10" t="s">
        <v>393</v>
      </c>
    </row>
    <row r="11" spans="1:3" x14ac:dyDescent="0.25">
      <c r="A11" t="s">
        <v>394</v>
      </c>
    </row>
    <row r="12" spans="1:3" x14ac:dyDescent="0.25">
      <c r="A12" t="s">
        <v>395</v>
      </c>
    </row>
    <row r="13" spans="1:3" x14ac:dyDescent="0.25">
      <c r="A13" t="s">
        <v>396</v>
      </c>
    </row>
    <row r="14" spans="1:3" x14ac:dyDescent="0.25">
      <c r="A14" t="s">
        <v>397</v>
      </c>
    </row>
    <row r="15" spans="1:3" x14ac:dyDescent="0.25">
      <c r="A15" t="s">
        <v>398</v>
      </c>
    </row>
    <row r="16" spans="1:3" x14ac:dyDescent="0.25">
      <c r="A16" t="s">
        <v>399</v>
      </c>
    </row>
    <row r="17" spans="1:1" x14ac:dyDescent="0.25">
      <c r="A17" t="s">
        <v>400</v>
      </c>
    </row>
    <row r="18" spans="1:1" x14ac:dyDescent="0.25">
      <c r="A18" t="s">
        <v>401</v>
      </c>
    </row>
    <row r="19" spans="1:1" x14ac:dyDescent="0.25">
      <c r="A19" t="s">
        <v>402</v>
      </c>
    </row>
    <row r="20" spans="1:1" x14ac:dyDescent="0.25">
      <c r="A20" t="s">
        <v>403</v>
      </c>
    </row>
    <row r="21" spans="1:1" x14ac:dyDescent="0.25">
      <c r="A21" t="s">
        <v>404</v>
      </c>
    </row>
    <row r="22" spans="1:1" x14ac:dyDescent="0.25">
      <c r="A22" t="s">
        <v>405</v>
      </c>
    </row>
    <row r="23" spans="1:1" x14ac:dyDescent="0.25">
      <c r="A23" t="s">
        <v>406</v>
      </c>
    </row>
    <row r="24" spans="1:1" x14ac:dyDescent="0.25">
      <c r="A24" t="s">
        <v>407</v>
      </c>
    </row>
    <row r="25" spans="1:1" x14ac:dyDescent="0.25">
      <c r="A25" t="s">
        <v>408</v>
      </c>
    </row>
    <row r="26" spans="1:1" x14ac:dyDescent="0.25">
      <c r="A26" t="s">
        <v>409</v>
      </c>
    </row>
    <row r="27" spans="1:1" x14ac:dyDescent="0.25">
      <c r="A27" t="s">
        <v>410</v>
      </c>
    </row>
    <row r="28" spans="1:1" x14ac:dyDescent="0.25">
      <c r="A28" t="s">
        <v>411</v>
      </c>
    </row>
    <row r="29" spans="1:1" x14ac:dyDescent="0.25">
      <c r="A29" t="s">
        <v>412</v>
      </c>
    </row>
    <row r="30" spans="1:1" x14ac:dyDescent="0.25">
      <c r="A30" t="s">
        <v>413</v>
      </c>
    </row>
    <row r="31" spans="1:1" x14ac:dyDescent="0.25">
      <c r="A31" t="s">
        <v>414</v>
      </c>
    </row>
    <row r="32" spans="1:1" x14ac:dyDescent="0.25">
      <c r="A32" t="s">
        <v>415</v>
      </c>
    </row>
    <row r="33" spans="1:1" x14ac:dyDescent="0.25">
      <c r="A33" t="s">
        <v>416</v>
      </c>
    </row>
    <row r="34" spans="1:1" x14ac:dyDescent="0.25">
      <c r="A34" t="s">
        <v>417</v>
      </c>
    </row>
    <row r="35" spans="1:1" x14ac:dyDescent="0.25">
      <c r="A35" t="s">
        <v>418</v>
      </c>
    </row>
    <row r="36" spans="1:1" x14ac:dyDescent="0.25">
      <c r="A36" t="s">
        <v>419</v>
      </c>
    </row>
    <row r="37" spans="1:1" x14ac:dyDescent="0.25">
      <c r="A37" t="s">
        <v>420</v>
      </c>
    </row>
    <row r="38" spans="1:1" x14ac:dyDescent="0.25">
      <c r="A38" t="s">
        <v>421</v>
      </c>
    </row>
    <row r="39" spans="1:1" x14ac:dyDescent="0.25">
      <c r="A39" t="s">
        <v>422</v>
      </c>
    </row>
    <row r="40" spans="1:1" x14ac:dyDescent="0.25">
      <c r="A40" t="s">
        <v>423</v>
      </c>
    </row>
    <row r="41" spans="1:1" x14ac:dyDescent="0.25">
      <c r="A41" t="s">
        <v>424</v>
      </c>
    </row>
    <row r="42" spans="1:1" x14ac:dyDescent="0.25">
      <c r="A42" t="s">
        <v>425</v>
      </c>
    </row>
    <row r="43" spans="1:1" x14ac:dyDescent="0.25">
      <c r="A43" t="s">
        <v>426</v>
      </c>
    </row>
    <row r="44" spans="1:1" x14ac:dyDescent="0.25">
      <c r="A44" t="s">
        <v>427</v>
      </c>
    </row>
    <row r="45" spans="1:1" x14ac:dyDescent="0.25">
      <c r="A45" t="s">
        <v>428</v>
      </c>
    </row>
    <row r="46" spans="1:1" x14ac:dyDescent="0.25">
      <c r="A46" t="s">
        <v>429</v>
      </c>
    </row>
    <row r="47" spans="1:1" x14ac:dyDescent="0.25">
      <c r="A47" t="s">
        <v>430</v>
      </c>
    </row>
    <row r="48" spans="1:1" x14ac:dyDescent="0.25">
      <c r="A48" t="s">
        <v>431</v>
      </c>
    </row>
    <row r="49" spans="1:1" x14ac:dyDescent="0.25">
      <c r="A49" t="s">
        <v>432</v>
      </c>
    </row>
    <row r="50" spans="1:1" x14ac:dyDescent="0.25">
      <c r="A50" t="s">
        <v>433</v>
      </c>
    </row>
    <row r="51" spans="1:1" x14ac:dyDescent="0.25">
      <c r="A51" t="s">
        <v>434</v>
      </c>
    </row>
    <row r="52" spans="1:1" x14ac:dyDescent="0.25">
      <c r="A52" t="s">
        <v>435</v>
      </c>
    </row>
    <row r="53" spans="1:1" x14ac:dyDescent="0.25">
      <c r="A53" t="s">
        <v>436</v>
      </c>
    </row>
    <row r="54" spans="1:1" x14ac:dyDescent="0.25">
      <c r="A54" t="s">
        <v>437</v>
      </c>
    </row>
    <row r="55" spans="1:1" x14ac:dyDescent="0.25">
      <c r="A55" t="s">
        <v>438</v>
      </c>
    </row>
    <row r="56" spans="1:1" x14ac:dyDescent="0.25">
      <c r="A56" t="s">
        <v>439</v>
      </c>
    </row>
    <row r="57" spans="1:1" x14ac:dyDescent="0.25">
      <c r="A57" t="s">
        <v>440</v>
      </c>
    </row>
    <row r="58" spans="1:1" x14ac:dyDescent="0.25">
      <c r="A58" t="s">
        <v>441</v>
      </c>
    </row>
    <row r="59" spans="1:1" x14ac:dyDescent="0.25">
      <c r="A59" t="s">
        <v>442</v>
      </c>
    </row>
    <row r="60" spans="1:1" x14ac:dyDescent="0.25">
      <c r="A60" t="s">
        <v>443</v>
      </c>
    </row>
    <row r="61" spans="1:1" x14ac:dyDescent="0.25">
      <c r="A61" t="s">
        <v>444</v>
      </c>
    </row>
    <row r="62" spans="1:1" x14ac:dyDescent="0.25">
      <c r="A62" t="s">
        <v>445</v>
      </c>
    </row>
    <row r="63" spans="1:1" x14ac:dyDescent="0.25">
      <c r="A63" t="s">
        <v>446</v>
      </c>
    </row>
    <row r="64" spans="1:1" x14ac:dyDescent="0.25">
      <c r="A64" t="s">
        <v>447</v>
      </c>
    </row>
    <row r="65" spans="1:1" x14ac:dyDescent="0.25">
      <c r="A65" t="s">
        <v>448</v>
      </c>
    </row>
    <row r="66" spans="1:1" x14ac:dyDescent="0.25">
      <c r="A66" t="s">
        <v>449</v>
      </c>
    </row>
    <row r="67" spans="1:1" x14ac:dyDescent="0.25">
      <c r="A67" t="s">
        <v>450</v>
      </c>
    </row>
    <row r="68" spans="1:1" x14ac:dyDescent="0.25">
      <c r="A68" t="s">
        <v>451</v>
      </c>
    </row>
    <row r="69" spans="1:1" x14ac:dyDescent="0.25">
      <c r="A69" t="s">
        <v>452</v>
      </c>
    </row>
    <row r="70" spans="1:1" x14ac:dyDescent="0.25">
      <c r="A70" t="s">
        <v>453</v>
      </c>
    </row>
    <row r="71" spans="1:1" x14ac:dyDescent="0.25">
      <c r="A71" t="s">
        <v>454</v>
      </c>
    </row>
    <row r="72" spans="1:1" x14ac:dyDescent="0.25">
      <c r="A72" t="s">
        <v>455</v>
      </c>
    </row>
    <row r="73" spans="1:1" x14ac:dyDescent="0.25">
      <c r="A73" t="s">
        <v>456</v>
      </c>
    </row>
    <row r="74" spans="1:1" x14ac:dyDescent="0.25">
      <c r="A74" t="s">
        <v>457</v>
      </c>
    </row>
    <row r="75" spans="1:1" x14ac:dyDescent="0.25">
      <c r="A75" t="s">
        <v>458</v>
      </c>
    </row>
    <row r="76" spans="1:1" x14ac:dyDescent="0.25">
      <c r="A76" t="s">
        <v>459</v>
      </c>
    </row>
    <row r="77" spans="1:1" x14ac:dyDescent="0.25">
      <c r="A77" t="s">
        <v>460</v>
      </c>
    </row>
    <row r="78" spans="1:1" x14ac:dyDescent="0.25">
      <c r="A78" t="s">
        <v>461</v>
      </c>
    </row>
    <row r="79" spans="1:1" x14ac:dyDescent="0.25">
      <c r="A79" t="s">
        <v>462</v>
      </c>
    </row>
    <row r="80" spans="1:1" x14ac:dyDescent="0.25">
      <c r="A80" t="s">
        <v>463</v>
      </c>
    </row>
    <row r="81" spans="1:1" x14ac:dyDescent="0.25">
      <c r="A81" t="s">
        <v>464</v>
      </c>
    </row>
    <row r="82" spans="1:1" x14ac:dyDescent="0.25">
      <c r="A82" t="s">
        <v>465</v>
      </c>
    </row>
    <row r="83" spans="1:1" x14ac:dyDescent="0.25">
      <c r="A83" t="s">
        <v>466</v>
      </c>
    </row>
    <row r="84" spans="1:1" x14ac:dyDescent="0.25">
      <c r="A84" t="s">
        <v>467</v>
      </c>
    </row>
    <row r="85" spans="1:1" x14ac:dyDescent="0.25">
      <c r="A85" t="s">
        <v>468</v>
      </c>
    </row>
    <row r="86" spans="1:1" x14ac:dyDescent="0.25">
      <c r="A86" t="s">
        <v>469</v>
      </c>
    </row>
    <row r="87" spans="1:1" x14ac:dyDescent="0.25">
      <c r="A87" t="s">
        <v>470</v>
      </c>
    </row>
    <row r="88" spans="1:1" x14ac:dyDescent="0.25">
      <c r="A88" t="s">
        <v>471</v>
      </c>
    </row>
    <row r="89" spans="1:1" x14ac:dyDescent="0.25">
      <c r="A89" t="s">
        <v>472</v>
      </c>
    </row>
    <row r="90" spans="1:1" x14ac:dyDescent="0.25">
      <c r="A90" t="s">
        <v>473</v>
      </c>
    </row>
    <row r="91" spans="1:1" x14ac:dyDescent="0.25">
      <c r="A91" t="s">
        <v>474</v>
      </c>
    </row>
    <row r="92" spans="1:1" x14ac:dyDescent="0.25">
      <c r="A92" t="s">
        <v>475</v>
      </c>
    </row>
    <row r="93" spans="1:1" x14ac:dyDescent="0.25">
      <c r="A93" t="s">
        <v>476</v>
      </c>
    </row>
    <row r="94" spans="1:1" x14ac:dyDescent="0.25">
      <c r="A94" t="s">
        <v>477</v>
      </c>
    </row>
    <row r="95" spans="1:1" x14ac:dyDescent="0.25">
      <c r="A95" t="s">
        <v>478</v>
      </c>
    </row>
    <row r="96" spans="1:1" x14ac:dyDescent="0.25">
      <c r="A96" t="s">
        <v>479</v>
      </c>
    </row>
    <row r="97" spans="1:1" x14ac:dyDescent="0.25">
      <c r="A97" t="s">
        <v>480</v>
      </c>
    </row>
    <row r="98" spans="1:1" x14ac:dyDescent="0.25">
      <c r="A98" t="s">
        <v>481</v>
      </c>
    </row>
    <row r="99" spans="1:1" x14ac:dyDescent="0.25">
      <c r="A99" t="s">
        <v>482</v>
      </c>
    </row>
    <row r="100" spans="1:1" x14ac:dyDescent="0.25">
      <c r="A100" t="s">
        <v>483</v>
      </c>
    </row>
    <row r="101" spans="1:1" x14ac:dyDescent="0.25">
      <c r="A101" t="s">
        <v>484</v>
      </c>
    </row>
    <row r="102" spans="1:1" x14ac:dyDescent="0.25">
      <c r="A102" t="s">
        <v>485</v>
      </c>
    </row>
    <row r="103" spans="1:1" x14ac:dyDescent="0.25">
      <c r="A103" t="s">
        <v>486</v>
      </c>
    </row>
    <row r="104" spans="1:1" x14ac:dyDescent="0.25">
      <c r="A104" t="s">
        <v>487</v>
      </c>
    </row>
    <row r="105" spans="1:1" x14ac:dyDescent="0.25">
      <c r="A105" t="s">
        <v>488</v>
      </c>
    </row>
    <row r="106" spans="1:1" x14ac:dyDescent="0.25">
      <c r="A106" t="s">
        <v>489</v>
      </c>
    </row>
    <row r="107" spans="1:1" x14ac:dyDescent="0.25">
      <c r="A107" t="s">
        <v>490</v>
      </c>
    </row>
    <row r="108" spans="1:1" x14ac:dyDescent="0.25">
      <c r="A108" t="s">
        <v>491</v>
      </c>
    </row>
    <row r="109" spans="1:1" x14ac:dyDescent="0.25">
      <c r="A109" t="s">
        <v>492</v>
      </c>
    </row>
    <row r="110" spans="1:1" x14ac:dyDescent="0.25">
      <c r="A110" t="s">
        <v>493</v>
      </c>
    </row>
    <row r="111" spans="1:1" x14ac:dyDescent="0.25">
      <c r="A111" t="s">
        <v>494</v>
      </c>
    </row>
    <row r="112" spans="1:1" x14ac:dyDescent="0.25">
      <c r="A112" t="s">
        <v>495</v>
      </c>
    </row>
    <row r="113" spans="1:1" x14ac:dyDescent="0.25">
      <c r="A113" t="s">
        <v>496</v>
      </c>
    </row>
    <row r="114" spans="1:1" x14ac:dyDescent="0.25">
      <c r="A114" t="s">
        <v>497</v>
      </c>
    </row>
    <row r="115" spans="1:1" x14ac:dyDescent="0.25">
      <c r="A115" t="s">
        <v>498</v>
      </c>
    </row>
    <row r="116" spans="1:1" x14ac:dyDescent="0.25">
      <c r="A116" t="s">
        <v>499</v>
      </c>
    </row>
    <row r="117" spans="1:1" x14ac:dyDescent="0.25">
      <c r="A117" t="s">
        <v>500</v>
      </c>
    </row>
    <row r="118" spans="1:1" x14ac:dyDescent="0.25">
      <c r="A118" t="s">
        <v>501</v>
      </c>
    </row>
    <row r="119" spans="1:1" x14ac:dyDescent="0.25">
      <c r="A119" t="s">
        <v>502</v>
      </c>
    </row>
    <row r="120" spans="1:1" x14ac:dyDescent="0.25">
      <c r="A120" t="s">
        <v>503</v>
      </c>
    </row>
    <row r="121" spans="1:1" x14ac:dyDescent="0.25">
      <c r="A121" t="s">
        <v>504</v>
      </c>
    </row>
    <row r="122" spans="1:1" x14ac:dyDescent="0.25">
      <c r="A122" t="s">
        <v>505</v>
      </c>
    </row>
    <row r="123" spans="1:1" x14ac:dyDescent="0.25">
      <c r="A123" t="s">
        <v>506</v>
      </c>
    </row>
    <row r="124" spans="1:1" x14ac:dyDescent="0.25">
      <c r="A124" t="s">
        <v>507</v>
      </c>
    </row>
    <row r="125" spans="1:1" x14ac:dyDescent="0.25">
      <c r="A125" t="s">
        <v>508</v>
      </c>
    </row>
    <row r="126" spans="1:1" x14ac:dyDescent="0.25">
      <c r="A126" t="s">
        <v>509</v>
      </c>
    </row>
    <row r="127" spans="1:1" x14ac:dyDescent="0.25">
      <c r="A127" t="s">
        <v>510</v>
      </c>
    </row>
    <row r="128" spans="1:1" x14ac:dyDescent="0.25">
      <c r="A128" t="s">
        <v>511</v>
      </c>
    </row>
    <row r="129" spans="1:1" x14ac:dyDescent="0.25">
      <c r="A129" t="s">
        <v>512</v>
      </c>
    </row>
    <row r="130" spans="1:1" x14ac:dyDescent="0.25">
      <c r="A130" t="s">
        <v>513</v>
      </c>
    </row>
    <row r="131" spans="1:1" x14ac:dyDescent="0.25">
      <c r="A131" t="s">
        <v>514</v>
      </c>
    </row>
    <row r="132" spans="1:1" x14ac:dyDescent="0.25">
      <c r="A132" t="s">
        <v>515</v>
      </c>
    </row>
    <row r="133" spans="1:1" x14ac:dyDescent="0.25">
      <c r="A133" t="s">
        <v>516</v>
      </c>
    </row>
    <row r="134" spans="1:1" x14ac:dyDescent="0.25">
      <c r="A134" t="s">
        <v>517</v>
      </c>
    </row>
    <row r="135" spans="1:1" x14ac:dyDescent="0.25">
      <c r="A135" t="s">
        <v>518</v>
      </c>
    </row>
    <row r="136" spans="1:1" x14ac:dyDescent="0.25">
      <c r="A136" t="s">
        <v>519</v>
      </c>
    </row>
    <row r="137" spans="1:1" x14ac:dyDescent="0.25">
      <c r="A137" t="s">
        <v>520</v>
      </c>
    </row>
    <row r="138" spans="1:1" x14ac:dyDescent="0.25">
      <c r="A138" t="s">
        <v>521</v>
      </c>
    </row>
    <row r="139" spans="1:1" x14ac:dyDescent="0.25">
      <c r="A139" t="s">
        <v>522</v>
      </c>
    </row>
    <row r="140" spans="1:1" x14ac:dyDescent="0.25">
      <c r="A140" t="s">
        <v>523</v>
      </c>
    </row>
    <row r="141" spans="1:1" x14ac:dyDescent="0.25">
      <c r="A141" t="s">
        <v>524</v>
      </c>
    </row>
    <row r="142" spans="1:1" x14ac:dyDescent="0.25">
      <c r="A142" t="s">
        <v>525</v>
      </c>
    </row>
    <row r="143" spans="1:1" x14ac:dyDescent="0.25">
      <c r="A143" t="s">
        <v>526</v>
      </c>
    </row>
    <row r="144" spans="1:1" x14ac:dyDescent="0.25">
      <c r="A144" t="s">
        <v>527</v>
      </c>
    </row>
    <row r="145" spans="1:1" x14ac:dyDescent="0.25">
      <c r="A145" t="s">
        <v>528</v>
      </c>
    </row>
    <row r="146" spans="1:1" x14ac:dyDescent="0.25">
      <c r="A146" t="s">
        <v>529</v>
      </c>
    </row>
    <row r="147" spans="1:1" x14ac:dyDescent="0.25">
      <c r="A147" t="s">
        <v>530</v>
      </c>
    </row>
    <row r="148" spans="1:1" x14ac:dyDescent="0.25">
      <c r="A148" t="s">
        <v>531</v>
      </c>
    </row>
    <row r="149" spans="1:1" x14ac:dyDescent="0.25">
      <c r="A149" t="s">
        <v>532</v>
      </c>
    </row>
    <row r="150" spans="1:1" x14ac:dyDescent="0.25">
      <c r="A150" t="s">
        <v>533</v>
      </c>
    </row>
    <row r="151" spans="1:1" x14ac:dyDescent="0.25">
      <c r="A151" t="s">
        <v>534</v>
      </c>
    </row>
    <row r="152" spans="1:1" x14ac:dyDescent="0.25">
      <c r="A152" t="s">
        <v>535</v>
      </c>
    </row>
    <row r="153" spans="1:1" x14ac:dyDescent="0.25">
      <c r="A153" t="s">
        <v>536</v>
      </c>
    </row>
    <row r="154" spans="1:1" x14ac:dyDescent="0.25">
      <c r="A154" t="s">
        <v>537</v>
      </c>
    </row>
    <row r="155" spans="1:1" x14ac:dyDescent="0.25">
      <c r="A155" t="s">
        <v>538</v>
      </c>
    </row>
    <row r="156" spans="1:1" x14ac:dyDescent="0.25">
      <c r="A156" t="s">
        <v>539</v>
      </c>
    </row>
    <row r="157" spans="1:1" x14ac:dyDescent="0.25">
      <c r="A157" t="s">
        <v>540</v>
      </c>
    </row>
    <row r="158" spans="1:1" x14ac:dyDescent="0.25">
      <c r="A158" t="s">
        <v>541</v>
      </c>
    </row>
    <row r="159" spans="1:1" x14ac:dyDescent="0.25">
      <c r="A159" t="s">
        <v>542</v>
      </c>
    </row>
    <row r="160" spans="1:1" x14ac:dyDescent="0.25">
      <c r="A160" t="s">
        <v>543</v>
      </c>
    </row>
    <row r="161" spans="1:1" x14ac:dyDescent="0.25">
      <c r="A161" t="s">
        <v>544</v>
      </c>
    </row>
    <row r="162" spans="1:1" x14ac:dyDescent="0.25">
      <c r="A162" t="s">
        <v>545</v>
      </c>
    </row>
    <row r="163" spans="1:1" x14ac:dyDescent="0.25">
      <c r="A163" t="s">
        <v>546</v>
      </c>
    </row>
    <row r="164" spans="1:1" x14ac:dyDescent="0.25">
      <c r="A164" t="s">
        <v>547</v>
      </c>
    </row>
    <row r="165" spans="1:1" x14ac:dyDescent="0.25">
      <c r="A165" t="s">
        <v>548</v>
      </c>
    </row>
    <row r="166" spans="1:1" x14ac:dyDescent="0.25">
      <c r="A166" t="s">
        <v>549</v>
      </c>
    </row>
    <row r="167" spans="1:1" x14ac:dyDescent="0.25">
      <c r="A167" t="s">
        <v>550</v>
      </c>
    </row>
    <row r="168" spans="1:1" x14ac:dyDescent="0.25">
      <c r="A168" t="s">
        <v>551</v>
      </c>
    </row>
    <row r="169" spans="1:1" x14ac:dyDescent="0.25">
      <c r="A169" t="s">
        <v>552</v>
      </c>
    </row>
    <row r="170" spans="1:1" x14ac:dyDescent="0.25">
      <c r="A170" t="s">
        <v>553</v>
      </c>
    </row>
    <row r="171" spans="1:1" x14ac:dyDescent="0.25">
      <c r="A171" t="s">
        <v>554</v>
      </c>
    </row>
    <row r="172" spans="1:1" x14ac:dyDescent="0.25">
      <c r="A172" t="s">
        <v>555</v>
      </c>
    </row>
    <row r="173" spans="1:1" x14ac:dyDescent="0.25">
      <c r="A173" t="s">
        <v>556</v>
      </c>
    </row>
    <row r="174" spans="1:1" x14ac:dyDescent="0.25">
      <c r="A174" t="s">
        <v>557</v>
      </c>
    </row>
    <row r="175" spans="1:1" x14ac:dyDescent="0.25">
      <c r="A175" t="s">
        <v>558</v>
      </c>
    </row>
    <row r="176" spans="1:1" x14ac:dyDescent="0.25">
      <c r="A176" t="s">
        <v>559</v>
      </c>
    </row>
    <row r="177" spans="1:1" x14ac:dyDescent="0.25">
      <c r="A177" t="s">
        <v>560</v>
      </c>
    </row>
    <row r="178" spans="1:1" x14ac:dyDescent="0.25">
      <c r="A178" t="s">
        <v>561</v>
      </c>
    </row>
    <row r="179" spans="1:1" x14ac:dyDescent="0.25">
      <c r="A179" t="s">
        <v>562</v>
      </c>
    </row>
    <row r="180" spans="1:1" x14ac:dyDescent="0.25">
      <c r="A180" t="s">
        <v>563</v>
      </c>
    </row>
    <row r="181" spans="1:1" x14ac:dyDescent="0.25">
      <c r="A181" t="s">
        <v>564</v>
      </c>
    </row>
    <row r="182" spans="1:1" x14ac:dyDescent="0.25">
      <c r="A182" t="s">
        <v>565</v>
      </c>
    </row>
    <row r="183" spans="1:1" x14ac:dyDescent="0.25">
      <c r="A183" t="s">
        <v>566</v>
      </c>
    </row>
    <row r="184" spans="1:1" x14ac:dyDescent="0.25">
      <c r="A184" t="s">
        <v>567</v>
      </c>
    </row>
    <row r="185" spans="1:1" x14ac:dyDescent="0.25">
      <c r="A185" t="s">
        <v>568</v>
      </c>
    </row>
    <row r="186" spans="1:1" x14ac:dyDescent="0.25">
      <c r="A186" t="s">
        <v>569</v>
      </c>
    </row>
    <row r="187" spans="1:1" x14ac:dyDescent="0.25">
      <c r="A187" t="s">
        <v>570</v>
      </c>
    </row>
    <row r="188" spans="1:1" x14ac:dyDescent="0.25">
      <c r="A188" t="s">
        <v>571</v>
      </c>
    </row>
    <row r="189" spans="1:1" x14ac:dyDescent="0.25">
      <c r="A189" t="s">
        <v>572</v>
      </c>
    </row>
    <row r="190" spans="1:1" x14ac:dyDescent="0.25">
      <c r="A190" t="s">
        <v>573</v>
      </c>
    </row>
    <row r="191" spans="1:1" x14ac:dyDescent="0.25">
      <c r="A191" t="s">
        <v>574</v>
      </c>
    </row>
    <row r="192" spans="1:1" x14ac:dyDescent="0.25">
      <c r="A192" t="s">
        <v>575</v>
      </c>
    </row>
    <row r="193" spans="1:1" x14ac:dyDescent="0.25">
      <c r="A193" t="s">
        <v>576</v>
      </c>
    </row>
    <row r="194" spans="1:1" x14ac:dyDescent="0.25">
      <c r="A194" t="s">
        <v>577</v>
      </c>
    </row>
    <row r="195" spans="1:1" x14ac:dyDescent="0.25">
      <c r="A195" t="s">
        <v>578</v>
      </c>
    </row>
    <row r="196" spans="1:1" x14ac:dyDescent="0.25">
      <c r="A196" t="s">
        <v>579</v>
      </c>
    </row>
    <row r="197" spans="1:1" x14ac:dyDescent="0.25">
      <c r="A197" t="s">
        <v>580</v>
      </c>
    </row>
    <row r="198" spans="1:1" x14ac:dyDescent="0.25">
      <c r="A198" t="s">
        <v>581</v>
      </c>
    </row>
    <row r="199" spans="1:1" x14ac:dyDescent="0.25">
      <c r="A199" t="s">
        <v>582</v>
      </c>
    </row>
    <row r="200" spans="1:1" x14ac:dyDescent="0.25">
      <c r="A200" t="s">
        <v>583</v>
      </c>
    </row>
    <row r="201" spans="1:1" x14ac:dyDescent="0.25">
      <c r="A201" t="s">
        <v>584</v>
      </c>
    </row>
    <row r="202" spans="1:1" x14ac:dyDescent="0.25">
      <c r="A202" t="s">
        <v>585</v>
      </c>
    </row>
    <row r="203" spans="1:1" x14ac:dyDescent="0.25">
      <c r="A203" t="s">
        <v>586</v>
      </c>
    </row>
    <row r="204" spans="1:1" x14ac:dyDescent="0.25">
      <c r="A204" t="s">
        <v>587</v>
      </c>
    </row>
    <row r="205" spans="1:1" x14ac:dyDescent="0.25">
      <c r="A205" t="s">
        <v>588</v>
      </c>
    </row>
    <row r="206" spans="1:1" x14ac:dyDescent="0.25">
      <c r="A206" t="s">
        <v>589</v>
      </c>
    </row>
    <row r="207" spans="1:1" x14ac:dyDescent="0.25">
      <c r="A207" t="s">
        <v>590</v>
      </c>
    </row>
    <row r="208" spans="1:1" x14ac:dyDescent="0.25">
      <c r="A208" t="s">
        <v>591</v>
      </c>
    </row>
    <row r="209" spans="1:1" x14ac:dyDescent="0.25">
      <c r="A209" t="s">
        <v>592</v>
      </c>
    </row>
    <row r="210" spans="1:1" x14ac:dyDescent="0.25">
      <c r="A210" t="s">
        <v>593</v>
      </c>
    </row>
    <row r="211" spans="1:1" x14ac:dyDescent="0.25">
      <c r="A211" t="s">
        <v>594</v>
      </c>
    </row>
    <row r="212" spans="1:1" x14ac:dyDescent="0.25">
      <c r="A212" t="s">
        <v>595</v>
      </c>
    </row>
    <row r="213" spans="1:1" x14ac:dyDescent="0.25">
      <c r="A213" t="s">
        <v>596</v>
      </c>
    </row>
    <row r="214" spans="1:1" x14ac:dyDescent="0.25">
      <c r="A214" t="s">
        <v>597</v>
      </c>
    </row>
    <row r="215" spans="1:1" x14ac:dyDescent="0.25">
      <c r="A215" t="s">
        <v>598</v>
      </c>
    </row>
    <row r="216" spans="1:1" x14ac:dyDescent="0.25">
      <c r="A216" t="s">
        <v>599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5"/>
  </sheetPr>
  <dimension ref="A1:Y199"/>
  <sheetViews>
    <sheetView zoomScale="95" zoomScaleNormal="95" workbookViewId="0">
      <pane ySplit="3" topLeftCell="A34" activePane="bottomLeft" state="frozen"/>
      <selection pane="bottomLeft" activeCell="M39" sqref="M39"/>
    </sheetView>
  </sheetViews>
  <sheetFormatPr defaultRowHeight="12.75" x14ac:dyDescent="0.2"/>
  <cols>
    <col min="1" max="1" width="18.85546875" style="398" customWidth="1"/>
    <col min="2" max="2" width="9.140625" style="613"/>
    <col min="3" max="3" width="11.42578125" style="613" bestFit="1" customWidth="1"/>
    <col min="4" max="4" width="11.85546875" style="613" bestFit="1" customWidth="1"/>
    <col min="5" max="5" width="14.42578125" style="613" bestFit="1" customWidth="1"/>
    <col min="6" max="6" width="13.140625" style="614" customWidth="1"/>
    <col min="7" max="7" width="16" style="614" customWidth="1"/>
    <col min="8" max="8" width="12.28515625" style="615" customWidth="1"/>
    <col min="9" max="9" width="13.85546875" style="398" customWidth="1"/>
    <col min="10" max="10" width="12.85546875" style="398" bestFit="1" customWidth="1"/>
    <col min="11" max="11" width="10.140625" style="398" customWidth="1"/>
    <col min="12" max="12" width="15.5703125" style="398" customWidth="1"/>
    <col min="13" max="13" width="15.42578125" style="650" customWidth="1"/>
    <col min="14" max="14" width="14.140625" style="398" customWidth="1"/>
    <col min="15" max="15" width="10.42578125" style="650" customWidth="1"/>
    <col min="16" max="16" width="23" style="398" bestFit="1" customWidth="1"/>
    <col min="17" max="17" width="13.140625" style="398" bestFit="1" customWidth="1"/>
    <col min="18" max="16384" width="9.140625" style="398"/>
  </cols>
  <sheetData>
    <row r="1" spans="1:17" x14ac:dyDescent="0.2">
      <c r="A1" s="612" t="s">
        <v>600</v>
      </c>
    </row>
    <row r="3" spans="1:17" s="623" customFormat="1" ht="38.25" x14ac:dyDescent="0.2">
      <c r="A3" s="616" t="s">
        <v>188</v>
      </c>
      <c r="B3" s="617" t="s">
        <v>53</v>
      </c>
      <c r="C3" s="618" t="s">
        <v>57</v>
      </c>
      <c r="D3" s="618" t="s">
        <v>58</v>
      </c>
      <c r="E3" s="619" t="s">
        <v>60</v>
      </c>
      <c r="F3" s="620" t="s">
        <v>65</v>
      </c>
      <c r="G3" s="620" t="s">
        <v>601</v>
      </c>
      <c r="H3" s="621" t="s">
        <v>72</v>
      </c>
      <c r="I3" s="620" t="s">
        <v>602</v>
      </c>
      <c r="J3" s="620" t="s">
        <v>603</v>
      </c>
      <c r="K3" s="620" t="s">
        <v>604</v>
      </c>
      <c r="L3" s="620" t="s">
        <v>605</v>
      </c>
      <c r="M3" s="620" t="s">
        <v>606</v>
      </c>
      <c r="N3" s="620" t="s">
        <v>607</v>
      </c>
      <c r="O3" s="620" t="s">
        <v>608</v>
      </c>
      <c r="P3" s="622" t="s">
        <v>609</v>
      </c>
    </row>
    <row r="4" spans="1:17" x14ac:dyDescent="0.2">
      <c r="A4" s="624" t="s">
        <v>384</v>
      </c>
      <c r="B4" s="625" t="s">
        <v>610</v>
      </c>
      <c r="C4" s="625" t="s">
        <v>611</v>
      </c>
      <c r="D4" s="625"/>
      <c r="E4" s="626" t="s">
        <v>612</v>
      </c>
      <c r="F4" s="627">
        <v>38041757</v>
      </c>
      <c r="G4" s="628">
        <v>18053228.578887757</v>
      </c>
      <c r="H4" s="629">
        <v>2152.3664894209001</v>
      </c>
      <c r="I4" s="630">
        <v>494.17934988602889</v>
      </c>
      <c r="J4" s="629">
        <v>10382095</v>
      </c>
      <c r="K4" s="630">
        <f>(G4*1000)/J4</f>
        <v>1738.8810812160509</v>
      </c>
      <c r="L4" s="631">
        <v>3.87</v>
      </c>
      <c r="M4" s="651">
        <v>8.1900000000000001E-2</v>
      </c>
      <c r="N4" s="630" t="str" cm="1">
        <f t="array" ref="N4:N197">INDEX([1]Database!$I$2:$I$208, MATCH(A4:A197,[1]Database!$A$2:$A$208,0),1)</f>
        <v>EMRD</v>
      </c>
      <c r="O4" s="652">
        <v>0</v>
      </c>
      <c r="P4" s="632">
        <v>1</v>
      </c>
      <c r="Q4" s="615"/>
    </row>
    <row r="5" spans="1:17" x14ac:dyDescent="0.2">
      <c r="A5" s="624" t="s">
        <v>386</v>
      </c>
      <c r="B5" s="633" t="s">
        <v>613</v>
      </c>
      <c r="C5" s="633" t="s">
        <v>614</v>
      </c>
      <c r="D5" s="633"/>
      <c r="E5" s="626" t="s">
        <v>615</v>
      </c>
      <c r="F5" s="627">
        <v>2880913</v>
      </c>
      <c r="G5" s="628">
        <v>15156432.309897657</v>
      </c>
      <c r="H5" s="629">
        <v>14012.976435430464</v>
      </c>
      <c r="I5" s="630">
        <v>5395.6595318537547</v>
      </c>
      <c r="J5" s="629">
        <v>1435161</v>
      </c>
      <c r="K5" s="630">
        <f t="shared" ref="K5:K68" si="0">(G5*1000)/J5</f>
        <v>10560.788866125582</v>
      </c>
      <c r="L5" s="631" t="e">
        <v>#N/A</v>
      </c>
      <c r="M5" s="651">
        <v>0</v>
      </c>
      <c r="N5" s="630" t="str">
        <v>EURB</v>
      </c>
      <c r="O5" s="652">
        <v>0</v>
      </c>
      <c r="P5" s="632">
        <v>0</v>
      </c>
      <c r="Q5" s="615"/>
    </row>
    <row r="6" spans="1:17" x14ac:dyDescent="0.2">
      <c r="A6" s="624" t="s">
        <v>387</v>
      </c>
      <c r="B6" s="633" t="s">
        <v>616</v>
      </c>
      <c r="C6" s="633" t="s">
        <v>617</v>
      </c>
      <c r="D6" s="633"/>
      <c r="E6" s="626" t="s">
        <v>618</v>
      </c>
      <c r="F6" s="627">
        <v>43053054</v>
      </c>
      <c r="G6" s="628">
        <v>174910878.62304854</v>
      </c>
      <c r="H6" s="629">
        <v>12009.248207942042</v>
      </c>
      <c r="I6" s="630">
        <v>3989.6682764523566</v>
      </c>
      <c r="J6" s="629">
        <v>12500442</v>
      </c>
      <c r="K6" s="630">
        <f t="shared" si="0"/>
        <v>13992.375519445517</v>
      </c>
      <c r="L6" s="631">
        <v>10.73</v>
      </c>
      <c r="M6" s="651">
        <v>0.65</v>
      </c>
      <c r="N6" s="630" t="str">
        <v>AFRD</v>
      </c>
      <c r="O6" s="652">
        <v>0</v>
      </c>
      <c r="P6" s="632">
        <v>1</v>
      </c>
      <c r="Q6" s="615"/>
    </row>
    <row r="7" spans="1:17" x14ac:dyDescent="0.2">
      <c r="A7" s="624" t="s">
        <v>389</v>
      </c>
      <c r="B7" s="633" t="s">
        <v>619</v>
      </c>
      <c r="C7" s="633" t="s">
        <v>614</v>
      </c>
      <c r="D7" s="633"/>
      <c r="E7" s="626" t="s">
        <v>620</v>
      </c>
      <c r="F7" s="627">
        <v>77146</v>
      </c>
      <c r="G7" s="628">
        <v>3218316.0132262637</v>
      </c>
      <c r="H7" s="629">
        <v>0</v>
      </c>
      <c r="I7" s="630">
        <v>40897.330872866914</v>
      </c>
      <c r="J7" s="629" t="e">
        <v>#N/A</v>
      </c>
      <c r="K7" s="630" t="e">
        <f>(G7*1000)/J7</f>
        <v>#N/A</v>
      </c>
      <c r="L7" s="631">
        <v>16.5</v>
      </c>
      <c r="M7" s="651">
        <v>0.69489999999999996</v>
      </c>
      <c r="N7" s="630" t="str">
        <v>EURA</v>
      </c>
      <c r="O7" s="652">
        <v>0</v>
      </c>
      <c r="P7" s="632">
        <v>0</v>
      </c>
      <c r="Q7" s="615"/>
    </row>
    <row r="8" spans="1:17" x14ac:dyDescent="0.2">
      <c r="A8" s="624" t="s">
        <v>189</v>
      </c>
      <c r="B8" s="633" t="s">
        <v>621</v>
      </c>
      <c r="C8" s="633" t="s">
        <v>617</v>
      </c>
      <c r="D8" s="633"/>
      <c r="E8" s="626" t="s">
        <v>618</v>
      </c>
      <c r="F8" s="627">
        <v>31825299</v>
      </c>
      <c r="G8" s="628">
        <v>101353230.78459373</v>
      </c>
      <c r="H8" s="629">
        <v>6952.4193623685087</v>
      </c>
      <c r="I8" s="630">
        <v>2809.6260883912914</v>
      </c>
      <c r="J8" s="629">
        <v>13116724</v>
      </c>
      <c r="K8" s="630">
        <f t="shared" si="0"/>
        <v>7727.0232098040433</v>
      </c>
      <c r="L8" s="631">
        <v>5.43</v>
      </c>
      <c r="M8" s="651">
        <v>0.41220000000000001</v>
      </c>
      <c r="N8" s="630" t="str">
        <v>AFRD</v>
      </c>
      <c r="O8" s="652">
        <v>0</v>
      </c>
      <c r="P8" s="632">
        <v>1</v>
      </c>
      <c r="Q8" s="615"/>
    </row>
    <row r="9" spans="1:17" x14ac:dyDescent="0.2">
      <c r="A9" s="624" t="s">
        <v>390</v>
      </c>
      <c r="B9" s="633" t="s">
        <v>622</v>
      </c>
      <c r="C9" s="633" t="s">
        <v>623</v>
      </c>
      <c r="D9" s="633"/>
      <c r="E9" s="626" t="s">
        <v>620</v>
      </c>
      <c r="F9" s="627">
        <v>97115</v>
      </c>
      <c r="G9" s="628">
        <v>1605944.4444444445</v>
      </c>
      <c r="H9" s="629">
        <v>22774.174200137066</v>
      </c>
      <c r="I9" s="630">
        <v>17376.649676500369</v>
      </c>
      <c r="J9" s="629" t="e">
        <v>#N/A</v>
      </c>
      <c r="K9" s="630" t="e">
        <f t="shared" si="0"/>
        <v>#N/A</v>
      </c>
      <c r="L9" s="631">
        <v>11.3</v>
      </c>
      <c r="M9" s="651">
        <v>0.58440000000000003</v>
      </c>
      <c r="N9" s="630" t="str">
        <v>AMRB</v>
      </c>
      <c r="O9" s="652">
        <v>0</v>
      </c>
      <c r="P9" s="632">
        <v>0</v>
      </c>
      <c r="Q9" s="615"/>
    </row>
    <row r="10" spans="1:17" x14ac:dyDescent="0.2">
      <c r="A10" s="624" t="s">
        <v>391</v>
      </c>
      <c r="B10" s="633" t="s">
        <v>624</v>
      </c>
      <c r="C10" s="633" t="s">
        <v>623</v>
      </c>
      <c r="D10" s="633"/>
      <c r="E10" s="626" t="s">
        <v>615</v>
      </c>
      <c r="F10" s="627">
        <v>44780675</v>
      </c>
      <c r="G10" s="628">
        <v>524819742.91866881</v>
      </c>
      <c r="H10" s="629">
        <v>22999.275052557696</v>
      </c>
      <c r="I10" s="630">
        <v>10056.637940264993</v>
      </c>
      <c r="J10" s="629">
        <v>20357914</v>
      </c>
      <c r="K10" s="630">
        <f t="shared" si="0"/>
        <v>25779.642399445682</v>
      </c>
      <c r="L10" s="631">
        <v>15.47</v>
      </c>
      <c r="M10" s="651">
        <v>0.62360000000000004</v>
      </c>
      <c r="N10" s="630" t="str">
        <v>AMRB</v>
      </c>
      <c r="O10" s="652">
        <v>0</v>
      </c>
      <c r="P10" s="632">
        <v>1</v>
      </c>
      <c r="Q10" s="615"/>
    </row>
    <row r="11" spans="1:17" x14ac:dyDescent="0.2">
      <c r="A11" s="624" t="s">
        <v>392</v>
      </c>
      <c r="B11" s="633" t="s">
        <v>625</v>
      </c>
      <c r="C11" s="633" t="s">
        <v>614</v>
      </c>
      <c r="D11" s="633"/>
      <c r="E11" s="626" t="s">
        <v>615</v>
      </c>
      <c r="F11" s="627">
        <v>2957728</v>
      </c>
      <c r="G11" s="628">
        <v>12457941.907033281</v>
      </c>
      <c r="H11" s="629">
        <v>14231.180188532926</v>
      </c>
      <c r="I11" s="630">
        <v>4604.6463235569481</v>
      </c>
      <c r="J11" s="629">
        <v>1267723</v>
      </c>
      <c r="K11" s="630">
        <f t="shared" si="0"/>
        <v>9827.0220758267242</v>
      </c>
      <c r="L11" s="631">
        <v>5.67</v>
      </c>
      <c r="M11" s="651">
        <v>0.1241</v>
      </c>
      <c r="N11" s="630" t="str">
        <v>EURB</v>
      </c>
      <c r="O11" s="652">
        <v>0</v>
      </c>
      <c r="P11" s="632">
        <v>0</v>
      </c>
      <c r="Q11" s="615"/>
    </row>
    <row r="12" spans="1:17" x14ac:dyDescent="0.2">
      <c r="A12" s="624" t="s">
        <v>393</v>
      </c>
      <c r="B12" s="633" t="s">
        <v>626</v>
      </c>
      <c r="C12" s="633" t="s">
        <v>627</v>
      </c>
      <c r="D12" s="633"/>
      <c r="E12" s="626" t="s">
        <v>620</v>
      </c>
      <c r="F12" s="627">
        <v>25203200</v>
      </c>
      <c r="G12" s="628">
        <v>1428529571.351058</v>
      </c>
      <c r="H12" s="629">
        <v>51748.397721532201</v>
      </c>
      <c r="I12" s="630">
        <v>54875.285956335065</v>
      </c>
      <c r="J12" s="629">
        <v>13417655</v>
      </c>
      <c r="K12" s="630">
        <f t="shared" si="0"/>
        <v>106466.41096011622</v>
      </c>
      <c r="L12" s="631">
        <v>16.25</v>
      </c>
      <c r="M12" s="651">
        <v>0.7168000000000001</v>
      </c>
      <c r="N12" s="630" t="str">
        <v>WPRA</v>
      </c>
      <c r="O12" s="652">
        <v>1</v>
      </c>
      <c r="P12" s="632">
        <v>0</v>
      </c>
      <c r="Q12" s="615"/>
    </row>
    <row r="13" spans="1:17" x14ac:dyDescent="0.2">
      <c r="A13" s="624" t="s">
        <v>394</v>
      </c>
      <c r="B13" s="633" t="s">
        <v>628</v>
      </c>
      <c r="C13" s="633" t="s">
        <v>614</v>
      </c>
      <c r="D13" s="633"/>
      <c r="E13" s="626" t="s">
        <v>620</v>
      </c>
      <c r="F13" s="627">
        <v>8955108</v>
      </c>
      <c r="G13" s="628">
        <v>454945881.02737772</v>
      </c>
      <c r="H13" s="629">
        <v>58076.348801447988</v>
      </c>
      <c r="I13" s="630">
        <v>50114.401109972823</v>
      </c>
      <c r="J13" s="629">
        <v>4705685</v>
      </c>
      <c r="K13" s="630">
        <f t="shared" si="0"/>
        <v>96680.054238092387</v>
      </c>
      <c r="L13" s="631">
        <v>15.69</v>
      </c>
      <c r="M13" s="651">
        <v>0.73010000000000008</v>
      </c>
      <c r="N13" s="630" t="str">
        <v>EURA</v>
      </c>
      <c r="O13" s="652">
        <v>1</v>
      </c>
      <c r="P13" s="632">
        <v>0</v>
      </c>
      <c r="Q13" s="615"/>
    </row>
    <row r="14" spans="1:17" x14ac:dyDescent="0.2">
      <c r="A14" s="624" t="s">
        <v>395</v>
      </c>
      <c r="B14" s="633" t="s">
        <v>629</v>
      </c>
      <c r="C14" s="633" t="s">
        <v>614</v>
      </c>
      <c r="D14" s="633"/>
      <c r="E14" s="626" t="s">
        <v>615</v>
      </c>
      <c r="F14" s="627">
        <v>10047719</v>
      </c>
      <c r="G14" s="628">
        <v>47112941.176470585</v>
      </c>
      <c r="H14" s="629">
        <v>15052.793870156418</v>
      </c>
      <c r="I14" s="630">
        <v>4805.7537176591732</v>
      </c>
      <c r="J14" s="629">
        <v>5115405</v>
      </c>
      <c r="K14" s="630">
        <f t="shared" si="0"/>
        <v>9210.0119494879855</v>
      </c>
      <c r="L14" s="631">
        <v>3.85</v>
      </c>
      <c r="M14" s="651">
        <v>0.31739999999999996</v>
      </c>
      <c r="N14" s="630" t="str">
        <v>EURB</v>
      </c>
      <c r="O14" s="652">
        <v>0</v>
      </c>
      <c r="P14" s="632">
        <v>0</v>
      </c>
      <c r="Q14" s="615"/>
    </row>
    <row r="15" spans="1:17" x14ac:dyDescent="0.2">
      <c r="A15" s="624" t="s">
        <v>396</v>
      </c>
      <c r="B15" s="633" t="s">
        <v>630</v>
      </c>
      <c r="C15" s="633" t="s">
        <v>623</v>
      </c>
      <c r="D15" s="633"/>
      <c r="E15" s="626" t="s">
        <v>620</v>
      </c>
      <c r="F15" s="627">
        <v>389486</v>
      </c>
      <c r="G15" s="628">
        <v>12837800</v>
      </c>
      <c r="H15" s="629">
        <v>37973.247248162887</v>
      </c>
      <c r="I15" s="630">
        <v>33799.417694089134</v>
      </c>
      <c r="J15" s="629">
        <v>220584</v>
      </c>
      <c r="K15" s="630">
        <f t="shared" si="0"/>
        <v>58199.144090233196</v>
      </c>
      <c r="L15" s="631">
        <v>15.33</v>
      </c>
      <c r="M15" s="651">
        <v>0.51960000000000006</v>
      </c>
      <c r="N15" s="630" t="str">
        <v>AMRB</v>
      </c>
      <c r="O15" s="652">
        <v>0</v>
      </c>
      <c r="P15" s="632">
        <v>0</v>
      </c>
      <c r="Q15" s="615"/>
    </row>
    <row r="16" spans="1:17" x14ac:dyDescent="0.2">
      <c r="A16" s="624" t="s">
        <v>397</v>
      </c>
      <c r="B16" s="633" t="s">
        <v>631</v>
      </c>
      <c r="C16" s="633" t="s">
        <v>611</v>
      </c>
      <c r="D16" s="633"/>
      <c r="E16" s="626" t="s">
        <v>620</v>
      </c>
      <c r="F16" s="627">
        <v>1641164</v>
      </c>
      <c r="G16" s="628">
        <v>37801462.765957445</v>
      </c>
      <c r="H16" s="629">
        <v>47228.100042995582</v>
      </c>
      <c r="I16" s="630">
        <v>23551.93008574039</v>
      </c>
      <c r="J16" s="629">
        <v>964276</v>
      </c>
      <c r="K16" s="630">
        <f t="shared" si="0"/>
        <v>39201.911865438364</v>
      </c>
      <c r="L16" s="631">
        <v>7.23</v>
      </c>
      <c r="M16" s="651">
        <v>0.59200000000000008</v>
      </c>
      <c r="N16" s="630" t="str">
        <v>EMRB</v>
      </c>
      <c r="O16" s="652">
        <v>0</v>
      </c>
      <c r="P16" s="632">
        <v>0</v>
      </c>
      <c r="Q16" s="615"/>
    </row>
    <row r="17" spans="1:17" x14ac:dyDescent="0.2">
      <c r="A17" s="624" t="s">
        <v>398</v>
      </c>
      <c r="B17" s="633" t="s">
        <v>632</v>
      </c>
      <c r="C17" s="633" t="s">
        <v>633</v>
      </c>
      <c r="D17" s="633"/>
      <c r="E17" s="626" t="s">
        <v>618</v>
      </c>
      <c r="F17" s="627">
        <v>163046173</v>
      </c>
      <c r="G17" s="628">
        <v>274038973.43727547</v>
      </c>
      <c r="H17" s="629">
        <v>4954.7618481258214</v>
      </c>
      <c r="I17" s="630">
        <v>1855.7400942231857</v>
      </c>
      <c r="J17" s="629">
        <v>69229403</v>
      </c>
      <c r="K17" s="630">
        <f t="shared" si="0"/>
        <v>3958.4188446240896</v>
      </c>
      <c r="L17" s="631">
        <v>3</v>
      </c>
      <c r="M17" s="651">
        <v>0.18629999999999999</v>
      </c>
      <c r="N17" s="630" t="str">
        <v>SEARD</v>
      </c>
      <c r="O17" s="652">
        <v>1</v>
      </c>
      <c r="P17" s="632">
        <v>1</v>
      </c>
      <c r="Q17" s="615"/>
    </row>
    <row r="18" spans="1:17" x14ac:dyDescent="0.2">
      <c r="A18" s="624" t="s">
        <v>399</v>
      </c>
      <c r="B18" s="633" t="s">
        <v>634</v>
      </c>
      <c r="C18" s="633" t="s">
        <v>623</v>
      </c>
      <c r="D18" s="633"/>
      <c r="E18" s="626" t="s">
        <v>620</v>
      </c>
      <c r="F18" s="627">
        <v>287021</v>
      </c>
      <c r="G18" s="628">
        <v>5086500</v>
      </c>
      <c r="H18" s="629">
        <v>16300.422208390992</v>
      </c>
      <c r="I18" s="630">
        <v>18148.497845105412</v>
      </c>
      <c r="J18" s="629">
        <v>148326</v>
      </c>
      <c r="K18" s="630">
        <f t="shared" si="0"/>
        <v>34292.706605719832</v>
      </c>
      <c r="L18" s="631">
        <v>10.62</v>
      </c>
      <c r="M18" s="651">
        <v>0.44829999999999998</v>
      </c>
      <c r="N18" s="630" t="str">
        <v>AMRB</v>
      </c>
      <c r="O18" s="652">
        <v>1</v>
      </c>
      <c r="P18" s="632">
        <v>0</v>
      </c>
      <c r="Q18" s="615"/>
    </row>
    <row r="19" spans="1:17" x14ac:dyDescent="0.2">
      <c r="A19" s="624" t="s">
        <v>400</v>
      </c>
      <c r="B19" s="633" t="s">
        <v>635</v>
      </c>
      <c r="C19" s="633" t="s">
        <v>614</v>
      </c>
      <c r="D19" s="633"/>
      <c r="E19" s="626" t="s">
        <v>615</v>
      </c>
      <c r="F19" s="627">
        <v>9452409</v>
      </c>
      <c r="G19" s="628">
        <v>60031262.269336477</v>
      </c>
      <c r="H19" s="629">
        <v>20094.525812207416</v>
      </c>
      <c r="I19" s="630">
        <v>6837.7178260635119</v>
      </c>
      <c r="J19" s="629">
        <v>5046206</v>
      </c>
      <c r="K19" s="630">
        <f t="shared" si="0"/>
        <v>11896.316216447858</v>
      </c>
      <c r="L19" s="631">
        <v>10.96</v>
      </c>
      <c r="M19" s="651">
        <v>0.70379999999999998</v>
      </c>
      <c r="N19" s="630" t="str">
        <v>EURC</v>
      </c>
      <c r="O19" s="652">
        <v>0</v>
      </c>
      <c r="P19" s="632">
        <v>0</v>
      </c>
      <c r="Q19" s="615"/>
    </row>
    <row r="20" spans="1:17" x14ac:dyDescent="0.2">
      <c r="A20" s="624" t="s">
        <v>401</v>
      </c>
      <c r="B20" s="633" t="s">
        <v>636</v>
      </c>
      <c r="C20" s="633" t="s">
        <v>614</v>
      </c>
      <c r="D20" s="633"/>
      <c r="E20" s="626" t="s">
        <v>620</v>
      </c>
      <c r="F20" s="627">
        <v>11539326</v>
      </c>
      <c r="G20" s="628">
        <v>543008499.29407859</v>
      </c>
      <c r="H20" s="629">
        <v>54269.514032744184</v>
      </c>
      <c r="I20" s="630">
        <v>46591.491606739604</v>
      </c>
      <c r="J20" s="629">
        <v>5205617</v>
      </c>
      <c r="K20" s="630">
        <f t="shared" si="0"/>
        <v>104312.03434560756</v>
      </c>
      <c r="L20" s="631">
        <v>15.71</v>
      </c>
      <c r="M20" s="651">
        <v>0.76780000000000004</v>
      </c>
      <c r="N20" s="630" t="str">
        <v>EURA</v>
      </c>
      <c r="O20" s="652">
        <v>1</v>
      </c>
      <c r="P20" s="632">
        <v>0</v>
      </c>
      <c r="Q20" s="615"/>
    </row>
    <row r="21" spans="1:17" x14ac:dyDescent="0.2">
      <c r="A21" s="624" t="s">
        <v>402</v>
      </c>
      <c r="B21" s="633" t="s">
        <v>637</v>
      </c>
      <c r="C21" s="633" t="s">
        <v>623</v>
      </c>
      <c r="D21" s="625"/>
      <c r="E21" s="626" t="s">
        <v>615</v>
      </c>
      <c r="F21" s="627">
        <v>390351</v>
      </c>
      <c r="G21" s="628">
        <v>1915899.7869640701</v>
      </c>
      <c r="H21" s="629">
        <v>7558.5679173353328</v>
      </c>
      <c r="I21" s="630">
        <v>5078.809944417716</v>
      </c>
      <c r="J21" s="629">
        <v>175539</v>
      </c>
      <c r="K21" s="630">
        <f t="shared" si="0"/>
        <v>10914.382484599264</v>
      </c>
      <c r="L21" s="631">
        <v>12.21</v>
      </c>
      <c r="M21" s="651">
        <v>0.6987000000000001</v>
      </c>
      <c r="N21" s="630" t="str">
        <v>AMRB</v>
      </c>
      <c r="O21" s="652">
        <v>0</v>
      </c>
      <c r="P21" s="632">
        <v>0</v>
      </c>
      <c r="Q21" s="615"/>
    </row>
    <row r="22" spans="1:17" x14ac:dyDescent="0.2">
      <c r="A22" s="624" t="s">
        <v>403</v>
      </c>
      <c r="B22" s="633" t="s">
        <v>638</v>
      </c>
      <c r="C22" s="633" t="s">
        <v>617</v>
      </c>
      <c r="D22" s="633"/>
      <c r="E22" s="626" t="s">
        <v>618</v>
      </c>
      <c r="F22" s="627">
        <v>11801151</v>
      </c>
      <c r="G22" s="628">
        <v>14262407.011525411</v>
      </c>
      <c r="H22" s="629">
        <v>3426.3296544539071</v>
      </c>
      <c r="I22" s="630">
        <v>1219.515505969046</v>
      </c>
      <c r="J22" s="629">
        <v>4877503</v>
      </c>
      <c r="K22" s="630">
        <f t="shared" si="0"/>
        <v>2924.1206025963311</v>
      </c>
      <c r="L22" s="631">
        <v>3.71</v>
      </c>
      <c r="M22" s="651">
        <v>0.22649999999999998</v>
      </c>
      <c r="N22" s="630" t="str">
        <v>AFRD</v>
      </c>
      <c r="O22" s="652">
        <v>0</v>
      </c>
      <c r="P22" s="632">
        <v>0</v>
      </c>
      <c r="Q22" s="615"/>
    </row>
    <row r="23" spans="1:17" x14ac:dyDescent="0.2">
      <c r="A23" s="624" t="s">
        <v>404</v>
      </c>
      <c r="B23" s="633" t="s">
        <v>639</v>
      </c>
      <c r="C23" s="633" t="s">
        <v>633</v>
      </c>
      <c r="D23" s="633"/>
      <c r="E23" s="626" t="s">
        <v>618</v>
      </c>
      <c r="F23" s="627">
        <v>763094</v>
      </c>
      <c r="G23" s="628">
        <v>2446866.4049305813</v>
      </c>
      <c r="H23" s="629">
        <v>12366.526476147978</v>
      </c>
      <c r="I23" s="630">
        <v>3322.8633287193356</v>
      </c>
      <c r="J23" s="629">
        <v>355850</v>
      </c>
      <c r="K23" s="630">
        <f t="shared" si="0"/>
        <v>6876.1174790798977</v>
      </c>
      <c r="L23" s="631">
        <v>10.41</v>
      </c>
      <c r="M23" s="651">
        <v>0.73569999999999991</v>
      </c>
      <c r="N23" s="630" t="str">
        <v>SEARD</v>
      </c>
      <c r="O23" s="652">
        <v>0</v>
      </c>
      <c r="P23" s="632">
        <v>0</v>
      </c>
      <c r="Q23" s="615"/>
    </row>
    <row r="24" spans="1:17" x14ac:dyDescent="0.2">
      <c r="A24" s="624" t="s">
        <v>405</v>
      </c>
      <c r="B24" s="633" t="s">
        <v>640</v>
      </c>
      <c r="C24" s="633" t="s">
        <v>623</v>
      </c>
      <c r="D24" s="633"/>
      <c r="E24" s="626" t="s">
        <v>618</v>
      </c>
      <c r="F24" s="627">
        <v>11513102</v>
      </c>
      <c r="G24" s="628">
        <v>40287647.930476114</v>
      </c>
      <c r="H24" s="629">
        <v>9093.4316587224585</v>
      </c>
      <c r="I24" s="630">
        <v>3552.0681432150168</v>
      </c>
      <c r="J24" s="629" t="e">
        <v>#N/A</v>
      </c>
      <c r="K24" s="630" t="e">
        <f t="shared" si="0"/>
        <v>#N/A</v>
      </c>
      <c r="L24" s="631">
        <v>13.67</v>
      </c>
      <c r="M24" s="651">
        <v>0.71239999999999992</v>
      </c>
      <c r="N24" s="630" t="e">
        <v>#N/A</v>
      </c>
      <c r="O24" s="652" t="e">
        <v>#N/A</v>
      </c>
      <c r="P24" s="632">
        <v>0</v>
      </c>
      <c r="Q24" s="615"/>
    </row>
    <row r="25" spans="1:17" x14ac:dyDescent="0.2">
      <c r="A25" s="624" t="s">
        <v>406</v>
      </c>
      <c r="B25" s="633" t="s">
        <v>641</v>
      </c>
      <c r="C25" s="633" t="s">
        <v>614</v>
      </c>
      <c r="D25" s="633"/>
      <c r="E25" s="626" t="s">
        <v>615</v>
      </c>
      <c r="F25" s="627">
        <v>3300998</v>
      </c>
      <c r="G25" s="628">
        <v>20177409.351432882</v>
      </c>
      <c r="H25" s="629">
        <v>15728.175505166335</v>
      </c>
      <c r="I25" s="630">
        <v>6119.7623446222196</v>
      </c>
      <c r="J25" s="629">
        <v>1177070</v>
      </c>
      <c r="K25" s="630">
        <f t="shared" si="0"/>
        <v>17142.064067075775</v>
      </c>
      <c r="L25" s="631">
        <v>15.41</v>
      </c>
      <c r="M25" s="651">
        <v>0.68720000000000003</v>
      </c>
      <c r="N25" s="630" t="str">
        <v>EURB</v>
      </c>
      <c r="O25" s="652">
        <v>0</v>
      </c>
      <c r="P25" s="632">
        <v>0</v>
      </c>
      <c r="Q25" s="615"/>
    </row>
    <row r="26" spans="1:17" x14ac:dyDescent="0.2">
      <c r="A26" s="624" t="s">
        <v>407</v>
      </c>
      <c r="B26" s="633" t="s">
        <v>642</v>
      </c>
      <c r="C26" s="633" t="s">
        <v>617</v>
      </c>
      <c r="D26" s="633"/>
      <c r="E26" s="626" t="s">
        <v>615</v>
      </c>
      <c r="F26" s="627">
        <v>2303703</v>
      </c>
      <c r="G26" s="628">
        <v>16914245.098039217</v>
      </c>
      <c r="H26" s="629">
        <v>17039.262187876244</v>
      </c>
      <c r="I26" s="630">
        <v>7203.0642212299763</v>
      </c>
      <c r="J26" s="629">
        <v>919340</v>
      </c>
      <c r="K26" s="630">
        <f t="shared" si="0"/>
        <v>18398.247762567949</v>
      </c>
      <c r="L26" s="631">
        <v>14.32</v>
      </c>
      <c r="M26" s="651">
        <v>0.78520000000000001</v>
      </c>
      <c r="N26" s="630" t="str">
        <v>AFRE</v>
      </c>
      <c r="O26" s="652">
        <v>1</v>
      </c>
      <c r="P26" s="632">
        <v>0</v>
      </c>
      <c r="Q26" s="615"/>
    </row>
    <row r="27" spans="1:17" x14ac:dyDescent="0.2">
      <c r="A27" s="624" t="s">
        <v>408</v>
      </c>
      <c r="B27" s="633" t="s">
        <v>643</v>
      </c>
      <c r="C27" s="633" t="s">
        <v>623</v>
      </c>
      <c r="D27" s="633"/>
      <c r="E27" s="626" t="s">
        <v>615</v>
      </c>
      <c r="F27" s="627">
        <v>211049519</v>
      </c>
      <c r="G27" s="628">
        <v>1916933708.3818913</v>
      </c>
      <c r="H27" s="629">
        <v>15388.234915991039</v>
      </c>
      <c r="I27" s="630">
        <v>8897.5529658552896</v>
      </c>
      <c r="J27" s="629">
        <v>104376974</v>
      </c>
      <c r="K27" s="630">
        <f t="shared" si="0"/>
        <v>18365.48459799085</v>
      </c>
      <c r="L27" s="631">
        <v>10.47</v>
      </c>
      <c r="M27" s="651">
        <v>0.40740000000000004</v>
      </c>
      <c r="N27" s="630" t="str">
        <v>AMRB</v>
      </c>
      <c r="O27" s="652">
        <v>0</v>
      </c>
      <c r="P27" s="632">
        <v>1</v>
      </c>
      <c r="Q27" s="615"/>
    </row>
    <row r="28" spans="1:17" x14ac:dyDescent="0.2">
      <c r="A28" s="624" t="s">
        <v>409</v>
      </c>
      <c r="B28" s="633" t="s">
        <v>644</v>
      </c>
      <c r="C28" s="633" t="s">
        <v>627</v>
      </c>
      <c r="D28" s="633"/>
      <c r="E28" s="626" t="s">
        <v>620</v>
      </c>
      <c r="F28" s="627">
        <v>433296</v>
      </c>
      <c r="G28" s="628">
        <v>13567351.175031507</v>
      </c>
      <c r="H28" s="629">
        <v>64724.132432432816</v>
      </c>
      <c r="I28" s="630">
        <v>31085.961925590083</v>
      </c>
      <c r="J28" s="629">
        <v>215969</v>
      </c>
      <c r="K28" s="630">
        <f t="shared" si="0"/>
        <v>62820.826947531859</v>
      </c>
      <c r="L28" s="631">
        <v>6.81</v>
      </c>
      <c r="M28" s="651">
        <v>0.94319999999999993</v>
      </c>
      <c r="N28" s="630" t="str">
        <v>WPRA</v>
      </c>
      <c r="O28" s="652">
        <v>0</v>
      </c>
      <c r="P28" s="632">
        <v>0</v>
      </c>
      <c r="Q28" s="615"/>
    </row>
    <row r="29" spans="1:17" x14ac:dyDescent="0.2">
      <c r="A29" s="624" t="s">
        <v>410</v>
      </c>
      <c r="B29" s="633" t="s">
        <v>645</v>
      </c>
      <c r="C29" s="633" t="s">
        <v>614</v>
      </c>
      <c r="D29" s="633"/>
      <c r="E29" s="626" t="s">
        <v>615</v>
      </c>
      <c r="F29" s="627">
        <v>7000117</v>
      </c>
      <c r="G29" s="628">
        <v>66363422.450211227</v>
      </c>
      <c r="H29" s="629">
        <v>24523.792288687444</v>
      </c>
      <c r="I29" s="630">
        <v>9879.2685331331795</v>
      </c>
      <c r="J29" s="629">
        <v>3379031</v>
      </c>
      <c r="K29" s="630">
        <f t="shared" si="0"/>
        <v>19639.779111292919</v>
      </c>
      <c r="L29" s="631">
        <v>11.6</v>
      </c>
      <c r="M29" s="651">
        <v>0.59160000000000001</v>
      </c>
      <c r="N29" s="630" t="str">
        <v>EURB</v>
      </c>
      <c r="O29" s="652">
        <v>0</v>
      </c>
      <c r="P29" s="632">
        <v>0</v>
      </c>
      <c r="Q29" s="615"/>
    </row>
    <row r="30" spans="1:17" x14ac:dyDescent="0.2">
      <c r="A30" s="624" t="s">
        <v>411</v>
      </c>
      <c r="B30" s="633" t="s">
        <v>646</v>
      </c>
      <c r="C30" s="633" t="s">
        <v>617</v>
      </c>
      <c r="D30" s="633"/>
      <c r="E30" s="626" t="s">
        <v>612</v>
      </c>
      <c r="F30" s="627">
        <v>20321383</v>
      </c>
      <c r="G30" s="628">
        <v>15890065.01976338</v>
      </c>
      <c r="H30" s="629">
        <v>2267.5066376358191</v>
      </c>
      <c r="I30" s="630">
        <v>796.11520682767571</v>
      </c>
      <c r="J30" s="629">
        <v>7354265</v>
      </c>
      <c r="K30" s="630">
        <f t="shared" si="0"/>
        <v>2160.659837490678</v>
      </c>
      <c r="L30" s="631">
        <v>9.58</v>
      </c>
      <c r="M30" s="651">
        <v>0.41810000000000003</v>
      </c>
      <c r="N30" s="630" t="str">
        <v>AFRD</v>
      </c>
      <c r="O30" s="652">
        <v>0</v>
      </c>
      <c r="P30" s="632">
        <v>1</v>
      </c>
      <c r="Q30" s="615"/>
    </row>
    <row r="31" spans="1:17" x14ac:dyDescent="0.2">
      <c r="A31" s="624" t="s">
        <v>412</v>
      </c>
      <c r="B31" s="633" t="s">
        <v>647</v>
      </c>
      <c r="C31" s="633" t="s">
        <v>617</v>
      </c>
      <c r="D31" s="633"/>
      <c r="E31" s="626" t="s">
        <v>612</v>
      </c>
      <c r="F31" s="627">
        <v>11530577</v>
      </c>
      <c r="G31" s="628">
        <v>2668495.7428844324</v>
      </c>
      <c r="H31" s="629">
        <v>783.4519831986695</v>
      </c>
      <c r="I31" s="630">
        <v>228.21358924422691</v>
      </c>
      <c r="J31" s="629">
        <v>4969368</v>
      </c>
      <c r="K31" s="630">
        <f t="shared" si="0"/>
        <v>536.98895772750825</v>
      </c>
      <c r="L31" s="631">
        <v>8.4700000000000006</v>
      </c>
      <c r="M31" s="651">
        <v>0.33380000000000004</v>
      </c>
      <c r="N31" s="630" t="str">
        <v>AFRE</v>
      </c>
      <c r="O31" s="652">
        <v>1</v>
      </c>
      <c r="P31" s="632">
        <v>1</v>
      </c>
      <c r="Q31" s="615"/>
    </row>
    <row r="32" spans="1:17" x14ac:dyDescent="0.2">
      <c r="A32" s="624" t="s">
        <v>413</v>
      </c>
      <c r="B32" s="633" t="s">
        <v>648</v>
      </c>
      <c r="C32" s="633" t="s">
        <v>617</v>
      </c>
      <c r="D32" s="633"/>
      <c r="E32" s="626" t="s">
        <v>618</v>
      </c>
      <c r="F32" s="627">
        <v>549936</v>
      </c>
      <c r="G32" s="628">
        <v>1966503.2227675873</v>
      </c>
      <c r="H32" s="629">
        <v>7475.1225198089578</v>
      </c>
      <c r="I32" s="630">
        <v>3603.775240584625</v>
      </c>
      <c r="J32" s="629" t="e">
        <v>#N/A</v>
      </c>
      <c r="K32" s="630" t="e">
        <f t="shared" si="0"/>
        <v>#N/A</v>
      </c>
      <c r="L32" s="631">
        <v>10.39</v>
      </c>
      <c r="M32" s="651">
        <v>0.65760000000000007</v>
      </c>
      <c r="N32" s="630" t="e">
        <v>#N/A</v>
      </c>
      <c r="O32" s="652" t="e">
        <v>#N/A</v>
      </c>
      <c r="P32" s="632">
        <v>0</v>
      </c>
      <c r="Q32" s="615"/>
    </row>
    <row r="33" spans="1:25" x14ac:dyDescent="0.2">
      <c r="A33" s="624" t="s">
        <v>414</v>
      </c>
      <c r="B33" s="633" t="s">
        <v>649</v>
      </c>
      <c r="C33" s="633" t="s">
        <v>627</v>
      </c>
      <c r="D33" s="633"/>
      <c r="E33" s="626" t="s">
        <v>618</v>
      </c>
      <c r="F33" s="627">
        <v>16486542.000000002</v>
      </c>
      <c r="G33" s="628">
        <v>24571753.583492205</v>
      </c>
      <c r="H33" s="629">
        <v>4574.4030270768744</v>
      </c>
      <c r="I33" s="630">
        <v>1643.1213887653946</v>
      </c>
      <c r="J33" s="629">
        <v>9221508</v>
      </c>
      <c r="K33" s="630">
        <f t="shared" si="0"/>
        <v>2664.6133781472836</v>
      </c>
      <c r="L33" s="631">
        <v>7.04</v>
      </c>
      <c r="M33" s="651">
        <v>0.24309999999999998</v>
      </c>
      <c r="N33" s="630" t="str">
        <v>WPRB</v>
      </c>
      <c r="O33" s="652">
        <v>0</v>
      </c>
      <c r="P33" s="632">
        <v>0</v>
      </c>
    </row>
    <row r="34" spans="1:25" x14ac:dyDescent="0.2">
      <c r="A34" s="624" t="s">
        <v>415</v>
      </c>
      <c r="B34" s="633" t="s">
        <v>650</v>
      </c>
      <c r="C34" s="633" t="s">
        <v>617</v>
      </c>
      <c r="D34" s="633"/>
      <c r="E34" s="626" t="s">
        <v>618</v>
      </c>
      <c r="F34" s="627">
        <v>25876387</v>
      </c>
      <c r="G34" s="628">
        <v>39973839.06460838</v>
      </c>
      <c r="H34" s="629">
        <v>3901.1419598082389</v>
      </c>
      <c r="I34" s="630">
        <v>1533.0956880778929</v>
      </c>
      <c r="J34" s="629">
        <v>11333517</v>
      </c>
      <c r="K34" s="630">
        <f t="shared" si="0"/>
        <v>3527.0462879800139</v>
      </c>
      <c r="L34" s="631">
        <v>0.63</v>
      </c>
      <c r="M34" s="651">
        <v>3.3500000000000002E-2</v>
      </c>
      <c r="N34" s="630" t="str">
        <v>AFRD</v>
      </c>
      <c r="O34" s="652">
        <v>0</v>
      </c>
      <c r="P34" s="632">
        <v>1</v>
      </c>
    </row>
    <row r="35" spans="1:25" x14ac:dyDescent="0.2">
      <c r="A35" s="624" t="s">
        <v>416</v>
      </c>
      <c r="B35" s="633" t="s">
        <v>651</v>
      </c>
      <c r="C35" s="633" t="s">
        <v>623</v>
      </c>
      <c r="D35" s="633"/>
      <c r="E35" s="626" t="s">
        <v>620</v>
      </c>
      <c r="F35" s="627">
        <v>37411038</v>
      </c>
      <c r="G35" s="628">
        <v>1725329192.7830238</v>
      </c>
      <c r="H35" s="629">
        <v>49309.500858661093</v>
      </c>
      <c r="I35" s="630">
        <v>46338.340956012711</v>
      </c>
      <c r="J35" s="629">
        <v>20687444</v>
      </c>
      <c r="K35" s="630">
        <f t="shared" si="0"/>
        <v>83399.824201724681</v>
      </c>
      <c r="L35" s="631">
        <v>18.579999999999998</v>
      </c>
      <c r="M35" s="651">
        <v>0.70169999999999999</v>
      </c>
      <c r="N35" s="630" t="str">
        <v>AMRA</v>
      </c>
      <c r="O35" s="652">
        <v>1</v>
      </c>
      <c r="P35" s="632">
        <v>0</v>
      </c>
      <c r="R35" s="634"/>
      <c r="S35" s="634"/>
      <c r="T35" s="634"/>
      <c r="U35" s="635"/>
      <c r="V35" s="636"/>
      <c r="W35" s="637"/>
      <c r="X35" s="638"/>
      <c r="Y35" s="639"/>
    </row>
    <row r="36" spans="1:25" x14ac:dyDescent="0.2">
      <c r="A36" s="624" t="s">
        <v>417</v>
      </c>
      <c r="B36" s="633" t="s">
        <v>652</v>
      </c>
      <c r="C36" s="633" t="s">
        <v>617</v>
      </c>
      <c r="D36" s="633"/>
      <c r="E36" s="626" t="s">
        <v>612</v>
      </c>
      <c r="F36" s="627">
        <v>4745179</v>
      </c>
      <c r="G36" s="628">
        <v>2220978.9781734152</v>
      </c>
      <c r="H36" s="629">
        <v>985.11204135221487</v>
      </c>
      <c r="I36" s="630">
        <v>467.90803227779787</v>
      </c>
      <c r="J36" s="629">
        <v>1907426</v>
      </c>
      <c r="K36" s="630">
        <f t="shared" si="0"/>
        <v>1164.3853959070575</v>
      </c>
      <c r="L36" s="631">
        <v>4.84</v>
      </c>
      <c r="M36" s="651">
        <v>0.1057</v>
      </c>
      <c r="N36" s="630" t="str">
        <v>AFRE</v>
      </c>
      <c r="O36" s="652">
        <v>0</v>
      </c>
      <c r="P36" s="632">
        <v>1</v>
      </c>
    </row>
    <row r="37" spans="1:25" x14ac:dyDescent="0.2">
      <c r="A37" s="624" t="s">
        <v>418</v>
      </c>
      <c r="B37" s="633" t="s">
        <v>653</v>
      </c>
      <c r="C37" s="633" t="s">
        <v>617</v>
      </c>
      <c r="D37" s="633"/>
      <c r="E37" s="626" t="s">
        <v>612</v>
      </c>
      <c r="F37" s="627">
        <v>15946882</v>
      </c>
      <c r="G37" s="628">
        <v>11239167.04849162</v>
      </c>
      <c r="H37" s="629">
        <v>1646.4283905402278</v>
      </c>
      <c r="I37" s="630">
        <v>709.54004317463011</v>
      </c>
      <c r="J37" s="629">
        <v>5074471</v>
      </c>
      <c r="K37" s="630">
        <f t="shared" si="0"/>
        <v>2214.845064341016</v>
      </c>
      <c r="L37" s="631">
        <v>5.23</v>
      </c>
      <c r="M37" s="651">
        <v>0.17309999999999998</v>
      </c>
      <c r="N37" s="630" t="str">
        <v>AFRD</v>
      </c>
      <c r="O37" s="652">
        <v>0</v>
      </c>
      <c r="P37" s="632">
        <v>1</v>
      </c>
    </row>
    <row r="38" spans="1:25" x14ac:dyDescent="0.2">
      <c r="A38" s="624" t="s">
        <v>419</v>
      </c>
      <c r="B38" s="633" t="s">
        <v>654</v>
      </c>
      <c r="C38" s="633" t="s">
        <v>623</v>
      </c>
      <c r="D38" s="633"/>
      <c r="E38" s="626" t="s">
        <v>620</v>
      </c>
      <c r="F38" s="627">
        <v>18952035</v>
      </c>
      <c r="G38" s="628">
        <v>297571693.06419319</v>
      </c>
      <c r="H38" s="629">
        <v>25395.497772920175</v>
      </c>
      <c r="I38" s="630">
        <v>14741.714403993639</v>
      </c>
      <c r="J38" s="629">
        <v>9090404</v>
      </c>
      <c r="K38" s="630">
        <f t="shared" si="0"/>
        <v>32734.704977269786</v>
      </c>
      <c r="L38" s="631">
        <v>18.09</v>
      </c>
      <c r="M38" s="651">
        <v>0.50919999999999999</v>
      </c>
      <c r="N38" s="630" t="str">
        <v>AMRB</v>
      </c>
      <c r="O38" s="652">
        <v>0</v>
      </c>
      <c r="P38" s="632">
        <v>0</v>
      </c>
    </row>
    <row r="39" spans="1:25" x14ac:dyDescent="0.2">
      <c r="A39" s="624" t="s">
        <v>420</v>
      </c>
      <c r="B39" s="633" t="s">
        <v>655</v>
      </c>
      <c r="C39" s="633" t="s">
        <v>627</v>
      </c>
      <c r="D39" s="633"/>
      <c r="E39" s="626" t="s">
        <v>615</v>
      </c>
      <c r="F39" s="627">
        <v>1433783692</v>
      </c>
      <c r="G39" s="628">
        <v>13894817549.380291</v>
      </c>
      <c r="H39" s="629">
        <v>16653.338843517984</v>
      </c>
      <c r="I39" s="630">
        <v>10143.838171992053</v>
      </c>
      <c r="J39" s="629">
        <v>814818851</v>
      </c>
      <c r="K39" s="630">
        <f>(G39*1000)/J39</f>
        <v>17052.646158502157</v>
      </c>
      <c r="L39" s="631">
        <v>8.7799999999999994</v>
      </c>
      <c r="M39" s="651">
        <v>0.55979999999999996</v>
      </c>
      <c r="N39" s="630" t="str">
        <v>WPRB</v>
      </c>
      <c r="O39" s="652">
        <v>0</v>
      </c>
      <c r="P39" s="632">
        <v>1</v>
      </c>
    </row>
    <row r="40" spans="1:25" x14ac:dyDescent="0.2">
      <c r="A40" s="624" t="s">
        <v>421</v>
      </c>
      <c r="B40" s="633" t="s">
        <v>656</v>
      </c>
      <c r="C40" s="633" t="s">
        <v>623</v>
      </c>
      <c r="D40" s="633"/>
      <c r="E40" s="626" t="s">
        <v>615</v>
      </c>
      <c r="F40" s="627">
        <v>50339443</v>
      </c>
      <c r="G40" s="628">
        <v>334198214.70620906</v>
      </c>
      <c r="H40" s="629">
        <v>15688.633377931734</v>
      </c>
      <c r="I40" s="630">
        <v>6424.9794924083044</v>
      </c>
      <c r="J40" s="629">
        <v>26284939</v>
      </c>
      <c r="K40" s="630">
        <f t="shared" si="0"/>
        <v>12714.437522803802</v>
      </c>
      <c r="L40" s="631">
        <v>16.87</v>
      </c>
      <c r="M40" s="651">
        <v>0.71879999999999999</v>
      </c>
      <c r="N40" s="630" t="str">
        <v>AMRB</v>
      </c>
      <c r="O40" s="652">
        <v>0</v>
      </c>
      <c r="P40" s="632">
        <v>1</v>
      </c>
    </row>
    <row r="41" spans="1:25" x14ac:dyDescent="0.2">
      <c r="A41" s="624" t="s">
        <v>422</v>
      </c>
      <c r="B41" s="633" t="s">
        <v>657</v>
      </c>
      <c r="C41" s="633" t="s">
        <v>617</v>
      </c>
      <c r="D41" s="633"/>
      <c r="E41" s="626" t="s">
        <v>618</v>
      </c>
      <c r="F41" s="627">
        <v>850891</v>
      </c>
      <c r="G41" s="628">
        <v>1188797.5749475257</v>
      </c>
      <c r="H41" s="629">
        <v>3188.1754621660962</v>
      </c>
      <c r="I41" s="630">
        <v>1401.5423119681425</v>
      </c>
      <c r="J41" s="629">
        <v>228113</v>
      </c>
      <c r="K41" s="630">
        <f t="shared" si="0"/>
        <v>5211.4415879302178</v>
      </c>
      <c r="L41" s="631">
        <v>4.1399999999999997</v>
      </c>
      <c r="M41" s="651">
        <v>0.16070000000000001</v>
      </c>
      <c r="N41" s="630" t="str">
        <v>AFRD</v>
      </c>
      <c r="O41" s="652">
        <v>0</v>
      </c>
      <c r="P41" s="632">
        <v>0</v>
      </c>
    </row>
    <row r="42" spans="1:25" x14ac:dyDescent="0.2">
      <c r="A42" s="624" t="s">
        <v>423</v>
      </c>
      <c r="B42" s="633" t="s">
        <v>658</v>
      </c>
      <c r="C42" s="633" t="s">
        <v>617</v>
      </c>
      <c r="D42" s="633"/>
      <c r="E42" s="626" t="s">
        <v>612</v>
      </c>
      <c r="F42" s="627">
        <v>86790568</v>
      </c>
      <c r="G42" s="628">
        <v>47146004.586682409</v>
      </c>
      <c r="H42" s="629">
        <v>1144.3810285220591</v>
      </c>
      <c r="I42" s="630">
        <v>580.71687064539094</v>
      </c>
      <c r="J42" s="629">
        <v>2133993</v>
      </c>
      <c r="K42" s="630">
        <f t="shared" si="0"/>
        <v>22092.858124034337</v>
      </c>
      <c r="L42" s="631">
        <v>3.49</v>
      </c>
      <c r="M42" s="651">
        <v>0.37590000000000001</v>
      </c>
      <c r="N42" s="630" t="str">
        <v>AFRE</v>
      </c>
      <c r="O42" s="652">
        <v>0</v>
      </c>
      <c r="P42" s="632">
        <v>0</v>
      </c>
    </row>
    <row r="43" spans="1:25" x14ac:dyDescent="0.2">
      <c r="A43" s="624" t="s">
        <v>424</v>
      </c>
      <c r="B43" s="633" t="s">
        <v>659</v>
      </c>
      <c r="C43" s="633" t="s">
        <v>627</v>
      </c>
      <c r="D43" s="633"/>
      <c r="E43" s="626"/>
      <c r="F43" s="627"/>
      <c r="G43" s="628"/>
      <c r="H43" s="629"/>
      <c r="I43" s="630"/>
      <c r="J43" s="629" t="e">
        <v>#N/A</v>
      </c>
      <c r="K43" s="630" t="e">
        <f t="shared" si="0"/>
        <v>#N/A</v>
      </c>
      <c r="L43" s="631">
        <v>7.86</v>
      </c>
      <c r="M43" s="651">
        <v>0.87629999999999997</v>
      </c>
      <c r="N43" s="630" t="str">
        <v>WPRB</v>
      </c>
      <c r="O43" s="652">
        <v>0</v>
      </c>
      <c r="P43" s="632">
        <v>0</v>
      </c>
    </row>
    <row r="44" spans="1:25" x14ac:dyDescent="0.2">
      <c r="A44" s="624" t="s">
        <v>425</v>
      </c>
      <c r="B44" s="633" t="s">
        <v>660</v>
      </c>
      <c r="C44" s="633" t="s">
        <v>623</v>
      </c>
      <c r="D44" s="633"/>
      <c r="E44" s="626" t="s">
        <v>615</v>
      </c>
      <c r="F44" s="627">
        <v>5047561</v>
      </c>
      <c r="G44" s="628">
        <v>62420165.09973006</v>
      </c>
      <c r="H44" s="629">
        <v>22511.300668619024</v>
      </c>
      <c r="I44" s="630">
        <v>12693.827956037179</v>
      </c>
      <c r="J44" s="629">
        <v>2482184</v>
      </c>
      <c r="K44" s="630">
        <f t="shared" si="0"/>
        <v>25147.275584618244</v>
      </c>
      <c r="L44" s="631">
        <v>24.1</v>
      </c>
      <c r="M44" s="651">
        <v>0.72540000000000004</v>
      </c>
      <c r="N44" s="630" t="str">
        <v>AMRB</v>
      </c>
      <c r="O44" s="652">
        <v>0</v>
      </c>
      <c r="P44" s="632">
        <v>0</v>
      </c>
    </row>
    <row r="45" spans="1:25" x14ac:dyDescent="0.2">
      <c r="A45" s="624" t="s">
        <v>426</v>
      </c>
      <c r="B45" s="633" t="s">
        <v>661</v>
      </c>
      <c r="C45" s="633" t="s">
        <v>617</v>
      </c>
      <c r="D45" s="633"/>
      <c r="E45" s="626" t="s">
        <v>618</v>
      </c>
      <c r="F45" s="627">
        <v>25716554</v>
      </c>
      <c r="G45" s="628">
        <v>58011466.4508643</v>
      </c>
      <c r="H45" s="629">
        <v>5432.9926079949446</v>
      </c>
      <c r="I45" s="630">
        <v>2276.3323939017969</v>
      </c>
      <c r="J45" s="629">
        <v>8385272.9999999991</v>
      </c>
      <c r="K45" s="630">
        <f t="shared" si="0"/>
        <v>6918.2561439400133</v>
      </c>
      <c r="L45" s="631">
        <v>5.54</v>
      </c>
      <c r="M45" s="651">
        <v>0.2908</v>
      </c>
      <c r="N45" s="630" t="str">
        <v>AFRE</v>
      </c>
      <c r="O45" s="652">
        <v>0</v>
      </c>
      <c r="P45" s="632">
        <v>1</v>
      </c>
    </row>
    <row r="46" spans="1:25" x14ac:dyDescent="0.2">
      <c r="A46" s="624" t="s">
        <v>427</v>
      </c>
      <c r="B46" s="633" t="s">
        <v>662</v>
      </c>
      <c r="C46" s="633" t="s">
        <v>614</v>
      </c>
      <c r="D46" s="633"/>
      <c r="E46" s="626" t="s">
        <v>620</v>
      </c>
      <c r="F46" s="627">
        <v>4130299</v>
      </c>
      <c r="G46" s="628">
        <v>62247874.948822506</v>
      </c>
      <c r="H46" s="629">
        <v>30576.619271551601</v>
      </c>
      <c r="I46" s="630">
        <v>15311.766903695032</v>
      </c>
      <c r="J46" s="629">
        <v>1803237</v>
      </c>
      <c r="K46" s="630">
        <f t="shared" si="0"/>
        <v>34520.074149333952</v>
      </c>
      <c r="L46" s="631">
        <v>12.07</v>
      </c>
      <c r="M46" s="651">
        <v>0.81540000000000001</v>
      </c>
      <c r="N46" s="630" t="str">
        <v>EURA</v>
      </c>
      <c r="O46" s="652">
        <v>0</v>
      </c>
      <c r="P46" s="632">
        <v>0</v>
      </c>
    </row>
    <row r="47" spans="1:25" x14ac:dyDescent="0.2">
      <c r="A47" s="624" t="s">
        <v>428</v>
      </c>
      <c r="B47" s="633" t="s">
        <v>663</v>
      </c>
      <c r="C47" s="633" t="s">
        <v>623</v>
      </c>
      <c r="D47" s="633"/>
      <c r="E47" s="626" t="s">
        <v>615</v>
      </c>
      <c r="F47" s="627">
        <v>11333484</v>
      </c>
      <c r="G47" s="628">
        <v>100050000</v>
      </c>
      <c r="H47" s="629">
        <v>0</v>
      </c>
      <c r="I47" s="630">
        <v>9125.8786794952011</v>
      </c>
      <c r="J47" s="629">
        <v>5345328</v>
      </c>
      <c r="K47" s="630">
        <f t="shared" si="0"/>
        <v>18717.279837645136</v>
      </c>
      <c r="L47" s="631">
        <v>15.88</v>
      </c>
      <c r="M47" s="651">
        <v>0.89280000000000004</v>
      </c>
      <c r="N47" s="630" t="str">
        <v>AMRA</v>
      </c>
      <c r="O47" s="652">
        <v>0</v>
      </c>
      <c r="P47" s="632">
        <v>0</v>
      </c>
    </row>
    <row r="48" spans="1:25" x14ac:dyDescent="0.2">
      <c r="A48" s="624" t="s">
        <v>429</v>
      </c>
      <c r="B48" s="633" t="s">
        <v>664</v>
      </c>
      <c r="C48" s="633" t="s">
        <v>614</v>
      </c>
      <c r="D48" s="633"/>
      <c r="E48" s="626" t="s">
        <v>620</v>
      </c>
      <c r="F48" s="627">
        <v>1198574</v>
      </c>
      <c r="G48" s="628">
        <v>25522671.232876714</v>
      </c>
      <c r="H48" s="629">
        <v>42384.240812541102</v>
      </c>
      <c r="I48" s="630">
        <v>29206.0767190775</v>
      </c>
      <c r="J48" s="629">
        <v>628547</v>
      </c>
      <c r="K48" s="630">
        <f t="shared" si="0"/>
        <v>40605.82777879254</v>
      </c>
      <c r="L48" s="631">
        <v>9.89</v>
      </c>
      <c r="M48" s="651">
        <v>0.56009999999999993</v>
      </c>
      <c r="N48" s="630" t="str">
        <v>EMRB</v>
      </c>
      <c r="O48" s="652">
        <v>1</v>
      </c>
      <c r="P48" s="632">
        <v>0</v>
      </c>
    </row>
    <row r="49" spans="1:17" x14ac:dyDescent="0.2">
      <c r="A49" s="624" t="s">
        <v>430</v>
      </c>
      <c r="B49" s="633" t="s">
        <v>665</v>
      </c>
      <c r="C49" s="633" t="s">
        <v>614</v>
      </c>
      <c r="D49" s="633"/>
      <c r="E49" s="626" t="s">
        <v>620</v>
      </c>
      <c r="F49" s="627">
        <v>10689213</v>
      </c>
      <c r="G49" s="628">
        <v>248950103.35213703</v>
      </c>
      <c r="H49" s="629">
        <v>42847.004737620693</v>
      </c>
      <c r="I49" s="630">
        <v>23660.148806831683</v>
      </c>
      <c r="J49" s="629" t="e">
        <v>#N/A</v>
      </c>
      <c r="K49" s="630" t="e">
        <f t="shared" si="0"/>
        <v>#N/A</v>
      </c>
      <c r="L49" s="631">
        <v>15.44</v>
      </c>
      <c r="M49" s="651" t="e">
        <v>#N/A</v>
      </c>
      <c r="N49" s="630" t="str">
        <v>EURA</v>
      </c>
      <c r="O49" s="652">
        <v>0</v>
      </c>
      <c r="P49" s="632">
        <v>0</v>
      </c>
    </row>
    <row r="50" spans="1:17" x14ac:dyDescent="0.2">
      <c r="A50" s="624" t="s">
        <v>431</v>
      </c>
      <c r="B50" s="633" t="s">
        <v>666</v>
      </c>
      <c r="C50" s="633" t="s">
        <v>633</v>
      </c>
      <c r="D50" s="633"/>
      <c r="E50" s="626" t="s">
        <v>612</v>
      </c>
      <c r="F50" s="627">
        <v>25666158</v>
      </c>
      <c r="G50" s="628"/>
      <c r="H50" s="629"/>
      <c r="I50" s="630"/>
      <c r="J50" s="629" t="e">
        <v>#N/A</v>
      </c>
      <c r="K50" s="630" t="e">
        <f t="shared" si="0"/>
        <v>#N/A</v>
      </c>
      <c r="L50" s="631" t="e">
        <v>#N/A</v>
      </c>
      <c r="M50" s="651" t="e">
        <v>#N/A</v>
      </c>
      <c r="N50" s="630" t="str">
        <v>SEARD</v>
      </c>
      <c r="O50" s="652">
        <v>0</v>
      </c>
      <c r="P50" s="632">
        <v>0</v>
      </c>
    </row>
    <row r="51" spans="1:17" x14ac:dyDescent="0.2">
      <c r="A51" s="624" t="s">
        <v>432</v>
      </c>
      <c r="B51" s="633" t="s">
        <v>667</v>
      </c>
      <c r="C51" s="633" t="s">
        <v>617</v>
      </c>
      <c r="D51" s="633"/>
      <c r="E51" s="626" t="s">
        <v>618</v>
      </c>
      <c r="F51" s="627">
        <v>5380504</v>
      </c>
      <c r="G51" s="628">
        <v>13670036.995995851</v>
      </c>
      <c r="H51" s="629">
        <v>3987.4901580768765</v>
      </c>
      <c r="I51" s="630">
        <v>2369.7294942910894</v>
      </c>
      <c r="J51" s="629">
        <v>30907540</v>
      </c>
      <c r="K51" s="630">
        <f t="shared" si="0"/>
        <v>442.28809526723421</v>
      </c>
      <c r="L51" s="631">
        <v>4.42</v>
      </c>
      <c r="M51" s="651">
        <v>0.15820000000000001</v>
      </c>
      <c r="N51" s="630" t="e">
        <v>#N/A</v>
      </c>
      <c r="O51" s="652">
        <v>0</v>
      </c>
      <c r="P51" s="632">
        <v>1</v>
      </c>
    </row>
    <row r="52" spans="1:17" x14ac:dyDescent="0.2">
      <c r="A52" s="624" t="s">
        <v>433</v>
      </c>
      <c r="B52" s="633" t="s">
        <v>668</v>
      </c>
      <c r="C52" s="633" t="s">
        <v>614</v>
      </c>
      <c r="D52" s="633"/>
      <c r="E52" s="626" t="s">
        <v>620</v>
      </c>
      <c r="F52" s="627">
        <v>5771877</v>
      </c>
      <c r="G52" s="628">
        <v>356841216.41006768</v>
      </c>
      <c r="H52" s="629">
        <v>58700.974665631191</v>
      </c>
      <c r="I52" s="630">
        <v>59775.735096451463</v>
      </c>
      <c r="J52" s="629">
        <v>3009497</v>
      </c>
      <c r="K52" s="630">
        <f t="shared" si="0"/>
        <v>118571.71361528776</v>
      </c>
      <c r="L52" s="631">
        <v>16.84</v>
      </c>
      <c r="M52" s="651">
        <v>0.83290000000000008</v>
      </c>
      <c r="N52" s="630" t="str">
        <v>EURA</v>
      </c>
      <c r="O52" s="652">
        <v>1</v>
      </c>
      <c r="P52" s="632">
        <v>0</v>
      </c>
    </row>
    <row r="53" spans="1:17" x14ac:dyDescent="0.2">
      <c r="A53" s="624" t="s">
        <v>434</v>
      </c>
      <c r="B53" s="633" t="s">
        <v>669</v>
      </c>
      <c r="C53" s="633" t="s">
        <v>611</v>
      </c>
      <c r="D53" s="633"/>
      <c r="E53" s="626" t="s">
        <v>618</v>
      </c>
      <c r="F53" s="627">
        <v>973557</v>
      </c>
      <c r="G53" s="628">
        <v>3012803.4571041125</v>
      </c>
      <c r="H53" s="629">
        <v>5768.8310899221497</v>
      </c>
      <c r="I53" s="630">
        <v>3414.9161775745961</v>
      </c>
      <c r="J53" s="629">
        <v>221054</v>
      </c>
      <c r="K53" s="630">
        <f t="shared" si="0"/>
        <v>13629.264600975837</v>
      </c>
      <c r="L53" s="631">
        <v>4.28</v>
      </c>
      <c r="M53" s="651">
        <v>0.53670000000000007</v>
      </c>
      <c r="N53" s="630" t="str">
        <v>EMRD</v>
      </c>
      <c r="O53" s="652">
        <v>0</v>
      </c>
      <c r="P53" s="632">
        <v>0</v>
      </c>
    </row>
    <row r="54" spans="1:17" x14ac:dyDescent="0.2">
      <c r="A54" s="624" t="s">
        <v>435</v>
      </c>
      <c r="B54" s="633" t="s">
        <v>670</v>
      </c>
      <c r="C54" s="633" t="s">
        <v>623</v>
      </c>
      <c r="D54" s="633"/>
      <c r="E54" s="626" t="s">
        <v>615</v>
      </c>
      <c r="F54" s="627">
        <v>71808</v>
      </c>
      <c r="G54" s="628">
        <v>550622.22222222225</v>
      </c>
      <c r="H54" s="629">
        <v>12892.02109962386</v>
      </c>
      <c r="I54" s="630">
        <v>8516.2800389516069</v>
      </c>
      <c r="J54" s="629" t="e">
        <v>#N/A</v>
      </c>
      <c r="K54" s="630" t="e">
        <f t="shared" si="0"/>
        <v>#N/A</v>
      </c>
      <c r="L54" s="631">
        <v>7.57</v>
      </c>
      <c r="M54" s="651">
        <v>0.64459999999999995</v>
      </c>
      <c r="N54" s="630" t="str">
        <v>AMRB</v>
      </c>
      <c r="O54" s="652">
        <v>0</v>
      </c>
      <c r="P54" s="632">
        <v>0</v>
      </c>
    </row>
    <row r="55" spans="1:17" x14ac:dyDescent="0.2">
      <c r="A55" s="624" t="s">
        <v>436</v>
      </c>
      <c r="B55" s="633" t="s">
        <v>671</v>
      </c>
      <c r="C55" s="633" t="s">
        <v>623</v>
      </c>
      <c r="D55" s="633"/>
      <c r="E55" s="626" t="s">
        <v>615</v>
      </c>
      <c r="F55" s="627">
        <v>10738957</v>
      </c>
      <c r="G55" s="628">
        <v>85555378.042819634</v>
      </c>
      <c r="H55" s="629">
        <v>19191.580386945734</v>
      </c>
      <c r="I55" s="630">
        <v>8282.1171305092084</v>
      </c>
      <c r="J55" s="629">
        <v>5060915</v>
      </c>
      <c r="K55" s="630">
        <f t="shared" si="0"/>
        <v>16905.120525205351</v>
      </c>
      <c r="L55" s="631">
        <v>16.32</v>
      </c>
      <c r="M55" s="651">
        <v>0.44900000000000001</v>
      </c>
      <c r="N55" s="630" t="str">
        <v>AMRB</v>
      </c>
      <c r="O55" s="652">
        <v>0</v>
      </c>
      <c r="P55" s="632">
        <v>1</v>
      </c>
    </row>
    <row r="56" spans="1:17" x14ac:dyDescent="0.2">
      <c r="A56" s="624" t="s">
        <v>437</v>
      </c>
      <c r="B56" s="633" t="s">
        <v>672</v>
      </c>
      <c r="C56" s="633" t="s">
        <v>623</v>
      </c>
      <c r="D56" s="633"/>
      <c r="E56" s="626" t="s">
        <v>615</v>
      </c>
      <c r="F56" s="627">
        <v>17373657</v>
      </c>
      <c r="G56" s="628">
        <v>107562008</v>
      </c>
      <c r="H56" s="629">
        <v>11851.465407933496</v>
      </c>
      <c r="I56" s="630">
        <v>6222.5246532724805</v>
      </c>
      <c r="J56" s="629">
        <v>8312171</v>
      </c>
      <c r="K56" s="630">
        <f t="shared" si="0"/>
        <v>12940.302599645749</v>
      </c>
      <c r="L56" s="631">
        <v>13.28</v>
      </c>
      <c r="M56" s="651">
        <v>0.61770000000000003</v>
      </c>
      <c r="N56" s="630" t="str">
        <v>AMRD</v>
      </c>
      <c r="O56" s="652">
        <v>0</v>
      </c>
      <c r="P56" s="632">
        <v>1</v>
      </c>
    </row>
    <row r="57" spans="1:17" x14ac:dyDescent="0.2">
      <c r="A57" s="624" t="s">
        <v>438</v>
      </c>
      <c r="B57" s="633" t="s">
        <v>673</v>
      </c>
      <c r="C57" s="633" t="s">
        <v>611</v>
      </c>
      <c r="D57" s="633"/>
      <c r="E57" s="626" t="s">
        <v>618</v>
      </c>
      <c r="F57" s="627">
        <v>100388076</v>
      </c>
      <c r="G57" s="628">
        <v>249712999.4372538</v>
      </c>
      <c r="H57" s="629">
        <v>12260.720537386327</v>
      </c>
      <c r="I57" s="630">
        <v>3019.0922834664611</v>
      </c>
      <c r="J57" s="629">
        <v>28036701</v>
      </c>
      <c r="K57" s="630">
        <f t="shared" si="0"/>
        <v>8906.6470208907176</v>
      </c>
      <c r="L57" s="631">
        <v>4.66</v>
      </c>
      <c r="M57" s="651">
        <v>0.27779999999999999</v>
      </c>
      <c r="N57" s="630" t="str">
        <v>EMRD</v>
      </c>
      <c r="O57" s="652">
        <v>1</v>
      </c>
      <c r="P57" s="632">
        <v>1</v>
      </c>
    </row>
    <row r="58" spans="1:17" x14ac:dyDescent="0.2">
      <c r="A58" s="624" t="s">
        <v>439</v>
      </c>
      <c r="B58" s="633" t="s">
        <v>674</v>
      </c>
      <c r="C58" s="633" t="s">
        <v>623</v>
      </c>
      <c r="D58" s="633"/>
      <c r="E58" s="626" t="s">
        <v>618</v>
      </c>
      <c r="F58" s="627">
        <v>6453550</v>
      </c>
      <c r="G58" s="628">
        <v>26020850</v>
      </c>
      <c r="H58" s="629">
        <v>9147.2610662920524</v>
      </c>
      <c r="I58" s="630">
        <v>4167.7309387856294</v>
      </c>
      <c r="J58" s="629">
        <v>2786928</v>
      </c>
      <c r="K58" s="630">
        <f t="shared" si="0"/>
        <v>9336.7499985647282</v>
      </c>
      <c r="L58" s="631">
        <v>16.899999999999999</v>
      </c>
      <c r="M58" s="651">
        <v>0.63479999999999992</v>
      </c>
      <c r="N58" s="630" t="str">
        <v>AMRB</v>
      </c>
      <c r="O58" s="652">
        <v>0</v>
      </c>
      <c r="P58" s="632">
        <v>0</v>
      </c>
    </row>
    <row r="59" spans="1:17" x14ac:dyDescent="0.2">
      <c r="A59" s="624" t="s">
        <v>440</v>
      </c>
      <c r="B59" s="633" t="s">
        <v>675</v>
      </c>
      <c r="C59" s="633" t="s">
        <v>617</v>
      </c>
      <c r="D59" s="633"/>
      <c r="E59" s="626" t="s">
        <v>615</v>
      </c>
      <c r="F59" s="627">
        <v>1355982</v>
      </c>
      <c r="G59" s="628">
        <v>13097012.189399486</v>
      </c>
      <c r="H59" s="629">
        <v>19285.036247441785</v>
      </c>
      <c r="I59" s="630">
        <v>8419.9333361253011</v>
      </c>
      <c r="J59" s="629">
        <v>476724</v>
      </c>
      <c r="K59" s="630">
        <f t="shared" si="0"/>
        <v>27472.944910261464</v>
      </c>
      <c r="L59" s="631">
        <v>3.85</v>
      </c>
      <c r="M59" s="651">
        <v>0.21249999999999999</v>
      </c>
      <c r="N59" s="630" t="str">
        <v>AFRD</v>
      </c>
      <c r="O59" s="652">
        <v>0</v>
      </c>
      <c r="P59" s="632">
        <v>0</v>
      </c>
    </row>
    <row r="60" spans="1:17" x14ac:dyDescent="0.2">
      <c r="A60" s="640" t="s">
        <v>441</v>
      </c>
      <c r="B60" s="641" t="s">
        <v>676</v>
      </c>
      <c r="C60" s="641" t="s">
        <v>617</v>
      </c>
      <c r="D60" s="641"/>
      <c r="E60" s="642" t="s">
        <v>612</v>
      </c>
      <c r="F60" s="643">
        <v>3497117</v>
      </c>
      <c r="G60" s="644">
        <v>1982000</v>
      </c>
      <c r="H60" s="645">
        <v>1835.36</v>
      </c>
      <c r="I60" s="646">
        <v>566.73</v>
      </c>
      <c r="J60" s="629">
        <v>1632020</v>
      </c>
      <c r="K60" s="630">
        <f t="shared" si="0"/>
        <v>1214.4459013982671</v>
      </c>
      <c r="L60" s="647">
        <v>2.35</v>
      </c>
      <c r="M60" s="651">
        <v>0.17600000000000002</v>
      </c>
      <c r="N60" s="646" t="str">
        <v>AFRE</v>
      </c>
      <c r="O60" s="653">
        <v>0</v>
      </c>
      <c r="P60" s="648">
        <v>1</v>
      </c>
      <c r="Q60" s="398" t="s">
        <v>677</v>
      </c>
    </row>
    <row r="61" spans="1:17" x14ac:dyDescent="0.2">
      <c r="A61" s="624" t="s">
        <v>442</v>
      </c>
      <c r="B61" s="633" t="s">
        <v>678</v>
      </c>
      <c r="C61" s="633" t="s">
        <v>614</v>
      </c>
      <c r="D61" s="633"/>
      <c r="E61" s="626" t="s">
        <v>620</v>
      </c>
      <c r="F61" s="627">
        <v>1325649</v>
      </c>
      <c r="G61" s="628">
        <v>30474612.057448391</v>
      </c>
      <c r="H61" s="629">
        <v>37850.074147859174</v>
      </c>
      <c r="I61" s="630">
        <v>23397.120014869379</v>
      </c>
      <c r="J61" s="629">
        <v>704863</v>
      </c>
      <c r="K61" s="630">
        <f t="shared" si="0"/>
        <v>43234.801737995032</v>
      </c>
      <c r="L61" s="631">
        <v>12.86</v>
      </c>
      <c r="M61" s="651">
        <v>0.74419999999999997</v>
      </c>
      <c r="N61" s="630" t="str">
        <v>EURC</v>
      </c>
      <c r="O61" s="652">
        <v>0</v>
      </c>
      <c r="P61" s="632">
        <v>0</v>
      </c>
    </row>
    <row r="62" spans="1:17" x14ac:dyDescent="0.2">
      <c r="A62" s="624" t="s">
        <v>443</v>
      </c>
      <c r="B62" s="633" t="s">
        <v>679</v>
      </c>
      <c r="C62" s="633" t="s">
        <v>617</v>
      </c>
      <c r="D62" s="633"/>
      <c r="E62" s="626" t="s">
        <v>612</v>
      </c>
      <c r="F62" s="627">
        <v>112078727</v>
      </c>
      <c r="G62" s="628">
        <v>84269348.327345431</v>
      </c>
      <c r="H62" s="629">
        <v>2315.347730128176</v>
      </c>
      <c r="I62" s="630">
        <v>855.7608851869029</v>
      </c>
      <c r="J62" s="629">
        <v>53950125</v>
      </c>
      <c r="K62" s="630">
        <f t="shared" si="0"/>
        <v>1561.9861553118817</v>
      </c>
      <c r="L62" s="631">
        <v>4.79</v>
      </c>
      <c r="M62" s="651">
        <v>0.22699999999999998</v>
      </c>
      <c r="N62" s="630" t="str">
        <v>AFRE</v>
      </c>
      <c r="O62" s="652">
        <v>0</v>
      </c>
      <c r="P62" s="632">
        <v>1</v>
      </c>
    </row>
    <row r="63" spans="1:17" x14ac:dyDescent="0.2">
      <c r="A63" s="624" t="s">
        <v>444</v>
      </c>
      <c r="B63" s="633" t="s">
        <v>680</v>
      </c>
      <c r="C63" s="633" t="s">
        <v>627</v>
      </c>
      <c r="D63" s="633"/>
      <c r="E63" s="626" t="s">
        <v>615</v>
      </c>
      <c r="F63" s="627">
        <v>889955</v>
      </c>
      <c r="G63" s="628">
        <v>5581371.8476164117</v>
      </c>
      <c r="H63" s="629">
        <v>14262.999544037462</v>
      </c>
      <c r="I63" s="630">
        <v>6175.8906533171312</v>
      </c>
      <c r="J63" s="629">
        <v>361021</v>
      </c>
      <c r="K63" s="630">
        <f t="shared" si="0"/>
        <v>15459.964510697195</v>
      </c>
      <c r="L63" s="631">
        <v>8.33</v>
      </c>
      <c r="M63" s="651">
        <v>0.65390000000000004</v>
      </c>
      <c r="N63" s="630" t="str">
        <v>WPRB</v>
      </c>
      <c r="O63" s="652">
        <v>1</v>
      </c>
      <c r="P63" s="632">
        <v>0</v>
      </c>
    </row>
    <row r="64" spans="1:17" x14ac:dyDescent="0.2">
      <c r="A64" s="624" t="s">
        <v>445</v>
      </c>
      <c r="B64" s="633" t="s">
        <v>681</v>
      </c>
      <c r="C64" s="633" t="s">
        <v>614</v>
      </c>
      <c r="D64" s="633"/>
      <c r="E64" s="626" t="s">
        <v>620</v>
      </c>
      <c r="F64" s="627">
        <v>5532159</v>
      </c>
      <c r="G64" s="628">
        <v>275580448.36523479</v>
      </c>
      <c r="H64" s="629">
        <v>50321.53969072293</v>
      </c>
      <c r="I64" s="630">
        <v>48628.641762105042</v>
      </c>
      <c r="J64" s="629">
        <v>2760718</v>
      </c>
      <c r="K64" s="630">
        <f t="shared" si="0"/>
        <v>99822.020345879151</v>
      </c>
      <c r="L64" s="631">
        <v>13.8</v>
      </c>
      <c r="M64" s="651">
        <v>0.80169999999999997</v>
      </c>
      <c r="N64" s="630" t="str">
        <v>EURA</v>
      </c>
      <c r="O64" s="652">
        <v>1</v>
      </c>
      <c r="P64" s="632">
        <v>0</v>
      </c>
    </row>
    <row r="65" spans="1:16" x14ac:dyDescent="0.2">
      <c r="A65" s="624" t="s">
        <v>446</v>
      </c>
      <c r="B65" s="633" t="s">
        <v>682</v>
      </c>
      <c r="C65" s="633" t="s">
        <v>614</v>
      </c>
      <c r="D65" s="633"/>
      <c r="E65" s="626" t="s">
        <v>620</v>
      </c>
      <c r="F65" s="627">
        <v>65129731</v>
      </c>
      <c r="G65" s="628">
        <v>2789593979.0645804</v>
      </c>
      <c r="H65" s="629">
        <v>49072.363830084229</v>
      </c>
      <c r="I65" s="630">
        <v>40578.644285053386</v>
      </c>
      <c r="J65" s="629">
        <v>30431440</v>
      </c>
      <c r="K65" s="630">
        <f t="shared" si="0"/>
        <v>91668.155666132807</v>
      </c>
      <c r="L65" s="631">
        <v>15.06</v>
      </c>
      <c r="M65" s="651">
        <v>0.75309999999999999</v>
      </c>
      <c r="N65" s="630" t="str">
        <v>EURA</v>
      </c>
      <c r="O65" s="652">
        <v>0</v>
      </c>
      <c r="P65" s="632">
        <v>0</v>
      </c>
    </row>
    <row r="66" spans="1:16" x14ac:dyDescent="0.2">
      <c r="A66" s="624" t="s">
        <v>447</v>
      </c>
      <c r="B66" s="633" t="s">
        <v>683</v>
      </c>
      <c r="C66" s="633" t="s">
        <v>617</v>
      </c>
      <c r="D66" s="633"/>
      <c r="E66" s="626" t="s">
        <v>615</v>
      </c>
      <c r="F66" s="627">
        <v>2172578</v>
      </c>
      <c r="G66" s="628">
        <v>16867325.126542341</v>
      </c>
      <c r="H66" s="629">
        <v>15577.918756863766</v>
      </c>
      <c r="I66" s="630">
        <v>7766.9965542294831</v>
      </c>
      <c r="J66" s="629">
        <v>664209</v>
      </c>
      <c r="K66" s="630">
        <f t="shared" si="0"/>
        <v>25394.604900780239</v>
      </c>
      <c r="L66" s="631">
        <v>9.59</v>
      </c>
      <c r="M66" s="651">
        <v>0.60309999999999997</v>
      </c>
      <c r="N66" s="630" t="str">
        <v>AFRD</v>
      </c>
      <c r="O66" s="652">
        <v>0</v>
      </c>
      <c r="P66" s="632">
        <v>0</v>
      </c>
    </row>
    <row r="67" spans="1:16" x14ac:dyDescent="0.2">
      <c r="A67" s="624" t="s">
        <v>448</v>
      </c>
      <c r="B67" s="633" t="s">
        <v>684</v>
      </c>
      <c r="C67" s="633" t="s">
        <v>617</v>
      </c>
      <c r="D67" s="633"/>
      <c r="E67" s="626" t="s">
        <v>612</v>
      </c>
      <c r="F67" s="627">
        <v>2347696</v>
      </c>
      <c r="G67" s="628">
        <v>1670670.6685939049</v>
      </c>
      <c r="H67" s="629">
        <v>2319.0011409860213</v>
      </c>
      <c r="I67" s="630">
        <v>772.04591421513942</v>
      </c>
      <c r="J67" s="629">
        <v>770381</v>
      </c>
      <c r="K67" s="630">
        <f t="shared" si="0"/>
        <v>2168.6291180518533</v>
      </c>
      <c r="L67" s="631">
        <v>4.42</v>
      </c>
      <c r="M67" s="651">
        <v>0.27250000000000002</v>
      </c>
      <c r="N67" s="630" t="str">
        <v>AFRD</v>
      </c>
      <c r="O67" s="652">
        <v>1</v>
      </c>
      <c r="P67" s="632">
        <v>1</v>
      </c>
    </row>
    <row r="68" spans="1:16" x14ac:dyDescent="0.2">
      <c r="A68" s="624" t="s">
        <v>449</v>
      </c>
      <c r="B68" s="633" t="s">
        <v>685</v>
      </c>
      <c r="C68" s="633" t="s">
        <v>614</v>
      </c>
      <c r="D68" s="633"/>
      <c r="E68" s="626" t="s">
        <v>615</v>
      </c>
      <c r="F68" s="627">
        <v>3996762</v>
      </c>
      <c r="G68" s="628">
        <v>17599700.090762004</v>
      </c>
      <c r="H68" s="629">
        <v>15623.152958888111</v>
      </c>
      <c r="I68" s="630">
        <v>4697.9836523898448</v>
      </c>
      <c r="J68" s="629">
        <v>2011338</v>
      </c>
      <c r="K68" s="630">
        <f t="shared" si="0"/>
        <v>8750.2449070032017</v>
      </c>
      <c r="L68" s="631">
        <v>9.39</v>
      </c>
      <c r="M68" s="651">
        <v>0.40820000000000001</v>
      </c>
      <c r="N68" s="630" t="str">
        <v>EURB</v>
      </c>
      <c r="O68" s="652">
        <v>0</v>
      </c>
      <c r="P68" s="632">
        <v>0</v>
      </c>
    </row>
    <row r="69" spans="1:16" x14ac:dyDescent="0.2">
      <c r="A69" s="624" t="s">
        <v>450</v>
      </c>
      <c r="B69" s="633" t="s">
        <v>686</v>
      </c>
      <c r="C69" s="633" t="s">
        <v>614</v>
      </c>
      <c r="D69" s="633"/>
      <c r="E69" s="626" t="s">
        <v>620</v>
      </c>
      <c r="F69" s="627">
        <v>83517046</v>
      </c>
      <c r="G69" s="628">
        <v>3975347237.4429884</v>
      </c>
      <c r="H69" s="629">
        <v>55652.887491393187</v>
      </c>
      <c r="I69" s="630">
        <v>46794.899291560272</v>
      </c>
      <c r="J69" s="629">
        <v>44577485</v>
      </c>
      <c r="K69" s="630">
        <f t="shared" ref="K69:K132" si="1">(G69*1000)/J69</f>
        <v>89178.365209320094</v>
      </c>
      <c r="L69" s="631">
        <v>20.13</v>
      </c>
      <c r="M69" s="651">
        <v>0.77729999999999999</v>
      </c>
      <c r="N69" s="630" t="str">
        <v>EURA</v>
      </c>
      <c r="O69" s="652">
        <v>1</v>
      </c>
      <c r="P69" s="632">
        <v>0</v>
      </c>
    </row>
    <row r="70" spans="1:16" x14ac:dyDescent="0.2">
      <c r="A70" s="624" t="s">
        <v>451</v>
      </c>
      <c r="B70" s="633" t="s">
        <v>687</v>
      </c>
      <c r="C70" s="633" t="s">
        <v>617</v>
      </c>
      <c r="D70" s="633"/>
      <c r="E70" s="626" t="s">
        <v>618</v>
      </c>
      <c r="F70" s="627">
        <v>30417858</v>
      </c>
      <c r="G70" s="628">
        <v>67299280.679562956</v>
      </c>
      <c r="H70" s="629">
        <v>5774.3338132171966</v>
      </c>
      <c r="I70" s="630">
        <v>2246.625578164324</v>
      </c>
      <c r="J70" s="629">
        <v>13159190</v>
      </c>
      <c r="K70" s="630">
        <f t="shared" si="1"/>
        <v>5114.2418856755585</v>
      </c>
      <c r="L70" s="631">
        <v>6.53</v>
      </c>
      <c r="M70" s="651">
        <v>0.40240000000000004</v>
      </c>
      <c r="N70" s="630" t="str">
        <v>AFRD</v>
      </c>
      <c r="O70" s="652">
        <v>1</v>
      </c>
      <c r="P70" s="632">
        <v>1</v>
      </c>
    </row>
    <row r="71" spans="1:16" x14ac:dyDescent="0.2">
      <c r="A71" s="624" t="s">
        <v>452</v>
      </c>
      <c r="B71" s="633" t="s">
        <v>688</v>
      </c>
      <c r="C71" s="633" t="s">
        <v>614</v>
      </c>
      <c r="D71" s="633"/>
      <c r="E71" s="626" t="s">
        <v>620</v>
      </c>
      <c r="F71" s="627">
        <v>10473452</v>
      </c>
      <c r="G71" s="628">
        <v>211945897.7654306</v>
      </c>
      <c r="H71" s="629">
        <v>30356.266395386276</v>
      </c>
      <c r="I71" s="630">
        <v>19133.757763625435</v>
      </c>
      <c r="J71" s="629">
        <v>4685757</v>
      </c>
      <c r="K71" s="630">
        <f t="shared" si="1"/>
        <v>45231.943902645959</v>
      </c>
      <c r="L71" s="631">
        <v>7.88</v>
      </c>
      <c r="M71" s="651">
        <v>0.48130000000000001</v>
      </c>
      <c r="N71" s="630" t="str">
        <v>EURA</v>
      </c>
      <c r="O71" s="652">
        <v>0</v>
      </c>
      <c r="P71" s="632">
        <v>0</v>
      </c>
    </row>
    <row r="72" spans="1:16" x14ac:dyDescent="0.2">
      <c r="A72" s="624" t="s">
        <v>453</v>
      </c>
      <c r="B72" s="633" t="s">
        <v>689</v>
      </c>
      <c r="C72" s="633" t="s">
        <v>623</v>
      </c>
      <c r="D72" s="633"/>
      <c r="E72" s="626" t="s">
        <v>615</v>
      </c>
      <c r="F72" s="627">
        <v>112002</v>
      </c>
      <c r="G72" s="628">
        <v>1166523.5555555555</v>
      </c>
      <c r="H72" s="629">
        <v>17580.90071231245</v>
      </c>
      <c r="I72" s="630">
        <v>10827.435290507377</v>
      </c>
      <c r="J72" s="629" t="e">
        <v>#N/A</v>
      </c>
      <c r="K72" s="630" t="e">
        <f t="shared" si="1"/>
        <v>#N/A</v>
      </c>
      <c r="L72" s="631">
        <v>9.43</v>
      </c>
      <c r="M72" s="651">
        <v>0.41389999999999999</v>
      </c>
      <c r="N72" s="630" t="str">
        <v>AMRB</v>
      </c>
      <c r="O72" s="652">
        <v>0</v>
      </c>
      <c r="P72" s="632">
        <v>0</v>
      </c>
    </row>
    <row r="73" spans="1:16" x14ac:dyDescent="0.2">
      <c r="A73" s="624" t="s">
        <v>454</v>
      </c>
      <c r="B73" s="633" t="s">
        <v>690</v>
      </c>
      <c r="C73" s="633" t="s">
        <v>623</v>
      </c>
      <c r="D73" s="633"/>
      <c r="E73" s="626" t="s">
        <v>615</v>
      </c>
      <c r="F73" s="627">
        <v>17581476</v>
      </c>
      <c r="G73" s="628">
        <v>73208583.758910522</v>
      </c>
      <c r="H73" s="629">
        <v>9019.2560623913469</v>
      </c>
      <c r="I73" s="630">
        <v>4638.6349431951057</v>
      </c>
      <c r="J73" s="629">
        <v>7102437</v>
      </c>
      <c r="K73" s="630">
        <f t="shared" si="1"/>
        <v>10307.530184204454</v>
      </c>
      <c r="L73" s="631">
        <v>17.649999999999999</v>
      </c>
      <c r="M73" s="651">
        <v>0.38429999999999997</v>
      </c>
      <c r="N73" s="630" t="str">
        <v>AMRD</v>
      </c>
      <c r="O73" s="652">
        <v>0</v>
      </c>
      <c r="P73" s="632">
        <v>1</v>
      </c>
    </row>
    <row r="74" spans="1:16" x14ac:dyDescent="0.2">
      <c r="A74" s="624" t="s">
        <v>455</v>
      </c>
      <c r="B74" s="625" t="s">
        <v>691</v>
      </c>
      <c r="C74" s="625" t="s">
        <v>617</v>
      </c>
      <c r="D74" s="625"/>
      <c r="E74" s="626" t="s">
        <v>612</v>
      </c>
      <c r="F74" s="627">
        <v>12771246</v>
      </c>
      <c r="G74" s="628">
        <v>11857030.336525228</v>
      </c>
      <c r="H74" s="629">
        <v>2675.5936951888671</v>
      </c>
      <c r="I74" s="630">
        <v>1058.1433681735582</v>
      </c>
      <c r="J74" s="629">
        <v>4588038</v>
      </c>
      <c r="K74" s="630">
        <f t="shared" si="1"/>
        <v>2584.3356869592685</v>
      </c>
      <c r="L74" s="631">
        <v>6.15</v>
      </c>
      <c r="M74" s="651">
        <v>0.22519999999999998</v>
      </c>
      <c r="N74" s="630" t="str">
        <v>AFRD</v>
      </c>
      <c r="O74" s="652">
        <v>0</v>
      </c>
      <c r="P74" s="632">
        <v>1</v>
      </c>
    </row>
    <row r="75" spans="1:16" x14ac:dyDescent="0.2">
      <c r="A75" s="624" t="s">
        <v>456</v>
      </c>
      <c r="B75" s="633" t="s">
        <v>692</v>
      </c>
      <c r="C75" s="633" t="s">
        <v>617</v>
      </c>
      <c r="D75" s="633"/>
      <c r="E75" s="626" t="s">
        <v>612</v>
      </c>
      <c r="F75" s="627">
        <v>1920917</v>
      </c>
      <c r="G75" s="628">
        <v>1504630.1209927509</v>
      </c>
      <c r="H75" s="629">
        <v>2021.3019428160785</v>
      </c>
      <c r="I75" s="630">
        <v>749.45374702880599</v>
      </c>
      <c r="J75" s="629">
        <v>791908</v>
      </c>
      <c r="K75" s="630">
        <f t="shared" si="1"/>
        <v>1900.0062140965249</v>
      </c>
      <c r="L75" s="631">
        <v>2.75</v>
      </c>
      <c r="M75" s="651">
        <v>6.3799999999999996E-2</v>
      </c>
      <c r="N75" s="630" t="str">
        <v>AFRD</v>
      </c>
      <c r="O75" s="652">
        <v>0</v>
      </c>
      <c r="P75" s="632">
        <v>1</v>
      </c>
    </row>
    <row r="76" spans="1:16" x14ac:dyDescent="0.2">
      <c r="A76" s="624" t="s">
        <v>457</v>
      </c>
      <c r="B76" s="633" t="s">
        <v>693</v>
      </c>
      <c r="C76" s="633" t="s">
        <v>623</v>
      </c>
      <c r="D76" s="633"/>
      <c r="E76" s="626" t="s">
        <v>615</v>
      </c>
      <c r="F76" s="627">
        <v>782775</v>
      </c>
      <c r="G76" s="628">
        <v>4787636.2372404337</v>
      </c>
      <c r="H76" s="629">
        <v>13635.426127936831</v>
      </c>
      <c r="I76" s="630">
        <v>6609.5112795458754</v>
      </c>
      <c r="J76" s="629">
        <v>306154</v>
      </c>
      <c r="K76" s="630">
        <f t="shared" si="1"/>
        <v>15637.999951790385</v>
      </c>
      <c r="L76" s="631">
        <v>10.34</v>
      </c>
      <c r="M76" s="651">
        <v>0.59450000000000003</v>
      </c>
      <c r="N76" s="630" t="str">
        <v>AMRB</v>
      </c>
      <c r="O76" s="652">
        <v>1</v>
      </c>
      <c r="P76" s="632">
        <v>0</v>
      </c>
    </row>
    <row r="77" spans="1:16" x14ac:dyDescent="0.2">
      <c r="A77" s="624" t="s">
        <v>458</v>
      </c>
      <c r="B77" s="633" t="s">
        <v>694</v>
      </c>
      <c r="C77" s="633" t="s">
        <v>623</v>
      </c>
      <c r="D77" s="633"/>
      <c r="E77" s="626" t="s">
        <v>612</v>
      </c>
      <c r="F77" s="627">
        <v>11263079</v>
      </c>
      <c r="G77" s="628">
        <v>16455034.352767084</v>
      </c>
      <c r="H77" s="629">
        <v>3203.3000389446825</v>
      </c>
      <c r="I77" s="630">
        <v>1312.7706360667632</v>
      </c>
      <c r="J77" s="629">
        <v>4982117</v>
      </c>
      <c r="K77" s="630">
        <f t="shared" si="1"/>
        <v>3302.8197356198348</v>
      </c>
      <c r="L77" s="631">
        <v>5.4</v>
      </c>
      <c r="M77" s="651">
        <v>0.11019999999999999</v>
      </c>
      <c r="N77" s="630" t="str">
        <v>AMRD</v>
      </c>
      <c r="O77" s="652">
        <v>0</v>
      </c>
      <c r="P77" s="632">
        <v>1</v>
      </c>
    </row>
    <row r="78" spans="1:16" x14ac:dyDescent="0.2">
      <c r="A78" s="624" t="s">
        <v>459</v>
      </c>
      <c r="B78" s="633" t="s">
        <v>695</v>
      </c>
      <c r="C78" s="633" t="s">
        <v>623</v>
      </c>
      <c r="D78" s="633"/>
      <c r="E78" s="626" t="s">
        <v>618</v>
      </c>
      <c r="F78" s="627">
        <v>9746115</v>
      </c>
      <c r="G78" s="628">
        <v>23900438.563727144</v>
      </c>
      <c r="H78" s="629">
        <v>5978.7643990973756</v>
      </c>
      <c r="I78" s="630">
        <v>2556.4568906845857</v>
      </c>
      <c r="J78" s="629">
        <v>4238925</v>
      </c>
      <c r="K78" s="630">
        <f t="shared" si="1"/>
        <v>5638.3254159314311</v>
      </c>
      <c r="L78" s="631">
        <v>11.09</v>
      </c>
      <c r="M78" s="651">
        <v>0.39159999999999995</v>
      </c>
      <c r="N78" s="630" t="str">
        <v>AMRB</v>
      </c>
      <c r="O78" s="652">
        <v>0</v>
      </c>
      <c r="P78" s="632">
        <v>0</v>
      </c>
    </row>
    <row r="79" spans="1:16" x14ac:dyDescent="0.2">
      <c r="A79" s="624" t="s">
        <v>460</v>
      </c>
      <c r="B79" s="633" t="s">
        <v>696</v>
      </c>
      <c r="C79" s="633" t="s">
        <v>614</v>
      </c>
      <c r="D79" s="633"/>
      <c r="E79" s="626" t="s">
        <v>620</v>
      </c>
      <c r="F79" s="627">
        <v>9684680</v>
      </c>
      <c r="G79" s="628">
        <v>160586833.77845743</v>
      </c>
      <c r="H79" s="629">
        <v>33514.941793589081</v>
      </c>
      <c r="I79" s="630">
        <v>16735.659779476086</v>
      </c>
      <c r="J79" s="629">
        <v>4731804</v>
      </c>
      <c r="K79" s="630">
        <f t="shared" si="1"/>
        <v>33937.761111503649</v>
      </c>
      <c r="L79" s="631">
        <v>9.44</v>
      </c>
      <c r="M79" s="651">
        <v>0.67980000000000007</v>
      </c>
      <c r="N79" s="630" t="str">
        <v>EURC</v>
      </c>
      <c r="O79" s="652">
        <v>0</v>
      </c>
      <c r="P79" s="632">
        <v>0</v>
      </c>
    </row>
    <row r="80" spans="1:16" x14ac:dyDescent="0.2">
      <c r="A80" s="624" t="s">
        <v>461</v>
      </c>
      <c r="B80" s="633" t="s">
        <v>697</v>
      </c>
      <c r="C80" s="633" t="s">
        <v>614</v>
      </c>
      <c r="D80" s="633"/>
      <c r="E80" s="626" t="s">
        <v>620</v>
      </c>
      <c r="F80" s="627">
        <v>339037</v>
      </c>
      <c r="G80" s="628">
        <v>26267063.757549532</v>
      </c>
      <c r="H80" s="629">
        <v>58290.096831512237</v>
      </c>
      <c r="I80" s="630">
        <v>68941.46222723939</v>
      </c>
      <c r="J80" s="629">
        <v>202549</v>
      </c>
      <c r="K80" s="630">
        <f t="shared" si="1"/>
        <v>129682.51513238539</v>
      </c>
      <c r="L80" s="631">
        <v>16.350000000000001</v>
      </c>
      <c r="M80" s="651">
        <v>0.82889999999999997</v>
      </c>
      <c r="N80" s="630" t="str">
        <v>EURA</v>
      </c>
      <c r="O80" s="652">
        <v>1</v>
      </c>
      <c r="P80" s="632">
        <v>0</v>
      </c>
    </row>
    <row r="81" spans="1:16" x14ac:dyDescent="0.2">
      <c r="A81" s="624" t="s">
        <v>462</v>
      </c>
      <c r="B81" s="633" t="s">
        <v>698</v>
      </c>
      <c r="C81" s="633" t="s">
        <v>633</v>
      </c>
      <c r="D81" s="633"/>
      <c r="E81" s="626" t="s">
        <v>618</v>
      </c>
      <c r="F81" s="627">
        <v>1366417756</v>
      </c>
      <c r="G81" s="628">
        <v>2701111782.7750278</v>
      </c>
      <c r="H81" s="629">
        <v>6997.8639882408152</v>
      </c>
      <c r="I81" s="630">
        <v>2100.7514606080495</v>
      </c>
      <c r="J81" s="629">
        <v>482700269</v>
      </c>
      <c r="K81" s="630">
        <f t="shared" si="1"/>
        <v>5595.8364978143982</v>
      </c>
      <c r="L81" s="631">
        <v>3.39</v>
      </c>
      <c r="M81" s="651">
        <v>0.32789999999999997</v>
      </c>
      <c r="N81" s="630" t="str">
        <v>SEARD</v>
      </c>
      <c r="O81" s="652">
        <v>1</v>
      </c>
      <c r="P81" s="632">
        <v>1</v>
      </c>
    </row>
    <row r="82" spans="1:16" x14ac:dyDescent="0.2">
      <c r="A82" s="624" t="s">
        <v>463</v>
      </c>
      <c r="B82" s="633" t="s">
        <v>699</v>
      </c>
      <c r="C82" s="633" t="s">
        <v>633</v>
      </c>
      <c r="D82" s="633"/>
      <c r="E82" s="626" t="s">
        <v>615</v>
      </c>
      <c r="F82" s="627">
        <v>270625567</v>
      </c>
      <c r="G82" s="628">
        <v>1042271531.0119897</v>
      </c>
      <c r="H82" s="629">
        <v>12311.503273292319</v>
      </c>
      <c r="I82" s="630">
        <v>4135.2015313269367</v>
      </c>
      <c r="J82" s="629">
        <v>136202232</v>
      </c>
      <c r="K82" s="630">
        <f t="shared" si="1"/>
        <v>7652.3821651615062</v>
      </c>
      <c r="L82" s="631">
        <v>8.68</v>
      </c>
      <c r="M82" s="651">
        <v>0.4894</v>
      </c>
      <c r="N82" s="630" t="str">
        <v>SEARB</v>
      </c>
      <c r="O82" s="652">
        <v>0</v>
      </c>
      <c r="P82" s="632">
        <v>1</v>
      </c>
    </row>
    <row r="83" spans="1:16" x14ac:dyDescent="0.2">
      <c r="A83" s="624" t="s">
        <v>464</v>
      </c>
      <c r="B83" s="633" t="s">
        <v>700</v>
      </c>
      <c r="C83" s="633" t="s">
        <v>611</v>
      </c>
      <c r="D83" s="633"/>
      <c r="E83" s="626" t="s">
        <v>615</v>
      </c>
      <c r="F83" s="627">
        <v>82913893</v>
      </c>
      <c r="G83" s="628">
        <v>294356680.62465835</v>
      </c>
      <c r="H83" s="629">
        <v>12913.162838146876</v>
      </c>
      <c r="I83" s="630">
        <v>3114.6227528406325</v>
      </c>
      <c r="J83" s="629">
        <v>27293886</v>
      </c>
      <c r="K83" s="630">
        <f t="shared" si="1"/>
        <v>10784.711294854031</v>
      </c>
      <c r="L83" s="631">
        <v>21.4</v>
      </c>
      <c r="M83" s="651">
        <v>0.495</v>
      </c>
      <c r="N83" s="630" t="e">
        <v>#N/A</v>
      </c>
      <c r="O83" s="652">
        <v>0</v>
      </c>
      <c r="P83" s="632">
        <v>1</v>
      </c>
    </row>
    <row r="84" spans="1:16" x14ac:dyDescent="0.2">
      <c r="A84" s="624" t="s">
        <v>465</v>
      </c>
      <c r="B84" s="633" t="s">
        <v>701</v>
      </c>
      <c r="C84" s="633" t="s">
        <v>611</v>
      </c>
      <c r="D84" s="633"/>
      <c r="E84" s="626" t="s">
        <v>615</v>
      </c>
      <c r="F84" s="627">
        <v>39309789</v>
      </c>
      <c r="G84" s="628">
        <v>227367469.03403085</v>
      </c>
      <c r="H84" s="629">
        <v>11398.043737083979</v>
      </c>
      <c r="I84" s="630">
        <v>5980.6269179797046</v>
      </c>
      <c r="J84" s="629">
        <v>10242401</v>
      </c>
      <c r="K84" s="630">
        <f t="shared" si="1"/>
        <v>22198.649421559541</v>
      </c>
      <c r="L84" s="631">
        <v>5.99</v>
      </c>
      <c r="M84" s="651">
        <v>0.49369999999999997</v>
      </c>
      <c r="N84" s="630" t="str">
        <v>EMRD</v>
      </c>
      <c r="O84" s="652">
        <v>0</v>
      </c>
      <c r="P84" s="632">
        <v>1</v>
      </c>
    </row>
    <row r="85" spans="1:16" x14ac:dyDescent="0.2">
      <c r="A85" s="624" t="s">
        <v>466</v>
      </c>
      <c r="B85" s="633" t="s">
        <v>702</v>
      </c>
      <c r="C85" s="633" t="s">
        <v>614</v>
      </c>
      <c r="D85" s="633"/>
      <c r="E85" s="626" t="s">
        <v>620</v>
      </c>
      <c r="F85" s="627">
        <v>4882498</v>
      </c>
      <c r="G85" s="628">
        <v>384853685.23101765</v>
      </c>
      <c r="H85" s="629">
        <v>87379.692965666778</v>
      </c>
      <c r="I85" s="630">
        <v>80886.615738710418</v>
      </c>
      <c r="J85" s="629">
        <v>2399985</v>
      </c>
      <c r="K85" s="630">
        <f t="shared" si="1"/>
        <v>160356.70440899325</v>
      </c>
      <c r="L85" s="631">
        <v>20.32</v>
      </c>
      <c r="M85" s="651">
        <v>0.74580000000000002</v>
      </c>
      <c r="N85" s="630" t="str">
        <v>EURA</v>
      </c>
      <c r="O85" s="652">
        <v>1</v>
      </c>
      <c r="P85" s="632">
        <v>0</v>
      </c>
    </row>
    <row r="86" spans="1:16" x14ac:dyDescent="0.2">
      <c r="A86" s="624" t="s">
        <v>467</v>
      </c>
      <c r="B86" s="633" t="s">
        <v>703</v>
      </c>
      <c r="C86" s="633" t="s">
        <v>614</v>
      </c>
      <c r="D86" s="633"/>
      <c r="E86" s="626" t="s">
        <v>620</v>
      </c>
      <c r="F86" s="627">
        <v>8519373</v>
      </c>
      <c r="G86" s="628">
        <v>373641241.4407894</v>
      </c>
      <c r="H86" s="629">
        <v>40004.030511217345</v>
      </c>
      <c r="I86" s="630">
        <v>43951.247730567746</v>
      </c>
      <c r="J86" s="629">
        <v>3901248</v>
      </c>
      <c r="K86" s="630">
        <f t="shared" si="1"/>
        <v>95774.79858773126</v>
      </c>
      <c r="L86" s="631">
        <v>12.1</v>
      </c>
      <c r="M86" s="651">
        <v>0.64780000000000004</v>
      </c>
      <c r="N86" s="630" t="str">
        <v>EURA</v>
      </c>
      <c r="O86" s="652">
        <v>1</v>
      </c>
      <c r="P86" s="632">
        <v>0</v>
      </c>
    </row>
    <row r="87" spans="1:16" x14ac:dyDescent="0.2">
      <c r="A87" s="624" t="s">
        <v>468</v>
      </c>
      <c r="B87" s="633" t="s">
        <v>704</v>
      </c>
      <c r="C87" s="633" t="s">
        <v>614</v>
      </c>
      <c r="D87" s="633"/>
      <c r="E87" s="626" t="s">
        <v>620</v>
      </c>
      <c r="F87" s="627">
        <v>60550092</v>
      </c>
      <c r="G87" s="628">
        <v>2090910879.1193278</v>
      </c>
      <c r="H87" s="629">
        <v>44334.20032758551</v>
      </c>
      <c r="I87" s="630">
        <v>33641.63375136222</v>
      </c>
      <c r="J87" s="629">
        <v>26231016</v>
      </c>
      <c r="K87" s="630">
        <f t="shared" si="1"/>
        <v>79711.395056879526</v>
      </c>
      <c r="L87" s="631">
        <v>13.18</v>
      </c>
      <c r="M87" s="651">
        <v>0.73919999999999997</v>
      </c>
      <c r="N87" s="630" t="str">
        <v>EURA</v>
      </c>
      <c r="O87" s="652">
        <v>1</v>
      </c>
      <c r="P87" s="632">
        <v>0</v>
      </c>
    </row>
    <row r="88" spans="1:16" x14ac:dyDescent="0.2">
      <c r="A88" s="624" t="s">
        <v>469</v>
      </c>
      <c r="B88" s="633" t="s">
        <v>705</v>
      </c>
      <c r="C88" s="633" t="s">
        <v>623</v>
      </c>
      <c r="D88" s="633"/>
      <c r="E88" s="626" t="s">
        <v>615</v>
      </c>
      <c r="F88" s="627">
        <v>2948277</v>
      </c>
      <c r="G88" s="628">
        <v>15730793.852791347</v>
      </c>
      <c r="H88" s="629">
        <v>10190.4746507783</v>
      </c>
      <c r="I88" s="630">
        <v>5369.4983713849042</v>
      </c>
      <c r="J88" s="629">
        <v>1457091</v>
      </c>
      <c r="K88" s="630">
        <f t="shared" si="1"/>
        <v>10796.027051701882</v>
      </c>
      <c r="L88" s="631">
        <v>13.32</v>
      </c>
      <c r="M88" s="651">
        <v>0.65249999999999997</v>
      </c>
      <c r="N88" s="630" t="str">
        <v>AMRB</v>
      </c>
      <c r="O88" s="652">
        <v>1</v>
      </c>
      <c r="P88" s="632">
        <v>0</v>
      </c>
    </row>
    <row r="89" spans="1:16" x14ac:dyDescent="0.2">
      <c r="A89" s="624" t="s">
        <v>470</v>
      </c>
      <c r="B89" s="633" t="s">
        <v>706</v>
      </c>
      <c r="C89" s="633" t="s">
        <v>627</v>
      </c>
      <c r="D89" s="633"/>
      <c r="E89" s="626" t="s">
        <v>620</v>
      </c>
      <c r="F89" s="627">
        <v>126860299</v>
      </c>
      <c r="G89" s="628">
        <v>5036891740.6563492</v>
      </c>
      <c r="H89" s="629">
        <v>42616.571138873252</v>
      </c>
      <c r="I89" s="630">
        <v>40777.608697051226</v>
      </c>
      <c r="J89" s="629">
        <v>68875266</v>
      </c>
      <c r="K89" s="630">
        <f t="shared" si="1"/>
        <v>73130.632129338701</v>
      </c>
      <c r="L89" s="631">
        <v>24.21</v>
      </c>
      <c r="M89" s="651">
        <v>0.83860000000000001</v>
      </c>
      <c r="N89" s="630" t="str">
        <v>WPRA</v>
      </c>
      <c r="O89" s="652">
        <v>0</v>
      </c>
      <c r="P89" s="632">
        <v>0</v>
      </c>
    </row>
    <row r="90" spans="1:16" x14ac:dyDescent="0.2">
      <c r="A90" s="624" t="s">
        <v>471</v>
      </c>
      <c r="B90" s="633" t="s">
        <v>707</v>
      </c>
      <c r="C90" s="633" t="s">
        <v>611</v>
      </c>
      <c r="D90" s="633"/>
      <c r="E90" s="626" t="s">
        <v>615</v>
      </c>
      <c r="F90" s="627">
        <v>10101697</v>
      </c>
      <c r="G90" s="628">
        <v>42932112.67605634</v>
      </c>
      <c r="H90" s="629">
        <v>10497.297919649705</v>
      </c>
      <c r="I90" s="630">
        <v>4405.4871092939093</v>
      </c>
      <c r="J90" s="629">
        <v>2633533</v>
      </c>
      <c r="K90" s="630">
        <f t="shared" si="1"/>
        <v>16302.097857158557</v>
      </c>
      <c r="L90" s="631">
        <v>12.8</v>
      </c>
      <c r="M90" s="651">
        <v>0.51180000000000003</v>
      </c>
      <c r="N90" s="630" t="str">
        <v>EMRB</v>
      </c>
      <c r="O90" s="652">
        <v>0</v>
      </c>
      <c r="P90" s="632">
        <v>1</v>
      </c>
    </row>
    <row r="91" spans="1:16" x14ac:dyDescent="0.2">
      <c r="A91" s="624" t="s">
        <v>472</v>
      </c>
      <c r="B91" s="633" t="s">
        <v>708</v>
      </c>
      <c r="C91" s="633" t="s">
        <v>614</v>
      </c>
      <c r="D91" s="633"/>
      <c r="E91" s="626" t="s">
        <v>615</v>
      </c>
      <c r="F91" s="627">
        <v>18551428</v>
      </c>
      <c r="G91" s="628">
        <v>179339994.85938442</v>
      </c>
      <c r="H91" s="629">
        <v>27466.220618657586</v>
      </c>
      <c r="I91" s="630">
        <v>9812.5958082731995</v>
      </c>
      <c r="J91" s="629">
        <v>9246046</v>
      </c>
      <c r="K91" s="630">
        <f t="shared" si="1"/>
        <v>19396.398726480966</v>
      </c>
      <c r="L91" s="631">
        <v>8.25</v>
      </c>
      <c r="M91" s="651">
        <v>0.59939999999999993</v>
      </c>
      <c r="N91" s="630" t="str">
        <v>EURC</v>
      </c>
      <c r="O91" s="652">
        <v>0</v>
      </c>
      <c r="P91" s="632">
        <v>1</v>
      </c>
    </row>
    <row r="92" spans="1:16" x14ac:dyDescent="0.2">
      <c r="A92" s="624" t="s">
        <v>473</v>
      </c>
      <c r="B92" s="633" t="s">
        <v>709</v>
      </c>
      <c r="C92" s="633" t="s">
        <v>617</v>
      </c>
      <c r="D92" s="633"/>
      <c r="E92" s="626" t="s">
        <v>618</v>
      </c>
      <c r="F92" s="627">
        <v>52573967</v>
      </c>
      <c r="G92" s="628">
        <v>92202956.320531964</v>
      </c>
      <c r="H92" s="629">
        <v>4641.0803769190406</v>
      </c>
      <c r="I92" s="630">
        <v>1912.6478668034376</v>
      </c>
      <c r="J92" s="629">
        <v>23658442</v>
      </c>
      <c r="K92" s="630">
        <f t="shared" si="1"/>
        <v>3897.2539409201995</v>
      </c>
      <c r="L92" s="631">
        <v>8.31</v>
      </c>
      <c r="M92" s="651">
        <v>0.45979999999999999</v>
      </c>
      <c r="N92" s="630" t="str">
        <v>AFRE</v>
      </c>
      <c r="O92" s="652">
        <v>1</v>
      </c>
      <c r="P92" s="632">
        <v>1</v>
      </c>
    </row>
    <row r="93" spans="1:16" x14ac:dyDescent="0.2">
      <c r="A93" s="624" t="s">
        <v>474</v>
      </c>
      <c r="B93" s="633" t="s">
        <v>710</v>
      </c>
      <c r="C93" s="633" t="s">
        <v>627</v>
      </c>
      <c r="D93" s="633"/>
      <c r="E93" s="626" t="s">
        <v>618</v>
      </c>
      <c r="F93" s="627">
        <v>117608</v>
      </c>
      <c r="G93" s="628">
        <v>200157.02064249848</v>
      </c>
      <c r="H93" s="629">
        <v>2439.3649300791171</v>
      </c>
      <c r="I93" s="630">
        <v>1601.8618685528538</v>
      </c>
      <c r="J93" s="629" t="e">
        <v>#N/A</v>
      </c>
      <c r="K93" s="630" t="e">
        <f t="shared" si="1"/>
        <v>#N/A</v>
      </c>
      <c r="L93" s="631">
        <v>7.43</v>
      </c>
      <c r="M93" s="651">
        <v>0.82299999999999995</v>
      </c>
      <c r="N93" s="630" t="str">
        <v>WPRB</v>
      </c>
      <c r="O93" s="652">
        <v>0</v>
      </c>
      <c r="P93" s="632">
        <v>0</v>
      </c>
    </row>
    <row r="94" spans="1:16" x14ac:dyDescent="0.2">
      <c r="A94" s="624" t="s">
        <v>475</v>
      </c>
      <c r="B94" s="633" t="s">
        <v>711</v>
      </c>
      <c r="C94" s="633" t="s">
        <v>611</v>
      </c>
      <c r="D94" s="633"/>
      <c r="E94" s="626" t="s">
        <v>620</v>
      </c>
      <c r="F94" s="627">
        <v>4207077</v>
      </c>
      <c r="G94" s="628">
        <v>138182400.33112583</v>
      </c>
      <c r="H94" s="629">
        <v>51962.047763139271</v>
      </c>
      <c r="I94" s="630">
        <v>32373.2511220507</v>
      </c>
      <c r="J94" s="629">
        <v>2453935</v>
      </c>
      <c r="K94" s="630">
        <f t="shared" si="1"/>
        <v>56310.53810762136</v>
      </c>
      <c r="L94" s="631">
        <v>8.93</v>
      </c>
      <c r="M94" s="651">
        <v>0.86959999999999993</v>
      </c>
      <c r="N94" s="630" t="str">
        <v>EMRB</v>
      </c>
      <c r="O94" s="652">
        <v>0</v>
      </c>
      <c r="P94" s="632">
        <v>0</v>
      </c>
    </row>
    <row r="95" spans="1:16" x14ac:dyDescent="0.2">
      <c r="A95" s="624" t="s">
        <v>476</v>
      </c>
      <c r="B95" s="633" t="s">
        <v>712</v>
      </c>
      <c r="C95" s="633" t="s">
        <v>614</v>
      </c>
      <c r="D95" s="633"/>
      <c r="E95" s="626" t="s">
        <v>618</v>
      </c>
      <c r="F95" s="627">
        <v>6415851</v>
      </c>
      <c r="G95" s="628">
        <v>8271108.6383993104</v>
      </c>
      <c r="H95" s="629">
        <v>5480.7426980281953</v>
      </c>
      <c r="I95" s="630">
        <v>1374.0321046742079</v>
      </c>
      <c r="J95" s="629">
        <v>2539281</v>
      </c>
      <c r="K95" s="630">
        <f t="shared" si="1"/>
        <v>3257.264020169217</v>
      </c>
      <c r="L95" s="631">
        <v>7.09</v>
      </c>
      <c r="M95" s="651">
        <v>0.51419999999999999</v>
      </c>
      <c r="N95" s="630" t="str">
        <v>EURB</v>
      </c>
      <c r="O95" s="652">
        <v>0</v>
      </c>
      <c r="P95" s="632">
        <v>0</v>
      </c>
    </row>
    <row r="96" spans="1:16" x14ac:dyDescent="0.2">
      <c r="A96" s="624" t="s">
        <v>477</v>
      </c>
      <c r="B96" s="633" t="s">
        <v>713</v>
      </c>
      <c r="C96" s="633" t="s">
        <v>627</v>
      </c>
      <c r="D96" s="633"/>
      <c r="E96" s="626" t="s">
        <v>618</v>
      </c>
      <c r="F96" s="627">
        <v>7169456</v>
      </c>
      <c r="G96" s="628">
        <v>18141651.381388422</v>
      </c>
      <c r="H96" s="629">
        <v>8220.178872959299</v>
      </c>
      <c r="I96" s="630">
        <v>2635.8000150335856</v>
      </c>
      <c r="J96" s="629" t="e">
        <v>#N/A</v>
      </c>
      <c r="K96" s="630" t="e">
        <f t="shared" si="1"/>
        <v>#N/A</v>
      </c>
      <c r="L96" s="631">
        <v>4.71</v>
      </c>
      <c r="M96" s="651" t="e">
        <v>#N/A</v>
      </c>
      <c r="N96" s="630" t="e">
        <v>#N/A</v>
      </c>
      <c r="O96" s="652" t="e">
        <v>#N/A</v>
      </c>
      <c r="P96" s="632">
        <v>0</v>
      </c>
    </row>
    <row r="97" spans="1:16" x14ac:dyDescent="0.2">
      <c r="A97" s="624" t="s">
        <v>478</v>
      </c>
      <c r="B97" s="633" t="s">
        <v>714</v>
      </c>
      <c r="C97" s="633" t="s">
        <v>614</v>
      </c>
      <c r="D97" s="633"/>
      <c r="E97" s="626" t="s">
        <v>620</v>
      </c>
      <c r="F97" s="627">
        <v>1906740</v>
      </c>
      <c r="G97" s="628">
        <v>34412210.812278256</v>
      </c>
      <c r="H97" s="629">
        <v>31883.25911480323</v>
      </c>
      <c r="I97" s="630">
        <v>17926.841589918971</v>
      </c>
      <c r="J97" s="629">
        <v>977105</v>
      </c>
      <c r="K97" s="630">
        <f t="shared" si="1"/>
        <v>35218.539268838314</v>
      </c>
      <c r="L97" s="631">
        <v>10.37</v>
      </c>
      <c r="M97" s="651">
        <v>0.60560000000000003</v>
      </c>
      <c r="N97" s="630" t="str">
        <v>EURC</v>
      </c>
      <c r="O97" s="652">
        <v>0</v>
      </c>
      <c r="P97" s="632">
        <v>0</v>
      </c>
    </row>
    <row r="98" spans="1:16" x14ac:dyDescent="0.2">
      <c r="A98" s="624" t="s">
        <v>479</v>
      </c>
      <c r="B98" s="633" t="s">
        <v>715</v>
      </c>
      <c r="C98" s="633" t="s">
        <v>611</v>
      </c>
      <c r="D98" s="633"/>
      <c r="E98" s="626" t="s">
        <v>615</v>
      </c>
      <c r="F98" s="627">
        <v>6855709</v>
      </c>
      <c r="G98" s="628">
        <v>55276157.552245975</v>
      </c>
      <c r="H98" s="629">
        <v>15179.580207755822</v>
      </c>
      <c r="I98" s="630">
        <v>7578.1723680817076</v>
      </c>
      <c r="J98" s="629">
        <v>2252342</v>
      </c>
      <c r="K98" s="630">
        <f t="shared" si="1"/>
        <v>24541.636018085163</v>
      </c>
      <c r="L98" s="631">
        <v>13.43</v>
      </c>
      <c r="M98" s="651">
        <v>0.48979999999999996</v>
      </c>
      <c r="N98" s="630" t="str">
        <v>EMRB</v>
      </c>
      <c r="O98" s="652">
        <v>0</v>
      </c>
      <c r="P98" s="632">
        <v>0</v>
      </c>
    </row>
    <row r="99" spans="1:16" x14ac:dyDescent="0.2">
      <c r="A99" s="624" t="s">
        <v>480</v>
      </c>
      <c r="B99" s="633" t="s">
        <v>716</v>
      </c>
      <c r="C99" s="633" t="s">
        <v>617</v>
      </c>
      <c r="D99" s="633"/>
      <c r="E99" s="626" t="s">
        <v>618</v>
      </c>
      <c r="F99" s="627">
        <v>2125267</v>
      </c>
      <c r="G99" s="628">
        <v>2514146.8879166385</v>
      </c>
      <c r="H99" s="629">
        <v>2693.198372671171</v>
      </c>
      <c r="I99" s="630">
        <v>1113.3721403358106</v>
      </c>
      <c r="J99" s="629">
        <v>930599</v>
      </c>
      <c r="K99" s="630">
        <f t="shared" si="1"/>
        <v>2701.643659531805</v>
      </c>
      <c r="L99" s="631">
        <v>8.76</v>
      </c>
      <c r="M99" s="651">
        <v>0.43540000000000001</v>
      </c>
      <c r="N99" s="630" t="str">
        <v>AFRE</v>
      </c>
      <c r="O99" s="652">
        <v>1</v>
      </c>
      <c r="P99" s="632">
        <v>0</v>
      </c>
    </row>
    <row r="100" spans="1:16" x14ac:dyDescent="0.2">
      <c r="A100" s="624" t="s">
        <v>481</v>
      </c>
      <c r="B100" s="633" t="s">
        <v>717</v>
      </c>
      <c r="C100" s="633" t="s">
        <v>617</v>
      </c>
      <c r="D100" s="633"/>
      <c r="E100" s="626" t="s">
        <v>612</v>
      </c>
      <c r="F100" s="627">
        <v>4937374</v>
      </c>
      <c r="G100" s="628">
        <v>3422754.8</v>
      </c>
      <c r="H100" s="629">
        <v>1531.920185870516</v>
      </c>
      <c r="I100" s="630">
        <v>672.34049922084091</v>
      </c>
      <c r="J100" s="629">
        <v>2244323</v>
      </c>
      <c r="K100" s="630">
        <f t="shared" si="1"/>
        <v>1525.0722823764672</v>
      </c>
      <c r="L100" s="631">
        <v>4.05</v>
      </c>
      <c r="M100" s="651">
        <v>0.161</v>
      </c>
      <c r="N100" s="630" t="str">
        <v>AFRD</v>
      </c>
      <c r="O100" s="652">
        <v>0</v>
      </c>
      <c r="P100" s="632">
        <v>0</v>
      </c>
    </row>
    <row r="101" spans="1:16" x14ac:dyDescent="0.2">
      <c r="A101" s="624" t="s">
        <v>482</v>
      </c>
      <c r="B101" s="633" t="s">
        <v>718</v>
      </c>
      <c r="C101" s="633" t="s">
        <v>611</v>
      </c>
      <c r="D101" s="633"/>
      <c r="E101" s="626" t="s">
        <v>615</v>
      </c>
      <c r="F101" s="627">
        <v>6777453</v>
      </c>
      <c r="G101" s="628">
        <v>52607888.717948712</v>
      </c>
      <c r="H101" s="629">
        <v>15815.876907796799</v>
      </c>
      <c r="I101" s="630">
        <v>7685.9481324831786</v>
      </c>
      <c r="J101" s="629">
        <v>2318143</v>
      </c>
      <c r="K101" s="630">
        <f t="shared" si="1"/>
        <v>22693.979067705794</v>
      </c>
      <c r="L101" s="631" t="e">
        <v>#N/A</v>
      </c>
      <c r="M101" s="651">
        <v>0</v>
      </c>
      <c r="N101" s="630" t="e">
        <v>#N/A</v>
      </c>
      <c r="O101" s="652" t="e">
        <v>#N/A</v>
      </c>
      <c r="P101" s="632">
        <v>0</v>
      </c>
    </row>
    <row r="102" spans="1:16" x14ac:dyDescent="0.2">
      <c r="A102" s="624" t="s">
        <v>483</v>
      </c>
      <c r="B102" s="633" t="s">
        <v>719</v>
      </c>
      <c r="C102" s="633" t="s">
        <v>614</v>
      </c>
      <c r="D102" s="633"/>
      <c r="E102" s="626" t="s">
        <v>620</v>
      </c>
      <c r="F102" s="627">
        <v>2759631</v>
      </c>
      <c r="G102" s="628">
        <v>53724663.842562288</v>
      </c>
      <c r="H102" s="629">
        <v>38540.781454233853</v>
      </c>
      <c r="I102" s="630">
        <v>19575.768481407049</v>
      </c>
      <c r="J102" s="629">
        <v>1454102</v>
      </c>
      <c r="K102" s="630">
        <f t="shared" si="1"/>
        <v>36946.970599423068</v>
      </c>
      <c r="L102" s="631">
        <v>13.17</v>
      </c>
      <c r="M102" s="651">
        <v>0.65090000000000003</v>
      </c>
      <c r="N102" s="630" t="str">
        <v>EURC</v>
      </c>
      <c r="O102" s="652">
        <v>0</v>
      </c>
      <c r="P102" s="632">
        <v>0</v>
      </c>
    </row>
    <row r="103" spans="1:16" x14ac:dyDescent="0.2">
      <c r="A103" s="624" t="s">
        <v>484</v>
      </c>
      <c r="B103" s="633" t="s">
        <v>720</v>
      </c>
      <c r="C103" s="633" t="s">
        <v>614</v>
      </c>
      <c r="D103" s="633"/>
      <c r="E103" s="626" t="s">
        <v>620</v>
      </c>
      <c r="F103" s="627">
        <v>615730</v>
      </c>
      <c r="G103" s="628">
        <v>71250208.995642498</v>
      </c>
      <c r="H103" s="629">
        <v>117341.91506435387</v>
      </c>
      <c r="I103" s="630">
        <v>113218.71334967784</v>
      </c>
      <c r="J103" s="629">
        <v>314783</v>
      </c>
      <c r="K103" s="630">
        <f t="shared" si="1"/>
        <v>226347.06764864209</v>
      </c>
      <c r="L103" s="631">
        <v>10.9</v>
      </c>
      <c r="M103" s="651">
        <v>0.85870000000000002</v>
      </c>
      <c r="N103" s="630" t="str">
        <v>EURA</v>
      </c>
      <c r="O103" s="652">
        <v>1</v>
      </c>
      <c r="P103" s="632">
        <v>0</v>
      </c>
    </row>
    <row r="104" spans="1:16" x14ac:dyDescent="0.2">
      <c r="A104" s="624" t="s">
        <v>485</v>
      </c>
      <c r="B104" s="633" t="s">
        <v>721</v>
      </c>
      <c r="C104" s="633" t="s">
        <v>617</v>
      </c>
      <c r="D104" s="633"/>
      <c r="E104" s="626" t="s">
        <v>612</v>
      </c>
      <c r="F104" s="627">
        <v>26969306</v>
      </c>
      <c r="G104" s="628">
        <v>13760033.096512176</v>
      </c>
      <c r="H104" s="629">
        <v>1687.0692272422193</v>
      </c>
      <c r="I104" s="630">
        <v>522.98952427140796</v>
      </c>
      <c r="J104" s="629">
        <v>13864026</v>
      </c>
      <c r="K104" s="630">
        <f t="shared" si="1"/>
        <v>992.49908334795225</v>
      </c>
      <c r="L104" s="631">
        <v>7.95</v>
      </c>
      <c r="M104" s="651">
        <v>0.32189999999999996</v>
      </c>
      <c r="N104" s="630" t="str">
        <v>AFRD</v>
      </c>
      <c r="O104" s="652">
        <v>0</v>
      </c>
      <c r="P104" s="632">
        <v>1</v>
      </c>
    </row>
    <row r="105" spans="1:16" x14ac:dyDescent="0.2">
      <c r="A105" s="624" t="s">
        <v>486</v>
      </c>
      <c r="B105" s="633" t="s">
        <v>722</v>
      </c>
      <c r="C105" s="633" t="s">
        <v>617</v>
      </c>
      <c r="D105" s="633"/>
      <c r="E105" s="626" t="s">
        <v>612</v>
      </c>
      <c r="F105" s="627">
        <v>18628749</v>
      </c>
      <c r="G105" s="628">
        <v>9880675.7859305702</v>
      </c>
      <c r="H105" s="629">
        <v>1602.14678205936</v>
      </c>
      <c r="I105" s="630">
        <v>591.84638955664639</v>
      </c>
      <c r="J105" s="629">
        <v>8137770</v>
      </c>
      <c r="K105" s="630">
        <f t="shared" si="1"/>
        <v>1214.1748643584876</v>
      </c>
      <c r="L105" s="631">
        <v>8.67</v>
      </c>
      <c r="M105" s="651">
        <v>0.32590000000000002</v>
      </c>
      <c r="N105" s="630" t="str">
        <v>AFRE</v>
      </c>
      <c r="O105" s="652">
        <v>1</v>
      </c>
      <c r="P105" s="632">
        <v>1</v>
      </c>
    </row>
    <row r="106" spans="1:16" x14ac:dyDescent="0.2">
      <c r="A106" s="624" t="s">
        <v>487</v>
      </c>
      <c r="B106" s="633" t="s">
        <v>723</v>
      </c>
      <c r="C106" s="633" t="s">
        <v>627</v>
      </c>
      <c r="D106" s="633"/>
      <c r="E106" s="626" t="s">
        <v>615</v>
      </c>
      <c r="F106" s="627">
        <v>31949789</v>
      </c>
      <c r="G106" s="628">
        <v>358791603.67772794</v>
      </c>
      <c r="H106" s="629">
        <v>29623.40515874045</v>
      </c>
      <c r="I106" s="630">
        <v>11432.822997301837</v>
      </c>
      <c r="J106" s="629">
        <v>15885413</v>
      </c>
      <c r="K106" s="630">
        <f t="shared" si="1"/>
        <v>22586.230756337776</v>
      </c>
      <c r="L106" s="631">
        <v>8.48</v>
      </c>
      <c r="M106" s="651">
        <v>0.52200000000000002</v>
      </c>
      <c r="N106" s="630" t="str">
        <v>WPRB</v>
      </c>
      <c r="O106" s="652">
        <v>1</v>
      </c>
      <c r="P106" s="632">
        <v>1</v>
      </c>
    </row>
    <row r="107" spans="1:16" x14ac:dyDescent="0.2">
      <c r="A107" s="624" t="s">
        <v>488</v>
      </c>
      <c r="B107" s="633" t="s">
        <v>724</v>
      </c>
      <c r="C107" s="633" t="s">
        <v>633</v>
      </c>
      <c r="D107" s="633"/>
      <c r="E107" s="626" t="s">
        <v>615</v>
      </c>
      <c r="F107" s="627">
        <v>530957</v>
      </c>
      <c r="G107" s="628">
        <v>5300962.659510877</v>
      </c>
      <c r="H107" s="629">
        <v>20335.589332200383</v>
      </c>
      <c r="I107" s="630">
        <v>10561.613511350777</v>
      </c>
      <c r="J107" s="629">
        <v>243789</v>
      </c>
      <c r="K107" s="630">
        <f t="shared" si="1"/>
        <v>21744.060066331444</v>
      </c>
      <c r="L107" s="631">
        <v>19.149999999999999</v>
      </c>
      <c r="M107" s="651">
        <v>0.79299999999999993</v>
      </c>
      <c r="N107" s="630" t="str">
        <v>SEARD</v>
      </c>
      <c r="O107" s="652">
        <v>1</v>
      </c>
      <c r="P107" s="632">
        <v>0</v>
      </c>
    </row>
    <row r="108" spans="1:16" x14ac:dyDescent="0.2">
      <c r="A108" s="624" t="s">
        <v>489</v>
      </c>
      <c r="B108" s="633" t="s">
        <v>725</v>
      </c>
      <c r="C108" s="633" t="s">
        <v>617</v>
      </c>
      <c r="D108" s="633"/>
      <c r="E108" s="626" t="s">
        <v>612</v>
      </c>
      <c r="F108" s="627">
        <v>19658023</v>
      </c>
      <c r="G108" s="628">
        <v>17070866.299094509</v>
      </c>
      <c r="H108" s="629">
        <v>2419.8868412337783</v>
      </c>
      <c r="I108" s="630">
        <v>879.04318730081184</v>
      </c>
      <c r="J108" s="629">
        <v>7153726</v>
      </c>
      <c r="K108" s="630">
        <f t="shared" si="1"/>
        <v>2386.290207242283</v>
      </c>
      <c r="L108" s="631">
        <v>5.67</v>
      </c>
      <c r="M108" s="651">
        <v>0.33649999999999997</v>
      </c>
      <c r="N108" s="630" t="str">
        <v>AFRD</v>
      </c>
      <c r="O108" s="652">
        <v>0</v>
      </c>
      <c r="P108" s="632">
        <v>1</v>
      </c>
    </row>
    <row r="109" spans="1:16" x14ac:dyDescent="0.2">
      <c r="A109" s="624" t="s">
        <v>490</v>
      </c>
      <c r="B109" s="633" t="s">
        <v>726</v>
      </c>
      <c r="C109" s="633" t="s">
        <v>614</v>
      </c>
      <c r="D109" s="633"/>
      <c r="E109" s="626" t="s">
        <v>620</v>
      </c>
      <c r="F109" s="627">
        <v>440377</v>
      </c>
      <c r="G109" s="628">
        <v>14864712.990163086</v>
      </c>
      <c r="H109" s="629">
        <v>45937.700168460564</v>
      </c>
      <c r="I109" s="630">
        <v>30186.195962197886</v>
      </c>
      <c r="J109" s="629">
        <v>232026</v>
      </c>
      <c r="K109" s="630">
        <f t="shared" si="1"/>
        <v>64064.859068221172</v>
      </c>
      <c r="L109" s="631">
        <v>14.07</v>
      </c>
      <c r="M109" s="651">
        <v>0.63100000000000001</v>
      </c>
      <c r="N109" s="630" t="str">
        <v>EURA</v>
      </c>
      <c r="O109" s="652">
        <v>1</v>
      </c>
      <c r="P109" s="632">
        <v>0</v>
      </c>
    </row>
    <row r="110" spans="1:16" x14ac:dyDescent="0.2">
      <c r="A110" s="624" t="s">
        <v>491</v>
      </c>
      <c r="B110" s="633" t="s">
        <v>727</v>
      </c>
      <c r="C110" s="633" t="s">
        <v>627</v>
      </c>
      <c r="D110" s="633"/>
      <c r="E110" s="626" t="s">
        <v>615</v>
      </c>
      <c r="F110" s="627">
        <v>58791</v>
      </c>
      <c r="G110" s="628">
        <v>221588.9</v>
      </c>
      <c r="H110" s="629">
        <v>4219.7934399009055</v>
      </c>
      <c r="I110" s="630">
        <v>4073.109829735844</v>
      </c>
      <c r="J110" s="629" t="e">
        <v>#N/A</v>
      </c>
      <c r="K110" s="630" t="e">
        <f t="shared" si="1"/>
        <v>#N/A</v>
      </c>
      <c r="L110" s="631">
        <v>10.51</v>
      </c>
      <c r="M110" s="651">
        <v>0.41170000000000001</v>
      </c>
      <c r="N110" s="630" t="str">
        <v>WPRB</v>
      </c>
      <c r="O110" s="652">
        <v>0</v>
      </c>
      <c r="P110" s="632">
        <v>0</v>
      </c>
    </row>
    <row r="111" spans="1:16" x14ac:dyDescent="0.2">
      <c r="A111" s="624" t="s">
        <v>492</v>
      </c>
      <c r="B111" s="633" t="s">
        <v>728</v>
      </c>
      <c r="C111" s="633" t="s">
        <v>617</v>
      </c>
      <c r="D111" s="633"/>
      <c r="E111" s="626" t="s">
        <v>618</v>
      </c>
      <c r="F111" s="627">
        <v>4525698</v>
      </c>
      <c r="G111" s="628">
        <v>7354430.0401196573</v>
      </c>
      <c r="H111" s="629">
        <v>5569.9952623887011</v>
      </c>
      <c r="I111" s="630">
        <v>1743.3029009376776</v>
      </c>
      <c r="J111" s="629">
        <v>1228426</v>
      </c>
      <c r="K111" s="630">
        <f t="shared" si="1"/>
        <v>5986.872664791902</v>
      </c>
      <c r="L111" s="631">
        <v>6.98</v>
      </c>
      <c r="M111" s="651">
        <v>0.37479999999999997</v>
      </c>
      <c r="N111" s="630" t="str">
        <v>AFRD</v>
      </c>
      <c r="O111" s="652">
        <v>0</v>
      </c>
      <c r="P111" s="632">
        <v>0</v>
      </c>
    </row>
    <row r="112" spans="1:16" x14ac:dyDescent="0.2">
      <c r="A112" s="624" t="s">
        <v>493</v>
      </c>
      <c r="B112" s="633" t="s">
        <v>729</v>
      </c>
      <c r="C112" s="633" t="s">
        <v>617</v>
      </c>
      <c r="D112" s="633"/>
      <c r="E112" s="626" t="s">
        <v>620</v>
      </c>
      <c r="F112" s="627">
        <v>1269670</v>
      </c>
      <c r="G112" s="628">
        <v>14181951.058512898</v>
      </c>
      <c r="H112" s="629">
        <v>23836.916886390525</v>
      </c>
      <c r="I112" s="630">
        <v>11097.168977136957</v>
      </c>
      <c r="J112" s="629">
        <v>611613</v>
      </c>
      <c r="K112" s="630">
        <f t="shared" si="1"/>
        <v>23187.785508994901</v>
      </c>
      <c r="L112" s="631">
        <v>10.199999999999999</v>
      </c>
      <c r="M112" s="651">
        <v>0.47039999999999998</v>
      </c>
      <c r="N112" s="630" t="str">
        <v>AFRD</v>
      </c>
      <c r="O112" s="652">
        <v>0</v>
      </c>
      <c r="P112" s="632">
        <v>0</v>
      </c>
    </row>
    <row r="113" spans="1:16" x14ac:dyDescent="0.2">
      <c r="A113" s="624" t="s">
        <v>494</v>
      </c>
      <c r="B113" s="633" t="s">
        <v>730</v>
      </c>
      <c r="C113" s="633" t="s">
        <v>623</v>
      </c>
      <c r="D113" s="633"/>
      <c r="E113" s="626" t="s">
        <v>615</v>
      </c>
      <c r="F113" s="627">
        <v>127575529</v>
      </c>
      <c r="G113" s="628">
        <v>1222408203.104296</v>
      </c>
      <c r="H113" s="629">
        <v>19863.027230148098</v>
      </c>
      <c r="I113" s="630">
        <v>9950.4500804845866</v>
      </c>
      <c r="J113" s="629">
        <v>56596032</v>
      </c>
      <c r="K113" s="630">
        <f t="shared" si="1"/>
        <v>21598.832283936372</v>
      </c>
      <c r="L113" s="631">
        <v>10.32</v>
      </c>
      <c r="M113" s="651">
        <v>0.49310000000000004</v>
      </c>
      <c r="N113" s="630" t="str">
        <v>AMRB</v>
      </c>
      <c r="O113" s="652">
        <v>0</v>
      </c>
      <c r="P113" s="632">
        <v>1</v>
      </c>
    </row>
    <row r="114" spans="1:16" x14ac:dyDescent="0.2">
      <c r="A114" s="624" t="s">
        <v>495</v>
      </c>
      <c r="B114" s="633" t="s">
        <v>731</v>
      </c>
      <c r="C114" s="633" t="s">
        <v>627</v>
      </c>
      <c r="D114" s="633"/>
      <c r="E114" s="626" t="s">
        <v>618</v>
      </c>
      <c r="F114" s="627">
        <v>113811</v>
      </c>
      <c r="G114" s="628">
        <v>401932.3</v>
      </c>
      <c r="H114" s="629">
        <v>3612.0976720125268</v>
      </c>
      <c r="I114" s="630">
        <v>3585.3924488845541</v>
      </c>
      <c r="J114" s="629" t="e">
        <v>#N/A</v>
      </c>
      <c r="K114" s="630" t="e">
        <f t="shared" si="1"/>
        <v>#N/A</v>
      </c>
      <c r="L114" s="631">
        <v>5.38</v>
      </c>
      <c r="M114" s="651">
        <v>0.2833</v>
      </c>
      <c r="N114" s="630" t="e">
        <v>#N/A</v>
      </c>
      <c r="O114" s="652" t="e">
        <v>#N/A</v>
      </c>
      <c r="P114" s="632">
        <v>0</v>
      </c>
    </row>
    <row r="115" spans="1:16" x14ac:dyDescent="0.2">
      <c r="A115" s="624" t="s">
        <v>496</v>
      </c>
      <c r="B115" s="633" t="s">
        <v>732</v>
      </c>
      <c r="C115" s="633" t="s">
        <v>614</v>
      </c>
      <c r="D115" s="633"/>
      <c r="E115" s="626" t="s">
        <v>620</v>
      </c>
      <c r="F115" s="627">
        <v>38967</v>
      </c>
      <c r="G115" s="628">
        <v>7194024.5630609347</v>
      </c>
      <c r="H115" s="629">
        <v>0</v>
      </c>
      <c r="I115" s="630">
        <v>189487.14712837973</v>
      </c>
      <c r="J115" s="629" t="e">
        <v>#N/A</v>
      </c>
      <c r="K115" s="630" t="e">
        <f t="shared" si="1"/>
        <v>#N/A</v>
      </c>
      <c r="L115" s="631">
        <v>5.65</v>
      </c>
      <c r="M115" s="651">
        <v>0.84959999999999991</v>
      </c>
      <c r="N115" s="630" t="str">
        <v>EURA</v>
      </c>
      <c r="O115" s="652">
        <v>0</v>
      </c>
      <c r="P115" s="632">
        <v>0</v>
      </c>
    </row>
    <row r="116" spans="1:16" x14ac:dyDescent="0.2">
      <c r="A116" s="624" t="s">
        <v>497</v>
      </c>
      <c r="B116" s="633" t="s">
        <v>733</v>
      </c>
      <c r="C116" s="633" t="s">
        <v>627</v>
      </c>
      <c r="D116" s="633"/>
      <c r="E116" s="626" t="s">
        <v>618</v>
      </c>
      <c r="F116" s="627">
        <v>3225166</v>
      </c>
      <c r="G116" s="628">
        <v>13178094.459454764</v>
      </c>
      <c r="H116" s="629">
        <v>13014.112902849711</v>
      </c>
      <c r="I116" s="630">
        <v>4404.8458302020754</v>
      </c>
      <c r="J116" s="629">
        <v>1350058</v>
      </c>
      <c r="K116" s="630">
        <f t="shared" si="1"/>
        <v>9761.1320842917594</v>
      </c>
      <c r="L116" s="631">
        <v>6.8</v>
      </c>
      <c r="M116" s="651">
        <v>0.5665</v>
      </c>
      <c r="N116" s="630" t="str">
        <v>WPRB</v>
      </c>
      <c r="O116" s="652">
        <v>0</v>
      </c>
      <c r="P116" s="632">
        <v>0</v>
      </c>
    </row>
    <row r="117" spans="1:16" x14ac:dyDescent="0.2">
      <c r="A117" s="624" t="s">
        <v>498</v>
      </c>
      <c r="B117" s="633" t="s">
        <v>734</v>
      </c>
      <c r="C117" s="633" t="s">
        <v>614</v>
      </c>
      <c r="D117" s="633"/>
      <c r="E117" s="626" t="s">
        <v>615</v>
      </c>
      <c r="F117" s="627">
        <v>627988</v>
      </c>
      <c r="G117" s="628">
        <v>5504166.666666667</v>
      </c>
      <c r="H117" s="629">
        <v>23097.31682330295</v>
      </c>
      <c r="I117" s="630">
        <v>8910.6508341461285</v>
      </c>
      <c r="J117" s="629">
        <v>295091</v>
      </c>
      <c r="K117" s="630">
        <f t="shared" si="1"/>
        <v>18652.438287398352</v>
      </c>
      <c r="L117" s="631">
        <v>11.32</v>
      </c>
      <c r="M117" s="651">
        <v>0.60840000000000005</v>
      </c>
      <c r="N117" s="630" t="str">
        <v>EURB</v>
      </c>
      <c r="O117" s="652">
        <v>0</v>
      </c>
      <c r="P117" s="632">
        <v>0</v>
      </c>
    </row>
    <row r="118" spans="1:16" x14ac:dyDescent="0.2">
      <c r="A118" s="624" t="s">
        <v>499</v>
      </c>
      <c r="B118" s="633" t="s">
        <v>735</v>
      </c>
      <c r="C118" s="633" t="s">
        <v>611</v>
      </c>
      <c r="D118" s="633"/>
      <c r="E118" s="626" t="s">
        <v>618</v>
      </c>
      <c r="F118" s="627">
        <v>36471766</v>
      </c>
      <c r="G118" s="628">
        <v>118096227.40009162</v>
      </c>
      <c r="H118" s="629">
        <v>7865.9065239828797</v>
      </c>
      <c r="I118" s="630">
        <v>3235.0006604823802</v>
      </c>
      <c r="J118" s="629">
        <v>12102965</v>
      </c>
      <c r="K118" s="630">
        <f t="shared" si="1"/>
        <v>9757.6277713842537</v>
      </c>
      <c r="L118" s="631">
        <v>7.12</v>
      </c>
      <c r="M118" s="651">
        <v>0.39880000000000004</v>
      </c>
      <c r="N118" s="630" t="str">
        <v>EMRD</v>
      </c>
      <c r="O118" s="652">
        <v>0</v>
      </c>
      <c r="P118" s="632">
        <v>1</v>
      </c>
    </row>
    <row r="119" spans="1:16" x14ac:dyDescent="0.2">
      <c r="A119" s="624" t="s">
        <v>500</v>
      </c>
      <c r="B119" s="633" t="s">
        <v>736</v>
      </c>
      <c r="C119" s="633" t="s">
        <v>617</v>
      </c>
      <c r="D119" s="633"/>
      <c r="E119" s="626" t="s">
        <v>612</v>
      </c>
      <c r="F119" s="627">
        <v>30366043</v>
      </c>
      <c r="G119" s="628">
        <v>14845870.050709249</v>
      </c>
      <c r="H119" s="629">
        <v>1335.9864109440161</v>
      </c>
      <c r="I119" s="630">
        <v>506.64163908304602</v>
      </c>
      <c r="J119" s="629">
        <v>13327042</v>
      </c>
      <c r="K119" s="630">
        <f t="shared" si="1"/>
        <v>1113.9658786030125</v>
      </c>
      <c r="L119" s="631">
        <v>5.55</v>
      </c>
      <c r="M119" s="651">
        <v>0.21280000000000002</v>
      </c>
      <c r="N119" s="630" t="str">
        <v>AFRE</v>
      </c>
      <c r="O119" s="652">
        <v>0</v>
      </c>
      <c r="P119" s="632">
        <v>1</v>
      </c>
    </row>
    <row r="120" spans="1:16" x14ac:dyDescent="0.2">
      <c r="A120" s="624" t="s">
        <v>501</v>
      </c>
      <c r="B120" s="633" t="s">
        <v>737</v>
      </c>
      <c r="C120" s="633" t="s">
        <v>633</v>
      </c>
      <c r="D120" s="633"/>
      <c r="E120" s="626" t="s">
        <v>618</v>
      </c>
      <c r="F120" s="627">
        <v>54045422</v>
      </c>
      <c r="G120" s="628">
        <v>67144726.167930335</v>
      </c>
      <c r="H120" s="629">
        <v>4940.1524991431943</v>
      </c>
      <c r="I120" s="630">
        <v>1271.1115749486009</v>
      </c>
      <c r="J120" s="629">
        <v>23819742</v>
      </c>
      <c r="K120" s="630">
        <f t="shared" si="1"/>
        <v>2818.8687420682531</v>
      </c>
      <c r="L120" s="631">
        <v>3.64</v>
      </c>
      <c r="M120" s="651">
        <v>0.15759999999999999</v>
      </c>
      <c r="N120" s="630" t="str">
        <v>SEARD</v>
      </c>
      <c r="O120" s="652">
        <v>0</v>
      </c>
      <c r="P120" s="632">
        <v>1</v>
      </c>
    </row>
    <row r="121" spans="1:16" x14ac:dyDescent="0.2">
      <c r="A121" s="624" t="s">
        <v>502</v>
      </c>
      <c r="B121" s="633" t="s">
        <v>738</v>
      </c>
      <c r="C121" s="633" t="s">
        <v>617</v>
      </c>
      <c r="D121" s="633"/>
      <c r="E121" s="626" t="s">
        <v>615</v>
      </c>
      <c r="F121" s="627">
        <v>2494524</v>
      </c>
      <c r="G121" s="628">
        <v>13682062.249223584</v>
      </c>
      <c r="H121" s="629">
        <v>10227.582624143774</v>
      </c>
      <c r="I121" s="630">
        <v>5009.6859039140136</v>
      </c>
      <c r="J121" s="629">
        <v>926691</v>
      </c>
      <c r="K121" s="630">
        <f t="shared" si="1"/>
        <v>14764.427677859811</v>
      </c>
      <c r="L121" s="631">
        <v>10.65</v>
      </c>
      <c r="M121" s="651">
        <v>0.46899999999999997</v>
      </c>
      <c r="N121" s="630" t="str">
        <v>AFRE</v>
      </c>
      <c r="O121" s="652">
        <v>1</v>
      </c>
      <c r="P121" s="632">
        <v>0</v>
      </c>
    </row>
    <row r="122" spans="1:16" x14ac:dyDescent="0.2">
      <c r="A122" s="624" t="s">
        <v>503</v>
      </c>
      <c r="B122" s="633" t="s">
        <v>739</v>
      </c>
      <c r="C122" s="633" t="s">
        <v>627</v>
      </c>
      <c r="D122" s="633"/>
      <c r="E122" s="626" t="s">
        <v>620</v>
      </c>
      <c r="F122" s="627">
        <v>10764</v>
      </c>
      <c r="G122" s="628">
        <v>124021.3936904116</v>
      </c>
      <c r="H122" s="629">
        <v>14099.485353736236</v>
      </c>
      <c r="I122" s="630">
        <v>11029.735582421332</v>
      </c>
      <c r="J122" s="629" t="e">
        <v>#N/A</v>
      </c>
      <c r="K122" s="630" t="e">
        <f t="shared" si="1"/>
        <v>#N/A</v>
      </c>
      <c r="L122" s="631">
        <v>6.8</v>
      </c>
      <c r="M122" s="651">
        <v>0.86309999999999998</v>
      </c>
      <c r="N122" s="630" t="str">
        <v>WPRB</v>
      </c>
      <c r="O122" s="652">
        <v>0</v>
      </c>
      <c r="P122" s="632">
        <v>0</v>
      </c>
    </row>
    <row r="123" spans="1:16" x14ac:dyDescent="0.2">
      <c r="A123" s="624" t="s">
        <v>504</v>
      </c>
      <c r="B123" s="633" t="s">
        <v>740</v>
      </c>
      <c r="C123" s="633" t="s">
        <v>633</v>
      </c>
      <c r="D123" s="633"/>
      <c r="E123" s="626" t="s">
        <v>618</v>
      </c>
      <c r="F123" s="627">
        <v>28608715</v>
      </c>
      <c r="G123" s="628">
        <v>33111525.182713255</v>
      </c>
      <c r="H123" s="629">
        <v>4119.9223393551447</v>
      </c>
      <c r="I123" s="630">
        <v>1194.9568757257528</v>
      </c>
      <c r="J123" s="629">
        <v>16798879</v>
      </c>
      <c r="K123" s="630">
        <f t="shared" si="1"/>
        <v>1971.0556390526569</v>
      </c>
      <c r="L123" s="631">
        <v>4.03</v>
      </c>
      <c r="M123" s="651">
        <v>0.24809999999999999</v>
      </c>
      <c r="N123" s="630" t="str">
        <v>SEARD</v>
      </c>
      <c r="O123" s="652">
        <v>1</v>
      </c>
      <c r="P123" s="632">
        <v>1</v>
      </c>
    </row>
    <row r="124" spans="1:16" x14ac:dyDescent="0.2">
      <c r="A124" s="624" t="s">
        <v>505</v>
      </c>
      <c r="B124" s="633" t="s">
        <v>741</v>
      </c>
      <c r="C124" s="633" t="s">
        <v>614</v>
      </c>
      <c r="D124" s="633"/>
      <c r="E124" s="626" t="s">
        <v>620</v>
      </c>
      <c r="F124" s="627">
        <v>17097123</v>
      </c>
      <c r="G124" s="628">
        <v>913597086.06259954</v>
      </c>
      <c r="H124" s="629">
        <v>59004.324966401597</v>
      </c>
      <c r="I124" s="630">
        <v>52476.273253332714</v>
      </c>
      <c r="J124" s="629">
        <v>9316341</v>
      </c>
      <c r="K124" s="630">
        <f t="shared" si="1"/>
        <v>98063.93798408618</v>
      </c>
      <c r="L124" s="631">
        <v>15.96</v>
      </c>
      <c r="M124" s="651">
        <v>0.65900000000000003</v>
      </c>
      <c r="N124" s="630" t="str">
        <v>EURA</v>
      </c>
      <c r="O124" s="652">
        <v>1</v>
      </c>
      <c r="P124" s="632">
        <v>0</v>
      </c>
    </row>
    <row r="125" spans="1:16" x14ac:dyDescent="0.2">
      <c r="A125" s="624" t="s">
        <v>506</v>
      </c>
      <c r="B125" s="633" t="s">
        <v>742</v>
      </c>
      <c r="C125" s="633" t="s">
        <v>627</v>
      </c>
      <c r="D125" s="633"/>
      <c r="E125" s="626" t="s">
        <v>620</v>
      </c>
      <c r="F125" s="627">
        <v>4783062</v>
      </c>
      <c r="G125" s="628">
        <v>212225726.65786445</v>
      </c>
      <c r="H125" s="629">
        <v>45437.8889864425</v>
      </c>
      <c r="I125" s="630">
        <v>42755.216263452246</v>
      </c>
      <c r="J125" s="629">
        <v>2714184</v>
      </c>
      <c r="K125" s="630">
        <f t="shared" si="1"/>
        <v>78191.355728964743</v>
      </c>
      <c r="L125" s="631">
        <v>18.66</v>
      </c>
      <c r="M125" s="651">
        <v>0.75560000000000005</v>
      </c>
      <c r="N125" s="630" t="str">
        <v>WPRA</v>
      </c>
      <c r="O125" s="652">
        <v>1</v>
      </c>
      <c r="P125" s="632">
        <v>0</v>
      </c>
    </row>
    <row r="126" spans="1:16" x14ac:dyDescent="0.2">
      <c r="A126" s="624" t="s">
        <v>507</v>
      </c>
      <c r="B126" s="633" t="s">
        <v>743</v>
      </c>
      <c r="C126" s="633" t="s">
        <v>623</v>
      </c>
      <c r="D126" s="633"/>
      <c r="E126" s="626" t="s">
        <v>618</v>
      </c>
      <c r="F126" s="627">
        <v>6545503</v>
      </c>
      <c r="G126" s="628">
        <v>13025239.912275141</v>
      </c>
      <c r="H126" s="629">
        <v>5682.2159776034096</v>
      </c>
      <c r="I126" s="630">
        <v>1926.6996939827582</v>
      </c>
      <c r="J126" s="629">
        <v>2981826</v>
      </c>
      <c r="K126" s="630">
        <f t="shared" si="1"/>
        <v>4368.2092490558271</v>
      </c>
      <c r="L126" s="631">
        <v>18.260000000000002</v>
      </c>
      <c r="M126" s="651">
        <v>0.60919999999999996</v>
      </c>
      <c r="N126" s="630" t="str">
        <v>AMRD</v>
      </c>
      <c r="O126" s="652">
        <v>0</v>
      </c>
      <c r="P126" s="632">
        <v>0</v>
      </c>
    </row>
    <row r="127" spans="1:16" x14ac:dyDescent="0.2">
      <c r="A127" s="624" t="s">
        <v>508</v>
      </c>
      <c r="B127" s="633" t="s">
        <v>744</v>
      </c>
      <c r="C127" s="633" t="s">
        <v>617</v>
      </c>
      <c r="D127" s="633"/>
      <c r="E127" s="626" t="s">
        <v>612</v>
      </c>
      <c r="F127" s="627">
        <v>23310719</v>
      </c>
      <c r="G127" s="628">
        <v>12808660.528061658</v>
      </c>
      <c r="H127" s="629">
        <v>1276.1538833502352</v>
      </c>
      <c r="I127" s="630">
        <v>554.09938925985455</v>
      </c>
      <c r="J127" s="629">
        <v>8592740</v>
      </c>
      <c r="K127" s="630">
        <f t="shared" si="1"/>
        <v>1490.6375065533996</v>
      </c>
      <c r="L127" s="631">
        <v>9.3800000000000008</v>
      </c>
      <c r="M127" s="651">
        <v>0.3569</v>
      </c>
      <c r="N127" s="630" t="str">
        <v>AFRD</v>
      </c>
      <c r="O127" s="652">
        <v>0</v>
      </c>
      <c r="P127" s="632">
        <v>1</v>
      </c>
    </row>
    <row r="128" spans="1:16" x14ac:dyDescent="0.2">
      <c r="A128" s="624" t="s">
        <v>509</v>
      </c>
      <c r="B128" s="633" t="s">
        <v>745</v>
      </c>
      <c r="C128" s="633" t="s">
        <v>617</v>
      </c>
      <c r="D128" s="633"/>
      <c r="E128" s="626" t="s">
        <v>618</v>
      </c>
      <c r="F128" s="627">
        <v>200963603</v>
      </c>
      <c r="G128" s="628">
        <v>397190484.46430767</v>
      </c>
      <c r="H128" s="629">
        <v>5352.6794230310807</v>
      </c>
      <c r="I128" s="630">
        <v>2229.8586518612988</v>
      </c>
      <c r="J128" s="629">
        <v>62151629</v>
      </c>
      <c r="K128" s="630">
        <f t="shared" si="1"/>
        <v>6390.6689310477714</v>
      </c>
      <c r="L128" s="631">
        <v>3.83</v>
      </c>
      <c r="M128" s="651">
        <v>0.1595</v>
      </c>
      <c r="N128" s="630" t="str">
        <v>AFRD</v>
      </c>
      <c r="O128" s="652">
        <v>1</v>
      </c>
      <c r="P128" s="632">
        <v>1</v>
      </c>
    </row>
    <row r="129" spans="1:16" x14ac:dyDescent="0.2">
      <c r="A129" s="624" t="s">
        <v>510</v>
      </c>
      <c r="B129" s="633" t="s">
        <v>746</v>
      </c>
      <c r="C129" s="633" t="s">
        <v>627</v>
      </c>
      <c r="D129" s="633"/>
      <c r="E129" s="626" t="e">
        <v>#N/A</v>
      </c>
      <c r="F129" s="627" t="e">
        <v>#N/A</v>
      </c>
      <c r="G129" s="628"/>
      <c r="H129" s="629"/>
      <c r="I129" s="630"/>
      <c r="J129" s="629" t="e">
        <v>#N/A</v>
      </c>
      <c r="K129" s="630" t="e">
        <f t="shared" si="1"/>
        <v>#N/A</v>
      </c>
      <c r="L129" s="631">
        <v>4.75</v>
      </c>
      <c r="M129" s="651">
        <v>0.98659999999999992</v>
      </c>
      <c r="N129" s="630" t="str">
        <v>WPRB</v>
      </c>
      <c r="O129" s="652">
        <v>0</v>
      </c>
      <c r="P129" s="632">
        <v>0</v>
      </c>
    </row>
    <row r="130" spans="1:16" x14ac:dyDescent="0.2">
      <c r="A130" s="624" t="s">
        <v>511</v>
      </c>
      <c r="B130" s="633" t="s">
        <v>747</v>
      </c>
      <c r="C130" s="633" t="s">
        <v>614</v>
      </c>
      <c r="D130" s="633"/>
      <c r="E130" s="626" t="s">
        <v>620</v>
      </c>
      <c r="F130" s="627">
        <v>5378859</v>
      </c>
      <c r="G130" s="628">
        <v>436999692.59145403</v>
      </c>
      <c r="H130" s="629">
        <v>66799.164715942112</v>
      </c>
      <c r="I130" s="630">
        <v>75719.752896534192</v>
      </c>
      <c r="J130" s="629">
        <v>2851028</v>
      </c>
      <c r="K130" s="630">
        <f t="shared" si="1"/>
        <v>153277.93784959463</v>
      </c>
      <c r="L130" s="631">
        <v>17.54</v>
      </c>
      <c r="M130" s="651">
        <v>0.85819999999999996</v>
      </c>
      <c r="N130" s="630" t="str">
        <v>EURA</v>
      </c>
      <c r="O130" s="652">
        <v>1</v>
      </c>
      <c r="P130" s="632">
        <v>0</v>
      </c>
    </row>
    <row r="131" spans="1:16" x14ac:dyDescent="0.2">
      <c r="A131" s="624" t="s">
        <v>512</v>
      </c>
      <c r="B131" s="633" t="s">
        <v>748</v>
      </c>
      <c r="C131" s="633" t="s">
        <v>611</v>
      </c>
      <c r="D131" s="633"/>
      <c r="E131" s="626" t="s">
        <v>620</v>
      </c>
      <c r="F131" s="627">
        <v>4974992</v>
      </c>
      <c r="G131" s="628">
        <v>91505851.755526662</v>
      </c>
      <c r="H131" s="629">
        <v>32607.015468721598</v>
      </c>
      <c r="I131" s="630">
        <v>17700.703490071388</v>
      </c>
      <c r="J131" s="629">
        <v>2748964</v>
      </c>
      <c r="K131" s="630">
        <f t="shared" si="1"/>
        <v>33287.395453533281</v>
      </c>
      <c r="L131" s="631">
        <v>7.98</v>
      </c>
      <c r="M131" s="651">
        <v>0.86439999999999995</v>
      </c>
      <c r="N131" s="630" t="str">
        <v>EMRB</v>
      </c>
      <c r="O131" s="652">
        <v>0</v>
      </c>
      <c r="P131" s="632">
        <v>0</v>
      </c>
    </row>
    <row r="132" spans="1:16" x14ac:dyDescent="0.2">
      <c r="A132" s="624" t="s">
        <v>513</v>
      </c>
      <c r="B132" s="633" t="s">
        <v>749</v>
      </c>
      <c r="C132" s="633" t="s">
        <v>611</v>
      </c>
      <c r="D132" s="633"/>
      <c r="E132" s="626" t="s">
        <v>618</v>
      </c>
      <c r="F132" s="627">
        <v>216565317</v>
      </c>
      <c r="G132" s="628">
        <v>314567541.55833888</v>
      </c>
      <c r="H132" s="629">
        <v>4896.3931450617129</v>
      </c>
      <c r="I132" s="630">
        <v>1288.556324504344</v>
      </c>
      <c r="J132" s="629">
        <v>71659885</v>
      </c>
      <c r="K132" s="630">
        <f t="shared" si="1"/>
        <v>4389.7299243271027</v>
      </c>
      <c r="L132" s="631">
        <v>4.92</v>
      </c>
      <c r="M132" s="651">
        <v>0.31980000000000003</v>
      </c>
      <c r="N132" s="630" t="str">
        <v>EMRD</v>
      </c>
      <c r="O132" s="652">
        <v>1</v>
      </c>
      <c r="P132" s="632">
        <v>1</v>
      </c>
    </row>
    <row r="133" spans="1:16" x14ac:dyDescent="0.2">
      <c r="A133" s="624" t="s">
        <v>514</v>
      </c>
      <c r="B133" s="633" t="s">
        <v>750</v>
      </c>
      <c r="C133" s="633" t="s">
        <v>627</v>
      </c>
      <c r="D133" s="633"/>
      <c r="E133" s="626" t="s">
        <v>620</v>
      </c>
      <c r="F133" s="627">
        <v>18001</v>
      </c>
      <c r="G133" s="628">
        <v>284700</v>
      </c>
      <c r="H133" s="629">
        <v>17957.767738576385</v>
      </c>
      <c r="I133" s="630">
        <v>15232.487084050887</v>
      </c>
      <c r="J133" s="629" t="e">
        <v>#N/A</v>
      </c>
      <c r="K133" s="630" t="e">
        <f t="shared" ref="K133:K196" si="2">(G133*1000)/J133</f>
        <v>#N/A</v>
      </c>
      <c r="L133" s="631">
        <v>15.77</v>
      </c>
      <c r="M133" s="651">
        <v>0.44990000000000002</v>
      </c>
      <c r="N133" s="630" t="str">
        <v>WPRB</v>
      </c>
      <c r="O133" s="652">
        <v>0</v>
      </c>
      <c r="P133" s="632">
        <v>0</v>
      </c>
    </row>
    <row r="134" spans="1:16" x14ac:dyDescent="0.2">
      <c r="A134" s="624" t="s">
        <v>515</v>
      </c>
      <c r="B134" s="633" t="s">
        <v>751</v>
      </c>
      <c r="C134" s="633" t="s">
        <v>623</v>
      </c>
      <c r="D134" s="633"/>
      <c r="E134" s="626" t="s">
        <v>620</v>
      </c>
      <c r="F134" s="627">
        <v>4246440</v>
      </c>
      <c r="G134" s="628">
        <v>64929409.212456606</v>
      </c>
      <c r="H134" s="629">
        <v>32769.870319641974</v>
      </c>
      <c r="I134" s="630">
        <v>15774.254940684668</v>
      </c>
      <c r="J134" s="629">
        <v>2037199</v>
      </c>
      <c r="K134" s="630">
        <f t="shared" si="2"/>
        <v>31871.903143706924</v>
      </c>
      <c r="L134" s="631">
        <v>22.68</v>
      </c>
      <c r="M134" s="651">
        <v>0.66110000000000002</v>
      </c>
      <c r="N134" s="630" t="str">
        <v>AMRB</v>
      </c>
      <c r="O134" s="652">
        <v>0</v>
      </c>
      <c r="P134" s="632">
        <v>0</v>
      </c>
    </row>
    <row r="135" spans="1:16" x14ac:dyDescent="0.2">
      <c r="A135" s="624" t="s">
        <v>516</v>
      </c>
      <c r="B135" s="633" t="s">
        <v>752</v>
      </c>
      <c r="C135" s="633" t="s">
        <v>627</v>
      </c>
      <c r="D135" s="633"/>
      <c r="E135" s="626" t="s">
        <v>618</v>
      </c>
      <c r="F135" s="627">
        <v>8776119</v>
      </c>
      <c r="G135" s="628">
        <v>24109509.852740247</v>
      </c>
      <c r="H135" s="629">
        <v>4474.6858045002537</v>
      </c>
      <c r="I135" s="630">
        <v>2820.3063965068918</v>
      </c>
      <c r="J135" s="629">
        <v>2701170</v>
      </c>
      <c r="K135" s="630">
        <f t="shared" si="2"/>
        <v>8925.5803421259097</v>
      </c>
      <c r="L135" s="631">
        <v>6.42</v>
      </c>
      <c r="M135" s="651">
        <v>0.57689999999999997</v>
      </c>
      <c r="N135" s="630" t="str">
        <v>WPRB</v>
      </c>
      <c r="O135" s="652">
        <v>0</v>
      </c>
      <c r="P135" s="632">
        <v>0</v>
      </c>
    </row>
    <row r="136" spans="1:16" x14ac:dyDescent="0.2">
      <c r="A136" s="624" t="s">
        <v>517</v>
      </c>
      <c r="B136" s="633" t="s">
        <v>753</v>
      </c>
      <c r="C136" s="633" t="s">
        <v>623</v>
      </c>
      <c r="D136" s="633"/>
      <c r="E136" s="626" t="s">
        <v>615</v>
      </c>
      <c r="F136" s="627">
        <v>7044639</v>
      </c>
      <c r="G136" s="628">
        <v>40225448.340632163</v>
      </c>
      <c r="H136" s="629">
        <v>13149.038570274826</v>
      </c>
      <c r="I136" s="630">
        <v>5380.963321841301</v>
      </c>
      <c r="J136" s="629">
        <v>3611578</v>
      </c>
      <c r="K136" s="630">
        <f t="shared" si="2"/>
        <v>11137.914878380632</v>
      </c>
      <c r="L136" s="631">
        <v>14.44</v>
      </c>
      <c r="M136" s="651">
        <v>0.46</v>
      </c>
      <c r="N136" s="630" t="str">
        <v>AMRB</v>
      </c>
      <c r="O136" s="652">
        <v>0</v>
      </c>
      <c r="P136" s="632">
        <v>0</v>
      </c>
    </row>
    <row r="137" spans="1:16" x14ac:dyDescent="0.2">
      <c r="A137" s="624" t="s">
        <v>518</v>
      </c>
      <c r="B137" s="633" t="s">
        <v>754</v>
      </c>
      <c r="C137" s="633" t="s">
        <v>623</v>
      </c>
      <c r="D137" s="633"/>
      <c r="E137" s="626" t="s">
        <v>615</v>
      </c>
      <c r="F137" s="627">
        <v>32510462</v>
      </c>
      <c r="G137" s="628">
        <v>222574697.25552243</v>
      </c>
      <c r="H137" s="629">
        <v>13397.273916048285</v>
      </c>
      <c r="I137" s="630">
        <v>7027.6122069772264</v>
      </c>
      <c r="J137" s="629">
        <v>18798579</v>
      </c>
      <c r="K137" s="630">
        <f t="shared" si="2"/>
        <v>11839.974566988411</v>
      </c>
      <c r="L137" s="631">
        <v>15.4</v>
      </c>
      <c r="M137" s="651">
        <v>0.62890000000000001</v>
      </c>
      <c r="N137" s="630" t="str">
        <v>AMRD</v>
      </c>
      <c r="O137" s="652">
        <v>0</v>
      </c>
      <c r="P137" s="632">
        <v>1</v>
      </c>
    </row>
    <row r="138" spans="1:16" x14ac:dyDescent="0.2">
      <c r="A138" s="624" t="s">
        <v>519</v>
      </c>
      <c r="B138" s="633" t="s">
        <v>755</v>
      </c>
      <c r="C138" s="633" t="s">
        <v>627</v>
      </c>
      <c r="D138" s="633"/>
      <c r="E138" s="626" t="s">
        <v>618</v>
      </c>
      <c r="F138" s="627">
        <v>108116622</v>
      </c>
      <c r="G138" s="628">
        <v>346842094.17451304</v>
      </c>
      <c r="H138" s="629">
        <v>9291.726915199346</v>
      </c>
      <c r="I138" s="630">
        <v>3485.3408438976994</v>
      </c>
      <c r="J138" s="629">
        <v>44679339</v>
      </c>
      <c r="K138" s="630">
        <f t="shared" si="2"/>
        <v>7762.9191017018638</v>
      </c>
      <c r="L138" s="631">
        <v>7.63</v>
      </c>
      <c r="M138" s="651">
        <v>0.40600000000000003</v>
      </c>
      <c r="N138" s="630" t="str">
        <v>WPRB</v>
      </c>
      <c r="O138" s="652">
        <v>1</v>
      </c>
      <c r="P138" s="632">
        <v>1</v>
      </c>
    </row>
    <row r="139" spans="1:16" x14ac:dyDescent="0.2">
      <c r="A139" s="624" t="s">
        <v>520</v>
      </c>
      <c r="B139" s="633" t="s">
        <v>756</v>
      </c>
      <c r="C139" s="633" t="s">
        <v>614</v>
      </c>
      <c r="D139" s="633"/>
      <c r="E139" s="626" t="s">
        <v>620</v>
      </c>
      <c r="F139" s="627">
        <v>37887771</v>
      </c>
      <c r="G139" s="628">
        <v>587411745.16155827</v>
      </c>
      <c r="H139" s="629">
        <v>33797.767360074708</v>
      </c>
      <c r="I139" s="630">
        <v>15732.203131175449</v>
      </c>
      <c r="J139" s="629">
        <v>18059508</v>
      </c>
      <c r="K139" s="630">
        <f t="shared" si="2"/>
        <v>32526.453387410013</v>
      </c>
      <c r="L139" s="631">
        <v>11.02</v>
      </c>
      <c r="M139" s="651">
        <v>0.71379999999999999</v>
      </c>
      <c r="N139" s="630" t="str">
        <v>EURB</v>
      </c>
      <c r="O139" s="652">
        <v>0</v>
      </c>
      <c r="P139" s="632">
        <v>0</v>
      </c>
    </row>
    <row r="140" spans="1:16" x14ac:dyDescent="0.2">
      <c r="A140" s="624" t="s">
        <v>521</v>
      </c>
      <c r="B140" s="633" t="s">
        <v>757</v>
      </c>
      <c r="C140" s="633" t="s">
        <v>614</v>
      </c>
      <c r="D140" s="633"/>
      <c r="E140" s="626" t="s">
        <v>620</v>
      </c>
      <c r="F140" s="627">
        <v>10226178</v>
      </c>
      <c r="G140" s="628">
        <v>242194788.53353748</v>
      </c>
      <c r="H140" s="629">
        <v>36172.072539317101</v>
      </c>
      <c r="I140" s="630">
        <v>23330.817288932005</v>
      </c>
      <c r="J140" s="629">
        <v>5256985</v>
      </c>
      <c r="K140" s="630">
        <f t="shared" si="2"/>
        <v>46071.044245615587</v>
      </c>
      <c r="L140" s="631">
        <v>13.65</v>
      </c>
      <c r="M140" s="651">
        <v>0.60909999999999997</v>
      </c>
      <c r="N140" s="630" t="str">
        <v>EURA</v>
      </c>
      <c r="O140" s="652">
        <v>0</v>
      </c>
      <c r="P140" s="632">
        <v>0</v>
      </c>
    </row>
    <row r="141" spans="1:16" x14ac:dyDescent="0.2">
      <c r="A141" s="624" t="s">
        <v>522</v>
      </c>
      <c r="B141" s="633" t="s">
        <v>758</v>
      </c>
      <c r="C141" s="633" t="s">
        <v>611</v>
      </c>
      <c r="D141" s="633"/>
      <c r="E141" s="626" t="s">
        <v>620</v>
      </c>
      <c r="F141" s="627">
        <v>2832071</v>
      </c>
      <c r="G141" s="628">
        <v>183334953.8186813</v>
      </c>
      <c r="H141" s="629">
        <v>93771.125305706126</v>
      </c>
      <c r="I141" s="630">
        <v>62276.428694436538</v>
      </c>
      <c r="J141" s="629">
        <v>2161059</v>
      </c>
      <c r="K141" s="630">
        <f t="shared" si="2"/>
        <v>84835.700375918153</v>
      </c>
      <c r="L141" s="631">
        <v>6.5</v>
      </c>
      <c r="M141" s="651">
        <v>0.72760000000000002</v>
      </c>
      <c r="N141" s="630" t="str">
        <v>EMRB</v>
      </c>
      <c r="O141" s="652">
        <v>0</v>
      </c>
      <c r="P141" s="632">
        <v>0</v>
      </c>
    </row>
    <row r="142" spans="1:16" x14ac:dyDescent="0.2">
      <c r="A142" s="624" t="s">
        <v>523</v>
      </c>
      <c r="B142" s="633" t="s">
        <v>759</v>
      </c>
      <c r="C142" s="633" t="s">
        <v>627</v>
      </c>
      <c r="D142" s="633"/>
      <c r="E142" s="626" t="s">
        <v>620</v>
      </c>
      <c r="F142" s="627">
        <v>51225321</v>
      </c>
      <c r="G142" s="628">
        <v>1724845615.6292596</v>
      </c>
      <c r="H142" s="629">
        <v>43044.725200528548</v>
      </c>
      <c r="I142" s="630">
        <v>31936.796353472808</v>
      </c>
      <c r="J142" s="629" t="e">
        <v>#N/A</v>
      </c>
      <c r="K142" s="630" t="e">
        <f t="shared" si="2"/>
        <v>#N/A</v>
      </c>
      <c r="L142" s="631">
        <v>14.31</v>
      </c>
      <c r="M142" s="651">
        <v>0.59530000000000005</v>
      </c>
      <c r="N142" s="630" t="str">
        <v>WPRB</v>
      </c>
      <c r="O142" s="652">
        <v>0</v>
      </c>
      <c r="P142" s="632">
        <v>0</v>
      </c>
    </row>
    <row r="143" spans="1:16" x14ac:dyDescent="0.2">
      <c r="A143" s="624" t="s">
        <v>524</v>
      </c>
      <c r="B143" s="633" t="s">
        <v>760</v>
      </c>
      <c r="C143" s="633" t="s">
        <v>614</v>
      </c>
      <c r="D143" s="633"/>
      <c r="E143" s="626" t="s">
        <v>618</v>
      </c>
      <c r="F143" s="627">
        <v>4043258</v>
      </c>
      <c r="G143" s="628">
        <v>11456728.401306901</v>
      </c>
      <c r="H143" s="629">
        <v>13577.406577199272</v>
      </c>
      <c r="I143" s="630">
        <v>4491.688826938198</v>
      </c>
      <c r="J143" s="629" t="e">
        <v>#N/A</v>
      </c>
      <c r="K143" s="630" t="e">
        <f t="shared" si="2"/>
        <v>#N/A</v>
      </c>
      <c r="L143" s="631">
        <v>12.12</v>
      </c>
      <c r="M143" s="651">
        <v>0.59670000000000001</v>
      </c>
      <c r="N143" s="630" t="str">
        <v>EURC</v>
      </c>
      <c r="O143" s="652">
        <v>0</v>
      </c>
      <c r="P143" s="632">
        <v>0</v>
      </c>
    </row>
    <row r="144" spans="1:16" x14ac:dyDescent="0.2">
      <c r="A144" s="624" t="s">
        <v>525</v>
      </c>
      <c r="B144" s="633" t="s">
        <v>761</v>
      </c>
      <c r="C144" s="633" t="s">
        <v>614</v>
      </c>
      <c r="D144" s="633"/>
      <c r="E144" s="626" t="s">
        <v>620</v>
      </c>
      <c r="F144" s="627">
        <v>19364558</v>
      </c>
      <c r="G144" s="628">
        <v>241457403.08504158</v>
      </c>
      <c r="H144" s="629">
        <v>31901.425962232475</v>
      </c>
      <c r="I144" s="630">
        <v>12899.346111289662</v>
      </c>
      <c r="J144" s="629">
        <v>9014689</v>
      </c>
      <c r="K144" s="630">
        <f t="shared" si="2"/>
        <v>26784.884435285741</v>
      </c>
      <c r="L144" s="631">
        <v>12.72</v>
      </c>
      <c r="M144" s="651">
        <v>0.8014</v>
      </c>
      <c r="N144" s="630" t="str">
        <v>EURB</v>
      </c>
      <c r="O144" s="652">
        <v>0</v>
      </c>
      <c r="P144" s="632">
        <v>0</v>
      </c>
    </row>
    <row r="145" spans="1:16" x14ac:dyDescent="0.2">
      <c r="A145" s="624" t="s">
        <v>526</v>
      </c>
      <c r="B145" s="633" t="s">
        <v>762</v>
      </c>
      <c r="C145" s="633" t="s">
        <v>614</v>
      </c>
      <c r="D145" s="633"/>
      <c r="E145" s="626" t="s">
        <v>615</v>
      </c>
      <c r="F145" s="627">
        <v>145872260</v>
      </c>
      <c r="G145" s="628">
        <v>1657328865.7099862</v>
      </c>
      <c r="H145" s="629">
        <v>29967.128851839399</v>
      </c>
      <c r="I145" s="630">
        <v>11497.6492498593</v>
      </c>
      <c r="J145" s="629">
        <v>74272228</v>
      </c>
      <c r="K145" s="630">
        <f t="shared" si="2"/>
        <v>22314.247334952524</v>
      </c>
      <c r="L145" s="631">
        <v>10.199999999999999</v>
      </c>
      <c r="M145" s="651">
        <v>0.61149999999999993</v>
      </c>
      <c r="N145" s="630" t="str">
        <v>EURC</v>
      </c>
      <c r="O145" s="652">
        <v>0</v>
      </c>
      <c r="P145" s="632">
        <v>1</v>
      </c>
    </row>
    <row r="146" spans="1:16" x14ac:dyDescent="0.2">
      <c r="A146" s="624" t="s">
        <v>527</v>
      </c>
      <c r="B146" s="633" t="s">
        <v>763</v>
      </c>
      <c r="C146" s="633" t="s">
        <v>617</v>
      </c>
      <c r="D146" s="633"/>
      <c r="E146" s="626" t="s">
        <v>612</v>
      </c>
      <c r="F146" s="627">
        <v>12626938</v>
      </c>
      <c r="G146" s="628">
        <v>9640280.0841957219</v>
      </c>
      <c r="H146" s="629">
        <v>2321.7185897900317</v>
      </c>
      <c r="I146" s="630">
        <v>820.14928855859421</v>
      </c>
      <c r="J146" s="629">
        <v>6346075</v>
      </c>
      <c r="K146" s="630">
        <f t="shared" si="2"/>
        <v>1519.093311093191</v>
      </c>
      <c r="L146" s="631">
        <v>8.8800000000000008</v>
      </c>
      <c r="M146" s="651">
        <v>0.39950000000000002</v>
      </c>
      <c r="N146" s="630" t="str">
        <v>AFRE</v>
      </c>
      <c r="O146" s="652">
        <v>1</v>
      </c>
      <c r="P146" s="632">
        <v>1</v>
      </c>
    </row>
    <row r="147" spans="1:16" x14ac:dyDescent="0.2">
      <c r="A147" s="624" t="s">
        <v>528</v>
      </c>
      <c r="B147" s="633" t="s">
        <v>764</v>
      </c>
      <c r="C147" s="633" t="s">
        <v>623</v>
      </c>
      <c r="D147" s="633"/>
      <c r="E147" s="626" t="s">
        <v>620</v>
      </c>
      <c r="F147" s="627">
        <v>52834</v>
      </c>
      <c r="G147" s="628">
        <v>1078518.5185185184</v>
      </c>
      <c r="H147" s="629">
        <v>29812.59500209444</v>
      </c>
      <c r="I147" s="630">
        <v>22046.689912079622</v>
      </c>
      <c r="J147" s="629" t="e">
        <v>#N/A</v>
      </c>
      <c r="K147" s="630" t="e">
        <f t="shared" si="2"/>
        <v>#N/A</v>
      </c>
      <c r="L147" s="631">
        <v>6.64</v>
      </c>
      <c r="M147" s="651">
        <v>0.49259999999999998</v>
      </c>
      <c r="N147" s="630" t="str">
        <v>AMRB</v>
      </c>
      <c r="O147" s="652">
        <v>0</v>
      </c>
      <c r="P147" s="632">
        <v>0</v>
      </c>
    </row>
    <row r="148" spans="1:16" x14ac:dyDescent="0.2">
      <c r="A148" s="624" t="s">
        <v>529</v>
      </c>
      <c r="B148" s="633" t="s">
        <v>765</v>
      </c>
      <c r="C148" s="633" t="s">
        <v>623</v>
      </c>
      <c r="D148" s="633"/>
      <c r="E148" s="626" t="s">
        <v>615</v>
      </c>
      <c r="F148" s="627">
        <v>182795</v>
      </c>
      <c r="G148" s="628">
        <v>2065127.2592592593</v>
      </c>
      <c r="H148" s="629">
        <v>15843.71598775514</v>
      </c>
      <c r="I148" s="630">
        <v>11591.080475699857</v>
      </c>
      <c r="J148" s="629">
        <v>103908</v>
      </c>
      <c r="K148" s="630">
        <f t="shared" si="2"/>
        <v>19874.574231620849</v>
      </c>
      <c r="L148" s="631">
        <v>8.23</v>
      </c>
      <c r="M148" s="651">
        <v>0.47450000000000003</v>
      </c>
      <c r="N148" s="630" t="str">
        <v>AMRB</v>
      </c>
      <c r="O148" s="652">
        <v>1</v>
      </c>
      <c r="P148" s="632">
        <v>0</v>
      </c>
    </row>
    <row r="149" spans="1:16" x14ac:dyDescent="0.2">
      <c r="A149" s="624" t="s">
        <v>530</v>
      </c>
      <c r="B149" s="633" t="s">
        <v>766</v>
      </c>
      <c r="C149" s="633" t="s">
        <v>623</v>
      </c>
      <c r="D149" s="633"/>
      <c r="E149" s="626" t="s">
        <v>615</v>
      </c>
      <c r="F149" s="627">
        <v>110593</v>
      </c>
      <c r="G149" s="628">
        <v>811300</v>
      </c>
      <c r="H149" s="629">
        <v>13017.336829991895</v>
      </c>
      <c r="I149" s="630">
        <v>7460.1533617927053</v>
      </c>
      <c r="J149" s="629">
        <v>55721</v>
      </c>
      <c r="K149" s="630">
        <f t="shared" si="2"/>
        <v>14560.040200283556</v>
      </c>
      <c r="L149" s="631">
        <v>9.4700000000000006</v>
      </c>
      <c r="M149" s="651">
        <v>0.66310000000000002</v>
      </c>
      <c r="N149" s="630" t="str">
        <v>AMRB</v>
      </c>
      <c r="O149" s="652">
        <v>1</v>
      </c>
      <c r="P149" s="632">
        <v>0</v>
      </c>
    </row>
    <row r="150" spans="1:16" x14ac:dyDescent="0.2">
      <c r="A150" s="624" t="s">
        <v>531</v>
      </c>
      <c r="B150" s="633" t="s">
        <v>767</v>
      </c>
      <c r="C150" s="633" t="s">
        <v>627</v>
      </c>
      <c r="D150" s="633"/>
      <c r="E150" s="626" t="s">
        <v>615</v>
      </c>
      <c r="F150" s="627">
        <v>55312</v>
      </c>
      <c r="G150" s="628">
        <v>821286.9275357232</v>
      </c>
      <c r="H150" s="629">
        <v>6912.0364600158991</v>
      </c>
      <c r="I150" s="630">
        <v>4322.8684566404545</v>
      </c>
      <c r="J150" s="629">
        <v>53064</v>
      </c>
      <c r="K150" s="630">
        <f t="shared" si="2"/>
        <v>15477.290206839349</v>
      </c>
      <c r="L150" s="631">
        <v>14.03</v>
      </c>
      <c r="M150" s="651">
        <v>0.72640000000000005</v>
      </c>
      <c r="N150" s="630" t="str">
        <v>WPRB</v>
      </c>
      <c r="O150" s="652">
        <v>1</v>
      </c>
      <c r="P150" s="632">
        <v>0</v>
      </c>
    </row>
    <row r="151" spans="1:16" x14ac:dyDescent="0.2">
      <c r="A151" s="624" t="s">
        <v>532</v>
      </c>
      <c r="B151" s="633" t="s">
        <v>768</v>
      </c>
      <c r="C151" s="633" t="s">
        <v>614</v>
      </c>
      <c r="D151" s="633"/>
      <c r="E151" s="626" t="s">
        <v>620</v>
      </c>
      <c r="F151" s="627">
        <v>33864</v>
      </c>
      <c r="G151" s="628">
        <v>1655300.8725342704</v>
      </c>
      <c r="H151" s="629">
        <v>63420.327135217434</v>
      </c>
      <c r="I151" s="630">
        <v>47731.208539934749</v>
      </c>
      <c r="J151" s="629" t="e">
        <v>#N/A</v>
      </c>
      <c r="K151" s="630" t="e">
        <f t="shared" si="2"/>
        <v>#N/A</v>
      </c>
      <c r="L151" s="631">
        <v>23.42</v>
      </c>
      <c r="M151" s="651">
        <v>0.82220000000000004</v>
      </c>
      <c r="N151" s="630" t="str">
        <v>EURA</v>
      </c>
      <c r="O151" s="652">
        <v>0</v>
      </c>
      <c r="P151" s="632">
        <v>0</v>
      </c>
    </row>
    <row r="152" spans="1:16" x14ac:dyDescent="0.2">
      <c r="A152" s="624" t="s">
        <v>533</v>
      </c>
      <c r="B152" s="633" t="s">
        <v>769</v>
      </c>
      <c r="C152" s="633" t="s">
        <v>617</v>
      </c>
      <c r="D152" s="633"/>
      <c r="E152" s="626" t="s">
        <v>618</v>
      </c>
      <c r="F152" s="627">
        <v>215048</v>
      </c>
      <c r="G152" s="628">
        <v>412253.80972879898</v>
      </c>
      <c r="H152" s="629">
        <v>4174.7272724355262</v>
      </c>
      <c r="I152" s="630">
        <v>1987.5797016681831</v>
      </c>
      <c r="J152" s="629">
        <v>67695</v>
      </c>
      <c r="K152" s="630">
        <f t="shared" si="2"/>
        <v>6089.8708874924141</v>
      </c>
      <c r="L152" s="631">
        <v>10.76</v>
      </c>
      <c r="M152" s="651">
        <v>0.47299999999999998</v>
      </c>
      <c r="N152" s="630" t="str">
        <v>AFRD</v>
      </c>
      <c r="O152" s="652">
        <v>0</v>
      </c>
      <c r="P152" s="632">
        <v>0</v>
      </c>
    </row>
    <row r="153" spans="1:16" x14ac:dyDescent="0.2">
      <c r="A153" s="624" t="s">
        <v>534</v>
      </c>
      <c r="B153" s="633" t="s">
        <v>770</v>
      </c>
      <c r="C153" s="633" t="s">
        <v>611</v>
      </c>
      <c r="D153" s="633"/>
      <c r="E153" s="626" t="s">
        <v>620</v>
      </c>
      <c r="F153" s="627">
        <v>34268529</v>
      </c>
      <c r="G153" s="628">
        <v>786521831.57333338</v>
      </c>
      <c r="H153" s="629">
        <v>48948.17400363012</v>
      </c>
      <c r="I153" s="630">
        <v>23139.797980823747</v>
      </c>
      <c r="J153" s="629">
        <v>15147063</v>
      </c>
      <c r="K153" s="630">
        <f t="shared" si="2"/>
        <v>51925.698835037088</v>
      </c>
      <c r="L153" s="631">
        <v>11.05</v>
      </c>
      <c r="M153" s="651">
        <v>0.69169999999999998</v>
      </c>
      <c r="N153" s="630" t="str">
        <v>EMRB</v>
      </c>
      <c r="O153" s="652">
        <v>0</v>
      </c>
      <c r="P153" s="632">
        <v>0</v>
      </c>
    </row>
    <row r="154" spans="1:16" x14ac:dyDescent="0.2">
      <c r="A154" s="624" t="s">
        <v>535</v>
      </c>
      <c r="B154" s="633" t="s">
        <v>771</v>
      </c>
      <c r="C154" s="633" t="s">
        <v>617</v>
      </c>
      <c r="D154" s="633"/>
      <c r="E154" s="626" t="s">
        <v>618</v>
      </c>
      <c r="F154" s="627">
        <v>16296362</v>
      </c>
      <c r="G154" s="628">
        <v>23116699.808172345</v>
      </c>
      <c r="H154" s="629">
        <v>3503.6175482752028</v>
      </c>
      <c r="I154" s="630">
        <v>1430.1482590016221</v>
      </c>
      <c r="J154" s="629">
        <v>4221071</v>
      </c>
      <c r="K154" s="630">
        <f t="shared" si="2"/>
        <v>5476.5010605536709</v>
      </c>
      <c r="L154" s="631">
        <v>4.26</v>
      </c>
      <c r="M154" s="651">
        <v>0.25030000000000002</v>
      </c>
      <c r="N154" s="630" t="str">
        <v>AFRD</v>
      </c>
      <c r="O154" s="652">
        <v>0</v>
      </c>
      <c r="P154" s="632">
        <v>0</v>
      </c>
    </row>
    <row r="155" spans="1:16" x14ac:dyDescent="0.2">
      <c r="A155" s="624" t="s">
        <v>536</v>
      </c>
      <c r="B155" s="633" t="s">
        <v>772</v>
      </c>
      <c r="C155" s="633" t="s">
        <v>614</v>
      </c>
      <c r="D155" s="633"/>
      <c r="E155" s="626" t="s">
        <v>615</v>
      </c>
      <c r="F155" s="627">
        <v>8772228</v>
      </c>
      <c r="G155" s="628">
        <v>50640650.22146222</v>
      </c>
      <c r="H155" s="629">
        <v>18842.526062141085</v>
      </c>
      <c r="I155" s="630">
        <v>7417.2036485220124</v>
      </c>
      <c r="J155" s="629">
        <v>4047506</v>
      </c>
      <c r="K155" s="630">
        <f t="shared" si="2"/>
        <v>12511.568907238734</v>
      </c>
      <c r="L155" s="631">
        <v>12.03</v>
      </c>
      <c r="M155" s="651">
        <v>0.58350000000000002</v>
      </c>
      <c r="N155" s="630" t="str">
        <v>EURB</v>
      </c>
      <c r="O155" s="652">
        <v>0</v>
      </c>
      <c r="P155" s="632">
        <v>0</v>
      </c>
    </row>
    <row r="156" spans="1:16" x14ac:dyDescent="0.2">
      <c r="A156" s="624" t="s">
        <v>537</v>
      </c>
      <c r="B156" s="633" t="s">
        <v>773</v>
      </c>
      <c r="C156" s="633" t="s">
        <v>617</v>
      </c>
      <c r="D156" s="633"/>
      <c r="E156" s="626" t="s">
        <v>620</v>
      </c>
      <c r="F156" s="627">
        <v>97741</v>
      </c>
      <c r="G156" s="628">
        <v>1547690.7594436256</v>
      </c>
      <c r="H156" s="629">
        <v>28778.791442318081</v>
      </c>
      <c r="I156" s="630">
        <v>16213.480756924841</v>
      </c>
      <c r="J156" s="629" t="e">
        <v>#N/A</v>
      </c>
      <c r="K156" s="630" t="e">
        <f t="shared" si="2"/>
        <v>#N/A</v>
      </c>
      <c r="L156" s="631">
        <v>10.18</v>
      </c>
      <c r="M156" s="651">
        <v>0.72730000000000006</v>
      </c>
      <c r="N156" s="630" t="str">
        <v>AFRD</v>
      </c>
      <c r="O156" s="652">
        <v>0</v>
      </c>
      <c r="P156" s="632">
        <v>0</v>
      </c>
    </row>
    <row r="157" spans="1:16" x14ac:dyDescent="0.2">
      <c r="A157" s="624" t="s">
        <v>538</v>
      </c>
      <c r="B157" s="633" t="s">
        <v>774</v>
      </c>
      <c r="C157" s="633" t="s">
        <v>617</v>
      </c>
      <c r="D157" s="633"/>
      <c r="E157" s="626" t="s">
        <v>612</v>
      </c>
      <c r="F157" s="627">
        <v>7813207</v>
      </c>
      <c r="G157" s="628">
        <v>4085114.7942232364</v>
      </c>
      <c r="H157" s="629">
        <v>1777.3038928330368</v>
      </c>
      <c r="I157" s="630">
        <v>521.75483672224073</v>
      </c>
      <c r="J157" s="629">
        <v>2620111</v>
      </c>
      <c r="K157" s="630">
        <f t="shared" si="2"/>
        <v>1559.1380648465797</v>
      </c>
      <c r="L157" s="631">
        <v>5.82</v>
      </c>
      <c r="M157" s="651">
        <v>0.14000000000000001</v>
      </c>
      <c r="N157" s="630" t="str">
        <v>AFRD</v>
      </c>
      <c r="O157" s="652">
        <v>0</v>
      </c>
      <c r="P157" s="632">
        <v>1</v>
      </c>
    </row>
    <row r="158" spans="1:16" x14ac:dyDescent="0.2">
      <c r="A158" s="624" t="s">
        <v>539</v>
      </c>
      <c r="B158" s="633" t="s">
        <v>775</v>
      </c>
      <c r="C158" s="633" t="s">
        <v>627</v>
      </c>
      <c r="D158" s="633"/>
      <c r="E158" s="626" t="s">
        <v>620</v>
      </c>
      <c r="F158" s="627">
        <v>5804343</v>
      </c>
      <c r="G158" s="628">
        <v>375981539.14590746</v>
      </c>
      <c r="H158" s="629">
        <v>102573.40176825183</v>
      </c>
      <c r="I158" s="630">
        <v>65640.707948498472</v>
      </c>
      <c r="J158" s="629">
        <v>3601544</v>
      </c>
      <c r="K158" s="630">
        <f t="shared" si="2"/>
        <v>104394.54276996407</v>
      </c>
      <c r="L158" s="631">
        <v>14.54</v>
      </c>
      <c r="M158" s="651">
        <v>0.502</v>
      </c>
      <c r="N158" s="630" t="str">
        <v>WPRA</v>
      </c>
      <c r="O158" s="652">
        <v>1</v>
      </c>
      <c r="P158" s="632">
        <v>0</v>
      </c>
    </row>
    <row r="159" spans="1:16" x14ac:dyDescent="0.2">
      <c r="A159" s="624" t="s">
        <v>540</v>
      </c>
      <c r="B159" s="633" t="s">
        <v>776</v>
      </c>
      <c r="C159" s="633" t="s">
        <v>614</v>
      </c>
      <c r="D159" s="633"/>
      <c r="E159" s="626" t="s">
        <v>620</v>
      </c>
      <c r="F159" s="627">
        <v>5457012</v>
      </c>
      <c r="G159" s="628">
        <v>105561218.93533419</v>
      </c>
      <c r="H159" s="629">
        <v>31966.554843408387</v>
      </c>
      <c r="I159" s="630">
        <v>19303.545658138271</v>
      </c>
      <c r="J159" s="629">
        <v>2751503</v>
      </c>
      <c r="K159" s="630">
        <f t="shared" si="2"/>
        <v>38364.929616770976</v>
      </c>
      <c r="L159" s="631">
        <v>12.85</v>
      </c>
      <c r="M159" s="651">
        <v>0.7881999999999999</v>
      </c>
      <c r="N159" s="630" t="str">
        <v>EURB</v>
      </c>
      <c r="O159" s="652">
        <v>0</v>
      </c>
      <c r="P159" s="632">
        <v>0</v>
      </c>
    </row>
    <row r="160" spans="1:16" x14ac:dyDescent="0.2">
      <c r="A160" s="624" t="s">
        <v>541</v>
      </c>
      <c r="B160" s="633" t="s">
        <v>777</v>
      </c>
      <c r="C160" s="633" t="s">
        <v>614</v>
      </c>
      <c r="D160" s="633"/>
      <c r="E160" s="626" t="s">
        <v>620</v>
      </c>
      <c r="F160" s="627">
        <v>2078654</v>
      </c>
      <c r="G160" s="628">
        <v>54137142.149479888</v>
      </c>
      <c r="H160" s="629">
        <v>40670.877867310344</v>
      </c>
      <c r="I160" s="630">
        <v>25942.954774143614</v>
      </c>
      <c r="J160" s="629">
        <v>1024739</v>
      </c>
      <c r="K160" s="630">
        <f t="shared" si="2"/>
        <v>52830.176415145601</v>
      </c>
      <c r="L160" s="631">
        <v>14.25</v>
      </c>
      <c r="M160" s="651">
        <v>0.72370000000000001</v>
      </c>
      <c r="N160" s="630" t="str">
        <v>EURA</v>
      </c>
      <c r="O160" s="652">
        <v>0</v>
      </c>
      <c r="P160" s="632">
        <v>0</v>
      </c>
    </row>
    <row r="161" spans="1:17" x14ac:dyDescent="0.2">
      <c r="A161" s="624" t="s">
        <v>542</v>
      </c>
      <c r="B161" s="633" t="s">
        <v>778</v>
      </c>
      <c r="C161" s="633" t="s">
        <v>627</v>
      </c>
      <c r="D161" s="633"/>
      <c r="E161" s="626" t="s">
        <v>618</v>
      </c>
      <c r="F161" s="627">
        <v>669821</v>
      </c>
      <c r="G161" s="628">
        <v>1574599.1826469665</v>
      </c>
      <c r="H161" s="629">
        <v>2773.5123629694776</v>
      </c>
      <c r="I161" s="630">
        <v>2344.0489761531494</v>
      </c>
      <c r="J161" s="629">
        <v>344571</v>
      </c>
      <c r="K161" s="630">
        <f t="shared" si="2"/>
        <v>4569.7379717009453</v>
      </c>
      <c r="L161" s="631">
        <v>10.43</v>
      </c>
      <c r="M161" s="651">
        <v>0.74739999999999995</v>
      </c>
      <c r="N161" s="630" t="str">
        <v>WPRB</v>
      </c>
      <c r="O161" s="652">
        <v>1</v>
      </c>
      <c r="P161" s="632">
        <v>0</v>
      </c>
    </row>
    <row r="162" spans="1:17" x14ac:dyDescent="0.2">
      <c r="A162" s="624" t="s">
        <v>543</v>
      </c>
      <c r="B162" s="633" t="s">
        <v>779</v>
      </c>
      <c r="C162" s="633" t="s">
        <v>611</v>
      </c>
      <c r="D162" s="633"/>
      <c r="E162" s="626" t="s">
        <v>612</v>
      </c>
      <c r="F162" s="627">
        <v>15442906</v>
      </c>
      <c r="G162" s="628">
        <v>5850677.2956985757</v>
      </c>
      <c r="H162" s="629">
        <v>1236.6258050774559</v>
      </c>
      <c r="I162" s="630">
        <v>419.39480767890984</v>
      </c>
      <c r="J162" s="629">
        <v>2817881</v>
      </c>
      <c r="K162" s="630">
        <f t="shared" si="2"/>
        <v>2076.2684072530301</v>
      </c>
      <c r="L162" s="631" t="e">
        <v>#N/A</v>
      </c>
      <c r="M162" s="651" t="e">
        <v>#N/A</v>
      </c>
      <c r="N162" s="630" t="str">
        <v>EMRD</v>
      </c>
      <c r="O162" s="652">
        <v>0</v>
      </c>
      <c r="P162" s="632">
        <v>0</v>
      </c>
    </row>
    <row r="163" spans="1:17" x14ac:dyDescent="0.2">
      <c r="A163" s="624" t="s">
        <v>544</v>
      </c>
      <c r="B163" s="633" t="s">
        <v>780</v>
      </c>
      <c r="C163" s="633" t="s">
        <v>617</v>
      </c>
      <c r="D163" s="633"/>
      <c r="E163" s="626" t="s">
        <v>615</v>
      </c>
      <c r="F163" s="627">
        <v>58558267</v>
      </c>
      <c r="G163" s="628">
        <v>404842116.73807418</v>
      </c>
      <c r="H163" s="629">
        <v>14289.760003066929</v>
      </c>
      <c r="I163" s="630">
        <v>6624.7618649330934</v>
      </c>
      <c r="J163" s="629">
        <v>22989495</v>
      </c>
      <c r="K163" s="630">
        <f t="shared" si="2"/>
        <v>17609.87428119122</v>
      </c>
      <c r="L163" s="631">
        <v>15.29</v>
      </c>
      <c r="M163" s="651">
        <v>0.58760000000000001</v>
      </c>
      <c r="N163" s="630" t="str">
        <v>AFRE</v>
      </c>
      <c r="O163" s="652">
        <v>1</v>
      </c>
      <c r="P163" s="632">
        <v>1</v>
      </c>
    </row>
    <row r="164" spans="1:17" x14ac:dyDescent="0.2">
      <c r="A164" s="640" t="s">
        <v>545</v>
      </c>
      <c r="B164" s="649" t="s">
        <v>781</v>
      </c>
      <c r="C164" s="649" t="s">
        <v>617</v>
      </c>
      <c r="D164" s="649"/>
      <c r="E164" s="642" t="s">
        <v>612</v>
      </c>
      <c r="F164" s="643">
        <v>11062114</v>
      </c>
      <c r="G164" s="644">
        <v>4590000</v>
      </c>
      <c r="H164" s="645">
        <v>862.01</v>
      </c>
      <c r="I164" s="646">
        <v>343.01</v>
      </c>
      <c r="J164" s="629">
        <v>4760601</v>
      </c>
      <c r="K164" s="630">
        <f t="shared" si="2"/>
        <v>964.16397845566132</v>
      </c>
      <c r="L164" s="647">
        <v>2.11</v>
      </c>
      <c r="M164" s="651">
        <v>0.16300000000000001</v>
      </c>
      <c r="N164" s="646" t="e">
        <v>#N/A</v>
      </c>
      <c r="O164" s="653" t="e">
        <v>#N/A</v>
      </c>
      <c r="P164" s="648">
        <v>0</v>
      </c>
      <c r="Q164" s="398" t="s">
        <v>677</v>
      </c>
    </row>
    <row r="165" spans="1:17" x14ac:dyDescent="0.2">
      <c r="A165" s="624" t="s">
        <v>546</v>
      </c>
      <c r="B165" s="633" t="s">
        <v>782</v>
      </c>
      <c r="C165" s="633" t="s">
        <v>614</v>
      </c>
      <c r="D165" s="633"/>
      <c r="E165" s="626" t="s">
        <v>620</v>
      </c>
      <c r="F165" s="627">
        <v>46736782</v>
      </c>
      <c r="G165" s="628">
        <v>1420300232.6635942</v>
      </c>
      <c r="H165" s="629">
        <v>41696.311104526103</v>
      </c>
      <c r="I165" s="630">
        <v>29555.315698507919</v>
      </c>
      <c r="J165" s="629">
        <v>23124049</v>
      </c>
      <c r="K165" s="630">
        <f t="shared" si="2"/>
        <v>61420.914333108107</v>
      </c>
      <c r="L165" s="631">
        <v>15.34</v>
      </c>
      <c r="M165" s="651">
        <v>0.70620000000000005</v>
      </c>
      <c r="N165" s="630" t="str">
        <v>EURA</v>
      </c>
      <c r="O165" s="652">
        <v>1</v>
      </c>
      <c r="P165" s="632">
        <v>0</v>
      </c>
    </row>
    <row r="166" spans="1:17" x14ac:dyDescent="0.2">
      <c r="A166" s="624" t="s">
        <v>547</v>
      </c>
      <c r="B166" s="633" t="s">
        <v>783</v>
      </c>
      <c r="C166" s="633" t="s">
        <v>633</v>
      </c>
      <c r="D166" s="633"/>
      <c r="E166" s="626" t="s">
        <v>618</v>
      </c>
      <c r="F166" s="627">
        <v>21323734</v>
      </c>
      <c r="G166" s="628">
        <v>87963042.340837926</v>
      </c>
      <c r="H166" s="629">
        <v>13622.860448435695</v>
      </c>
      <c r="I166" s="630">
        <v>3852.2656028741512</v>
      </c>
      <c r="J166" s="629">
        <v>8294732</v>
      </c>
      <c r="K166" s="630">
        <f t="shared" si="2"/>
        <v>10604.687691035457</v>
      </c>
      <c r="L166" s="631">
        <v>9.25</v>
      </c>
      <c r="M166" s="651">
        <v>0.47220000000000001</v>
      </c>
      <c r="N166" s="630" t="str">
        <v>SEARB</v>
      </c>
      <c r="O166" s="652">
        <v>1</v>
      </c>
      <c r="P166" s="632">
        <v>1</v>
      </c>
    </row>
    <row r="167" spans="1:17" x14ac:dyDescent="0.2">
      <c r="A167" s="624" t="s">
        <v>548</v>
      </c>
      <c r="B167" s="625" t="s">
        <v>784</v>
      </c>
      <c r="C167" s="625" t="s">
        <v>611</v>
      </c>
      <c r="D167" s="625"/>
      <c r="E167" s="626" t="s">
        <v>612</v>
      </c>
      <c r="F167" s="627">
        <v>42813237</v>
      </c>
      <c r="G167" s="628">
        <v>30964349.684705883</v>
      </c>
      <c r="H167" s="629">
        <v>4350.0660622758796</v>
      </c>
      <c r="I167" s="630">
        <v>610.927861513165</v>
      </c>
      <c r="J167" s="629">
        <v>12569210</v>
      </c>
      <c r="K167" s="630">
        <f t="shared" si="2"/>
        <v>2463.5080235516698</v>
      </c>
      <c r="L167" s="631">
        <v>5.56</v>
      </c>
      <c r="M167" s="651">
        <v>0.22690000000000002</v>
      </c>
      <c r="N167" s="630" t="str">
        <v>EMRD</v>
      </c>
      <c r="O167" s="652">
        <v>1</v>
      </c>
      <c r="P167" s="632">
        <v>1</v>
      </c>
    </row>
    <row r="168" spans="1:17" x14ac:dyDescent="0.2">
      <c r="A168" s="624" t="s">
        <v>549</v>
      </c>
      <c r="B168" s="633" t="s">
        <v>785</v>
      </c>
      <c r="C168" s="633" t="s">
        <v>623</v>
      </c>
      <c r="D168" s="633"/>
      <c r="E168" s="626" t="s">
        <v>615</v>
      </c>
      <c r="F168" s="627">
        <v>581363</v>
      </c>
      <c r="G168" s="628">
        <v>3996247.9061976545</v>
      </c>
      <c r="H168" s="629">
        <v>19841.807806220542</v>
      </c>
      <c r="I168" s="630">
        <v>6853.6934107798834</v>
      </c>
      <c r="J168" s="629">
        <v>238540</v>
      </c>
      <c r="K168" s="630">
        <f t="shared" si="2"/>
        <v>16752.946701591576</v>
      </c>
      <c r="L168" s="631">
        <v>15.73</v>
      </c>
      <c r="M168" s="651">
        <v>0.72019999999999995</v>
      </c>
      <c r="N168" s="630" t="str">
        <v>AMRB</v>
      </c>
      <c r="O168" s="652">
        <v>0</v>
      </c>
      <c r="P168" s="632">
        <v>0</v>
      </c>
    </row>
    <row r="169" spans="1:17" x14ac:dyDescent="0.2">
      <c r="A169" s="624" t="s">
        <v>550</v>
      </c>
      <c r="B169" s="633" t="s">
        <v>786</v>
      </c>
      <c r="C169" s="633" t="s">
        <v>617</v>
      </c>
      <c r="D169" s="633"/>
      <c r="E169" s="626" t="s">
        <v>618</v>
      </c>
      <c r="F169" s="627">
        <v>1148133</v>
      </c>
      <c r="G169" s="628">
        <v>4665420.2385178357</v>
      </c>
      <c r="H169" s="629">
        <v>9018.8542820209077</v>
      </c>
      <c r="I169" s="630">
        <v>3915.6434672366868</v>
      </c>
      <c r="J169" s="629" t="e">
        <v>#N/A</v>
      </c>
      <c r="K169" s="630" t="e">
        <f t="shared" si="2"/>
        <v>#N/A</v>
      </c>
      <c r="L169" s="631">
        <v>9.9700000000000006</v>
      </c>
      <c r="M169" s="651" t="e">
        <v>#N/A</v>
      </c>
      <c r="N169" s="630" t="str">
        <v>AFRE</v>
      </c>
      <c r="O169" s="652">
        <v>1</v>
      </c>
      <c r="P169" s="632">
        <v>0</v>
      </c>
    </row>
    <row r="170" spans="1:17" x14ac:dyDescent="0.2">
      <c r="A170" s="624" t="s">
        <v>551</v>
      </c>
      <c r="B170" s="633" t="s">
        <v>787</v>
      </c>
      <c r="C170" s="633" t="s">
        <v>614</v>
      </c>
      <c r="D170" s="633"/>
      <c r="E170" s="626" t="s">
        <v>620</v>
      </c>
      <c r="F170" s="627">
        <v>10036391</v>
      </c>
      <c r="G170" s="628">
        <v>555455371.4870894</v>
      </c>
      <c r="H170" s="629">
        <v>54598.780354148374</v>
      </c>
      <c r="I170" s="630">
        <v>51939.429744529123</v>
      </c>
      <c r="J170" s="629">
        <v>5326706</v>
      </c>
      <c r="K170" s="630">
        <f t="shared" si="2"/>
        <v>104277.45993247785</v>
      </c>
      <c r="L170" s="631">
        <v>18.8</v>
      </c>
      <c r="M170" s="651">
        <v>0.8488</v>
      </c>
      <c r="N170" s="630" t="str">
        <v>EURA</v>
      </c>
      <c r="O170" s="652">
        <v>1</v>
      </c>
      <c r="P170" s="632">
        <v>0</v>
      </c>
    </row>
    <row r="171" spans="1:17" x14ac:dyDescent="0.2">
      <c r="A171" s="624" t="s">
        <v>552</v>
      </c>
      <c r="B171" s="633" t="s">
        <v>788</v>
      </c>
      <c r="C171" s="633" t="s">
        <v>614</v>
      </c>
      <c r="D171" s="633"/>
      <c r="E171" s="626" t="s">
        <v>620</v>
      </c>
      <c r="F171" s="627">
        <v>8591361</v>
      </c>
      <c r="G171" s="628">
        <v>735539301.55267358</v>
      </c>
      <c r="H171" s="629">
        <v>72033.929440458756</v>
      </c>
      <c r="I171" s="630">
        <v>85334.519462090931</v>
      </c>
      <c r="J171" s="629">
        <v>4986079</v>
      </c>
      <c r="K171" s="630">
        <f t="shared" si="2"/>
        <v>147518.58154527307</v>
      </c>
      <c r="L171" s="631">
        <v>11.08</v>
      </c>
      <c r="M171" s="651">
        <v>0.3211</v>
      </c>
      <c r="N171" s="630" t="str">
        <v>EURA</v>
      </c>
      <c r="O171" s="652">
        <v>1</v>
      </c>
      <c r="P171" s="632">
        <v>0</v>
      </c>
    </row>
    <row r="172" spans="1:17" x14ac:dyDescent="0.2">
      <c r="A172" s="640" t="s">
        <v>553</v>
      </c>
      <c r="B172" s="641" t="s">
        <v>789</v>
      </c>
      <c r="C172" s="641" t="s">
        <v>611</v>
      </c>
      <c r="D172" s="641"/>
      <c r="E172" s="642" t="s">
        <v>612</v>
      </c>
      <c r="F172" s="643">
        <v>17070132</v>
      </c>
      <c r="G172" s="644">
        <v>21490335.085836571</v>
      </c>
      <c r="H172" s="645">
        <v>0</v>
      </c>
      <c r="I172" s="646">
        <v>1334.3705933329343</v>
      </c>
      <c r="J172" s="629">
        <v>5194854</v>
      </c>
      <c r="K172" s="630">
        <f t="shared" si="2"/>
        <v>4136.8506383117929</v>
      </c>
      <c r="L172" s="647" t="e">
        <v>#N/A</v>
      </c>
      <c r="M172" s="651">
        <v>0</v>
      </c>
      <c r="N172" s="646" t="str">
        <v>EMRB</v>
      </c>
      <c r="O172" s="653">
        <v>0</v>
      </c>
      <c r="P172" s="648">
        <v>0</v>
      </c>
    </row>
    <row r="173" spans="1:17" x14ac:dyDescent="0.2">
      <c r="A173" s="624" t="s">
        <v>554</v>
      </c>
      <c r="B173" s="633" t="s">
        <v>790</v>
      </c>
      <c r="C173" s="633" t="s">
        <v>614</v>
      </c>
      <c r="D173" s="633"/>
      <c r="E173" s="626" t="s">
        <v>612</v>
      </c>
      <c r="F173" s="627">
        <v>9321023</v>
      </c>
      <c r="G173" s="628">
        <v>7765014.4243377922</v>
      </c>
      <c r="H173" s="629">
        <v>3732.8690680932241</v>
      </c>
      <c r="I173" s="630">
        <v>890.54440235573281</v>
      </c>
      <c r="J173" s="629">
        <v>2396439</v>
      </c>
      <c r="K173" s="630">
        <f t="shared" si="2"/>
        <v>3240.2303686168489</v>
      </c>
      <c r="L173" s="631">
        <v>6.58</v>
      </c>
      <c r="M173" s="651">
        <v>0.2732</v>
      </c>
      <c r="N173" s="630" t="str">
        <v>EURB</v>
      </c>
      <c r="O173" s="652">
        <v>0</v>
      </c>
      <c r="P173" s="632">
        <v>1</v>
      </c>
    </row>
    <row r="174" spans="1:17" x14ac:dyDescent="0.2">
      <c r="A174" s="624" t="s">
        <v>555</v>
      </c>
      <c r="B174" s="633" t="s">
        <v>791</v>
      </c>
      <c r="C174" s="633" t="s">
        <v>633</v>
      </c>
      <c r="D174" s="633"/>
      <c r="E174" s="626" t="s">
        <v>615</v>
      </c>
      <c r="F174" s="627">
        <v>69625581</v>
      </c>
      <c r="G174" s="628">
        <v>506611070.18836153</v>
      </c>
      <c r="H174" s="629">
        <v>19233.865916986102</v>
      </c>
      <c r="I174" s="630">
        <v>7817.0096711891811</v>
      </c>
      <c r="J174" s="629">
        <v>38777962</v>
      </c>
      <c r="K174" s="630">
        <f t="shared" si="2"/>
        <v>13064.406793434928</v>
      </c>
      <c r="L174" s="631">
        <v>13.87</v>
      </c>
      <c r="M174" s="651">
        <v>0.71660000000000001</v>
      </c>
      <c r="N174" s="630" t="str">
        <v>SEARB</v>
      </c>
      <c r="O174" s="652">
        <v>0</v>
      </c>
      <c r="P174" s="632">
        <v>1</v>
      </c>
    </row>
    <row r="175" spans="1:17" x14ac:dyDescent="0.2">
      <c r="A175" s="624" t="s">
        <v>556</v>
      </c>
      <c r="B175" s="633" t="s">
        <v>792</v>
      </c>
      <c r="C175" s="633" t="s">
        <v>614</v>
      </c>
      <c r="D175" s="633"/>
      <c r="E175" s="626" t="s">
        <v>615</v>
      </c>
      <c r="F175" s="627">
        <v>2083458</v>
      </c>
      <c r="G175" s="628">
        <v>12683070.061469549</v>
      </c>
      <c r="H175" s="629">
        <v>17565.220471215209</v>
      </c>
      <c r="I175" s="630">
        <v>6070.3880535827466</v>
      </c>
      <c r="J175" s="629" t="e">
        <v>#N/A</v>
      </c>
      <c r="K175" s="630" t="e">
        <f t="shared" si="2"/>
        <v>#N/A</v>
      </c>
      <c r="L175" s="631">
        <v>13.56</v>
      </c>
      <c r="M175" s="651" t="e">
        <v>#N/A</v>
      </c>
      <c r="N175" s="630" t="str">
        <v>EURB</v>
      </c>
      <c r="O175" s="652">
        <v>0</v>
      </c>
      <c r="P175" s="632">
        <v>0</v>
      </c>
    </row>
    <row r="176" spans="1:17" x14ac:dyDescent="0.2">
      <c r="A176" s="624" t="s">
        <v>557</v>
      </c>
      <c r="B176" s="633" t="s">
        <v>793</v>
      </c>
      <c r="C176" s="633" t="s">
        <v>633</v>
      </c>
      <c r="D176" s="633"/>
      <c r="E176" s="626" t="s">
        <v>618</v>
      </c>
      <c r="F176" s="627">
        <v>1293120</v>
      </c>
      <c r="G176" s="628">
        <v>1583876.2</v>
      </c>
      <c r="H176" s="629">
        <v>3780.0449456310912</v>
      </c>
      <c r="I176" s="630">
        <v>1583.7135764662212</v>
      </c>
      <c r="J176" s="629">
        <v>545594</v>
      </c>
      <c r="K176" s="630">
        <f t="shared" si="2"/>
        <v>2903.0308251190445</v>
      </c>
      <c r="L176" s="631">
        <v>4.8</v>
      </c>
      <c r="M176" s="651">
        <v>0.55909999999999993</v>
      </c>
      <c r="N176" s="630" t="e">
        <v>#N/A</v>
      </c>
      <c r="O176" s="652" t="e">
        <v>#N/A</v>
      </c>
      <c r="P176" s="632">
        <v>0</v>
      </c>
    </row>
    <row r="177" spans="1:16" x14ac:dyDescent="0.2">
      <c r="A177" s="624" t="s">
        <v>558</v>
      </c>
      <c r="B177" s="633" t="s">
        <v>794</v>
      </c>
      <c r="C177" s="633" t="s">
        <v>617</v>
      </c>
      <c r="D177" s="633"/>
      <c r="E177" s="626" t="s">
        <v>612</v>
      </c>
      <c r="F177" s="627">
        <v>8082359</v>
      </c>
      <c r="G177" s="628">
        <v>7112200.7250023177</v>
      </c>
      <c r="H177" s="629">
        <v>2211.6349345243398</v>
      </c>
      <c r="I177" s="630">
        <v>893.35245412167478</v>
      </c>
      <c r="J177" s="629">
        <v>2760553</v>
      </c>
      <c r="K177" s="630">
        <f t="shared" si="2"/>
        <v>2576.3681135635929</v>
      </c>
      <c r="L177" s="631">
        <v>5.38</v>
      </c>
      <c r="M177" s="651">
        <v>0.15079999999999999</v>
      </c>
      <c r="N177" s="630" t="str">
        <v>AFRD</v>
      </c>
      <c r="O177" s="652">
        <v>0</v>
      </c>
      <c r="P177" s="632">
        <v>1</v>
      </c>
    </row>
    <row r="178" spans="1:16" x14ac:dyDescent="0.2">
      <c r="A178" s="624" t="s">
        <v>559</v>
      </c>
      <c r="B178" s="633" t="s">
        <v>795</v>
      </c>
      <c r="C178" s="633" t="s">
        <v>627</v>
      </c>
      <c r="D178" s="633"/>
      <c r="E178" s="626" t="s">
        <v>615</v>
      </c>
      <c r="F178" s="627">
        <v>104497</v>
      </c>
      <c r="G178" s="628">
        <v>489235.52739538706</v>
      </c>
      <c r="H178" s="629">
        <v>6647.8589985028857</v>
      </c>
      <c r="I178" s="630">
        <v>4903.0121383544929</v>
      </c>
      <c r="J178" s="629">
        <v>31687</v>
      </c>
      <c r="K178" s="630">
        <f t="shared" si="2"/>
        <v>15439.629103272227</v>
      </c>
      <c r="L178" s="631">
        <v>7.51</v>
      </c>
      <c r="M178" s="651">
        <v>0.5806</v>
      </c>
      <c r="N178" s="630" t="str">
        <v>WPRB</v>
      </c>
      <c r="O178" s="652">
        <v>0</v>
      </c>
      <c r="P178" s="632">
        <v>0</v>
      </c>
    </row>
    <row r="179" spans="1:16" x14ac:dyDescent="0.2">
      <c r="A179" s="624" t="s">
        <v>560</v>
      </c>
      <c r="B179" s="633" t="s">
        <v>796</v>
      </c>
      <c r="C179" s="633" t="s">
        <v>623</v>
      </c>
      <c r="D179" s="633"/>
      <c r="E179" s="626" t="s">
        <v>620</v>
      </c>
      <c r="F179" s="627">
        <v>1394969</v>
      </c>
      <c r="G179" s="628">
        <v>23679919.654989071</v>
      </c>
      <c r="H179" s="629">
        <v>26920.144729383024</v>
      </c>
      <c r="I179" s="630">
        <v>16637.162938769739</v>
      </c>
      <c r="J179" s="629">
        <v>657772</v>
      </c>
      <c r="K179" s="630">
        <f t="shared" si="2"/>
        <v>36000.194071789418</v>
      </c>
      <c r="L179" s="631">
        <v>10.24</v>
      </c>
      <c r="M179" s="651">
        <v>0.45979999999999999</v>
      </c>
      <c r="N179" s="630" t="str">
        <v>AMRB</v>
      </c>
      <c r="O179" s="652">
        <v>1</v>
      </c>
      <c r="P179" s="632">
        <v>0</v>
      </c>
    </row>
    <row r="180" spans="1:16" x14ac:dyDescent="0.2">
      <c r="A180" s="624" t="s">
        <v>561</v>
      </c>
      <c r="B180" s="633" t="s">
        <v>797</v>
      </c>
      <c r="C180" s="633" t="s">
        <v>611</v>
      </c>
      <c r="D180" s="633"/>
      <c r="E180" s="626" t="s">
        <v>618</v>
      </c>
      <c r="F180" s="627">
        <v>11694721</v>
      </c>
      <c r="G180" s="628">
        <v>42570270.107114732</v>
      </c>
      <c r="H180" s="629">
        <v>11899.956386916783</v>
      </c>
      <c r="I180" s="630">
        <v>3574.6540241845405</v>
      </c>
      <c r="J180" s="629">
        <v>4155005</v>
      </c>
      <c r="K180" s="630">
        <f t="shared" si="2"/>
        <v>10245.540043180388</v>
      </c>
      <c r="L180" s="631">
        <v>12.58</v>
      </c>
      <c r="M180" s="651">
        <v>0.57140000000000002</v>
      </c>
      <c r="N180" s="630" t="str">
        <v>EMRB</v>
      </c>
      <c r="O180" s="652">
        <v>0</v>
      </c>
      <c r="P180" s="632">
        <v>0</v>
      </c>
    </row>
    <row r="181" spans="1:16" x14ac:dyDescent="0.2">
      <c r="A181" s="624" t="s">
        <v>562</v>
      </c>
      <c r="B181" s="633" t="s">
        <v>798</v>
      </c>
      <c r="C181" s="633" t="s">
        <v>614</v>
      </c>
      <c r="D181" s="633"/>
      <c r="E181" s="626" t="s">
        <v>615</v>
      </c>
      <c r="F181" s="627">
        <v>83429607</v>
      </c>
      <c r="G181" s="628">
        <v>778471901.66514778</v>
      </c>
      <c r="H181" s="629">
        <v>26867.470307977004</v>
      </c>
      <c r="I181" s="630">
        <v>9121.5151667370828</v>
      </c>
      <c r="J181" s="629">
        <v>33419922</v>
      </c>
      <c r="K181" s="630">
        <f t="shared" si="2"/>
        <v>23293.648072103453</v>
      </c>
      <c r="L181" s="631">
        <v>9.4600000000000009</v>
      </c>
      <c r="M181" s="651">
        <v>0.7792</v>
      </c>
      <c r="N181" s="630" t="str">
        <v>EURB</v>
      </c>
      <c r="O181" s="652">
        <v>0</v>
      </c>
      <c r="P181" s="632">
        <v>1</v>
      </c>
    </row>
    <row r="182" spans="1:16" x14ac:dyDescent="0.2">
      <c r="A182" s="624" t="s">
        <v>563</v>
      </c>
      <c r="B182" s="633" t="s">
        <v>799</v>
      </c>
      <c r="C182" s="633" t="s">
        <v>614</v>
      </c>
      <c r="D182" s="633"/>
      <c r="E182" s="626" t="s">
        <v>615</v>
      </c>
      <c r="F182" s="627">
        <v>5942094</v>
      </c>
      <c r="G182" s="628">
        <v>40765428.571428575</v>
      </c>
      <c r="H182" s="629">
        <v>16195.538787725249</v>
      </c>
      <c r="I182" s="630">
        <v>7612.0351800945209</v>
      </c>
      <c r="J182" s="629">
        <v>1914017</v>
      </c>
      <c r="K182" s="630">
        <f t="shared" si="2"/>
        <v>21298.362852277995</v>
      </c>
      <c r="L182" s="631">
        <v>8.7100000000000009</v>
      </c>
      <c r="M182" s="651">
        <v>0.17989999999999998</v>
      </c>
      <c r="N182" s="630" t="str">
        <v>EURB</v>
      </c>
      <c r="O182" s="652">
        <v>0</v>
      </c>
      <c r="P182" s="632">
        <v>0</v>
      </c>
    </row>
    <row r="183" spans="1:16" x14ac:dyDescent="0.2">
      <c r="A183" s="624" t="s">
        <v>564</v>
      </c>
      <c r="B183" s="633" t="s">
        <v>800</v>
      </c>
      <c r="C183" s="633" t="s">
        <v>627</v>
      </c>
      <c r="D183" s="633"/>
      <c r="E183" s="626" t="s">
        <v>615</v>
      </c>
      <c r="F183" s="627">
        <v>11655</v>
      </c>
      <c r="G183" s="628">
        <v>42588.164973102212</v>
      </c>
      <c r="H183" s="629">
        <v>4455.5426348814381</v>
      </c>
      <c r="I183" s="630">
        <v>4055.8956095973822</v>
      </c>
      <c r="J183" s="629" t="e">
        <v>#N/A</v>
      </c>
      <c r="K183" s="630" t="e">
        <f t="shared" si="2"/>
        <v>#N/A</v>
      </c>
      <c r="L183" s="631">
        <v>13.75</v>
      </c>
      <c r="M183" s="651">
        <v>0.74280000000000002</v>
      </c>
      <c r="N183" s="630" t="str">
        <v>WPRB</v>
      </c>
      <c r="O183" s="652">
        <v>0</v>
      </c>
      <c r="P183" s="632">
        <v>0</v>
      </c>
    </row>
    <row r="184" spans="1:16" x14ac:dyDescent="0.2">
      <c r="A184" s="624" t="s">
        <v>565</v>
      </c>
      <c r="B184" s="633" t="s">
        <v>801</v>
      </c>
      <c r="C184" s="633" t="s">
        <v>617</v>
      </c>
      <c r="D184" s="633"/>
      <c r="E184" s="626" t="s">
        <v>612</v>
      </c>
      <c r="F184" s="627">
        <v>44269587</v>
      </c>
      <c r="G184" s="628">
        <v>32927025.57342964</v>
      </c>
      <c r="H184" s="629">
        <v>2275.2144563594611</v>
      </c>
      <c r="I184" s="630">
        <v>798.58573413395914</v>
      </c>
      <c r="J184" s="629">
        <v>16480152.999999998</v>
      </c>
      <c r="K184" s="630">
        <f t="shared" si="2"/>
        <v>1997.9805753884473</v>
      </c>
      <c r="L184" s="631">
        <v>3.15</v>
      </c>
      <c r="M184" s="651">
        <v>0.1512</v>
      </c>
      <c r="N184" s="630" t="str">
        <v>AFRE</v>
      </c>
      <c r="O184" s="652">
        <v>1</v>
      </c>
      <c r="P184" s="632">
        <v>1</v>
      </c>
    </row>
    <row r="185" spans="1:16" x14ac:dyDescent="0.2">
      <c r="A185" s="624" t="s">
        <v>566</v>
      </c>
      <c r="B185" s="633" t="s">
        <v>802</v>
      </c>
      <c r="C185" s="633" t="s">
        <v>614</v>
      </c>
      <c r="D185" s="633"/>
      <c r="E185" s="626" t="s">
        <v>618</v>
      </c>
      <c r="F185" s="627">
        <v>43993643</v>
      </c>
      <c r="G185" s="628">
        <v>130891049.79687873</v>
      </c>
      <c r="H185" s="629">
        <v>13346.475877181399</v>
      </c>
      <c r="I185" s="630">
        <v>3661.4562043022802</v>
      </c>
      <c r="J185" s="629">
        <v>20827796</v>
      </c>
      <c r="K185" s="630">
        <f t="shared" si="2"/>
        <v>6284.4407443244945</v>
      </c>
      <c r="L185" s="631">
        <v>7.67</v>
      </c>
      <c r="M185" s="651">
        <v>0.44789999999999996</v>
      </c>
      <c r="N185" s="630" t="str">
        <v>EURC</v>
      </c>
      <c r="O185" s="652">
        <v>0</v>
      </c>
      <c r="P185" s="632">
        <v>1</v>
      </c>
    </row>
    <row r="186" spans="1:16" x14ac:dyDescent="0.2">
      <c r="A186" s="624" t="s">
        <v>567</v>
      </c>
      <c r="B186" s="633" t="s">
        <v>803</v>
      </c>
      <c r="C186" s="633" t="s">
        <v>611</v>
      </c>
      <c r="D186" s="633"/>
      <c r="E186" s="626" t="s">
        <v>620</v>
      </c>
      <c r="F186" s="627">
        <v>9770526</v>
      </c>
      <c r="G186" s="628">
        <v>422215043.59428185</v>
      </c>
      <c r="H186" s="629">
        <v>71150.542141427402</v>
      </c>
      <c r="I186" s="630">
        <v>42701.443045478234</v>
      </c>
      <c r="J186" s="629">
        <v>6597048</v>
      </c>
      <c r="K186" s="630">
        <f t="shared" si="2"/>
        <v>64000.602025979177</v>
      </c>
      <c r="L186" s="631">
        <v>7.4</v>
      </c>
      <c r="M186" s="651">
        <v>0.52300000000000002</v>
      </c>
      <c r="N186" s="630" t="str">
        <v>EMRB</v>
      </c>
      <c r="O186" s="652">
        <v>0</v>
      </c>
      <c r="P186" s="632">
        <v>0</v>
      </c>
    </row>
    <row r="187" spans="1:16" x14ac:dyDescent="0.2">
      <c r="A187" s="624" t="s">
        <v>568</v>
      </c>
      <c r="B187" s="633" t="s">
        <v>804</v>
      </c>
      <c r="C187" s="633" t="s">
        <v>614</v>
      </c>
      <c r="D187" s="633"/>
      <c r="E187" s="626" t="s">
        <v>620</v>
      </c>
      <c r="F187" s="627">
        <v>67530161</v>
      </c>
      <c r="G187" s="628">
        <v>2900791442.5540638</v>
      </c>
      <c r="H187" s="629">
        <v>49041.463547545092</v>
      </c>
      <c r="I187" s="630">
        <v>43070.498359588775</v>
      </c>
      <c r="J187" s="629">
        <v>35137835</v>
      </c>
      <c r="K187" s="630">
        <f t="shared" si="2"/>
        <v>82554.643521835198</v>
      </c>
      <c r="L187" s="631">
        <v>19.68</v>
      </c>
      <c r="M187" s="651" t="e">
        <v>#N/A</v>
      </c>
      <c r="N187" s="630" t="str">
        <v>EURA</v>
      </c>
      <c r="O187" s="652">
        <v>1</v>
      </c>
      <c r="P187" s="632">
        <v>0</v>
      </c>
    </row>
    <row r="188" spans="1:16" x14ac:dyDescent="0.2">
      <c r="A188" s="624" t="s">
        <v>569</v>
      </c>
      <c r="B188" s="633" t="s">
        <v>805</v>
      </c>
      <c r="C188" s="633" t="s">
        <v>617</v>
      </c>
      <c r="D188" s="633"/>
      <c r="E188" s="626" t="s">
        <v>618</v>
      </c>
      <c r="F188" s="627">
        <v>58005461</v>
      </c>
      <c r="G188" s="628">
        <v>57003713.610762462</v>
      </c>
      <c r="H188" s="629">
        <v>2773.15561377736</v>
      </c>
      <c r="I188" s="630">
        <v>1085.88486002476</v>
      </c>
      <c r="J188" s="629">
        <v>27311911</v>
      </c>
      <c r="K188" s="630">
        <f t="shared" si="2"/>
        <v>2087.1374987551203</v>
      </c>
      <c r="L188" s="631">
        <v>9.5500000000000007</v>
      </c>
      <c r="M188" s="651">
        <v>0.40880000000000005</v>
      </c>
      <c r="N188" s="630" t="str">
        <v>AFRE</v>
      </c>
      <c r="O188" s="652">
        <v>1</v>
      </c>
      <c r="P188" s="632">
        <v>1</v>
      </c>
    </row>
    <row r="189" spans="1:16" x14ac:dyDescent="0.2">
      <c r="A189" s="624" t="s">
        <v>570</v>
      </c>
      <c r="B189" s="633" t="s">
        <v>806</v>
      </c>
      <c r="C189" s="633" t="s">
        <v>623</v>
      </c>
      <c r="D189" s="633"/>
      <c r="E189" s="626" t="s">
        <v>620</v>
      </c>
      <c r="F189" s="627">
        <v>329064917</v>
      </c>
      <c r="G189" s="628">
        <v>20611860934</v>
      </c>
      <c r="H189" s="629">
        <v>65279.529026094977</v>
      </c>
      <c r="I189" s="630">
        <v>65279.529026095282</v>
      </c>
      <c r="J189" s="629" t="e">
        <v>#N/A</v>
      </c>
      <c r="K189" s="630" t="e">
        <f t="shared" si="2"/>
        <v>#N/A</v>
      </c>
      <c r="L189" s="631">
        <v>22.35</v>
      </c>
      <c r="M189" s="651">
        <v>0.50840000000000007</v>
      </c>
      <c r="N189" s="630" t="str">
        <v>AMRA</v>
      </c>
      <c r="O189" s="652">
        <v>1</v>
      </c>
      <c r="P189" s="632">
        <v>0</v>
      </c>
    </row>
    <row r="190" spans="1:16" x14ac:dyDescent="0.2">
      <c r="A190" s="624" t="s">
        <v>571</v>
      </c>
      <c r="B190" s="633" t="s">
        <v>807</v>
      </c>
      <c r="C190" s="633" t="s">
        <v>623</v>
      </c>
      <c r="D190" s="633"/>
      <c r="E190" s="626" t="s">
        <v>620</v>
      </c>
      <c r="F190" s="627">
        <v>3461731</v>
      </c>
      <c r="G190" s="628">
        <v>64515038.268137328</v>
      </c>
      <c r="H190" s="629">
        <v>24006.78693888268</v>
      </c>
      <c r="I190" s="630">
        <v>17688.015007689984</v>
      </c>
      <c r="J190" s="629">
        <v>1744636</v>
      </c>
      <c r="K190" s="630">
        <f t="shared" si="2"/>
        <v>36979.082323268194</v>
      </c>
      <c r="L190" s="631">
        <v>20.14</v>
      </c>
      <c r="M190" s="651">
        <v>0.66599999999999993</v>
      </c>
      <c r="N190" s="630" t="str">
        <v>AMRB</v>
      </c>
      <c r="O190" s="652">
        <v>0</v>
      </c>
      <c r="P190" s="632">
        <v>0</v>
      </c>
    </row>
    <row r="191" spans="1:16" x14ac:dyDescent="0.2">
      <c r="A191" s="624" t="s">
        <v>572</v>
      </c>
      <c r="B191" s="633" t="s">
        <v>808</v>
      </c>
      <c r="C191" s="633" t="s">
        <v>614</v>
      </c>
      <c r="D191" s="633"/>
      <c r="E191" s="626" t="s">
        <v>618</v>
      </c>
      <c r="F191" s="627">
        <v>32981714.999999996</v>
      </c>
      <c r="G191" s="628">
        <v>52633143.808182359</v>
      </c>
      <c r="H191" s="629">
        <v>7658.8995589469559</v>
      </c>
      <c r="I191" s="630">
        <v>1784.0098160819514</v>
      </c>
      <c r="J191" s="629">
        <v>13925579</v>
      </c>
      <c r="K191" s="630">
        <f t="shared" si="2"/>
        <v>3779.6018254021869</v>
      </c>
      <c r="L191" s="631">
        <v>8.2799999999999994</v>
      </c>
      <c r="M191" s="651">
        <v>0.41590000000000005</v>
      </c>
      <c r="N191" s="630" t="str">
        <v>EURB</v>
      </c>
      <c r="O191" s="652">
        <v>0</v>
      </c>
      <c r="P191" s="632">
        <v>1</v>
      </c>
    </row>
    <row r="192" spans="1:16" x14ac:dyDescent="0.2">
      <c r="A192" s="624" t="s">
        <v>573</v>
      </c>
      <c r="B192" s="633" t="s">
        <v>809</v>
      </c>
      <c r="C192" s="633" t="s">
        <v>627</v>
      </c>
      <c r="D192" s="633"/>
      <c r="E192" s="626" t="s">
        <v>618</v>
      </c>
      <c r="F192" s="627">
        <v>299882</v>
      </c>
      <c r="G192" s="628">
        <v>914727.9081377933</v>
      </c>
      <c r="H192" s="629">
        <v>3269.9147799953403</v>
      </c>
      <c r="I192" s="630">
        <v>3116.2977591252861</v>
      </c>
      <c r="J192" s="629">
        <v>127385</v>
      </c>
      <c r="K192" s="630">
        <f t="shared" si="2"/>
        <v>7180.8133464520415</v>
      </c>
      <c r="L192" s="631">
        <v>5.0199999999999996</v>
      </c>
      <c r="M192" s="651">
        <v>0.57050000000000001</v>
      </c>
      <c r="N192" s="630" t="str">
        <v>WPRB</v>
      </c>
      <c r="O192" s="652">
        <v>0</v>
      </c>
      <c r="P192" s="632">
        <v>0</v>
      </c>
    </row>
    <row r="193" spans="1:16" x14ac:dyDescent="0.2">
      <c r="A193" s="624" t="s">
        <v>574</v>
      </c>
      <c r="B193" s="633" t="s">
        <v>810</v>
      </c>
      <c r="C193" s="633" t="s">
        <v>623</v>
      </c>
      <c r="D193" s="633"/>
      <c r="E193" s="626" t="s">
        <v>615</v>
      </c>
      <c r="F193" s="627">
        <v>28515829</v>
      </c>
      <c r="G193" s="628">
        <v>0</v>
      </c>
      <c r="H193" s="629">
        <v>0</v>
      </c>
      <c r="I193" s="630">
        <v>0</v>
      </c>
      <c r="J193" s="629" t="e">
        <v>#N/A</v>
      </c>
      <c r="K193" s="630" t="e">
        <f t="shared" si="2"/>
        <v>#N/A</v>
      </c>
      <c r="L193" s="631">
        <v>11.57</v>
      </c>
      <c r="M193" s="651">
        <v>0.46039999999999998</v>
      </c>
      <c r="N193" s="630" t="e">
        <v>#N/A</v>
      </c>
      <c r="O193" s="652" t="e">
        <v>#N/A</v>
      </c>
      <c r="P193" s="632">
        <v>0</v>
      </c>
    </row>
    <row r="194" spans="1:16" x14ac:dyDescent="0.2">
      <c r="A194" s="624" t="s">
        <v>575</v>
      </c>
      <c r="B194" s="633" t="s">
        <v>811</v>
      </c>
      <c r="C194" s="633" t="s">
        <v>627</v>
      </c>
      <c r="D194" s="633"/>
      <c r="E194" s="626" t="s">
        <v>618</v>
      </c>
      <c r="F194" s="627">
        <v>96462108</v>
      </c>
      <c r="G194" s="628">
        <v>245213686.36915681</v>
      </c>
      <c r="H194" s="629">
        <v>8381.2393196342655</v>
      </c>
      <c r="I194" s="630">
        <v>2715.2759801099546</v>
      </c>
      <c r="J194" s="629">
        <v>55899144</v>
      </c>
      <c r="K194" s="630">
        <f t="shared" si="2"/>
        <v>4386.7163040843134</v>
      </c>
      <c r="L194" s="631">
        <v>10.07</v>
      </c>
      <c r="M194" s="651">
        <v>0.43799999999999994</v>
      </c>
      <c r="N194" s="630" t="str">
        <v>WPRB</v>
      </c>
      <c r="O194" s="652">
        <v>0</v>
      </c>
      <c r="P194" s="632">
        <v>1</v>
      </c>
    </row>
    <row r="195" spans="1:16" x14ac:dyDescent="0.2">
      <c r="A195" s="640" t="s">
        <v>576</v>
      </c>
      <c r="B195" s="641" t="s">
        <v>812</v>
      </c>
      <c r="C195" s="641" t="s">
        <v>611</v>
      </c>
      <c r="D195" s="641"/>
      <c r="E195" s="642" t="s">
        <v>612</v>
      </c>
      <c r="F195" s="643">
        <v>29161922</v>
      </c>
      <c r="G195" s="644">
        <v>21606140.90744542</v>
      </c>
      <c r="H195" s="645">
        <v>2040</v>
      </c>
      <c r="I195" s="646">
        <v>697.59</v>
      </c>
      <c r="J195" s="629">
        <v>6580945</v>
      </c>
      <c r="K195" s="630">
        <f t="shared" si="2"/>
        <v>3283.1365263568409</v>
      </c>
      <c r="L195" s="647" t="e">
        <v>#N/A</v>
      </c>
      <c r="M195" s="651">
        <v>0</v>
      </c>
      <c r="N195" s="630" t="str">
        <v>EMRD</v>
      </c>
      <c r="O195" s="653">
        <v>0</v>
      </c>
      <c r="P195" s="648">
        <v>0</v>
      </c>
    </row>
    <row r="196" spans="1:16" x14ac:dyDescent="0.2">
      <c r="A196" s="624" t="s">
        <v>577</v>
      </c>
      <c r="B196" s="625" t="s">
        <v>813</v>
      </c>
      <c r="C196" s="625" t="s">
        <v>617</v>
      </c>
      <c r="D196" s="625"/>
      <c r="E196" s="626" t="s">
        <v>618</v>
      </c>
      <c r="F196" s="627">
        <v>17861034</v>
      </c>
      <c r="G196" s="628">
        <v>26311590.296702139</v>
      </c>
      <c r="H196" s="629">
        <v>3617.2000138766134</v>
      </c>
      <c r="I196" s="630">
        <v>1305.001030804026</v>
      </c>
      <c r="J196" s="629">
        <v>7348559</v>
      </c>
      <c r="K196" s="630">
        <f t="shared" si="2"/>
        <v>3580.5101784856242</v>
      </c>
      <c r="L196" s="631">
        <v>7.05</v>
      </c>
      <c r="M196" s="651">
        <v>0.40079999999999999</v>
      </c>
      <c r="N196" s="630" t="str">
        <v>AFRE</v>
      </c>
      <c r="O196" s="652">
        <v>1</v>
      </c>
      <c r="P196" s="632">
        <v>0</v>
      </c>
    </row>
    <row r="197" spans="1:16" x14ac:dyDescent="0.2">
      <c r="A197" s="624" t="s">
        <v>578</v>
      </c>
      <c r="B197" s="625" t="s">
        <v>814</v>
      </c>
      <c r="C197" s="625" t="s">
        <v>617</v>
      </c>
      <c r="D197" s="625"/>
      <c r="E197" s="626" t="s">
        <v>618</v>
      </c>
      <c r="F197" s="627">
        <v>14645473</v>
      </c>
      <c r="G197" s="628">
        <v>18115543.790785532</v>
      </c>
      <c r="H197" s="629">
        <v>3783.5478975841579</v>
      </c>
      <c r="I197" s="630">
        <v>1316.7406569287105</v>
      </c>
      <c r="J197" s="629">
        <v>7156069</v>
      </c>
      <c r="K197" s="630">
        <f t="shared" ref="K197" si="3">(G197*1000)/J197</f>
        <v>2531.4937280210033</v>
      </c>
      <c r="L197" s="631">
        <v>8.73</v>
      </c>
      <c r="M197" s="651">
        <v>0.17629999999999998</v>
      </c>
      <c r="N197" s="630" t="str">
        <v>AFRE</v>
      </c>
      <c r="O197" s="652">
        <v>1</v>
      </c>
      <c r="P197" s="632">
        <v>0</v>
      </c>
    </row>
    <row r="198" spans="1:16" x14ac:dyDescent="0.2">
      <c r="P198" s="398">
        <f>SUBTOTAL(9,P4:P197)</f>
        <v>62</v>
      </c>
    </row>
    <row r="199" spans="1:16" x14ac:dyDescent="0.2">
      <c r="E199" s="613">
        <f>6370/2810</f>
        <v>2.2669039145907472</v>
      </c>
    </row>
  </sheetData>
  <autoFilter ref="A3:P199" xr:uid="{00000000-0001-0000-0100-000000000000}"/>
  <pageMargins left="0.7" right="0.7" top="0.75" bottom="0.75" header="0.3" footer="0.3"/>
  <pageSetup paperSize="9" orientation="portrait"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BL198"/>
  <sheetViews>
    <sheetView zoomScale="93" zoomScaleNormal="93" workbookViewId="0">
      <pane xSplit="1" ySplit="2" topLeftCell="AE3" activePane="bottomRight" state="frozen"/>
      <selection pane="topRight" activeCell="B1" sqref="B1"/>
      <selection pane="bottomLeft" activeCell="A3" sqref="A3"/>
      <selection pane="bottomRight" activeCell="A5" sqref="A5:XFD5"/>
    </sheetView>
  </sheetViews>
  <sheetFormatPr defaultRowHeight="15" outlineLevelCol="1" x14ac:dyDescent="0.25"/>
  <cols>
    <col min="1" max="1" width="40.5703125" style="28" bestFit="1" customWidth="1"/>
    <col min="2" max="2" width="9.5703125" style="28" customWidth="1"/>
    <col min="3" max="3" width="22.85546875" style="29" customWidth="1" outlineLevel="1"/>
    <col min="4" max="19" width="8.85546875" style="29" customWidth="1" outlineLevel="1"/>
    <col min="20" max="20" width="10.85546875" style="29" customWidth="1"/>
    <col min="21" max="21" width="8.85546875" style="29" customWidth="1"/>
    <col min="22" max="28" width="6.28515625" style="29" hidden="1" customWidth="1" outlineLevel="1"/>
    <col min="29" max="29" width="7.85546875" style="29" customWidth="1" collapsed="1"/>
    <col min="30" max="33" width="7.85546875" style="29" customWidth="1"/>
    <col min="34" max="34" width="7.85546875" style="49" customWidth="1"/>
    <col min="35" max="39" width="7.85546875" style="29" customWidth="1"/>
    <col min="40" max="46" width="9" style="29" hidden="1" customWidth="1" outlineLevel="1"/>
    <col min="47" max="54" width="9" style="29" customWidth="1" outlineLevel="1"/>
    <col min="55" max="55" width="11.42578125" style="29" customWidth="1" outlineLevel="1"/>
    <col min="56" max="57" width="11.42578125" style="29" customWidth="1"/>
    <col min="58" max="58" width="9.7109375" style="269" bestFit="1" customWidth="1"/>
    <col min="59" max="59" width="13.28515625" style="265" bestFit="1" customWidth="1"/>
    <col min="60" max="60" width="19.28515625" style="270" hidden="1" customWidth="1" outlineLevel="1"/>
    <col min="61" max="61" width="10.5703125" style="265" bestFit="1" customWidth="1" collapsed="1"/>
    <col min="62" max="62" width="15.140625" style="265" bestFit="1" customWidth="1"/>
    <col min="63" max="63" width="11.7109375" style="659" customWidth="1"/>
    <col min="64" max="64" width="9.140625" style="267"/>
    <col min="65" max="16384" width="9.140625" style="29"/>
  </cols>
  <sheetData>
    <row r="1" spans="1:64" ht="33" customHeight="1" x14ac:dyDescent="0.25">
      <c r="A1" s="244"/>
      <c r="B1" s="399"/>
      <c r="C1" s="237" t="s">
        <v>815</v>
      </c>
      <c r="D1" s="713" t="s">
        <v>80</v>
      </c>
      <c r="E1" s="714"/>
      <c r="F1" s="714"/>
      <c r="G1" s="714"/>
      <c r="H1" s="714"/>
      <c r="I1" s="714"/>
      <c r="J1" s="714"/>
      <c r="K1" s="714"/>
      <c r="L1" s="714"/>
      <c r="M1" s="714"/>
      <c r="N1" s="714"/>
      <c r="O1" s="714"/>
      <c r="P1" s="714"/>
      <c r="Q1" s="714"/>
      <c r="R1" s="714"/>
      <c r="S1" s="714"/>
      <c r="T1" s="714"/>
      <c r="U1" s="715"/>
      <c r="V1" s="716" t="s">
        <v>816</v>
      </c>
      <c r="W1" s="717"/>
      <c r="X1" s="717"/>
      <c r="Y1" s="717"/>
      <c r="Z1" s="717"/>
      <c r="AA1" s="717"/>
      <c r="AB1" s="717"/>
      <c r="AC1" s="717"/>
      <c r="AD1" s="717"/>
      <c r="AE1" s="717"/>
      <c r="AF1" s="717"/>
      <c r="AG1" s="717"/>
      <c r="AH1" s="717"/>
      <c r="AI1" s="717"/>
      <c r="AJ1" s="717"/>
      <c r="AK1" s="717"/>
      <c r="AL1" s="717"/>
      <c r="AM1" s="718"/>
      <c r="AN1" s="719" t="s">
        <v>817</v>
      </c>
      <c r="AO1" s="720"/>
      <c r="AP1" s="720"/>
      <c r="AQ1" s="720"/>
      <c r="AR1" s="720"/>
      <c r="AS1" s="720"/>
      <c r="AT1" s="720"/>
      <c r="AU1" s="720"/>
      <c r="AV1" s="720"/>
      <c r="AW1" s="720"/>
      <c r="AX1" s="720"/>
      <c r="AY1" s="720"/>
      <c r="AZ1" s="720"/>
      <c r="BA1" s="720"/>
      <c r="BB1" s="720"/>
      <c r="BC1" s="720"/>
      <c r="BD1" s="720"/>
      <c r="BE1" s="720"/>
      <c r="BF1" s="264"/>
      <c r="BH1" s="266" t="s">
        <v>818</v>
      </c>
    </row>
    <row r="2" spans="1:64" ht="45.75" customHeight="1" x14ac:dyDescent="0.25">
      <c r="A2" s="245" t="s">
        <v>188</v>
      </c>
      <c r="B2" s="400" t="s">
        <v>819</v>
      </c>
      <c r="C2" s="246" t="s">
        <v>199</v>
      </c>
      <c r="D2" s="247">
        <v>2003</v>
      </c>
      <c r="E2" s="248">
        <v>2004</v>
      </c>
      <c r="F2" s="248">
        <v>2005</v>
      </c>
      <c r="G2" s="248">
        <v>2006</v>
      </c>
      <c r="H2" s="248">
        <v>2007</v>
      </c>
      <c r="I2" s="248">
        <v>2008</v>
      </c>
      <c r="J2" s="248">
        <v>2009</v>
      </c>
      <c r="K2" s="248">
        <v>2010</v>
      </c>
      <c r="L2" s="248">
        <v>2011</v>
      </c>
      <c r="M2" s="248">
        <v>2012</v>
      </c>
      <c r="N2" s="248">
        <v>2013</v>
      </c>
      <c r="O2" s="248">
        <v>2014</v>
      </c>
      <c r="P2" s="248">
        <v>2015</v>
      </c>
      <c r="Q2" s="248">
        <v>2016</v>
      </c>
      <c r="R2" s="248">
        <v>2017</v>
      </c>
      <c r="S2" s="248">
        <v>2018</v>
      </c>
      <c r="T2" s="248">
        <v>2019</v>
      </c>
      <c r="U2" s="249">
        <v>2020</v>
      </c>
      <c r="V2" s="250">
        <v>2003</v>
      </c>
      <c r="W2" s="251">
        <v>2004</v>
      </c>
      <c r="X2" s="251">
        <v>2005</v>
      </c>
      <c r="Y2" s="251">
        <v>2006</v>
      </c>
      <c r="Z2" s="251">
        <v>2007</v>
      </c>
      <c r="AA2" s="251">
        <v>2008</v>
      </c>
      <c r="AB2" s="251">
        <v>2009</v>
      </c>
      <c r="AC2" s="251">
        <v>2010</v>
      </c>
      <c r="AD2" s="251">
        <v>2011</v>
      </c>
      <c r="AE2" s="251">
        <v>2012</v>
      </c>
      <c r="AF2" s="251">
        <v>2013</v>
      </c>
      <c r="AG2" s="251">
        <v>2014</v>
      </c>
      <c r="AH2" s="251">
        <v>2015</v>
      </c>
      <c r="AI2" s="251">
        <v>2016</v>
      </c>
      <c r="AJ2" s="251">
        <v>2017</v>
      </c>
      <c r="AK2" s="251">
        <v>2018</v>
      </c>
      <c r="AL2" s="251">
        <v>2019</v>
      </c>
      <c r="AM2" s="252">
        <v>2020</v>
      </c>
      <c r="AN2" s="253">
        <v>2003</v>
      </c>
      <c r="AO2" s="254">
        <v>2004</v>
      </c>
      <c r="AP2" s="254">
        <v>2005</v>
      </c>
      <c r="AQ2" s="254">
        <v>2006</v>
      </c>
      <c r="AR2" s="254">
        <v>2007</v>
      </c>
      <c r="AS2" s="254">
        <v>2008</v>
      </c>
      <c r="AT2" s="254">
        <v>2009</v>
      </c>
      <c r="AU2" s="254">
        <v>2010</v>
      </c>
      <c r="AV2" s="254">
        <v>2011</v>
      </c>
      <c r="AW2" s="254">
        <v>2012</v>
      </c>
      <c r="AX2" s="254">
        <v>2013</v>
      </c>
      <c r="AY2" s="254">
        <v>2014</v>
      </c>
      <c r="AZ2" s="254">
        <v>2015</v>
      </c>
      <c r="BA2" s="254">
        <v>2016</v>
      </c>
      <c r="BB2" s="254">
        <v>2017</v>
      </c>
      <c r="BC2" s="254">
        <v>2018</v>
      </c>
      <c r="BD2" s="254">
        <v>2019</v>
      </c>
      <c r="BE2" s="254">
        <v>2020</v>
      </c>
      <c r="BF2" s="263" t="s">
        <v>820</v>
      </c>
      <c r="BG2" s="261" t="s">
        <v>821</v>
      </c>
      <c r="BH2" s="255" t="s">
        <v>822</v>
      </c>
      <c r="BI2" s="261" t="s">
        <v>819</v>
      </c>
      <c r="BJ2" s="261" t="s">
        <v>823</v>
      </c>
      <c r="BK2" s="261" t="s">
        <v>824</v>
      </c>
      <c r="BL2" s="401" t="s">
        <v>825</v>
      </c>
    </row>
    <row r="3" spans="1:64" x14ac:dyDescent="0.25">
      <c r="A3" s="36" t="s">
        <v>384</v>
      </c>
      <c r="B3" s="403" t="s">
        <v>610</v>
      </c>
      <c r="C3" s="39" t="s">
        <v>826</v>
      </c>
      <c r="D3" s="40">
        <v>48.7627535833333</v>
      </c>
      <c r="E3" s="37">
        <v>47.845312499999999</v>
      </c>
      <c r="F3" s="37">
        <v>49.494597499999998</v>
      </c>
      <c r="G3" s="37">
        <v>49.925330833333298</v>
      </c>
      <c r="H3" s="37">
        <v>49.962017770397203</v>
      </c>
      <c r="I3" s="37">
        <v>50.249614743589703</v>
      </c>
      <c r="J3" s="37">
        <v>50.325000000000003</v>
      </c>
      <c r="K3" s="37">
        <v>46.452461001317502</v>
      </c>
      <c r="L3" s="37">
        <v>46.747007738580997</v>
      </c>
      <c r="M3" s="37">
        <v>50.921399999999998</v>
      </c>
      <c r="N3" s="37">
        <v>55.377499999999998</v>
      </c>
      <c r="O3" s="37">
        <v>57.247500000000002</v>
      </c>
      <c r="P3" s="37">
        <v>61.143461541666703</v>
      </c>
      <c r="Q3" s="37">
        <v>67.866085769230807</v>
      </c>
      <c r="R3" s="37">
        <v>68.026904082231198</v>
      </c>
      <c r="S3" s="37">
        <v>72.083247177304003</v>
      </c>
      <c r="T3" s="37">
        <v>77.737949178336706</v>
      </c>
      <c r="U3" s="41">
        <v>76.813536435489695</v>
      </c>
      <c r="V3" s="40">
        <v>44.029470817614992</v>
      </c>
      <c r="W3" s="37">
        <v>48.992222712159425</v>
      </c>
      <c r="X3" s="37">
        <v>54.338633035778081</v>
      </c>
      <c r="Y3" s="37">
        <v>58.250879468240115</v>
      </c>
      <c r="Z3" s="37">
        <v>71.373495579078707</v>
      </c>
      <c r="AA3" s="37">
        <v>72.86969013654867</v>
      </c>
      <c r="AB3" s="37">
        <v>71.293224033588544</v>
      </c>
      <c r="AC3" s="37">
        <v>74.012796971605525</v>
      </c>
      <c r="AD3" s="37">
        <v>86.293996998535633</v>
      </c>
      <c r="AE3" s="37">
        <v>92.594974508776559</v>
      </c>
      <c r="AF3" s="37">
        <v>97.060631493962632</v>
      </c>
      <c r="AG3" s="37">
        <v>97.61091144549971</v>
      </c>
      <c r="AH3" s="38">
        <v>100</v>
      </c>
      <c r="AI3" s="37">
        <v>97.802473534093963</v>
      </c>
      <c r="AJ3" s="37">
        <v>100.15330874164641</v>
      </c>
      <c r="AK3" s="37">
        <v>102.22783287899684</v>
      </c>
      <c r="AL3" s="37">
        <v>108.89460039626088</v>
      </c>
      <c r="AM3" s="41">
        <v>117.41197355828955</v>
      </c>
      <c r="AN3" s="40">
        <v>10.0743573034232</v>
      </c>
      <c r="AO3" s="37">
        <v>10.9159997738725</v>
      </c>
      <c r="AP3" s="37">
        <v>11.741497240530901</v>
      </c>
      <c r="AQ3" s="37">
        <v>12.217140176406801</v>
      </c>
      <c r="AR3" s="37">
        <v>14.5777876937148</v>
      </c>
      <c r="AS3" s="37">
        <v>14.5994026083325</v>
      </c>
      <c r="AT3" s="37">
        <v>14.175491627089</v>
      </c>
      <c r="AU3" s="37">
        <v>14.546728396568501</v>
      </c>
      <c r="AV3" s="37">
        <v>16.6134779097919</v>
      </c>
      <c r="AW3" s="37">
        <v>17.242263889420599</v>
      </c>
      <c r="AX3" s="37">
        <v>17.509418857049202</v>
      </c>
      <c r="AY3" s="37">
        <v>17.0358776005124</v>
      </c>
      <c r="AZ3" s="37">
        <v>17.022520016941598</v>
      </c>
      <c r="BA3" s="37">
        <v>17.445827943147201</v>
      </c>
      <c r="BB3" s="37">
        <v>17.2055580487587</v>
      </c>
      <c r="BC3" s="226">
        <v>17.150172722782699</v>
      </c>
      <c r="BD3" s="226">
        <v>17.948214945257501</v>
      </c>
      <c r="BE3" s="227">
        <v>19.121610598234302</v>
      </c>
      <c r="BF3" s="42">
        <f>(BD3/T3)</f>
        <v>0.23088099358117803</v>
      </c>
      <c r="BG3" s="268">
        <f>T3/BD3</f>
        <v>4.3312356919860484</v>
      </c>
      <c r="BH3" s="268">
        <f t="shared" ref="BH3:BH34" si="0">(AU3/K3)</f>
        <v>0.3131530188713989</v>
      </c>
      <c r="BI3" s="262" t="str">
        <f>VLOOKUP(A3,'3.1 Metadata'!A4:B197,2,FALSE)</f>
        <v>AFG</v>
      </c>
      <c r="BJ3" s="260">
        <f>((AL3-AC3)/AC3)+1</f>
        <v>1.4712942200797723</v>
      </c>
      <c r="BK3" s="660">
        <f>((AL3-AH3)/AH3)+1</f>
        <v>1.0889460039626089</v>
      </c>
      <c r="BL3" s="203">
        <f>VLOOKUP(BI3,'3.1 Metadata'!$B$4:$P$197,15,FALSE)</f>
        <v>1</v>
      </c>
    </row>
    <row r="4" spans="1:64" x14ac:dyDescent="0.25">
      <c r="A4" s="36" t="s">
        <v>386</v>
      </c>
      <c r="B4" s="197" t="s">
        <v>613</v>
      </c>
      <c r="C4" s="39" t="s">
        <v>827</v>
      </c>
      <c r="D4" s="40">
        <v>121.86324999999999</v>
      </c>
      <c r="E4" s="37">
        <v>102.780051196172</v>
      </c>
      <c r="F4" s="37">
        <v>99.870254480899206</v>
      </c>
      <c r="G4" s="37">
        <v>98.103377091269806</v>
      </c>
      <c r="H4" s="37">
        <v>90.427893831070804</v>
      </c>
      <c r="I4" s="37">
        <v>83.894604100529094</v>
      </c>
      <c r="J4" s="37">
        <v>94.978119820384293</v>
      </c>
      <c r="K4" s="37">
        <v>103.93666666666699</v>
      </c>
      <c r="L4" s="37">
        <v>100.895833333333</v>
      </c>
      <c r="M4" s="37">
        <v>108.184166666667</v>
      </c>
      <c r="N4" s="37">
        <v>105.669166666667</v>
      </c>
      <c r="O4" s="37">
        <v>105.48</v>
      </c>
      <c r="P4" s="37">
        <v>125.961666666667</v>
      </c>
      <c r="Q4" s="37">
        <v>124.1425</v>
      </c>
      <c r="R4" s="37">
        <v>119.1</v>
      </c>
      <c r="S4" s="37">
        <v>107.989166666667</v>
      </c>
      <c r="T4" s="37">
        <v>109.850833333333</v>
      </c>
      <c r="U4" s="41">
        <v>108.65</v>
      </c>
      <c r="V4" s="40">
        <v>74.35499450974207</v>
      </c>
      <c r="W4" s="37">
        <v>76.698938251826391</v>
      </c>
      <c r="X4" s="37">
        <v>79.235232664805835</v>
      </c>
      <c r="Y4" s="37">
        <v>81.198831393585778</v>
      </c>
      <c r="Z4" s="37">
        <v>84.760788145760699</v>
      </c>
      <c r="AA4" s="37">
        <v>88.250462202845625</v>
      </c>
      <c r="AB4" s="37">
        <v>90.384654950398939</v>
      </c>
      <c r="AC4" s="37">
        <v>94.445766930408212</v>
      </c>
      <c r="AD4" s="37">
        <v>96.631944461956962</v>
      </c>
      <c r="AE4" s="37">
        <v>97.639539860889386</v>
      </c>
      <c r="AF4" s="37">
        <v>97.921470091960032</v>
      </c>
      <c r="AG4" s="37">
        <v>99.439171669663253</v>
      </c>
      <c r="AH4" s="38">
        <v>100</v>
      </c>
      <c r="AI4" s="37">
        <v>99.367346580702389</v>
      </c>
      <c r="AJ4" s="37">
        <v>100.8092290823823</v>
      </c>
      <c r="AK4" s="37">
        <v>102.29420759904326</v>
      </c>
      <c r="AL4" s="37">
        <v>103.54322956756508</v>
      </c>
      <c r="AM4" s="41">
        <v>103.07971928122386</v>
      </c>
      <c r="AN4" s="40">
        <v>44.593218947541303</v>
      </c>
      <c r="AO4" s="37">
        <v>44.898492708631203</v>
      </c>
      <c r="AP4" s="37">
        <v>45.527386772135799</v>
      </c>
      <c r="AQ4" s="37">
        <v>44.412236917403199</v>
      </c>
      <c r="AR4" s="37">
        <v>44.634964747866299</v>
      </c>
      <c r="AS4" s="37">
        <v>44.561155767977397</v>
      </c>
      <c r="AT4" s="37">
        <v>44.338069854884303</v>
      </c>
      <c r="AU4" s="37">
        <v>44.196214363018498</v>
      </c>
      <c r="AV4" s="37">
        <v>43.857684882186803</v>
      </c>
      <c r="AW4" s="37">
        <v>43.655248324924102</v>
      </c>
      <c r="AX4" s="37">
        <v>44.113738673746198</v>
      </c>
      <c r="AY4" s="37">
        <v>42.893929840651197</v>
      </c>
      <c r="AZ4" s="37">
        <v>42.705700524764602</v>
      </c>
      <c r="BA4" s="37">
        <v>42.385726883258499</v>
      </c>
      <c r="BB4" s="37">
        <v>42.255572493922799</v>
      </c>
      <c r="BC4" s="37">
        <v>42.350373091259698</v>
      </c>
      <c r="BD4" s="37">
        <v>42.2977601391758</v>
      </c>
      <c r="BE4" s="41">
        <v>42.412489246630599</v>
      </c>
      <c r="BF4" s="42">
        <f t="shared" ref="BF4:BF34" si="1">(BD4/T4)</f>
        <v>0.3850472395673763</v>
      </c>
      <c r="BG4" s="43">
        <f t="shared" ref="BG4:BG34" si="2">T4/BD4</f>
        <v>2.5970839347493051</v>
      </c>
      <c r="BH4" s="43">
        <f t="shared" si="0"/>
        <v>0.42522254927377273</v>
      </c>
      <c r="BI4" s="22" t="str">
        <f>VLOOKUP(A4,'3.1 Metadata'!A5:B197,2,FALSE)</f>
        <v>ALB</v>
      </c>
      <c r="BJ4" s="23">
        <f t="shared" ref="BJ4:BJ67" si="3">((AL4-AC4)/AC4)+1</f>
        <v>1.0963247261665023</v>
      </c>
      <c r="BK4" s="660">
        <f t="shared" ref="BK4:BK67" si="4">((AL4-AH4)/AH4)+1</f>
        <v>1.0354322956756508</v>
      </c>
      <c r="BL4" s="203">
        <f>VLOOKUP(BI4,'3.1 Metadata'!$B$4:$P$197,15,FALSE)</f>
        <v>0</v>
      </c>
    </row>
    <row r="5" spans="1:64" x14ac:dyDescent="0.25">
      <c r="A5" s="36" t="s">
        <v>387</v>
      </c>
      <c r="B5" s="197" t="s">
        <v>616</v>
      </c>
      <c r="C5" s="39" t="s">
        <v>828</v>
      </c>
      <c r="D5" s="40">
        <v>77.394975000000002</v>
      </c>
      <c r="E5" s="37">
        <v>72.060649999999995</v>
      </c>
      <c r="F5" s="37">
        <v>73.276308333333304</v>
      </c>
      <c r="G5" s="37">
        <v>72.646616666666702</v>
      </c>
      <c r="H5" s="37">
        <v>69.292400000000001</v>
      </c>
      <c r="I5" s="37">
        <v>64.582800000000006</v>
      </c>
      <c r="J5" s="37">
        <v>72.6474166666667</v>
      </c>
      <c r="K5" s="37">
        <v>74.3859833333333</v>
      </c>
      <c r="L5" s="37">
        <v>72.937883333333303</v>
      </c>
      <c r="M5" s="37">
        <v>77.535966666666695</v>
      </c>
      <c r="N5" s="37">
        <v>79.368399999999994</v>
      </c>
      <c r="O5" s="37">
        <v>80.579016666666703</v>
      </c>
      <c r="P5" s="37">
        <v>100.69143333333299</v>
      </c>
      <c r="Q5" s="37">
        <v>109.44306666666699</v>
      </c>
      <c r="R5" s="37">
        <v>110.97301666666699</v>
      </c>
      <c r="S5" s="37">
        <v>116.593791666667</v>
      </c>
      <c r="T5" s="37">
        <v>119.353558333333</v>
      </c>
      <c r="U5" s="41">
        <v>126.77679999999999</v>
      </c>
      <c r="V5" s="40">
        <v>46.321789120143322</v>
      </c>
      <c r="W5" s="37">
        <v>51.995111359635629</v>
      </c>
      <c r="X5" s="37">
        <v>60.379505266360965</v>
      </c>
      <c r="Y5" s="37">
        <v>66.747553134776169</v>
      </c>
      <c r="Z5" s="37">
        <v>71.016284264154734</v>
      </c>
      <c r="AA5" s="37">
        <v>81.889289994409452</v>
      </c>
      <c r="AB5" s="37">
        <v>72.749122352446221</v>
      </c>
      <c r="AC5" s="37">
        <v>84.476266978837728</v>
      </c>
      <c r="AD5" s="37">
        <v>99.874611273600493</v>
      </c>
      <c r="AE5" s="37">
        <v>107.32359588424086</v>
      </c>
      <c r="AF5" s="37">
        <v>107.22345827064564</v>
      </c>
      <c r="AG5" s="37">
        <v>106.90116553377497</v>
      </c>
      <c r="AH5" s="38">
        <v>100</v>
      </c>
      <c r="AI5" s="37">
        <v>101.5488805487981</v>
      </c>
      <c r="AJ5" s="37">
        <v>108.03851886899083</v>
      </c>
      <c r="AK5" s="37">
        <v>115.45313399450548</v>
      </c>
      <c r="AL5" s="37">
        <v>114.91278456842966</v>
      </c>
      <c r="AM5" s="41">
        <v>108.5828279950298</v>
      </c>
      <c r="AN5" s="40">
        <v>16.247667443168201</v>
      </c>
      <c r="AO5" s="37">
        <v>17.759498576210401</v>
      </c>
      <c r="AP5" s="37">
        <v>20.000282679164599</v>
      </c>
      <c r="AQ5" s="37">
        <v>21.4602230822872</v>
      </c>
      <c r="AR5" s="37">
        <v>22.235372598632701</v>
      </c>
      <c r="AS5" s="37">
        <v>25.150526468602202</v>
      </c>
      <c r="AT5" s="37">
        <v>22.174275831887201</v>
      </c>
      <c r="AU5" s="37">
        <v>25.452183157556401</v>
      </c>
      <c r="AV5" s="37">
        <v>29.475887298583999</v>
      </c>
      <c r="AW5" s="37">
        <v>32.593227386474602</v>
      </c>
      <c r="AX5" s="37">
        <v>33.430347442627003</v>
      </c>
      <c r="AY5" s="37">
        <v>34.039524078369098</v>
      </c>
      <c r="AZ5" s="37">
        <v>35.010829925537102</v>
      </c>
      <c r="BA5" s="37">
        <v>37.155826568603501</v>
      </c>
      <c r="BB5" s="37">
        <v>38.855751037597699</v>
      </c>
      <c r="BC5" s="37">
        <v>40.5488269456797</v>
      </c>
      <c r="BD5" s="37">
        <v>39.651214077286703</v>
      </c>
      <c r="BE5" s="41">
        <v>37.020855854737803</v>
      </c>
      <c r="BF5" s="42">
        <f t="shared" si="1"/>
        <v>0.3322164385459544</v>
      </c>
      <c r="BG5" s="268">
        <f t="shared" si="2"/>
        <v>3.0100858475781695</v>
      </c>
      <c r="BH5" s="268">
        <f t="shared" si="0"/>
        <v>0.34216369828038501</v>
      </c>
      <c r="BI5" s="262" t="str">
        <f>VLOOKUP(A5,'3.1 Metadata'!A6:B197,2,FALSE)</f>
        <v>DZA</v>
      </c>
      <c r="BJ5" s="260">
        <f t="shared" si="3"/>
        <v>1.3602966688527633</v>
      </c>
      <c r="BK5" s="660">
        <f t="shared" si="4"/>
        <v>1.1491278456842966</v>
      </c>
      <c r="BL5" s="203">
        <f>VLOOKUP(BI5,'3.1 Metadata'!$B$4:$P$197,15,FALSE)</f>
        <v>1</v>
      </c>
    </row>
    <row r="6" spans="1:64" x14ac:dyDescent="0.25">
      <c r="A6" s="36" t="s">
        <v>389</v>
      </c>
      <c r="B6" s="197" t="s">
        <v>619</v>
      </c>
      <c r="C6" s="39" t="s">
        <v>829</v>
      </c>
      <c r="D6" s="256">
        <v>0.88404799999999994</v>
      </c>
      <c r="E6" s="4">
        <v>0.80392200000000003</v>
      </c>
      <c r="F6" s="4">
        <v>0.80379999999999996</v>
      </c>
      <c r="G6" s="4">
        <v>0.79643299999999995</v>
      </c>
      <c r="H6" s="4">
        <v>0.72967199999999999</v>
      </c>
      <c r="I6" s="4">
        <v>0.67992300000000006</v>
      </c>
      <c r="J6" s="4">
        <v>0.71695799999999998</v>
      </c>
      <c r="K6" s="4">
        <v>0.75430900000000001</v>
      </c>
      <c r="L6" s="4">
        <v>0.718414</v>
      </c>
      <c r="M6" s="4">
        <v>0.77833799999999997</v>
      </c>
      <c r="N6" s="4">
        <v>0.75294499999999998</v>
      </c>
      <c r="O6" s="4">
        <v>0.75272799999999995</v>
      </c>
      <c r="P6" s="4">
        <v>0.90129599999999999</v>
      </c>
      <c r="Q6" s="4">
        <v>0.90342100000000003</v>
      </c>
      <c r="R6" s="4">
        <v>0.88520600000000005</v>
      </c>
      <c r="S6" s="4">
        <v>0.846773</v>
      </c>
      <c r="T6" s="4">
        <v>0.89327599999999996</v>
      </c>
      <c r="U6" s="257">
        <v>0.87550600000000001</v>
      </c>
      <c r="V6" s="40">
        <v>84.329679720756047</v>
      </c>
      <c r="W6" s="37">
        <v>86.895346134039585</v>
      </c>
      <c r="X6" s="37">
        <v>89.846400834925575</v>
      </c>
      <c r="Y6" s="37">
        <v>92.952556307066885</v>
      </c>
      <c r="Z6" s="37">
        <v>95.937474209650048</v>
      </c>
      <c r="AA6" s="37">
        <v>98.119416948689846</v>
      </c>
      <c r="AB6" s="37">
        <v>98.24906815138462</v>
      </c>
      <c r="AC6" s="37">
        <v>98.616827930690249</v>
      </c>
      <c r="AD6" s="37">
        <v>98.810870495928</v>
      </c>
      <c r="AE6" s="37">
        <v>98.983351694039442</v>
      </c>
      <c r="AF6" s="37">
        <v>99.427284305878544</v>
      </c>
      <c r="AG6" s="37">
        <v>99.343746181133483</v>
      </c>
      <c r="AH6" s="38">
        <v>100</v>
      </c>
      <c r="AI6" s="37">
        <v>100.34779538157579</v>
      </c>
      <c r="AJ6" s="37">
        <v>101.48825745177901</v>
      </c>
      <c r="AK6" s="37">
        <v>102.51580421825903</v>
      </c>
      <c r="AL6" s="37">
        <v>103.92514383330318</v>
      </c>
      <c r="AM6" s="41">
        <v>105.02477124694136</v>
      </c>
      <c r="AN6" s="40" t="e">
        <v>#REF!</v>
      </c>
      <c r="AO6" s="37" t="e">
        <v>#REF!</v>
      </c>
      <c r="AP6" s="37" t="e">
        <v>#REF!</v>
      </c>
      <c r="AQ6" s="37" t="e">
        <v>#REF!</v>
      </c>
      <c r="AR6" s="37" t="e">
        <v>#REF!</v>
      </c>
      <c r="AS6" s="37" t="e">
        <v>#REF!</v>
      </c>
      <c r="AT6" s="37" t="e">
        <v>#REF!</v>
      </c>
      <c r="AU6" s="37" t="e">
        <v>#REF!</v>
      </c>
      <c r="AV6" s="37" t="e">
        <v>#REF!</v>
      </c>
      <c r="AW6" s="37" t="e">
        <v>#REF!</v>
      </c>
      <c r="AX6" s="37" t="e">
        <v>#REF!</v>
      </c>
      <c r="AY6" s="37" t="e">
        <v>#REF!</v>
      </c>
      <c r="AZ6" s="37" t="e">
        <v>#REF!</v>
      </c>
      <c r="BA6" s="37" t="e">
        <v>#REF!</v>
      </c>
      <c r="BB6" s="37" t="e">
        <v>#REF!</v>
      </c>
      <c r="BC6" s="37" t="e">
        <v>#REF!</v>
      </c>
      <c r="BD6" s="37" t="e">
        <v>#REF!</v>
      </c>
      <c r="BE6" s="41" t="e">
        <v>#REF!</v>
      </c>
      <c r="BF6" s="42" t="e">
        <f t="shared" si="1"/>
        <v>#REF!</v>
      </c>
      <c r="BG6" s="43" t="e">
        <f t="shared" si="2"/>
        <v>#REF!</v>
      </c>
      <c r="BH6" s="43" t="e">
        <f t="shared" si="0"/>
        <v>#REF!</v>
      </c>
      <c r="BI6" s="22" t="str">
        <f>VLOOKUP(A6,'3.1 Metadata'!A7:B197,2,FALSE)</f>
        <v>AND</v>
      </c>
      <c r="BJ6" s="23">
        <f t="shared" si="3"/>
        <v>1.0538276885801245</v>
      </c>
      <c r="BK6" s="660">
        <f t="shared" si="4"/>
        <v>1.0392514383330318</v>
      </c>
      <c r="BL6" s="203">
        <f>VLOOKUP(BI6,'3.1 Metadata'!$B$4:$P$197,15,FALSE)</f>
        <v>0</v>
      </c>
    </row>
    <row r="7" spans="1:64" x14ac:dyDescent="0.25">
      <c r="A7" s="36" t="s">
        <v>189</v>
      </c>
      <c r="B7" s="197" t="s">
        <v>621</v>
      </c>
      <c r="C7" s="39" t="s">
        <v>830</v>
      </c>
      <c r="D7" s="40">
        <v>74.606300833333293</v>
      </c>
      <c r="E7" s="37">
        <v>83.541362500000005</v>
      </c>
      <c r="F7" s="37">
        <v>87.159141666666699</v>
      </c>
      <c r="G7" s="37">
        <v>80.368072055555601</v>
      </c>
      <c r="H7" s="37">
        <v>76.706142749999998</v>
      </c>
      <c r="I7" s="37">
        <v>75.033354166666697</v>
      </c>
      <c r="J7" s="37">
        <v>79.328166666666704</v>
      </c>
      <c r="K7" s="37">
        <v>91.905720340501802</v>
      </c>
      <c r="L7" s="37">
        <v>93.934749999999994</v>
      </c>
      <c r="M7" s="37">
        <v>95.467955421311004</v>
      </c>
      <c r="N7" s="37">
        <v>96.518279479152596</v>
      </c>
      <c r="O7" s="37">
        <v>98.302416855633496</v>
      </c>
      <c r="P7" s="37">
        <v>120.060701665019</v>
      </c>
      <c r="Q7" s="37">
        <v>163.65643411657899</v>
      </c>
      <c r="R7" s="37">
        <v>165.91595069149801</v>
      </c>
      <c r="S7" s="37">
        <v>252.85574773129699</v>
      </c>
      <c r="T7" s="37">
        <v>364.82580498088703</v>
      </c>
      <c r="U7" s="41">
        <v>578.25878028011095</v>
      </c>
      <c r="V7" s="40">
        <v>22.575131806418863</v>
      </c>
      <c r="W7" s="37">
        <v>30.124296212666675</v>
      </c>
      <c r="X7" s="37">
        <v>42.889635610137148</v>
      </c>
      <c r="Y7" s="37">
        <v>50.231525298571398</v>
      </c>
      <c r="Z7" s="37">
        <v>52.395708135317129</v>
      </c>
      <c r="AA7" s="37">
        <v>62.544715196727907</v>
      </c>
      <c r="AB7" s="37">
        <v>52.061544163930719</v>
      </c>
      <c r="AC7" s="37">
        <v>68.858390436220944</v>
      </c>
      <c r="AD7" s="37">
        <v>90.735767823905888</v>
      </c>
      <c r="AE7" s="37">
        <v>97.319256120431263</v>
      </c>
      <c r="AF7" s="37">
        <v>100.08291772014204</v>
      </c>
      <c r="AG7" s="37">
        <v>103.64669106974334</v>
      </c>
      <c r="AH7" s="38">
        <v>100</v>
      </c>
      <c r="AI7" s="37">
        <v>121.77424001791275</v>
      </c>
      <c r="AJ7" s="37">
        <v>149.31288956970818</v>
      </c>
      <c r="AK7" s="37">
        <v>192.71210609877664</v>
      </c>
      <c r="AL7" s="37">
        <v>246.84624166984577</v>
      </c>
      <c r="AM7" s="41">
        <v>270.01330807900831</v>
      </c>
      <c r="AN7" s="40">
        <v>19.103672593088501</v>
      </c>
      <c r="AO7" s="37">
        <v>24.823669009409901</v>
      </c>
      <c r="AP7" s="37">
        <v>34.275185641741501</v>
      </c>
      <c r="AQ7" s="37">
        <v>38.9633351201728</v>
      </c>
      <c r="AR7" s="37">
        <v>39.578839483867498</v>
      </c>
      <c r="AS7" s="37">
        <v>46.3437816747414</v>
      </c>
      <c r="AT7" s="37">
        <v>38.284202787105102</v>
      </c>
      <c r="AU7" s="37">
        <v>50.052764362196299</v>
      </c>
      <c r="AV7" s="37">
        <v>64.605751037597699</v>
      </c>
      <c r="AW7" s="37">
        <v>65.681671142578097</v>
      </c>
      <c r="AX7" s="37">
        <v>66.019371032714801</v>
      </c>
      <c r="AY7" s="37">
        <v>65.000671386718807</v>
      </c>
      <c r="AZ7" s="37">
        <v>68.182044982910199</v>
      </c>
      <c r="BA7" s="37">
        <v>80.778968811035199</v>
      </c>
      <c r="BB7" s="37">
        <v>92.951721191406307</v>
      </c>
      <c r="BC7" s="37">
        <v>117.156129623677</v>
      </c>
      <c r="BD7" s="37">
        <v>147.434156654357</v>
      </c>
      <c r="BE7" s="41">
        <v>159.350681624228</v>
      </c>
      <c r="BF7" s="42">
        <f t="shared" si="1"/>
        <v>0.40412206220467595</v>
      </c>
      <c r="BG7" s="268">
        <f t="shared" si="2"/>
        <v>2.4744998937809277</v>
      </c>
      <c r="BH7" s="268">
        <f t="shared" si="0"/>
        <v>0.54460989127505499</v>
      </c>
      <c r="BI7" s="262" t="str">
        <f>VLOOKUP(A7,'3.1 Metadata'!A8:B197,2,FALSE)</f>
        <v>AGO</v>
      </c>
      <c r="BJ7" s="260">
        <f t="shared" si="3"/>
        <v>3.5848389732328036</v>
      </c>
      <c r="BK7" s="660">
        <f t="shared" si="4"/>
        <v>2.4684624166984577</v>
      </c>
      <c r="BL7" s="203">
        <f>VLOOKUP(BI7,'3.1 Metadata'!$B$4:$P$197,15,FALSE)</f>
        <v>1</v>
      </c>
    </row>
    <row r="8" spans="1:64" x14ac:dyDescent="0.25">
      <c r="A8" s="36" t="s">
        <v>390</v>
      </c>
      <c r="B8" s="197" t="s">
        <v>622</v>
      </c>
      <c r="C8" t="s">
        <v>831</v>
      </c>
      <c r="D8" s="40">
        <v>2.7</v>
      </c>
      <c r="E8" s="37">
        <v>2.7</v>
      </c>
      <c r="F8" s="37">
        <v>2.7</v>
      </c>
      <c r="G8" s="37">
        <v>2.7</v>
      </c>
      <c r="H8" s="37">
        <v>2.7</v>
      </c>
      <c r="I8" s="37">
        <v>2.7</v>
      </c>
      <c r="J8" s="37">
        <v>2.7</v>
      </c>
      <c r="K8" s="37">
        <v>2.7</v>
      </c>
      <c r="L8" s="37">
        <v>2.7</v>
      </c>
      <c r="M8" s="37">
        <v>2.7</v>
      </c>
      <c r="N8" s="37">
        <v>2.7</v>
      </c>
      <c r="O8" s="37">
        <v>2.7</v>
      </c>
      <c r="P8" s="37">
        <v>2.7</v>
      </c>
      <c r="Q8" s="37">
        <v>2.7</v>
      </c>
      <c r="R8" s="37">
        <v>2.7</v>
      </c>
      <c r="S8" s="37">
        <v>2.7</v>
      </c>
      <c r="T8" s="37">
        <v>2.7</v>
      </c>
      <c r="U8" s="41">
        <v>2.7</v>
      </c>
      <c r="V8" s="40">
        <v>78.288565085785493</v>
      </c>
      <c r="W8" s="37">
        <v>79.493830952379867</v>
      </c>
      <c r="X8" s="37">
        <v>83.040561556873001</v>
      </c>
      <c r="Y8" s="37">
        <v>83.379097662278639</v>
      </c>
      <c r="Z8" s="37">
        <v>86.492581700468719</v>
      </c>
      <c r="AA8" s="37">
        <v>90.281533991143988</v>
      </c>
      <c r="AB8" s="37">
        <v>91.939948267758041</v>
      </c>
      <c r="AC8" s="37">
        <v>93.294552253209247</v>
      </c>
      <c r="AD8" s="37">
        <v>94.241879311814728</v>
      </c>
      <c r="AE8" s="37">
        <v>96.160372540557418</v>
      </c>
      <c r="AF8" s="37">
        <v>95.250171870961481</v>
      </c>
      <c r="AG8" s="37">
        <v>97.070882525816018</v>
      </c>
      <c r="AH8" s="38">
        <v>100</v>
      </c>
      <c r="AI8" s="37">
        <v>101.87367154721152</v>
      </c>
      <c r="AJ8" s="37">
        <v>100.92638680574875</v>
      </c>
      <c r="AK8" s="37">
        <v>103.30099931097321</v>
      </c>
      <c r="AL8" s="37">
        <v>103.51594491622524</v>
      </c>
      <c r="AM8" s="41">
        <v>105.32228395494343</v>
      </c>
      <c r="AN8" s="40">
        <v>1.66989300730943</v>
      </c>
      <c r="AO8" s="37">
        <v>1.65114886613223</v>
      </c>
      <c r="AP8" s="37">
        <v>1.67271317581248</v>
      </c>
      <c r="AQ8" s="37">
        <v>1.63019925376426</v>
      </c>
      <c r="AR8" s="37">
        <v>1.64683444938917</v>
      </c>
      <c r="AS8" s="37">
        <v>1.68617839790473</v>
      </c>
      <c r="AT8" s="37">
        <v>1.7041607518065101</v>
      </c>
      <c r="AU8" s="37">
        <v>1.7093509087432199</v>
      </c>
      <c r="AV8" s="37">
        <v>1.6913766860961901</v>
      </c>
      <c r="AW8" s="37">
        <v>1.8285713195800799</v>
      </c>
      <c r="AX8" s="37">
        <v>1.85441470146179</v>
      </c>
      <c r="AY8" s="37">
        <v>1.9147150516510001</v>
      </c>
      <c r="AZ8" s="37">
        <v>2.0395412445068399</v>
      </c>
      <c r="BA8" s="37">
        <v>2.0600430965423602</v>
      </c>
      <c r="BB8" s="37">
        <v>2.0935010910034202</v>
      </c>
      <c r="BC8" s="37">
        <v>2.0925164028002801</v>
      </c>
      <c r="BD8" s="37">
        <v>2.0600946367692501</v>
      </c>
      <c r="BE8" s="41">
        <v>2.0710822867359302</v>
      </c>
      <c r="BF8" s="42">
        <f t="shared" si="1"/>
        <v>0.76299801361824071</v>
      </c>
      <c r="BG8" s="43">
        <f t="shared" si="2"/>
        <v>1.3106194015602524</v>
      </c>
      <c r="BH8" s="43">
        <f t="shared" si="0"/>
        <v>0.63309292916415549</v>
      </c>
      <c r="BI8" s="22" t="str">
        <f>VLOOKUP(A8,'3.1 Metadata'!A9:B197,2,FALSE)</f>
        <v>ATG</v>
      </c>
      <c r="BJ8" s="23">
        <f t="shared" si="3"/>
        <v>1.1095604450222802</v>
      </c>
      <c r="BK8" s="660">
        <f t="shared" si="4"/>
        <v>1.0351594491622524</v>
      </c>
      <c r="BL8" s="203">
        <f>VLOOKUP(BI8,'3.1 Metadata'!$B$4:$P$197,15,FALSE)</f>
        <v>0</v>
      </c>
    </row>
    <row r="9" spans="1:64" x14ac:dyDescent="0.25">
      <c r="A9" s="36" t="s">
        <v>391</v>
      </c>
      <c r="B9" s="197" t="s">
        <v>624</v>
      </c>
      <c r="C9" s="39" t="s">
        <v>832</v>
      </c>
      <c r="D9" s="40">
        <v>2.9006291666666701</v>
      </c>
      <c r="E9" s="37">
        <v>2.9233008189033201</v>
      </c>
      <c r="F9" s="37">
        <v>2.9036575</v>
      </c>
      <c r="G9" s="37">
        <v>3.0543133333333299</v>
      </c>
      <c r="H9" s="37">
        <v>3.0956488492063499</v>
      </c>
      <c r="I9" s="37">
        <v>3.14416455988456</v>
      </c>
      <c r="J9" s="37">
        <v>3.7101068305232801</v>
      </c>
      <c r="K9" s="37">
        <v>3.8962951544704998</v>
      </c>
      <c r="L9" s="37">
        <v>4.1101395762132604</v>
      </c>
      <c r="M9" s="37">
        <v>4.5369343601874599</v>
      </c>
      <c r="N9" s="37">
        <v>5.4593526646570396</v>
      </c>
      <c r="O9" s="37">
        <v>8.0752759928133404</v>
      </c>
      <c r="P9" s="37">
        <v>9.2331855247242896</v>
      </c>
      <c r="Q9" s="37">
        <v>14.7581750873396</v>
      </c>
      <c r="R9" s="37">
        <v>16.5627069251411</v>
      </c>
      <c r="S9" s="37">
        <v>28.094991666666701</v>
      </c>
      <c r="T9" s="37">
        <v>48.147891666666702</v>
      </c>
      <c r="U9" s="41">
        <v>70.539166666666702</v>
      </c>
      <c r="V9" s="40">
        <v>10.236824075475798</v>
      </c>
      <c r="W9" s="37">
        <v>12.116648344323149</v>
      </c>
      <c r="X9" s="37">
        <v>13.366784894100119</v>
      </c>
      <c r="Y9" s="37">
        <v>15.203521822077807</v>
      </c>
      <c r="Z9" s="37">
        <v>17.474916583392417</v>
      </c>
      <c r="AA9" s="37">
        <v>21.52405833527699</v>
      </c>
      <c r="AB9" s="37">
        <v>24.833952556462165</v>
      </c>
      <c r="AC9" s="37">
        <v>30.028004595307419</v>
      </c>
      <c r="AD9" s="37">
        <v>37.145684311954142</v>
      </c>
      <c r="AE9" s="37">
        <v>45.434699441449247</v>
      </c>
      <c r="AF9" s="37">
        <v>56.315764021722181</v>
      </c>
      <c r="AG9" s="37">
        <v>79.001427266683507</v>
      </c>
      <c r="AH9" s="38">
        <v>100</v>
      </c>
      <c r="AI9" s="37">
        <v>141.11937998822791</v>
      </c>
      <c r="AJ9" s="37">
        <v>177.81942118824335</v>
      </c>
      <c r="AK9" s="37">
        <v>252.56344803265765</v>
      </c>
      <c r="AL9" s="37">
        <v>381.17254096133297</v>
      </c>
      <c r="AM9" s="41">
        <v>533.22690806156686</v>
      </c>
      <c r="AN9" s="40">
        <v>0.89518074471796005</v>
      </c>
      <c r="AO9" s="37">
        <v>1.03178803348564</v>
      </c>
      <c r="AP9" s="37">
        <v>1.1038583288378001</v>
      </c>
      <c r="AQ9" s="37">
        <v>1.2186609082072699</v>
      </c>
      <c r="AR9" s="37">
        <v>1.3640848116019899</v>
      </c>
      <c r="AS9" s="37">
        <v>1.64810141073973</v>
      </c>
      <c r="AT9" s="37">
        <v>1.8871539490479099</v>
      </c>
      <c r="AU9" s="37">
        <v>2.2555714837196899</v>
      </c>
      <c r="AV9" s="37">
        <v>2.7331278324127202</v>
      </c>
      <c r="AW9" s="37">
        <v>3.2181537151336701</v>
      </c>
      <c r="AX9" s="37">
        <v>3.9409668445587198</v>
      </c>
      <c r="AY9" s="37">
        <v>5.4519639015197798</v>
      </c>
      <c r="AZ9" s="37">
        <v>6.8665480613708496</v>
      </c>
      <c r="BA9" s="37">
        <v>9.2949657440185494</v>
      </c>
      <c r="BB9" s="37">
        <v>10.2568216323853</v>
      </c>
      <c r="BC9" s="37">
        <v>14.2265629922715</v>
      </c>
      <c r="BD9" s="226">
        <v>21.0943755138792</v>
      </c>
      <c r="BE9" s="41">
        <v>29.157768791721601</v>
      </c>
      <c r="BF9" s="42">
        <f t="shared" si="1"/>
        <v>0.43811628679232617</v>
      </c>
      <c r="BG9" s="268">
        <f t="shared" si="2"/>
        <v>2.282499030842958</v>
      </c>
      <c r="BH9" s="268">
        <f t="shared" si="0"/>
        <v>0.57890159607947322</v>
      </c>
      <c r="BI9" s="262" t="str">
        <f>VLOOKUP(A9,'3.1 Metadata'!A10:B197,2,FALSE)</f>
        <v>ARG</v>
      </c>
      <c r="BJ9" s="260">
        <f>((AL9-AC9)/AC9)+1</f>
        <v>12.69390177930438</v>
      </c>
      <c r="BK9" s="660">
        <f t="shared" si="4"/>
        <v>3.8117254096133295</v>
      </c>
      <c r="BL9" s="203">
        <f>VLOOKUP(BI9,'3.1 Metadata'!$B$4:$P$197,15,FALSE)</f>
        <v>1</v>
      </c>
    </row>
    <row r="10" spans="1:64" x14ac:dyDescent="0.25">
      <c r="A10" s="36" t="s">
        <v>392</v>
      </c>
      <c r="B10" s="197" t="s">
        <v>625</v>
      </c>
      <c r="C10" s="39" t="s">
        <v>833</v>
      </c>
      <c r="D10" s="40">
        <v>578.76295454545505</v>
      </c>
      <c r="E10" s="37">
        <v>533.45083333333298</v>
      </c>
      <c r="F10" s="37">
        <v>457.68694062915898</v>
      </c>
      <c r="G10" s="37">
        <v>416.04036972454202</v>
      </c>
      <c r="H10" s="37">
        <v>342.079116208671</v>
      </c>
      <c r="I10" s="37">
        <v>305.96940026193602</v>
      </c>
      <c r="J10" s="37">
        <v>363.28328560606099</v>
      </c>
      <c r="K10" s="37">
        <v>373.66046673881698</v>
      </c>
      <c r="L10" s="37">
        <v>372.50088244871102</v>
      </c>
      <c r="M10" s="37">
        <v>401.76397562691602</v>
      </c>
      <c r="N10" s="37">
        <v>409.625749270293</v>
      </c>
      <c r="O10" s="37">
        <v>415.91978920493801</v>
      </c>
      <c r="P10" s="37">
        <v>477.91830657609898</v>
      </c>
      <c r="Q10" s="37">
        <v>480.48815077796598</v>
      </c>
      <c r="R10" s="37">
        <v>482.71639384912902</v>
      </c>
      <c r="S10" s="37">
        <v>482.98794659023503</v>
      </c>
      <c r="T10" s="37">
        <v>480.445128767119</v>
      </c>
      <c r="U10" s="41">
        <v>489.008858590915</v>
      </c>
      <c r="V10" s="40">
        <v>60.703015867743538</v>
      </c>
      <c r="W10" s="37">
        <v>64.514311845194555</v>
      </c>
      <c r="X10" s="37">
        <v>66.584419127278878</v>
      </c>
      <c r="Y10" s="37">
        <v>69.659295931081132</v>
      </c>
      <c r="Z10" s="37">
        <v>72.639233912204475</v>
      </c>
      <c r="AA10" s="37">
        <v>76.990006125701527</v>
      </c>
      <c r="AB10" s="37">
        <v>78.912641424132929</v>
      </c>
      <c r="AC10" s="37">
        <v>85.043140014660324</v>
      </c>
      <c r="AD10" s="37">
        <v>88.68430457447927</v>
      </c>
      <c r="AE10" s="37">
        <v>93.425194046624952</v>
      </c>
      <c r="AF10" s="37">
        <v>96.570656501851602</v>
      </c>
      <c r="AG10" s="37">
        <v>98.800649134240842</v>
      </c>
      <c r="AH10" s="38">
        <v>100</v>
      </c>
      <c r="AI10" s="37">
        <v>100.26857507650139</v>
      </c>
      <c r="AJ10" s="37">
        <v>102.42499306311166</v>
      </c>
      <c r="AK10" s="37">
        <v>105.28030433970972</v>
      </c>
      <c r="AL10" s="37">
        <v>106.40219509740834</v>
      </c>
      <c r="AM10" s="41">
        <v>108.55422326091148</v>
      </c>
      <c r="AN10" s="40">
        <v>133.12923867267801</v>
      </c>
      <c r="AO10" s="37">
        <v>137.77859126601601</v>
      </c>
      <c r="AP10" s="37">
        <v>137.90394268797999</v>
      </c>
      <c r="AQ10" s="37">
        <v>140.03462955162999</v>
      </c>
      <c r="AR10" s="37">
        <v>142.20511081564001</v>
      </c>
      <c r="AS10" s="37">
        <v>147.84676039913401</v>
      </c>
      <c r="AT10" s="37">
        <v>150.39235209648101</v>
      </c>
      <c r="AU10" s="37">
        <v>160.20906898819399</v>
      </c>
      <c r="AV10" s="37">
        <v>163.65000915527301</v>
      </c>
      <c r="AW10" s="37">
        <v>157.96383666992199</v>
      </c>
      <c r="AX10" s="37">
        <v>159.84609985351599</v>
      </c>
      <c r="AY10" s="37">
        <v>165.18589782714801</v>
      </c>
      <c r="AZ10" s="37">
        <v>172.92352294921901</v>
      </c>
      <c r="BA10" s="37">
        <v>161.22888183593801</v>
      </c>
      <c r="BB10" s="37">
        <v>155.970703125</v>
      </c>
      <c r="BC10" s="37">
        <v>156.55974338450099</v>
      </c>
      <c r="BD10" s="37">
        <v>155.453007697038</v>
      </c>
      <c r="BE10" s="41">
        <v>156.70845575541301</v>
      </c>
      <c r="BF10" s="42">
        <f t="shared" si="1"/>
        <v>0.32356037846808738</v>
      </c>
      <c r="BG10" s="43">
        <f t="shared" si="2"/>
        <v>3.0906132720407533</v>
      </c>
      <c r="BH10" s="43">
        <f t="shared" si="0"/>
        <v>0.42875573749196677</v>
      </c>
      <c r="BI10" s="22" t="str">
        <f>VLOOKUP(A10,'3.1 Metadata'!A11:B197,2,FALSE)</f>
        <v>ARM</v>
      </c>
      <c r="BJ10" s="23">
        <f t="shared" si="3"/>
        <v>1.2511555321107146</v>
      </c>
      <c r="BK10" s="660">
        <f t="shared" si="4"/>
        <v>1.0640219509740834</v>
      </c>
      <c r="BL10" s="203">
        <f>VLOOKUP(BI10,'3.1 Metadata'!$B$4:$P$197,15,FALSE)</f>
        <v>0</v>
      </c>
    </row>
    <row r="11" spans="1:64" x14ac:dyDescent="0.25">
      <c r="A11" s="36" t="s">
        <v>393</v>
      </c>
      <c r="B11" s="197" t="s">
        <v>626</v>
      </c>
      <c r="C11" s="39" t="s">
        <v>834</v>
      </c>
      <c r="D11" s="40">
        <v>1.54191416666667</v>
      </c>
      <c r="E11" s="37">
        <v>1.3597524999999999</v>
      </c>
      <c r="F11" s="37">
        <v>1.3094733333333299</v>
      </c>
      <c r="G11" s="37">
        <v>1.3279734405000001</v>
      </c>
      <c r="H11" s="37">
        <v>1.1950725</v>
      </c>
      <c r="I11" s="37">
        <v>1.19217833333333</v>
      </c>
      <c r="J11" s="37">
        <v>1.28218881008452</v>
      </c>
      <c r="K11" s="37">
        <v>1.0901594863867701</v>
      </c>
      <c r="L11" s="37">
        <v>0.96946320149673504</v>
      </c>
      <c r="M11" s="37">
        <v>0.96580103065870804</v>
      </c>
      <c r="N11" s="37">
        <v>1.0358430965205401</v>
      </c>
      <c r="O11" s="37">
        <v>1.1093632928169199</v>
      </c>
      <c r="P11" s="37">
        <v>1.33109026245502</v>
      </c>
      <c r="Q11" s="37">
        <v>1.3452139760194699</v>
      </c>
      <c r="R11" s="37">
        <v>1.3047580767159199</v>
      </c>
      <c r="S11" s="37">
        <v>1.33841214646451</v>
      </c>
      <c r="T11" s="37">
        <v>1.4385065442138201</v>
      </c>
      <c r="U11" s="41">
        <v>1.4530851184701601</v>
      </c>
      <c r="V11" s="40">
        <v>69.922042898525433</v>
      </c>
      <c r="W11" s="37">
        <v>72.190951263610827</v>
      </c>
      <c r="X11" s="37">
        <v>74.939225400630662</v>
      </c>
      <c r="Y11" s="37">
        <v>78.776476952592049</v>
      </c>
      <c r="Z11" s="37">
        <v>82.701460021705245</v>
      </c>
      <c r="AA11" s="37">
        <v>86.517787969594778</v>
      </c>
      <c r="AB11" s="37">
        <v>90.833588056518593</v>
      </c>
      <c r="AC11" s="37">
        <v>91.892147648508981</v>
      </c>
      <c r="AD11" s="37">
        <v>97.595691753472707</v>
      </c>
      <c r="AE11" s="37">
        <v>99.341805518604119</v>
      </c>
      <c r="AF11" s="37">
        <v>99.190218327673662</v>
      </c>
      <c r="AG11" s="37">
        <v>100.62036722680506</v>
      </c>
      <c r="AH11" s="38">
        <v>100</v>
      </c>
      <c r="AI11" s="37">
        <v>99.402441375245772</v>
      </c>
      <c r="AJ11" s="37">
        <v>103.12515230374926</v>
      </c>
      <c r="AK11" s="37">
        <v>105.01250274218066</v>
      </c>
      <c r="AL11" s="37">
        <v>108.60265539580929</v>
      </c>
      <c r="AM11" s="41">
        <v>110.5397524776569</v>
      </c>
      <c r="AN11" s="40">
        <v>1.3532360000000001</v>
      </c>
      <c r="AO11" s="37">
        <v>1.3658060000000001</v>
      </c>
      <c r="AP11" s="37">
        <v>1.3883559999999999</v>
      </c>
      <c r="AQ11" s="37">
        <v>1.4035219999999999</v>
      </c>
      <c r="AR11" s="37">
        <v>1.426868</v>
      </c>
      <c r="AS11" s="37">
        <v>1.4790730000000001</v>
      </c>
      <c r="AT11" s="37">
        <v>1.442545</v>
      </c>
      <c r="AU11" s="37">
        <v>1.503317</v>
      </c>
      <c r="AV11" s="37">
        <v>1.5110520000000001</v>
      </c>
      <c r="AW11" s="37">
        <v>1.5401149999999999</v>
      </c>
      <c r="AX11" s="37">
        <v>1.4471229999999999</v>
      </c>
      <c r="AY11" s="37">
        <v>1.4524889999999999</v>
      </c>
      <c r="AZ11" s="37">
        <v>1.4736910000000001</v>
      </c>
      <c r="BA11" s="37">
        <v>1.450156</v>
      </c>
      <c r="BB11" s="37">
        <v>1.4775529999999999</v>
      </c>
      <c r="BC11" s="37">
        <v>1.4704029999999999</v>
      </c>
      <c r="BD11" s="37">
        <v>1.4826859999999999</v>
      </c>
      <c r="BE11" s="41">
        <v>1.4460090000000001</v>
      </c>
      <c r="BF11" s="42">
        <f t="shared" si="1"/>
        <v>1.0307120297532779</v>
      </c>
      <c r="BG11" s="43">
        <f t="shared" si="2"/>
        <v>0.97020309371898039</v>
      </c>
      <c r="BH11" s="43">
        <f t="shared" si="0"/>
        <v>1.3789881377656046</v>
      </c>
      <c r="BI11" s="22" t="str">
        <f>VLOOKUP(A11,'3.1 Metadata'!A12:B197,2,FALSE)</f>
        <v>AUS</v>
      </c>
      <c r="BJ11" s="23">
        <f t="shared" si="3"/>
        <v>1.1818491370037258</v>
      </c>
      <c r="BK11" s="660">
        <f t="shared" si="4"/>
        <v>1.0860265539580929</v>
      </c>
      <c r="BL11" s="203">
        <f>VLOOKUP(BI11,'3.1 Metadata'!$B$4:$P$197,15,FALSE)</f>
        <v>0</v>
      </c>
    </row>
    <row r="12" spans="1:64" x14ac:dyDescent="0.25">
      <c r="A12" s="36" t="s">
        <v>394</v>
      </c>
      <c r="B12" s="197" t="s">
        <v>628</v>
      </c>
      <c r="C12" s="39" t="s">
        <v>829</v>
      </c>
      <c r="D12" s="258">
        <v>0.88404799999999994</v>
      </c>
      <c r="E12" s="24">
        <v>0.80392200000000003</v>
      </c>
      <c r="F12" s="24">
        <v>0.80379999999999996</v>
      </c>
      <c r="G12" s="24">
        <v>0.79643299999999995</v>
      </c>
      <c r="H12" s="24">
        <v>0.72967199999999999</v>
      </c>
      <c r="I12" s="24">
        <v>0.67992300000000006</v>
      </c>
      <c r="J12" s="24">
        <v>0.71695799999999998</v>
      </c>
      <c r="K12" s="24">
        <v>0.75430900000000001</v>
      </c>
      <c r="L12" s="24">
        <v>0.718414</v>
      </c>
      <c r="M12" s="24">
        <v>0.77833799999999997</v>
      </c>
      <c r="N12" s="24">
        <v>0.75294499999999998</v>
      </c>
      <c r="O12" s="24">
        <v>0.75272799999999995</v>
      </c>
      <c r="P12" s="24">
        <v>0.90129599999999999</v>
      </c>
      <c r="Q12" s="24">
        <v>0.90342100000000003</v>
      </c>
      <c r="R12" s="24">
        <v>0.88520600000000005</v>
      </c>
      <c r="S12" s="24">
        <v>0.846773</v>
      </c>
      <c r="T12" s="24">
        <v>0.89327599999999996</v>
      </c>
      <c r="U12" s="259">
        <v>0.87550600000000001</v>
      </c>
      <c r="V12" s="40">
        <v>79.557571813105582</v>
      </c>
      <c r="W12" s="37">
        <v>80.94164988622498</v>
      </c>
      <c r="X12" s="37">
        <v>82.995782348057631</v>
      </c>
      <c r="Y12" s="37">
        <v>84.566196230415983</v>
      </c>
      <c r="Z12" s="37">
        <v>86.444560172790503</v>
      </c>
      <c r="AA12" s="37">
        <v>88.135694364104623</v>
      </c>
      <c r="AB12" s="37">
        <v>89.800810465632722</v>
      </c>
      <c r="AC12" s="37">
        <v>90.58482089747892</v>
      </c>
      <c r="AD12" s="37">
        <v>92.245612283826574</v>
      </c>
      <c r="AE12" s="37">
        <v>94.140554569286039</v>
      </c>
      <c r="AF12" s="37">
        <v>95.669291803712525</v>
      </c>
      <c r="AG12" s="37">
        <v>97.750775508903459</v>
      </c>
      <c r="AH12" s="38">
        <v>100</v>
      </c>
      <c r="AI12" s="37">
        <v>101.84829469843848</v>
      </c>
      <c r="AJ12" s="37">
        <v>102.87241409245786</v>
      </c>
      <c r="AK12" s="37">
        <v>104.72610350583761</v>
      </c>
      <c r="AL12" s="37">
        <v>106.42537816594711</v>
      </c>
      <c r="AM12" s="41">
        <v>108.88629964241416</v>
      </c>
      <c r="AN12" s="40">
        <v>0.88816799999999996</v>
      </c>
      <c r="AO12" s="37">
        <v>0.87807800000000003</v>
      </c>
      <c r="AP12" s="37">
        <v>0.88193900000000003</v>
      </c>
      <c r="AQ12" s="37">
        <v>0.86002400000000001</v>
      </c>
      <c r="AR12" s="37">
        <v>0.86817900000000003</v>
      </c>
      <c r="AS12" s="37">
        <v>0.85442399999999996</v>
      </c>
      <c r="AT12" s="37">
        <v>0.84373100000000001</v>
      </c>
      <c r="AU12" s="37">
        <v>0.84218999999999999</v>
      </c>
      <c r="AV12" s="37">
        <v>0.83137399999999995</v>
      </c>
      <c r="AW12" s="37">
        <v>0.81364800000000004</v>
      </c>
      <c r="AX12" s="37">
        <v>0.79708100000000004</v>
      </c>
      <c r="AY12" s="37">
        <v>0.79879699999999998</v>
      </c>
      <c r="AZ12" s="37">
        <v>0.798813</v>
      </c>
      <c r="BA12" s="37">
        <v>0.77693100000000004</v>
      </c>
      <c r="BB12" s="37">
        <v>0.77500899999999995</v>
      </c>
      <c r="BC12" s="37">
        <v>0.76540300000000006</v>
      </c>
      <c r="BD12" s="37">
        <v>0.77081299999999997</v>
      </c>
      <c r="BE12" s="41">
        <v>0.76392099999999996</v>
      </c>
      <c r="BF12" s="42">
        <f t="shared" si="1"/>
        <v>0.86290575365284639</v>
      </c>
      <c r="BG12" s="43">
        <f t="shared" si="2"/>
        <v>1.1588751097866798</v>
      </c>
      <c r="BH12" s="43">
        <f t="shared" si="0"/>
        <v>1.1165053048551721</v>
      </c>
      <c r="BI12" s="22" t="str">
        <f>VLOOKUP(A12,'3.1 Metadata'!A13:B197,2,FALSE)</f>
        <v>AUT</v>
      </c>
      <c r="BJ12" s="23">
        <f t="shared" si="3"/>
        <v>1.1748698856113657</v>
      </c>
      <c r="BK12" s="660">
        <f t="shared" si="4"/>
        <v>1.064253781659471</v>
      </c>
      <c r="BL12" s="203">
        <f>VLOOKUP(BI12,'3.1 Metadata'!$B$4:$P$197,15,FALSE)</f>
        <v>0</v>
      </c>
    </row>
    <row r="13" spans="1:64" x14ac:dyDescent="0.25">
      <c r="A13" s="36" t="s">
        <v>395</v>
      </c>
      <c r="B13" s="197" t="s">
        <v>629</v>
      </c>
      <c r="C13" s="39" t="s">
        <v>835</v>
      </c>
      <c r="D13" s="40">
        <v>0.98214599999999996</v>
      </c>
      <c r="E13" s="37">
        <v>0.98269550000000006</v>
      </c>
      <c r="F13" s="37">
        <v>0.94542099999999996</v>
      </c>
      <c r="G13" s="37">
        <v>0.89344500000000004</v>
      </c>
      <c r="H13" s="37">
        <v>0.85812380824372803</v>
      </c>
      <c r="I13" s="37">
        <v>0.82161957885304604</v>
      </c>
      <c r="J13" s="37">
        <v>0.80378333333333296</v>
      </c>
      <c r="K13" s="37">
        <v>0.80264999999999997</v>
      </c>
      <c r="L13" s="37">
        <v>0.78968638888888898</v>
      </c>
      <c r="M13" s="37">
        <v>0.78564534946236597</v>
      </c>
      <c r="N13" s="37">
        <v>0.784541075268817</v>
      </c>
      <c r="O13" s="37">
        <v>0.78434749999999998</v>
      </c>
      <c r="P13" s="37">
        <v>1.0245638185505901</v>
      </c>
      <c r="Q13" s="37">
        <v>1.59572157270424</v>
      </c>
      <c r="R13" s="37">
        <v>1.72115480222734</v>
      </c>
      <c r="S13" s="37">
        <v>1.7000166666666701</v>
      </c>
      <c r="T13" s="37">
        <v>1.7</v>
      </c>
      <c r="U13" s="41">
        <v>1.7</v>
      </c>
      <c r="V13" s="40">
        <v>44.152086182188114</v>
      </c>
      <c r="W13" s="37">
        <v>48.237021997892839</v>
      </c>
      <c r="X13" s="37">
        <v>55.339198269425523</v>
      </c>
      <c r="Y13" s="37">
        <v>61.593202338292471</v>
      </c>
      <c r="Z13" s="37">
        <v>74.54583925980279</v>
      </c>
      <c r="AA13" s="37">
        <v>95.252779514022194</v>
      </c>
      <c r="AB13" s="37">
        <v>77.302434089801295</v>
      </c>
      <c r="AC13" s="37">
        <v>87.77368014180631</v>
      </c>
      <c r="AD13" s="37">
        <v>107.54414099136613</v>
      </c>
      <c r="AE13" s="37">
        <v>110.64456652055996</v>
      </c>
      <c r="AF13" s="37">
        <v>111.13700610969546</v>
      </c>
      <c r="AG13" s="37">
        <v>109.70890033100409</v>
      </c>
      <c r="AH13" s="38">
        <v>100</v>
      </c>
      <c r="AI13" s="37">
        <v>114.67140039268058</v>
      </c>
      <c r="AJ13" s="37">
        <v>133.21651822461905</v>
      </c>
      <c r="AK13" s="37">
        <v>149.44878705664223</v>
      </c>
      <c r="AL13" s="37">
        <v>149.08815538409118</v>
      </c>
      <c r="AM13" s="41">
        <v>137.78410802605839</v>
      </c>
      <c r="AN13" s="40">
        <v>0.18712630142391601</v>
      </c>
      <c r="AO13" s="37">
        <v>0.19907951945588601</v>
      </c>
      <c r="AP13" s="37">
        <v>0.22149164848678099</v>
      </c>
      <c r="AQ13" s="37">
        <v>0.23928174965367399</v>
      </c>
      <c r="AR13" s="37">
        <v>0.282025113939608</v>
      </c>
      <c r="AS13" s="37">
        <v>0.353488704673182</v>
      </c>
      <c r="AT13" s="37">
        <v>0.28470347307377503</v>
      </c>
      <c r="AU13" s="37">
        <v>0.319545379497231</v>
      </c>
      <c r="AV13" s="37">
        <v>0.38350978493690502</v>
      </c>
      <c r="AW13" s="37">
        <v>0.36904329061508201</v>
      </c>
      <c r="AX13" s="37">
        <v>0.35944795608520502</v>
      </c>
      <c r="AY13" s="37">
        <v>0.35480394959449801</v>
      </c>
      <c r="AZ13" s="37">
        <v>0.37725710868835399</v>
      </c>
      <c r="BA13" s="37">
        <v>0.43090146780013999</v>
      </c>
      <c r="BB13" s="37">
        <v>0.50547164678573597</v>
      </c>
      <c r="BC13" s="37">
        <v>0.55376690616566304</v>
      </c>
      <c r="BD13" s="37">
        <v>0.54274185845445899</v>
      </c>
      <c r="BE13" s="41">
        <v>0.49561731475100301</v>
      </c>
      <c r="BF13" s="42">
        <f t="shared" si="1"/>
        <v>0.31925991673791704</v>
      </c>
      <c r="BG13" s="43">
        <f t="shared" si="2"/>
        <v>3.1322441295407208</v>
      </c>
      <c r="BH13" s="43">
        <f t="shared" si="0"/>
        <v>0.39811297514138294</v>
      </c>
      <c r="BI13" s="22" t="str">
        <f>VLOOKUP(A13,'3.1 Metadata'!A14:B197,2,FALSE)</f>
        <v>AZE</v>
      </c>
      <c r="BJ13" s="23">
        <f t="shared" si="3"/>
        <v>1.6985519479555351</v>
      </c>
      <c r="BK13" s="660">
        <f t="shared" si="4"/>
        <v>1.4908815538409117</v>
      </c>
      <c r="BL13" s="203">
        <f>VLOOKUP(BI13,'3.1 Metadata'!$B$4:$P$197,15,FALSE)</f>
        <v>0</v>
      </c>
    </row>
    <row r="14" spans="1:64" x14ac:dyDescent="0.25">
      <c r="A14" s="36" t="s">
        <v>396</v>
      </c>
      <c r="B14" s="197" t="s">
        <v>630</v>
      </c>
      <c r="C14" s="39" t="s">
        <v>836</v>
      </c>
      <c r="D14" s="40">
        <v>1</v>
      </c>
      <c r="E14" s="37">
        <v>1</v>
      </c>
      <c r="F14" s="37">
        <v>1</v>
      </c>
      <c r="G14" s="37">
        <v>1</v>
      </c>
      <c r="H14" s="37">
        <v>1</v>
      </c>
      <c r="I14" s="37">
        <v>1</v>
      </c>
      <c r="J14" s="37">
        <v>1</v>
      </c>
      <c r="K14" s="37">
        <v>1</v>
      </c>
      <c r="L14" s="37">
        <v>1</v>
      </c>
      <c r="M14" s="37">
        <v>1</v>
      </c>
      <c r="N14" s="37">
        <v>1</v>
      </c>
      <c r="O14" s="37">
        <v>1</v>
      </c>
      <c r="P14" s="37">
        <v>1</v>
      </c>
      <c r="Q14" s="37">
        <v>1</v>
      </c>
      <c r="R14" s="37">
        <v>1</v>
      </c>
      <c r="S14" s="37">
        <v>1</v>
      </c>
      <c r="T14" s="37">
        <v>1</v>
      </c>
      <c r="U14" s="41">
        <v>1</v>
      </c>
      <c r="V14" s="40">
        <v>79.919830981598011</v>
      </c>
      <c r="W14" s="37">
        <v>80.874577271505473</v>
      </c>
      <c r="X14" s="37">
        <v>84.964279902016429</v>
      </c>
      <c r="Y14" s="37">
        <v>85.667730699580432</v>
      </c>
      <c r="Z14" s="37">
        <v>88.192634962100087</v>
      </c>
      <c r="AA14" s="37">
        <v>89.505350899371962</v>
      </c>
      <c r="AB14" s="37">
        <v>88.578084014614404</v>
      </c>
      <c r="AC14" s="37">
        <v>88.230597232030362</v>
      </c>
      <c r="AD14" s="37">
        <v>87.472859078802713</v>
      </c>
      <c r="AE14" s="37">
        <v>90.330849258905815</v>
      </c>
      <c r="AF14" s="37">
        <v>91.714344788504363</v>
      </c>
      <c r="AG14" s="37">
        <v>95.201611112913</v>
      </c>
      <c r="AH14" s="38">
        <v>100</v>
      </c>
      <c r="AI14" s="37">
        <v>100.76597537585332</v>
      </c>
      <c r="AJ14" s="37">
        <v>102.18987884551596</v>
      </c>
      <c r="AK14" s="37">
        <v>103.28487045788822</v>
      </c>
      <c r="AL14" s="37">
        <v>105.17368666594477</v>
      </c>
      <c r="AM14" s="41">
        <v>92.592872639844231</v>
      </c>
      <c r="AN14" s="40">
        <v>0.97571704645469204</v>
      </c>
      <c r="AO14" s="37">
        <v>0.96148795972127199</v>
      </c>
      <c r="AP14" s="37">
        <v>0.97959510021775797</v>
      </c>
      <c r="AQ14" s="37">
        <v>0.95869350419116095</v>
      </c>
      <c r="AR14" s="37">
        <v>0.96113064334241805</v>
      </c>
      <c r="AS14" s="37">
        <v>0.95682521970267798</v>
      </c>
      <c r="AT14" s="37">
        <v>0.93974842978758399</v>
      </c>
      <c r="AU14" s="37">
        <v>0.92528001971884599</v>
      </c>
      <c r="AV14" s="37">
        <v>0.89856344461440996</v>
      </c>
      <c r="AW14" s="37">
        <v>0.91523545980453502</v>
      </c>
      <c r="AX14" s="37">
        <v>0.903084576129913</v>
      </c>
      <c r="AY14" s="37">
        <v>0.90426665544509899</v>
      </c>
      <c r="AZ14" s="37">
        <v>0.93631327152252197</v>
      </c>
      <c r="BA14" s="37">
        <v>0.92412018775939897</v>
      </c>
      <c r="BB14" s="37">
        <v>0.90140676498413097</v>
      </c>
      <c r="BC14" s="37">
        <v>0.88970395327950802</v>
      </c>
      <c r="BD14" s="37">
        <v>0.89008499781973005</v>
      </c>
      <c r="BE14" s="41">
        <v>0.77428189965550498</v>
      </c>
      <c r="BF14" s="42">
        <f t="shared" si="1"/>
        <v>0.89008499781973005</v>
      </c>
      <c r="BG14" s="43">
        <f t="shared" si="2"/>
        <v>1.1234882089345484</v>
      </c>
      <c r="BH14" s="43">
        <f t="shared" si="0"/>
        <v>0.92528001971884599</v>
      </c>
      <c r="BI14" s="22" t="str">
        <f>VLOOKUP(A14,'3.1 Metadata'!A15:B197,2,FALSE)</f>
        <v>BHS</v>
      </c>
      <c r="BJ14" s="23">
        <f t="shared" si="3"/>
        <v>1.1920319023723389</v>
      </c>
      <c r="BK14" s="660">
        <f t="shared" si="4"/>
        <v>1.0517368666594478</v>
      </c>
      <c r="BL14" s="203">
        <f>VLOOKUP(BI14,'3.1 Metadata'!$B$4:$P$197,15,FALSE)</f>
        <v>0</v>
      </c>
    </row>
    <row r="15" spans="1:64" x14ac:dyDescent="0.25">
      <c r="A15" s="36" t="s">
        <v>397</v>
      </c>
      <c r="B15" s="197" t="s">
        <v>631</v>
      </c>
      <c r="C15" s="39" t="s">
        <v>837</v>
      </c>
      <c r="D15" s="40">
        <v>0.376</v>
      </c>
      <c r="E15" s="37">
        <v>0.376</v>
      </c>
      <c r="F15" s="37">
        <v>0.376</v>
      </c>
      <c r="G15" s="37">
        <v>0.376</v>
      </c>
      <c r="H15" s="37">
        <v>0.376</v>
      </c>
      <c r="I15" s="37">
        <v>0.376</v>
      </c>
      <c r="J15" s="37">
        <v>0.376</v>
      </c>
      <c r="K15" s="37">
        <v>0.376</v>
      </c>
      <c r="L15" s="37">
        <v>0.376</v>
      </c>
      <c r="M15" s="37">
        <v>0.376</v>
      </c>
      <c r="N15" s="37">
        <v>0.376</v>
      </c>
      <c r="O15" s="37">
        <v>0.376</v>
      </c>
      <c r="P15" s="37">
        <v>0.376</v>
      </c>
      <c r="Q15" s="37">
        <v>0.376</v>
      </c>
      <c r="R15" s="37">
        <v>0.376</v>
      </c>
      <c r="S15" s="37">
        <v>0.376</v>
      </c>
      <c r="T15" s="37">
        <v>0.376</v>
      </c>
      <c r="U15" s="41">
        <v>0.376</v>
      </c>
      <c r="V15" s="40">
        <v>63.67335166675624</v>
      </c>
      <c r="W15" s="37">
        <v>70.671743630438471</v>
      </c>
      <c r="X15" s="37">
        <v>80.378484880390687</v>
      </c>
      <c r="Y15" s="37">
        <v>87.485901538879091</v>
      </c>
      <c r="Z15" s="37">
        <v>94.865890852319424</v>
      </c>
      <c r="AA15" s="37">
        <v>105.64748655123448</v>
      </c>
      <c r="AB15" s="37">
        <v>91.919714258521438</v>
      </c>
      <c r="AC15" s="37">
        <v>98.759575984322112</v>
      </c>
      <c r="AD15" s="37">
        <v>108.3755524515683</v>
      </c>
      <c r="AE15" s="37">
        <v>111.64282159862103</v>
      </c>
      <c r="AF15" s="37">
        <v>112.0716863455774</v>
      </c>
      <c r="AG15" s="37">
        <v>110.19909958584104</v>
      </c>
      <c r="AH15" s="38">
        <v>100</v>
      </c>
      <c r="AI15" s="37">
        <v>100.24727873432042</v>
      </c>
      <c r="AJ15" s="37">
        <v>105.78061316290308</v>
      </c>
      <c r="AK15" s="37">
        <v>110.36349150059633</v>
      </c>
      <c r="AL15" s="37">
        <v>110.48252818992952</v>
      </c>
      <c r="AM15" s="41">
        <v>104.5866444609745</v>
      </c>
      <c r="AN15" s="40">
        <v>0.124764947992167</v>
      </c>
      <c r="AO15" s="37">
        <v>0.134847585944359</v>
      </c>
      <c r="AP15" s="37">
        <v>0.14873582334079799</v>
      </c>
      <c r="AQ15" s="37">
        <v>0.15713254211070199</v>
      </c>
      <c r="AR15" s="37">
        <v>0.16593031514746501</v>
      </c>
      <c r="AS15" s="37">
        <v>0.18126265070683201</v>
      </c>
      <c r="AT15" s="37">
        <v>0.15651628654524799</v>
      </c>
      <c r="AU15" s="37">
        <v>0.166225912238742</v>
      </c>
      <c r="AV15" s="37">
        <v>0.17867849767208099</v>
      </c>
      <c r="AW15" s="37">
        <v>0.175509303808212</v>
      </c>
      <c r="AX15" s="37">
        <v>0.18067699670791601</v>
      </c>
      <c r="AY15" s="37">
        <v>0.18386819958686801</v>
      </c>
      <c r="AZ15" s="37">
        <v>0.18673110008239699</v>
      </c>
      <c r="BA15" s="37">
        <v>0.189881026744843</v>
      </c>
      <c r="BB15" s="37">
        <v>0.187117710709572</v>
      </c>
      <c r="BC15" s="37">
        <v>0.19064706740706799</v>
      </c>
      <c r="BD15" s="37">
        <v>0.18750544070535299</v>
      </c>
      <c r="BE15" s="41">
        <v>0.175385491753621</v>
      </c>
      <c r="BF15" s="42">
        <f t="shared" si="1"/>
        <v>0.49868468272700262</v>
      </c>
      <c r="BG15" s="43">
        <f t="shared" si="2"/>
        <v>2.0052751460734854</v>
      </c>
      <c r="BH15" s="43">
        <f t="shared" si="0"/>
        <v>0.44209019212431383</v>
      </c>
      <c r="BI15" s="22" t="str">
        <f>VLOOKUP(A15,'3.1 Metadata'!A16:B197,2,FALSE)</f>
        <v>BHR</v>
      </c>
      <c r="BJ15" s="23">
        <f t="shared" si="3"/>
        <v>1.1187019292941112</v>
      </c>
      <c r="BK15" s="660">
        <f t="shared" si="4"/>
        <v>1.1048252818992952</v>
      </c>
      <c r="BL15" s="203">
        <f>VLOOKUP(BI15,'3.1 Metadata'!$B$4:$P$197,15,FALSE)</f>
        <v>0</v>
      </c>
    </row>
    <row r="16" spans="1:64" x14ac:dyDescent="0.25">
      <c r="A16" s="36" t="s">
        <v>398</v>
      </c>
      <c r="B16" s="197" t="s">
        <v>632</v>
      </c>
      <c r="C16" s="39" t="s">
        <v>838</v>
      </c>
      <c r="D16" s="40">
        <v>58.150039999999997</v>
      </c>
      <c r="E16" s="37">
        <v>59.512658333333299</v>
      </c>
      <c r="F16" s="37">
        <v>64.327475000000007</v>
      </c>
      <c r="G16" s="37">
        <v>68.933233333333305</v>
      </c>
      <c r="H16" s="37">
        <v>68.874875000000003</v>
      </c>
      <c r="I16" s="37">
        <v>68.598275000000001</v>
      </c>
      <c r="J16" s="37">
        <v>69.039066666666699</v>
      </c>
      <c r="K16" s="37">
        <v>69.649291666666699</v>
      </c>
      <c r="L16" s="37">
        <v>74.1524</v>
      </c>
      <c r="M16" s="37">
        <v>81.8626583333333</v>
      </c>
      <c r="N16" s="37">
        <v>78.103234999999998</v>
      </c>
      <c r="O16" s="37">
        <v>77.641408333333302</v>
      </c>
      <c r="P16" s="37">
        <v>77.946908333333297</v>
      </c>
      <c r="Q16" s="37">
        <v>78.468091666666695</v>
      </c>
      <c r="R16" s="37">
        <v>80.437541666666704</v>
      </c>
      <c r="S16" s="37">
        <v>83.466201916666705</v>
      </c>
      <c r="T16" s="37">
        <v>84.453522500000005</v>
      </c>
      <c r="U16" s="41">
        <v>84.871391666666696</v>
      </c>
      <c r="V16" s="40">
        <v>46.999380332094127</v>
      </c>
      <c r="W16" s="37">
        <v>49.14355616038317</v>
      </c>
      <c r="X16" s="37">
        <v>51.397456909006479</v>
      </c>
      <c r="Y16" s="37">
        <v>54.417538487703844</v>
      </c>
      <c r="Z16" s="37">
        <v>57.93903894487277</v>
      </c>
      <c r="AA16" s="37">
        <v>62.493607150396237</v>
      </c>
      <c r="AB16" s="37">
        <v>66.720896394135011</v>
      </c>
      <c r="AC16" s="37">
        <v>71.487879608757169</v>
      </c>
      <c r="AD16" s="37">
        <v>77.106434373855635</v>
      </c>
      <c r="AE16" s="37">
        <v>83.401846018609021</v>
      </c>
      <c r="AF16" s="37">
        <v>89.3858896274714</v>
      </c>
      <c r="AG16" s="37">
        <v>94.452986683961086</v>
      </c>
      <c r="AH16" s="38">
        <v>100</v>
      </c>
      <c r="AI16" s="37">
        <v>106.72785241008975</v>
      </c>
      <c r="AJ16" s="37">
        <v>113.42896644339729</v>
      </c>
      <c r="AK16" s="37">
        <v>119.77802449883812</v>
      </c>
      <c r="AL16" s="37">
        <v>125.11886914503513</v>
      </c>
      <c r="AM16" s="41">
        <v>130.2359469867869</v>
      </c>
      <c r="AN16" s="40">
        <v>16.9585450148688</v>
      </c>
      <c r="AO16" s="37">
        <v>17.2673434521197</v>
      </c>
      <c r="AP16" s="37">
        <v>17.513743106246601</v>
      </c>
      <c r="AQ16" s="37">
        <v>17.998177720502401</v>
      </c>
      <c r="AR16" s="37">
        <v>18.6615844085322</v>
      </c>
      <c r="AS16" s="37">
        <v>19.744508535926499</v>
      </c>
      <c r="AT16" s="37">
        <v>20.9206088650465</v>
      </c>
      <c r="AU16" s="37">
        <v>22.157129795830201</v>
      </c>
      <c r="AV16" s="37">
        <v>23.4095554351807</v>
      </c>
      <c r="AW16" s="37">
        <v>23.787351608276399</v>
      </c>
      <c r="AX16" s="37">
        <v>24.9661979675293</v>
      </c>
      <c r="AY16" s="37">
        <v>25.8188781738281</v>
      </c>
      <c r="AZ16" s="37">
        <v>27.283729553222699</v>
      </c>
      <c r="BA16" s="37">
        <v>28.4988307952881</v>
      </c>
      <c r="BB16" s="37">
        <v>29.738174438476602</v>
      </c>
      <c r="BC16" s="37">
        <v>30.666439679798501</v>
      </c>
      <c r="BD16" s="37">
        <v>31.4720182937719</v>
      </c>
      <c r="BE16" s="41">
        <v>32.369040207496397</v>
      </c>
      <c r="BF16" s="42">
        <f t="shared" si="1"/>
        <v>0.37265489185216516</v>
      </c>
      <c r="BG16" s="268">
        <f>T16/BD16</f>
        <v>2.6834479349776177</v>
      </c>
      <c r="BH16" s="268">
        <f t="shared" si="0"/>
        <v>0.31812426609981354</v>
      </c>
      <c r="BI16" s="262" t="str">
        <f>VLOOKUP(A16,'3.1 Metadata'!A17:B197,2,FALSE)</f>
        <v>BGD</v>
      </c>
      <c r="BJ16" s="260">
        <f t="shared" si="3"/>
        <v>1.7502109424673473</v>
      </c>
      <c r="BK16" s="660">
        <f t="shared" si="4"/>
        <v>1.2511886914503514</v>
      </c>
      <c r="BL16" s="203">
        <f>VLOOKUP(BI16,'3.1 Metadata'!$B$4:$P$197,15,FALSE)</f>
        <v>1</v>
      </c>
    </row>
    <row r="17" spans="1:64" x14ac:dyDescent="0.25">
      <c r="A17" s="36" t="s">
        <v>399</v>
      </c>
      <c r="B17" s="197" t="s">
        <v>634</v>
      </c>
      <c r="C17" s="39" t="s">
        <v>839</v>
      </c>
      <c r="D17" s="40">
        <v>2</v>
      </c>
      <c r="E17" s="37">
        <v>2</v>
      </c>
      <c r="F17" s="37">
        <v>2</v>
      </c>
      <c r="G17" s="37">
        <v>2</v>
      </c>
      <c r="H17" s="37">
        <v>2</v>
      </c>
      <c r="I17" s="37">
        <v>2</v>
      </c>
      <c r="J17" s="37">
        <v>2</v>
      </c>
      <c r="K17" s="37">
        <v>2</v>
      </c>
      <c r="L17" s="37">
        <v>2</v>
      </c>
      <c r="M17" s="37">
        <v>2</v>
      </c>
      <c r="N17" s="37">
        <v>2</v>
      </c>
      <c r="O17" s="37">
        <v>2</v>
      </c>
      <c r="P17" s="37">
        <v>2</v>
      </c>
      <c r="Q17" s="37">
        <v>2</v>
      </c>
      <c r="R17" s="37">
        <v>2</v>
      </c>
      <c r="S17" s="37">
        <v>2</v>
      </c>
      <c r="T17" s="37">
        <v>2</v>
      </c>
      <c r="U17" s="41">
        <v>2</v>
      </c>
      <c r="V17" s="40">
        <v>72.361897914074873</v>
      </c>
      <c r="W17" s="37">
        <v>76.579253624069963</v>
      </c>
      <c r="X17" s="37">
        <v>81.685347323671081</v>
      </c>
      <c r="Y17" s="37">
        <v>85.169814837140464</v>
      </c>
      <c r="Z17" s="37">
        <v>92.354818467055139</v>
      </c>
      <c r="AA17" s="37">
        <v>93.889899974205377</v>
      </c>
      <c r="AB17" s="37">
        <v>92.307981841588315</v>
      </c>
      <c r="AC17" s="37">
        <v>95.832449628844117</v>
      </c>
      <c r="AD17" s="37">
        <v>99.197607322222808</v>
      </c>
      <c r="AE17" s="37">
        <v>98.635318774050319</v>
      </c>
      <c r="AF17" s="37">
        <v>101.49645989902716</v>
      </c>
      <c r="AG17" s="37">
        <v>102.04672932362917</v>
      </c>
      <c r="AH17" s="38">
        <v>100</v>
      </c>
      <c r="AI17" s="37">
        <v>99.961285327138995</v>
      </c>
      <c r="AJ17" s="37">
        <v>102.53711644328556</v>
      </c>
      <c r="AK17" s="37">
        <v>105.38358124248528</v>
      </c>
      <c r="AL17" s="37">
        <v>108.02542258448311</v>
      </c>
      <c r="AM17" s="41">
        <v>113.08433826395121</v>
      </c>
      <c r="AN17" s="40">
        <v>1.75030883022564</v>
      </c>
      <c r="AO17" s="37">
        <v>1.8037583506313399</v>
      </c>
      <c r="AP17" s="37">
        <v>1.8659060901559701</v>
      </c>
      <c r="AQ17" s="37">
        <v>1.8883549195709199</v>
      </c>
      <c r="AR17" s="37">
        <v>1.9940914140071999</v>
      </c>
      <c r="AS17" s="37">
        <v>1.98855629277341</v>
      </c>
      <c r="AT17" s="37">
        <v>1.94026022869213</v>
      </c>
      <c r="AU17" s="37">
        <v>1.99114071891737</v>
      </c>
      <c r="AV17" s="37">
        <v>2.0188870429992698</v>
      </c>
      <c r="AW17" s="37">
        <v>2.1227371692657502</v>
      </c>
      <c r="AX17" s="37">
        <v>2.1456098556518599</v>
      </c>
      <c r="AY17" s="37">
        <v>2.17311811447144</v>
      </c>
      <c r="AZ17" s="37">
        <v>2.1307795047760001</v>
      </c>
      <c r="BA17" s="37">
        <v>2.11886811256409</v>
      </c>
      <c r="BB17" s="37">
        <v>2.2030050754547101</v>
      </c>
      <c r="BC17" s="37">
        <v>2.2110737727332701</v>
      </c>
      <c r="BD17" s="37">
        <v>2.2267518734285399</v>
      </c>
      <c r="BE17" s="41">
        <v>2.3032733294366898</v>
      </c>
      <c r="BF17" s="42">
        <f t="shared" si="1"/>
        <v>1.1133759367142699</v>
      </c>
      <c r="BG17" s="43">
        <f t="shared" si="2"/>
        <v>0.89816922301297586</v>
      </c>
      <c r="BH17" s="43">
        <f t="shared" si="0"/>
        <v>0.99557035945868499</v>
      </c>
      <c r="BI17" s="22" t="str">
        <f>VLOOKUP(A17,'3.1 Metadata'!A18:B197,2,FALSE)</f>
        <v>BRB</v>
      </c>
      <c r="BJ17" s="23">
        <f>((AL17-AC17)/AC17)+1</f>
        <v>1.1272321953874911</v>
      </c>
      <c r="BK17" s="660">
        <f t="shared" si="4"/>
        <v>1.0802542258448311</v>
      </c>
      <c r="BL17" s="203">
        <f>VLOOKUP(BI17,'3.1 Metadata'!$B$4:$P$197,15,FALSE)</f>
        <v>0</v>
      </c>
    </row>
    <row r="18" spans="1:64" x14ac:dyDescent="0.25">
      <c r="A18" s="36" t="s">
        <v>400</v>
      </c>
      <c r="B18" s="197" t="s">
        <v>635</v>
      </c>
      <c r="C18" s="39" t="s">
        <v>840</v>
      </c>
      <c r="D18" s="40">
        <v>0.20512708333333299</v>
      </c>
      <c r="E18" s="37">
        <v>0.21602574999999999</v>
      </c>
      <c r="F18" s="37">
        <v>0.21538199999999999</v>
      </c>
      <c r="G18" s="37">
        <v>0.21445641666666701</v>
      </c>
      <c r="H18" s="37">
        <v>0.214607833333333</v>
      </c>
      <c r="I18" s="37">
        <v>0.21363974999999999</v>
      </c>
      <c r="J18" s="37">
        <v>0.279304921788469</v>
      </c>
      <c r="K18" s="37">
        <v>0.29785099999999998</v>
      </c>
      <c r="L18" s="37">
        <v>0.49746333333333298</v>
      </c>
      <c r="M18" s="37">
        <v>0.83368983333333302</v>
      </c>
      <c r="N18" s="37">
        <v>0.88800524999999997</v>
      </c>
      <c r="O18" s="37">
        <v>1.0224102500000001</v>
      </c>
      <c r="P18" s="37">
        <v>1.5925988333333301</v>
      </c>
      <c r="Q18" s="37">
        <v>1.9895628333333299</v>
      </c>
      <c r="R18" s="37">
        <v>1.93234166666667</v>
      </c>
      <c r="S18" s="37">
        <v>2.0376083333333299</v>
      </c>
      <c r="T18" s="37">
        <v>2.0917833333333302</v>
      </c>
      <c r="U18" s="41">
        <v>2.439575</v>
      </c>
      <c r="V18" s="40">
        <v>7.4656298793010567</v>
      </c>
      <c r="W18" s="37">
        <v>9.1584705961780593</v>
      </c>
      <c r="X18" s="37">
        <v>10.896030346224839</v>
      </c>
      <c r="Y18" s="37">
        <v>12.067202768519847</v>
      </c>
      <c r="Z18" s="37">
        <v>13.620577856240541</v>
      </c>
      <c r="AA18" s="37">
        <v>16.509984066561419</v>
      </c>
      <c r="AB18" s="37">
        <v>18.038587660714285</v>
      </c>
      <c r="AC18" s="37">
        <v>20.075229842553185</v>
      </c>
      <c r="AD18" s="37">
        <v>34.336436558710979</v>
      </c>
      <c r="AE18" s="37">
        <v>60.184002668206645</v>
      </c>
      <c r="AF18" s="37">
        <v>72.97749402597286</v>
      </c>
      <c r="AG18" s="37">
        <v>86.190183251416059</v>
      </c>
      <c r="AH18" s="38">
        <v>100</v>
      </c>
      <c r="AI18" s="37">
        <v>108.34191705022138</v>
      </c>
      <c r="AJ18" s="37">
        <v>117.68440025807404</v>
      </c>
      <c r="AK18" s="37">
        <v>131.97038025140714</v>
      </c>
      <c r="AL18" s="37">
        <v>143.35511212624078</v>
      </c>
      <c r="AM18" s="41">
        <v>157.83507174093194</v>
      </c>
      <c r="AN18" s="40">
        <v>5.0661626386793203E-2</v>
      </c>
      <c r="AO18" s="37">
        <v>6.0519888430545399E-2</v>
      </c>
      <c r="AP18" s="37">
        <v>6.9826755676108507E-2</v>
      </c>
      <c r="AQ18" s="37">
        <v>7.5060675610782696E-2</v>
      </c>
      <c r="AR18" s="37">
        <v>8.2506654075760799E-2</v>
      </c>
      <c r="AS18" s="37">
        <v>9.8101038579417807E-2</v>
      </c>
      <c r="AT18" s="37">
        <v>0.106372947845008</v>
      </c>
      <c r="AU18" s="236">
        <v>0.117019389569972</v>
      </c>
      <c r="AV18" s="37">
        <v>0.196053221821785</v>
      </c>
      <c r="AW18" s="37">
        <v>0.32017314434051503</v>
      </c>
      <c r="AX18" s="37">
        <v>0.37392145395278897</v>
      </c>
      <c r="AY18" s="37">
        <v>0.44866475462913502</v>
      </c>
      <c r="AZ18" s="37">
        <v>0.525160431861877</v>
      </c>
      <c r="BA18" s="37">
        <v>0.56375706195831299</v>
      </c>
      <c r="BB18" s="37">
        <v>0.60904282331466697</v>
      </c>
      <c r="BC18" s="37">
        <v>0.66696229358263803</v>
      </c>
      <c r="BD18" s="37">
        <v>0.71179276795227997</v>
      </c>
      <c r="BE18" s="41">
        <v>0.77435670581233795</v>
      </c>
      <c r="BF18" s="42">
        <f t="shared" si="1"/>
        <v>0.34028035151136482</v>
      </c>
      <c r="BG18" s="43">
        <f t="shared" si="2"/>
        <v>2.9387532825755933</v>
      </c>
      <c r="BH18" s="43">
        <f t="shared" si="0"/>
        <v>0.39287895481288299</v>
      </c>
      <c r="BI18" s="22" t="str">
        <f>VLOOKUP(A18,'3.1 Metadata'!A19:B197,2,FALSE)</f>
        <v>BLR</v>
      </c>
      <c r="BJ18" s="23">
        <f t="shared" si="3"/>
        <v>7.1408951852881382</v>
      </c>
      <c r="BK18" s="660">
        <f t="shared" si="4"/>
        <v>1.4335511212624079</v>
      </c>
      <c r="BL18" s="203">
        <f>VLOOKUP(BI18,'3.1 Metadata'!$B$4:$P$197,15,FALSE)</f>
        <v>0</v>
      </c>
    </row>
    <row r="19" spans="1:64" x14ac:dyDescent="0.25">
      <c r="A19" s="36" t="s">
        <v>401</v>
      </c>
      <c r="B19" s="197" t="s">
        <v>636</v>
      </c>
      <c r="C19" s="39" t="s">
        <v>829</v>
      </c>
      <c r="D19" s="256">
        <v>0.88404799999999994</v>
      </c>
      <c r="E19" s="4">
        <v>0.80392200000000003</v>
      </c>
      <c r="F19" s="4">
        <v>0.80379999999999996</v>
      </c>
      <c r="G19" s="4">
        <v>0.79643299999999995</v>
      </c>
      <c r="H19" s="4">
        <v>0.72967199999999999</v>
      </c>
      <c r="I19" s="4">
        <v>0.67992300000000006</v>
      </c>
      <c r="J19" s="4">
        <v>0.71695799999999998</v>
      </c>
      <c r="K19" s="4">
        <v>0.75430900000000001</v>
      </c>
      <c r="L19" s="4">
        <v>0.718414</v>
      </c>
      <c r="M19" s="4">
        <v>0.77833799999999997</v>
      </c>
      <c r="N19" s="4">
        <v>0.75294499999999998</v>
      </c>
      <c r="O19" s="4">
        <v>0.75272799999999995</v>
      </c>
      <c r="P19" s="4">
        <v>0.90129599999999999</v>
      </c>
      <c r="Q19" s="4">
        <v>0.90342100000000003</v>
      </c>
      <c r="R19" s="4">
        <v>0.88520600000000005</v>
      </c>
      <c r="S19" s="4">
        <v>0.846773</v>
      </c>
      <c r="T19" s="4">
        <v>0.89327599999999996</v>
      </c>
      <c r="U19" s="257">
        <v>0.87550600000000001</v>
      </c>
      <c r="V19" s="40">
        <v>82.115506532879607</v>
      </c>
      <c r="W19" s="37">
        <v>83.68801105014434</v>
      </c>
      <c r="X19" s="37">
        <v>85.43129442749651</v>
      </c>
      <c r="Y19" s="37">
        <v>87.366063055893065</v>
      </c>
      <c r="Z19" s="37">
        <v>89.053731744794746</v>
      </c>
      <c r="AA19" s="37">
        <v>90.753629829387577</v>
      </c>
      <c r="AB19" s="37">
        <v>91.237509486549243</v>
      </c>
      <c r="AC19" s="37">
        <v>92.963794203806046</v>
      </c>
      <c r="AD19" s="37">
        <v>94.643928361500286</v>
      </c>
      <c r="AE19" s="37">
        <v>96.500008746042425</v>
      </c>
      <c r="AF19" s="37">
        <v>97.726772976786151</v>
      </c>
      <c r="AG19" s="37">
        <v>98.687080767000495</v>
      </c>
      <c r="AH19" s="38">
        <v>100</v>
      </c>
      <c r="AI19" s="37">
        <v>101.92085069495049</v>
      </c>
      <c r="AJ19" s="37">
        <v>103.78628029868429</v>
      </c>
      <c r="AK19" s="37">
        <v>105.36271085510118</v>
      </c>
      <c r="AL19" s="37">
        <v>107.2108471675916</v>
      </c>
      <c r="AM19" s="41">
        <v>108.58799662133738</v>
      </c>
      <c r="AN19" s="235">
        <v>0.87611300000000003</v>
      </c>
      <c r="AO19" s="226">
        <v>0.88832599999999995</v>
      </c>
      <c r="AP19" s="226">
        <v>0.89178800000000003</v>
      </c>
      <c r="AQ19" s="226">
        <v>0.87426899999999996</v>
      </c>
      <c r="AR19" s="226">
        <v>0.878973</v>
      </c>
      <c r="AS19" s="226">
        <v>0.86694000000000004</v>
      </c>
      <c r="AT19" s="226">
        <v>0.85011000000000003</v>
      </c>
      <c r="AU19" s="226">
        <v>0.83657199999999998</v>
      </c>
      <c r="AV19" s="226">
        <v>0.83191099999999996</v>
      </c>
      <c r="AW19" s="226">
        <v>0.82213700000000001</v>
      </c>
      <c r="AX19" s="226">
        <v>0.80616600000000005</v>
      </c>
      <c r="AY19" s="226">
        <v>0.80021399999999998</v>
      </c>
      <c r="AZ19" s="226">
        <v>0.79999799999999999</v>
      </c>
      <c r="BA19" s="226">
        <v>0.78101100000000001</v>
      </c>
      <c r="BB19" s="226">
        <v>0.77563400000000005</v>
      </c>
      <c r="BC19" s="226">
        <v>0.76640699999999995</v>
      </c>
      <c r="BD19" s="226">
        <v>0.76689600000000002</v>
      </c>
      <c r="BE19" s="227">
        <v>0.74549500000000002</v>
      </c>
      <c r="BF19" s="42">
        <f t="shared" si="1"/>
        <v>0.85852077073603239</v>
      </c>
      <c r="BG19" s="43">
        <f t="shared" si="2"/>
        <v>1.1647941833051678</v>
      </c>
      <c r="BH19" s="43">
        <f t="shared" si="0"/>
        <v>1.1090574287195301</v>
      </c>
      <c r="BI19" s="22" t="str">
        <f>VLOOKUP(A19,'3.1 Metadata'!A20:B197,2,FALSE)</f>
        <v>BEL</v>
      </c>
      <c r="BJ19" s="23">
        <f t="shared" si="3"/>
        <v>1.1532537810639645</v>
      </c>
      <c r="BK19" s="660">
        <f t="shared" si="4"/>
        <v>1.0721084716759159</v>
      </c>
      <c r="BL19" s="203">
        <f>VLOOKUP(BI19,'3.1 Metadata'!$B$4:$P$197,15,FALSE)</f>
        <v>0</v>
      </c>
    </row>
    <row r="20" spans="1:64" x14ac:dyDescent="0.25">
      <c r="A20" s="36" t="s">
        <v>402</v>
      </c>
      <c r="B20" s="197" t="s">
        <v>637</v>
      </c>
      <c r="C20" s="39" t="s">
        <v>841</v>
      </c>
      <c r="D20" s="40">
        <v>2</v>
      </c>
      <c r="E20" s="37">
        <v>2</v>
      </c>
      <c r="F20" s="37">
        <v>2</v>
      </c>
      <c r="G20" s="37">
        <v>2</v>
      </c>
      <c r="H20" s="37">
        <v>2</v>
      </c>
      <c r="I20" s="37">
        <v>2</v>
      </c>
      <c r="J20" s="37">
        <v>2</v>
      </c>
      <c r="K20" s="37">
        <v>2</v>
      </c>
      <c r="L20" s="37">
        <v>2</v>
      </c>
      <c r="M20" s="37">
        <v>2</v>
      </c>
      <c r="N20" s="37">
        <v>2</v>
      </c>
      <c r="O20" s="37">
        <v>2</v>
      </c>
      <c r="P20" s="37">
        <v>2</v>
      </c>
      <c r="Q20" s="37">
        <v>2</v>
      </c>
      <c r="R20" s="37">
        <v>2</v>
      </c>
      <c r="S20" s="37">
        <v>2</v>
      </c>
      <c r="T20" s="37">
        <v>2</v>
      </c>
      <c r="U20" s="41">
        <v>2</v>
      </c>
      <c r="V20" s="40">
        <v>77.556516399961794</v>
      </c>
      <c r="W20" s="37">
        <v>79.114008244503495</v>
      </c>
      <c r="X20" s="37">
        <v>81.385424717390137</v>
      </c>
      <c r="Y20" s="37">
        <v>85.246709624376351</v>
      </c>
      <c r="Z20" s="37">
        <v>89.086481616093039</v>
      </c>
      <c r="AA20" s="37">
        <v>91.480511150189159</v>
      </c>
      <c r="AB20" s="37">
        <v>88.983359224945175</v>
      </c>
      <c r="AC20" s="37">
        <v>90.314750208523435</v>
      </c>
      <c r="AD20" s="37">
        <v>93.9955000934727</v>
      </c>
      <c r="AE20" s="37">
        <v>95.674313295830274</v>
      </c>
      <c r="AF20" s="37">
        <v>97.957077913461944</v>
      </c>
      <c r="AG20" s="37">
        <v>99.39687985655786</v>
      </c>
      <c r="AH20" s="38">
        <v>100</v>
      </c>
      <c r="AI20" s="37">
        <v>103.96107948405961</v>
      </c>
      <c r="AJ20" s="37">
        <v>106.05959948583434</v>
      </c>
      <c r="AK20" s="37">
        <v>106.24592453913371</v>
      </c>
      <c r="AL20" s="37">
        <v>108.03580425322974</v>
      </c>
      <c r="AM20" s="41">
        <v>103.69624354630503</v>
      </c>
      <c r="AN20" s="235">
        <v>1.12892892910308</v>
      </c>
      <c r="AO20" s="226">
        <v>1.1214093877326401</v>
      </c>
      <c r="AP20" s="226">
        <v>1.11875716597442</v>
      </c>
      <c r="AQ20" s="226">
        <v>1.1374154407035599</v>
      </c>
      <c r="AR20" s="226">
        <v>1.15755300163162</v>
      </c>
      <c r="AS20" s="226">
        <v>1.1659801838560999</v>
      </c>
      <c r="AT20" s="226">
        <v>1.1255715211944901</v>
      </c>
      <c r="AU20" s="226">
        <v>1.1292539621745199</v>
      </c>
      <c r="AV20" s="226">
        <v>1.15122830867767</v>
      </c>
      <c r="AW20" s="226">
        <v>1.2390215396881099</v>
      </c>
      <c r="AX20" s="226">
        <v>1.26428842544556</v>
      </c>
      <c r="AY20" s="226">
        <v>1.3124840259552</v>
      </c>
      <c r="AZ20" s="226">
        <v>1.31852507591248</v>
      </c>
      <c r="BA20" s="226">
        <v>1.34227430820465</v>
      </c>
      <c r="BB20" s="226">
        <v>1.3750650882720901</v>
      </c>
      <c r="BC20" s="226">
        <v>1.34518320213736</v>
      </c>
      <c r="BD20" s="226">
        <v>1.3438550794177899</v>
      </c>
      <c r="BE20" s="227">
        <v>1.2745149005583101</v>
      </c>
      <c r="BF20" s="42">
        <f t="shared" si="1"/>
        <v>0.67192753970889496</v>
      </c>
      <c r="BG20" s="43">
        <f t="shared" si="2"/>
        <v>1.488255713455708</v>
      </c>
      <c r="BH20" s="43">
        <f t="shared" si="0"/>
        <v>0.56462698108725995</v>
      </c>
      <c r="BI20" s="22" t="str">
        <f>VLOOKUP(A20,'3.1 Metadata'!A21:B197,2,FALSE)</f>
        <v>BLZ</v>
      </c>
      <c r="BJ20" s="23">
        <f t="shared" si="3"/>
        <v>1.1962143947006554</v>
      </c>
      <c r="BK20" s="660">
        <f t="shared" si="4"/>
        <v>1.0803580425322974</v>
      </c>
      <c r="BL20" s="203">
        <f>VLOOKUP(BI20,'3.1 Metadata'!$B$4:$P$197,15,FALSE)</f>
        <v>0</v>
      </c>
    </row>
    <row r="21" spans="1:64" x14ac:dyDescent="0.25">
      <c r="A21" s="36" t="s">
        <v>403</v>
      </c>
      <c r="B21" s="197" t="s">
        <v>638</v>
      </c>
      <c r="C21" s="39" t="s">
        <v>842</v>
      </c>
      <c r="D21" s="40">
        <v>579.897426172466</v>
      </c>
      <c r="E21" s="37">
        <v>527.33803229157604</v>
      </c>
      <c r="F21" s="37">
        <v>527.25836264962595</v>
      </c>
      <c r="G21" s="37">
        <v>522.42562489517604</v>
      </c>
      <c r="H21" s="37">
        <v>478.63371847636301</v>
      </c>
      <c r="I21" s="37">
        <v>446.00004143278801</v>
      </c>
      <c r="J21" s="37">
        <v>470.29342334139801</v>
      </c>
      <c r="K21" s="37">
        <v>494.794262222947</v>
      </c>
      <c r="L21" s="37">
        <v>471.24862571893698</v>
      </c>
      <c r="M21" s="37">
        <v>510.55633845425098</v>
      </c>
      <c r="N21" s="37">
        <v>493.89962385223703</v>
      </c>
      <c r="O21" s="37">
        <v>493.757329875312</v>
      </c>
      <c r="P21" s="37">
        <v>591.21169798260996</v>
      </c>
      <c r="Q21" s="37">
        <v>592.60561506302201</v>
      </c>
      <c r="R21" s="37">
        <v>580.65674958785803</v>
      </c>
      <c r="S21" s="37">
        <v>555.44645839822601</v>
      </c>
      <c r="T21" s="37">
        <v>585.95081375715597</v>
      </c>
      <c r="U21" s="41">
        <v>574.29454964904596</v>
      </c>
      <c r="V21" s="40">
        <v>73.990773398708114</v>
      </c>
      <c r="W21" s="37">
        <v>74.560288523362004</v>
      </c>
      <c r="X21" s="37">
        <v>77.761656890837074</v>
      </c>
      <c r="Y21" s="37">
        <v>79.390232547186841</v>
      </c>
      <c r="Z21" s="37">
        <v>79.699976110280815</v>
      </c>
      <c r="AA21" s="37">
        <v>84.827993881186828</v>
      </c>
      <c r="AB21" s="37">
        <v>86.982363707254592</v>
      </c>
      <c r="AC21" s="37">
        <v>87.748578884994771</v>
      </c>
      <c r="AD21" s="37">
        <v>91.024306201565793</v>
      </c>
      <c r="AE21" s="37">
        <v>98.032183863673296</v>
      </c>
      <c r="AF21" s="37">
        <v>99.401985994944496</v>
      </c>
      <c r="AG21" s="37">
        <v>99.155685116034533</v>
      </c>
      <c r="AH21" s="38">
        <v>100</v>
      </c>
      <c r="AI21" s="37">
        <v>100.68359111127465</v>
      </c>
      <c r="AJ21" s="37">
        <v>100.31318462337377</v>
      </c>
      <c r="AK21" s="37">
        <v>100.98572645027004</v>
      </c>
      <c r="AL21" s="37">
        <v>100.58425319848369</v>
      </c>
      <c r="AM21" s="41">
        <v>103.47910048278112</v>
      </c>
      <c r="AN21" s="40">
        <v>212.95696630328001</v>
      </c>
      <c r="AO21" s="37">
        <v>208.970198482337</v>
      </c>
      <c r="AP21" s="37">
        <v>211.35896697960899</v>
      </c>
      <c r="AQ21" s="37">
        <v>209.44719322735</v>
      </c>
      <c r="AR21" s="37">
        <v>204.76383063827799</v>
      </c>
      <c r="AS21" s="37">
        <v>213.78033803332499</v>
      </c>
      <c r="AT21" s="37">
        <v>217.55119876761901</v>
      </c>
      <c r="AU21" s="37">
        <v>216.93968524184601</v>
      </c>
      <c r="AV21" s="37">
        <v>220.43357849121099</v>
      </c>
      <c r="AW21" s="37">
        <v>234.00419616699199</v>
      </c>
      <c r="AX21" s="37">
        <v>231.47721862793</v>
      </c>
      <c r="AY21" s="37">
        <v>225.04423522949199</v>
      </c>
      <c r="AZ21" s="37">
        <v>220.52389526367199</v>
      </c>
      <c r="BA21" s="37">
        <v>214.43386840820301</v>
      </c>
      <c r="BB21" s="37">
        <v>216.77360534668</v>
      </c>
      <c r="BC21" s="37">
        <v>213.110210952899</v>
      </c>
      <c r="BD21" s="37">
        <v>208.54022282678301</v>
      </c>
      <c r="BE21" s="41">
        <v>211.987204391739</v>
      </c>
      <c r="BF21" s="42">
        <f t="shared" si="1"/>
        <v>0.35590056013338234</v>
      </c>
      <c r="BG21" s="43">
        <f t="shared" si="2"/>
        <v>2.8097736053723148</v>
      </c>
      <c r="BH21" s="43">
        <f t="shared" si="0"/>
        <v>0.43844422178059977</v>
      </c>
      <c r="BI21" s="22" t="str">
        <f>VLOOKUP(A21,'3.1 Metadata'!A22:B197,2,FALSE)</f>
        <v>BEN</v>
      </c>
      <c r="BJ21" s="23">
        <f t="shared" si="3"/>
        <v>1.1462778597282086</v>
      </c>
      <c r="BK21" s="660">
        <f t="shared" si="4"/>
        <v>1.005842531984837</v>
      </c>
      <c r="BL21" s="203">
        <f>VLOOKUP(BI21,'3.1 Metadata'!$B$4:$P$197,15,FALSE)</f>
        <v>0</v>
      </c>
    </row>
    <row r="22" spans="1:64" x14ac:dyDescent="0.25">
      <c r="A22" s="36" t="s">
        <v>404</v>
      </c>
      <c r="B22" s="197" t="s">
        <v>639</v>
      </c>
      <c r="C22" s="39" t="s">
        <v>843</v>
      </c>
      <c r="D22" s="40">
        <v>46.583284166666701</v>
      </c>
      <c r="E22" s="37">
        <v>45.316466666666699</v>
      </c>
      <c r="F22" s="37">
        <v>44.099975000000001</v>
      </c>
      <c r="G22" s="37">
        <v>45.3070083333333</v>
      </c>
      <c r="H22" s="37">
        <v>41.3485333333333</v>
      </c>
      <c r="I22" s="37">
        <v>43.505183333333299</v>
      </c>
      <c r="J22" s="37">
        <v>48.405266666666698</v>
      </c>
      <c r="K22" s="37">
        <v>45.725812121212101</v>
      </c>
      <c r="L22" s="37">
        <v>46.670466666666698</v>
      </c>
      <c r="M22" s="37">
        <v>53.437233333333303</v>
      </c>
      <c r="N22" s="37">
        <v>58.597845416666701</v>
      </c>
      <c r="O22" s="37">
        <v>61.029514460784299</v>
      </c>
      <c r="P22" s="37">
        <v>64.151944463278596</v>
      </c>
      <c r="Q22" s="37">
        <v>67.195312807389399</v>
      </c>
      <c r="R22" s="37">
        <v>65.121568645066006</v>
      </c>
      <c r="S22" s="37">
        <v>68.389467093542095</v>
      </c>
      <c r="T22" s="37">
        <v>70.420340535955106</v>
      </c>
      <c r="U22" s="41">
        <v>74.099566883605206</v>
      </c>
      <c r="V22" s="40">
        <v>51.631773586846485</v>
      </c>
      <c r="W22" s="37">
        <v>53.544702337394291</v>
      </c>
      <c r="X22" s="37">
        <v>56.705325883963823</v>
      </c>
      <c r="Y22" s="37">
        <v>59.778675689322945</v>
      </c>
      <c r="Z22" s="37">
        <v>61.544203732707167</v>
      </c>
      <c r="AA22" s="37">
        <v>64.935578778794024</v>
      </c>
      <c r="AB22" s="37">
        <v>68.024100653519056</v>
      </c>
      <c r="AC22" s="37">
        <v>72.006443218478339</v>
      </c>
      <c r="AD22" s="37">
        <v>78.134406915397022</v>
      </c>
      <c r="AE22" s="37">
        <v>85.307090541624717</v>
      </c>
      <c r="AF22" s="37">
        <v>90.314483011542663</v>
      </c>
      <c r="AG22" s="37">
        <v>96.565113103370592</v>
      </c>
      <c r="AH22" s="38">
        <v>100</v>
      </c>
      <c r="AI22" s="37">
        <v>104.38341129091111</v>
      </c>
      <c r="AJ22" s="37">
        <v>109.71210209678868</v>
      </c>
      <c r="AK22" s="37">
        <v>111.64230078504144</v>
      </c>
      <c r="AL22" s="37">
        <v>112.64602527087948</v>
      </c>
      <c r="AM22" s="41">
        <v>120.36555314174926</v>
      </c>
      <c r="AN22" s="40">
        <v>12.877390372694199</v>
      </c>
      <c r="AO22" s="37">
        <v>13.004384958817001</v>
      </c>
      <c r="AP22" s="37">
        <v>13.355973720739099</v>
      </c>
      <c r="AQ22" s="37">
        <v>13.666279343072301</v>
      </c>
      <c r="AR22" s="37">
        <v>13.7018353559272</v>
      </c>
      <c r="AS22" s="37">
        <v>14.1810311854288</v>
      </c>
      <c r="AT22" s="37">
        <v>14.74312736365</v>
      </c>
      <c r="AU22" s="37">
        <v>15.426478796788301</v>
      </c>
      <c r="AV22" s="37">
        <v>16.396804809570298</v>
      </c>
      <c r="AW22" s="37">
        <v>17.147607803344702</v>
      </c>
      <c r="AX22" s="37">
        <v>18.135402679443398</v>
      </c>
      <c r="AY22" s="37">
        <v>18.677070617675799</v>
      </c>
      <c r="AZ22" s="37">
        <v>18.586774826049801</v>
      </c>
      <c r="BA22" s="37">
        <v>18.831047058105501</v>
      </c>
      <c r="BB22" s="37">
        <v>19.208339691162099</v>
      </c>
      <c r="BC22" s="37">
        <v>19.087979133280601</v>
      </c>
      <c r="BD22" s="37">
        <v>18.921807422539999</v>
      </c>
      <c r="BE22" s="41">
        <v>19.977729441194501</v>
      </c>
      <c r="BF22" s="42">
        <f t="shared" si="1"/>
        <v>0.26869803921040303</v>
      </c>
      <c r="BG22" s="43">
        <f t="shared" si="2"/>
        <v>3.7216497855310124</v>
      </c>
      <c r="BH22" s="43">
        <f t="shared" si="0"/>
        <v>0.33736915936878442</v>
      </c>
      <c r="BI22" s="22" t="str">
        <f>VLOOKUP(A22,'3.1 Metadata'!A23:B197,2,FALSE)</f>
        <v>BTN</v>
      </c>
      <c r="BJ22" s="23">
        <f t="shared" si="3"/>
        <v>1.5643881330049112</v>
      </c>
      <c r="BK22" s="660">
        <f t="shared" si="4"/>
        <v>1.1264602527087948</v>
      </c>
      <c r="BL22" s="203">
        <f>VLOOKUP(BI22,'3.1 Metadata'!$B$4:$P$197,15,FALSE)</f>
        <v>0</v>
      </c>
    </row>
    <row r="23" spans="1:64" x14ac:dyDescent="0.25">
      <c r="A23" s="36" t="s">
        <v>405</v>
      </c>
      <c r="B23" s="197" t="s">
        <v>640</v>
      </c>
      <c r="C23" t="s">
        <v>844</v>
      </c>
      <c r="D23" s="40">
        <v>7.6591666666666702</v>
      </c>
      <c r="E23" s="37">
        <v>7.9362666666666701</v>
      </c>
      <c r="F23" s="37">
        <v>8.0660624999999992</v>
      </c>
      <c r="G23" s="37">
        <v>8.0116166666666704</v>
      </c>
      <c r="H23" s="37">
        <v>7.8512451612499996</v>
      </c>
      <c r="I23" s="37">
        <v>7.2383206989166702</v>
      </c>
      <c r="J23" s="37">
        <v>7.02</v>
      </c>
      <c r="K23" s="37">
        <v>7.0166666666666702</v>
      </c>
      <c r="L23" s="37">
        <v>6.9369624999999999</v>
      </c>
      <c r="M23" s="37">
        <v>6.91</v>
      </c>
      <c r="N23" s="37">
        <v>6.91</v>
      </c>
      <c r="O23" s="37">
        <v>6.91</v>
      </c>
      <c r="P23" s="37">
        <v>6.91</v>
      </c>
      <c r="Q23" s="37">
        <v>6.91</v>
      </c>
      <c r="R23" s="37">
        <v>6.91</v>
      </c>
      <c r="S23" s="37">
        <v>6.91</v>
      </c>
      <c r="T23" s="37">
        <v>6.91</v>
      </c>
      <c r="U23" s="41">
        <v>6.91</v>
      </c>
      <c r="V23" s="40">
        <v>48.28282482972859</v>
      </c>
      <c r="W23" s="37">
        <v>52.129860279396731</v>
      </c>
      <c r="X23" s="37">
        <v>55.226788708609909</v>
      </c>
      <c r="Y23" s="37">
        <v>62.772800050880448</v>
      </c>
      <c r="Z23" s="37">
        <v>67.401261663368146</v>
      </c>
      <c r="AA23" s="37">
        <v>74.398309788923427</v>
      </c>
      <c r="AB23" s="37">
        <v>72.597948127741859</v>
      </c>
      <c r="AC23" s="37">
        <v>78.970239550949046</v>
      </c>
      <c r="AD23" s="37">
        <v>90.50175376776663</v>
      </c>
      <c r="AE23" s="37">
        <v>96.927627445551579</v>
      </c>
      <c r="AF23" s="37">
        <v>102.73881530575102</v>
      </c>
      <c r="AG23" s="37">
        <v>104.84444482325257</v>
      </c>
      <c r="AH23" s="38">
        <v>100</v>
      </c>
      <c r="AI23" s="37">
        <v>98.645129463869182</v>
      </c>
      <c r="AJ23" s="37">
        <v>104.62440530248907</v>
      </c>
      <c r="AK23" s="37">
        <v>107.82200533337034</v>
      </c>
      <c r="AL23" s="37">
        <v>107.07479514571321</v>
      </c>
      <c r="AM23" s="41">
        <v>105.03088815907451</v>
      </c>
      <c r="AN23" s="40">
        <v>1.89007369417531</v>
      </c>
      <c r="AO23" s="37">
        <v>1.9871704408421</v>
      </c>
      <c r="AP23" s="37">
        <v>2.0416286198601199</v>
      </c>
      <c r="AQ23" s="37">
        <v>2.25242715358997</v>
      </c>
      <c r="AR23" s="37">
        <v>2.3552383408728899</v>
      </c>
      <c r="AS23" s="37">
        <v>2.5501364243464102</v>
      </c>
      <c r="AT23" s="37">
        <v>2.46959879102852</v>
      </c>
      <c r="AU23" s="37">
        <v>2.6554256846920401</v>
      </c>
      <c r="AV23" s="37">
        <v>2.9809119701385498</v>
      </c>
      <c r="AW23" s="37">
        <v>3.04548192024231</v>
      </c>
      <c r="AX23" s="37">
        <v>3.03339672088623</v>
      </c>
      <c r="AY23" s="37">
        <v>3.0177555084228498</v>
      </c>
      <c r="AZ23" s="37">
        <v>2.9406976699829102</v>
      </c>
      <c r="BA23" s="37">
        <v>2.8347120285034202</v>
      </c>
      <c r="BB23" s="37">
        <v>2.7489435672760001</v>
      </c>
      <c r="BC23" s="37">
        <v>2.7665346186481599</v>
      </c>
      <c r="BD23" s="37">
        <v>2.6991780211018899</v>
      </c>
      <c r="BE23" s="41">
        <v>2.6161249333579901</v>
      </c>
      <c r="BF23" s="42">
        <f t="shared" si="1"/>
        <v>0.39061910580345727</v>
      </c>
      <c r="BG23" s="43">
        <f t="shared" si="2"/>
        <v>2.5600386287893375</v>
      </c>
      <c r="BH23" s="43">
        <f t="shared" si="0"/>
        <v>0.37844546575183452</v>
      </c>
      <c r="BI23" s="22" t="str">
        <f>VLOOKUP(A23,'3.1 Metadata'!A24:B197,2,FALSE)</f>
        <v>BOL</v>
      </c>
      <c r="BJ23" s="23">
        <f t="shared" si="3"/>
        <v>1.3558879364501866</v>
      </c>
      <c r="BK23" s="660">
        <f t="shared" si="4"/>
        <v>1.0707479514571321</v>
      </c>
      <c r="BL23" s="203">
        <f>VLOOKUP(BI23,'3.1 Metadata'!$B$4:$P$197,15,FALSE)</f>
        <v>0</v>
      </c>
    </row>
    <row r="24" spans="1:64" x14ac:dyDescent="0.25">
      <c r="A24" s="36" t="s">
        <v>406</v>
      </c>
      <c r="B24" s="197" t="s">
        <v>641</v>
      </c>
      <c r="C24" t="s">
        <v>845</v>
      </c>
      <c r="D24" s="40">
        <v>1.7329322041916699</v>
      </c>
      <c r="E24" s="37">
        <v>1.57515702795</v>
      </c>
      <c r="F24" s="37">
        <v>1.5727220196</v>
      </c>
      <c r="G24" s="37">
        <v>1.5590719560583299</v>
      </c>
      <c r="H24" s="37">
        <v>1.429002741625</v>
      </c>
      <c r="I24" s="37">
        <v>1.3351956804842799</v>
      </c>
      <c r="J24" s="37">
        <v>1.4078912383694999</v>
      </c>
      <c r="K24" s="37">
        <v>1.47673956845028</v>
      </c>
      <c r="L24" s="37">
        <v>1.40693658566639</v>
      </c>
      <c r="M24" s="37">
        <v>1.5222099744513</v>
      </c>
      <c r="N24" s="37">
        <v>1.4730513226323501</v>
      </c>
      <c r="O24" s="37">
        <v>1.4741691867940001</v>
      </c>
      <c r="P24" s="37">
        <v>1.76349164694686</v>
      </c>
      <c r="Q24" s="37">
        <v>1.7681390242991499</v>
      </c>
      <c r="R24" s="37">
        <v>1.73535271327691</v>
      </c>
      <c r="S24" s="37">
        <v>1.6569854411354299</v>
      </c>
      <c r="T24" s="37">
        <v>1.74708646136073</v>
      </c>
      <c r="U24" s="41">
        <v>1.71697049519219</v>
      </c>
      <c r="V24" s="40">
        <v>70.010815633882245</v>
      </c>
      <c r="W24" s="37">
        <v>71.524429356443349</v>
      </c>
      <c r="X24" s="37">
        <v>75.951087613157625</v>
      </c>
      <c r="Y24" s="37">
        <v>81.875369112559866</v>
      </c>
      <c r="Z24" s="37">
        <v>86.949652061314396</v>
      </c>
      <c r="AA24" s="37">
        <v>93.327714518696567</v>
      </c>
      <c r="AB24" s="37">
        <v>93.500806203230496</v>
      </c>
      <c r="AC24" s="37">
        <v>94.81570211187551</v>
      </c>
      <c r="AD24" s="37">
        <v>97.122120603393256</v>
      </c>
      <c r="AE24" s="37">
        <v>97.894992473837988</v>
      </c>
      <c r="AF24" s="37">
        <v>97.675588373885532</v>
      </c>
      <c r="AG24" s="37">
        <v>98.65267359116595</v>
      </c>
      <c r="AH24" s="38">
        <v>100</v>
      </c>
      <c r="AI24" s="37">
        <v>101.40696288255451</v>
      </c>
      <c r="AJ24" s="37">
        <v>103.12718973527799</v>
      </c>
      <c r="AK24" s="37">
        <v>105.96068103104707</v>
      </c>
      <c r="AL24" s="37">
        <v>108.74872354180998</v>
      </c>
      <c r="AM24" s="41">
        <v>108.98040639850397</v>
      </c>
      <c r="AN24" s="40">
        <v>0.71675396108693901</v>
      </c>
      <c r="AO24" s="37">
        <v>0.71437686369020903</v>
      </c>
      <c r="AP24" s="37">
        <v>0.72343331613727402</v>
      </c>
      <c r="AQ24" s="37">
        <v>0.71846108603039405</v>
      </c>
      <c r="AR24" s="37">
        <v>0.73108346031470295</v>
      </c>
      <c r="AS24" s="37">
        <v>0.75285605660904398</v>
      </c>
      <c r="AT24" s="37">
        <v>0.73519623091675101</v>
      </c>
      <c r="AU24" s="37">
        <v>0.73224905586122901</v>
      </c>
      <c r="AV24" s="37">
        <v>0.71815986224683803</v>
      </c>
      <c r="AW24" s="37">
        <v>0.70594162535920901</v>
      </c>
      <c r="AX24" s="37">
        <v>0.68615599930743898</v>
      </c>
      <c r="AY24" s="37">
        <v>0.68720480339332801</v>
      </c>
      <c r="AZ24" s="37">
        <v>0.69409028826108798</v>
      </c>
      <c r="BA24" s="37">
        <v>0.67556502961414799</v>
      </c>
      <c r="BB24" s="37">
        <v>0.680664853803579</v>
      </c>
      <c r="BC24" s="37">
        <v>0.67519469320967096</v>
      </c>
      <c r="BD24" s="37">
        <v>0.67982766119386795</v>
      </c>
      <c r="BE24" s="41">
        <v>0.66801597833988002</v>
      </c>
      <c r="BF24" s="42">
        <f t="shared" si="1"/>
        <v>0.38912078836921421</v>
      </c>
      <c r="BG24" s="43">
        <f t="shared" si="2"/>
        <v>2.5698961091000818</v>
      </c>
      <c r="BH24" s="43">
        <f t="shared" si="0"/>
        <v>0.49585524184854463</v>
      </c>
      <c r="BI24" s="22" t="str">
        <f>VLOOKUP(A24,'3.1 Metadata'!A25:B197,2,FALSE)</f>
        <v>BIH</v>
      </c>
      <c r="BJ24" s="23">
        <f t="shared" si="3"/>
        <v>1.1469484602191158</v>
      </c>
      <c r="BK24" s="660">
        <f t="shared" si="4"/>
        <v>1.0874872354180998</v>
      </c>
      <c r="BL24" s="203">
        <f>VLOOKUP(BI24,'3.1 Metadata'!$B$4:$P$197,15,FALSE)</f>
        <v>0</v>
      </c>
    </row>
    <row r="25" spans="1:64" x14ac:dyDescent="0.25">
      <c r="A25" s="36" t="s">
        <v>407</v>
      </c>
      <c r="B25" s="197" t="s">
        <v>642</v>
      </c>
      <c r="C25" s="39" t="s">
        <v>846</v>
      </c>
      <c r="D25" s="40">
        <v>4.94966666666667</v>
      </c>
      <c r="E25" s="37">
        <v>4.6938333333333304</v>
      </c>
      <c r="F25" s="37">
        <v>5.1167499999999997</v>
      </c>
      <c r="G25" s="37">
        <v>5.8303000000000003</v>
      </c>
      <c r="H25" s="37">
        <v>6.1394083333333302</v>
      </c>
      <c r="I25" s="37">
        <v>6.8268583333333304</v>
      </c>
      <c r="J25" s="37">
        <v>7.1551416666666698</v>
      </c>
      <c r="K25" s="37">
        <v>6.7936249999999996</v>
      </c>
      <c r="L25" s="37">
        <v>6.8382333333333296</v>
      </c>
      <c r="M25" s="37">
        <v>7.6405250000000002</v>
      </c>
      <c r="N25" s="37">
        <v>8.3989083333333294</v>
      </c>
      <c r="O25" s="37">
        <v>8.9760833333333405</v>
      </c>
      <c r="P25" s="37">
        <v>10.1289916666667</v>
      </c>
      <c r="Q25" s="37">
        <v>10.901158333333299</v>
      </c>
      <c r="R25" s="37">
        <v>10.3474166666667</v>
      </c>
      <c r="S25" s="37">
        <v>10.199975</v>
      </c>
      <c r="T25" s="37">
        <v>10.7558666666667</v>
      </c>
      <c r="U25" s="41">
        <v>11.456241666666701</v>
      </c>
      <c r="V25" s="40">
        <v>43.941753869167755</v>
      </c>
      <c r="W25" s="37">
        <v>48.370550357938811</v>
      </c>
      <c r="X25" s="37">
        <v>55.854299973091216</v>
      </c>
      <c r="Y25" s="37">
        <v>60.02836499220254</v>
      </c>
      <c r="Z25" s="37">
        <v>62.986326967801766</v>
      </c>
      <c r="AA25" s="37">
        <v>65.965198189730287</v>
      </c>
      <c r="AB25" s="37">
        <v>70.228216130098787</v>
      </c>
      <c r="AC25" s="37">
        <v>76.492574354276258</v>
      </c>
      <c r="AD25" s="37">
        <v>87.169466944296587</v>
      </c>
      <c r="AE25" s="37">
        <v>87.338396090348098</v>
      </c>
      <c r="AF25" s="37">
        <v>89.355165878833915</v>
      </c>
      <c r="AG25" s="37">
        <v>96.324130327812696</v>
      </c>
      <c r="AH25" s="38">
        <v>100</v>
      </c>
      <c r="AI25" s="37">
        <v>111.68372362206557</v>
      </c>
      <c r="AJ25" s="37">
        <v>108.7269890538275</v>
      </c>
      <c r="AK25" s="37">
        <v>108.3661334278212</v>
      </c>
      <c r="AL25" s="37">
        <v>108.84906800668664</v>
      </c>
      <c r="AM25" s="41">
        <v>115.00066866531269</v>
      </c>
      <c r="AN25" s="40">
        <v>2.18954391189413</v>
      </c>
      <c r="AO25" s="37">
        <v>2.3470362207893301</v>
      </c>
      <c r="AP25" s="37">
        <v>2.6282929671798199</v>
      </c>
      <c r="AQ25" s="37">
        <v>2.7417381375213199</v>
      </c>
      <c r="AR25" s="37">
        <v>2.8015819165171099</v>
      </c>
      <c r="AS25" s="37">
        <v>2.8780969715234601</v>
      </c>
      <c r="AT25" s="37">
        <v>3.0409123355105301</v>
      </c>
      <c r="AU25" s="37">
        <v>3.2740113391645602</v>
      </c>
      <c r="AV25" s="37">
        <v>3.6546580791473402</v>
      </c>
      <c r="AW25" s="37">
        <v>3.9637868404388401</v>
      </c>
      <c r="AX25" s="37">
        <v>4.1258492469787598</v>
      </c>
      <c r="AY25" s="37">
        <v>4.2844295501709002</v>
      </c>
      <c r="AZ25" s="37">
        <v>4.4301252365112296</v>
      </c>
      <c r="BA25" s="37">
        <v>4.5750570297241202</v>
      </c>
      <c r="BB25" s="37">
        <v>4.7338495254516602</v>
      </c>
      <c r="BC25" s="37">
        <v>4.6075127701971503</v>
      </c>
      <c r="BD25" s="37">
        <v>4.5468775351231301</v>
      </c>
      <c r="BE25" s="41">
        <v>4.7466375778040604</v>
      </c>
      <c r="BF25" s="42">
        <f t="shared" si="1"/>
        <v>0.42273465040379044</v>
      </c>
      <c r="BG25" s="43">
        <f t="shared" si="2"/>
        <v>2.3655501129250074</v>
      </c>
      <c r="BH25" s="43">
        <f t="shared" si="0"/>
        <v>0.48192405956533668</v>
      </c>
      <c r="BI25" s="22" t="str">
        <f>VLOOKUP(A25,'3.1 Metadata'!A26:B197,2,FALSE)</f>
        <v>BWA</v>
      </c>
      <c r="BJ25" s="23">
        <f t="shared" si="3"/>
        <v>1.423001760962455</v>
      </c>
      <c r="BK25" s="660">
        <f t="shared" si="4"/>
        <v>1.0884906800668663</v>
      </c>
      <c r="BL25" s="203">
        <f>VLOOKUP(BI25,'3.1 Metadata'!$B$4:$P$197,15,FALSE)</f>
        <v>0</v>
      </c>
    </row>
    <row r="26" spans="1:64" x14ac:dyDescent="0.25">
      <c r="A26" s="36" t="s">
        <v>408</v>
      </c>
      <c r="B26" s="197" t="s">
        <v>643</v>
      </c>
      <c r="C26" s="39" t="s">
        <v>847</v>
      </c>
      <c r="D26" s="40">
        <v>3.0774751184780098</v>
      </c>
      <c r="E26" s="37">
        <v>2.9251194495158601</v>
      </c>
      <c r="F26" s="37">
        <v>2.4343900362318802</v>
      </c>
      <c r="G26" s="37">
        <v>2.17532666666667</v>
      </c>
      <c r="H26" s="37">
        <v>1.94705833333333</v>
      </c>
      <c r="I26" s="37">
        <v>1.8337666666666701</v>
      </c>
      <c r="J26" s="37">
        <v>1.99942817314426</v>
      </c>
      <c r="K26" s="37">
        <v>1.7592267105871799</v>
      </c>
      <c r="L26" s="37">
        <v>1.6728287552565899</v>
      </c>
      <c r="M26" s="37">
        <v>1.9530686111248701</v>
      </c>
      <c r="N26" s="37">
        <v>2.1560891512631102</v>
      </c>
      <c r="O26" s="37">
        <v>2.3529519627666899</v>
      </c>
      <c r="P26" s="37">
        <v>3.3269043827687899</v>
      </c>
      <c r="Q26" s="37">
        <v>3.49131342157271</v>
      </c>
      <c r="R26" s="37">
        <v>3.1913894463004802</v>
      </c>
      <c r="S26" s="37">
        <v>3.65382536145755</v>
      </c>
      <c r="T26" s="37">
        <v>3.9444710972507</v>
      </c>
      <c r="U26" s="41">
        <v>5.1551787875128099</v>
      </c>
      <c r="V26" s="40">
        <v>41.18588921565091</v>
      </c>
      <c r="W26" s="37">
        <v>44.378644371973394</v>
      </c>
      <c r="X26" s="37">
        <v>47.676521178381428</v>
      </c>
      <c r="Y26" s="37">
        <v>50.906259413454492</v>
      </c>
      <c r="Z26" s="37">
        <v>54.184132846879621</v>
      </c>
      <c r="AA26" s="37">
        <v>58.940715515896855</v>
      </c>
      <c r="AB26" s="37">
        <v>63.251334575488748</v>
      </c>
      <c r="AC26" s="37">
        <v>68.57920848880606</v>
      </c>
      <c r="AD26" s="37">
        <v>74.284033189884298</v>
      </c>
      <c r="AE26" s="37">
        <v>80.184508243841876</v>
      </c>
      <c r="AF26" s="37">
        <v>86.202006409706797</v>
      </c>
      <c r="AG26" s="37">
        <v>92.966027645745314</v>
      </c>
      <c r="AH26" s="38">
        <v>100</v>
      </c>
      <c r="AI26" s="37">
        <v>108.10360435702502</v>
      </c>
      <c r="AJ26" s="37">
        <v>112.07250334526404</v>
      </c>
      <c r="AK26" s="37">
        <v>117.10851975941321</v>
      </c>
      <c r="AL26" s="37">
        <v>122.12135594250432</v>
      </c>
      <c r="AM26" s="41">
        <v>127.98977364784696</v>
      </c>
      <c r="AN26" s="40">
        <v>0.97076348386822897</v>
      </c>
      <c r="AO26" s="37">
        <v>1.01859492293493</v>
      </c>
      <c r="AP26" s="37">
        <v>1.0612322288926299</v>
      </c>
      <c r="AQ26" s="37">
        <v>1.09983961174032</v>
      </c>
      <c r="AR26" s="37">
        <v>1.1400342048596499</v>
      </c>
      <c r="AS26" s="37">
        <v>1.2164511319606099</v>
      </c>
      <c r="AT26" s="37">
        <v>1.29553953015128</v>
      </c>
      <c r="AU26" s="226">
        <v>1.3884878458797001</v>
      </c>
      <c r="AV26" s="37">
        <v>1.4732164144516</v>
      </c>
      <c r="AW26" s="37">
        <v>1.6057044267654399</v>
      </c>
      <c r="AX26" s="37">
        <v>1.70127630233765</v>
      </c>
      <c r="AY26" s="37">
        <v>1.8132010698318499</v>
      </c>
      <c r="AZ26" s="37">
        <v>1.98881411552429</v>
      </c>
      <c r="BA26" s="37">
        <v>2.1330816745758101</v>
      </c>
      <c r="BB26" s="37">
        <v>2.1815569400787398</v>
      </c>
      <c r="BC26" s="37">
        <v>2.22613682539341</v>
      </c>
      <c r="BD26" s="37">
        <v>2.2807125509918702</v>
      </c>
      <c r="BE26" s="41">
        <v>2.3618448812481398</v>
      </c>
      <c r="BF26" s="42">
        <f t="shared" si="1"/>
        <v>0.57820490878524344</v>
      </c>
      <c r="BG26" s="268">
        <f t="shared" si="2"/>
        <v>1.7294906784878568</v>
      </c>
      <c r="BH26" s="268">
        <f t="shared" si="0"/>
        <v>0.78926032530296353</v>
      </c>
      <c r="BI26" s="262" t="str">
        <f>VLOOKUP(A26,'3.1 Metadata'!A27:B198,2,FALSE)</f>
        <v>BRA</v>
      </c>
      <c r="BJ26" s="260">
        <f t="shared" si="3"/>
        <v>1.7807344038162491</v>
      </c>
      <c r="BK26" s="660">
        <f t="shared" si="4"/>
        <v>1.2212135594250433</v>
      </c>
      <c r="BL26" s="203">
        <f>VLOOKUP(BI26,'3.1 Metadata'!$B$4:$P$197,15,FALSE)</f>
        <v>1</v>
      </c>
    </row>
    <row r="27" spans="1:64" x14ac:dyDescent="0.25">
      <c r="A27" s="36" t="s">
        <v>409</v>
      </c>
      <c r="B27" s="197" t="s">
        <v>644</v>
      </c>
      <c r="C27" t="s">
        <v>848</v>
      </c>
      <c r="D27" s="40">
        <v>1.7421833333333301</v>
      </c>
      <c r="E27" s="37">
        <v>1.6902283333333299</v>
      </c>
      <c r="F27" s="37">
        <v>1.6643975</v>
      </c>
      <c r="G27" s="37">
        <v>1.58893333333333</v>
      </c>
      <c r="H27" s="37">
        <v>1.5071016666666699</v>
      </c>
      <c r="I27" s="37">
        <v>1.41716666666667</v>
      </c>
      <c r="J27" s="37">
        <v>1.4545692733233</v>
      </c>
      <c r="K27" s="37">
        <v>1.3635094736842099</v>
      </c>
      <c r="L27" s="37">
        <v>1.25791302014692</v>
      </c>
      <c r="M27" s="37">
        <v>1.24956701649958</v>
      </c>
      <c r="N27" s="37">
        <v>1.25116566976059</v>
      </c>
      <c r="O27" s="37">
        <v>1.2670401230813999</v>
      </c>
      <c r="P27" s="37">
        <v>1.37491084459887</v>
      </c>
      <c r="Q27" s="37">
        <v>1.3813468768828601</v>
      </c>
      <c r="R27" s="37">
        <v>1.3808911640528101</v>
      </c>
      <c r="S27" s="37">
        <v>1.3489185654253699</v>
      </c>
      <c r="T27" s="37">
        <v>1.36421851405475</v>
      </c>
      <c r="U27" s="41">
        <v>1.3797034297139901</v>
      </c>
      <c r="V27" s="40">
        <v>66.667647163542284</v>
      </c>
      <c r="W27" s="37">
        <v>77.258579365244145</v>
      </c>
      <c r="X27" s="37">
        <v>91.757170934486112</v>
      </c>
      <c r="Y27" s="37">
        <v>100.97667590382062</v>
      </c>
      <c r="Z27" s="37">
        <v>102.10806674027137</v>
      </c>
      <c r="AA27" s="37">
        <v>115.06836791731784</v>
      </c>
      <c r="AB27" s="37">
        <v>89.648135528162157</v>
      </c>
      <c r="AC27" s="37">
        <v>104.60886995162559</v>
      </c>
      <c r="AD27" s="37">
        <v>125.71946861695366</v>
      </c>
      <c r="AE27" s="37">
        <v>127.25161515943026</v>
      </c>
      <c r="AF27" s="37">
        <v>123.6614384019034</v>
      </c>
      <c r="AG27" s="37">
        <v>121.37808276545661</v>
      </c>
      <c r="AH27" s="38">
        <v>100</v>
      </c>
      <c r="AI27" s="37">
        <v>90.832138383536559</v>
      </c>
      <c r="AJ27" s="37">
        <v>95.331681201950218</v>
      </c>
      <c r="AK27" s="37">
        <v>104.11902523968979</v>
      </c>
      <c r="AL27" s="37">
        <v>100.64585613948201</v>
      </c>
      <c r="AM27" s="41">
        <v>89.711932321692871</v>
      </c>
      <c r="AN27" s="40">
        <v>0.444450092444796</v>
      </c>
      <c r="AO27" s="37">
        <v>0.501553287524379</v>
      </c>
      <c r="AP27" s="37">
        <v>0.57768191939198998</v>
      </c>
      <c r="AQ27" s="37">
        <v>0.61705251773587899</v>
      </c>
      <c r="AR27" s="37">
        <v>0.60764327529408602</v>
      </c>
      <c r="AS27" s="37">
        <v>0.67170426276945305</v>
      </c>
      <c r="AT27" s="37">
        <v>0.51935596644159898</v>
      </c>
      <c r="AU27" s="37">
        <v>0.59904715882609205</v>
      </c>
      <c r="AV27" s="37">
        <v>0.70520681142806996</v>
      </c>
      <c r="AW27" s="37">
        <v>0.67601227760314897</v>
      </c>
      <c r="AX27" s="37">
        <v>0.66810786724090598</v>
      </c>
      <c r="AY27" s="37">
        <v>0.64969736337661699</v>
      </c>
      <c r="AZ27" s="37">
        <v>0.68511360883712802</v>
      </c>
      <c r="BA27" s="37">
        <v>0.66635441780090299</v>
      </c>
      <c r="BB27" s="37">
        <v>0.64685362577438399</v>
      </c>
      <c r="BC27" s="37">
        <v>0.68991365501399604</v>
      </c>
      <c r="BD27" s="37">
        <v>0.65520336333840001</v>
      </c>
      <c r="BE27" s="41">
        <v>0.57706880232535696</v>
      </c>
      <c r="BF27" s="42">
        <f t="shared" si="1"/>
        <v>0.48027743106270787</v>
      </c>
      <c r="BG27" s="43">
        <f t="shared" si="2"/>
        <v>2.082129901018468</v>
      </c>
      <c r="BH27" s="43">
        <f t="shared" si="0"/>
        <v>0.43934213174732362</v>
      </c>
      <c r="BI27" s="22" t="str">
        <f>VLOOKUP(A27,'3.1 Metadata'!A28:B199,2,FALSE)</f>
        <v>BRN</v>
      </c>
      <c r="BJ27" s="23">
        <f t="shared" si="3"/>
        <v>0.96211589118612784</v>
      </c>
      <c r="BK27" s="660">
        <f t="shared" si="4"/>
        <v>1.00645856139482</v>
      </c>
      <c r="BL27" s="203">
        <f>VLOOKUP(BI27,'3.1 Metadata'!$B$4:$P$197,15,FALSE)</f>
        <v>0</v>
      </c>
    </row>
    <row r="28" spans="1:64" x14ac:dyDescent="0.25">
      <c r="A28" s="36" t="s">
        <v>410</v>
      </c>
      <c r="B28" s="197" t="s">
        <v>645</v>
      </c>
      <c r="C28" s="39" t="s">
        <v>849</v>
      </c>
      <c r="D28" s="40">
        <v>1.7327016666666699</v>
      </c>
      <c r="E28" s="37">
        <v>1.5751089166666701</v>
      </c>
      <c r="F28" s="37">
        <v>1.5741333333333301</v>
      </c>
      <c r="G28" s="37">
        <v>1.5592666666666699</v>
      </c>
      <c r="H28" s="37">
        <v>1.4290499999999999</v>
      </c>
      <c r="I28" s="37">
        <v>1.3371166666666701</v>
      </c>
      <c r="J28" s="37">
        <v>1.40669166666667</v>
      </c>
      <c r="K28" s="37">
        <v>1.47739166666667</v>
      </c>
      <c r="L28" s="37">
        <v>1.40645833333333</v>
      </c>
      <c r="M28" s="37">
        <v>1.5220499999999999</v>
      </c>
      <c r="N28" s="37">
        <v>1.47356666666667</v>
      </c>
      <c r="O28" s="37">
        <v>1.4741833333333301</v>
      </c>
      <c r="P28" s="37">
        <v>1.7644</v>
      </c>
      <c r="Q28" s="37">
        <v>1.7680416666666701</v>
      </c>
      <c r="R28" s="37">
        <v>1.73545833333333</v>
      </c>
      <c r="S28" s="37">
        <v>1.6570416666666701</v>
      </c>
      <c r="T28" s="37">
        <v>1.7470416666666699</v>
      </c>
      <c r="U28" s="41">
        <v>1.7163333333333299</v>
      </c>
      <c r="V28" s="40">
        <v>59.099577297810832</v>
      </c>
      <c r="W28" s="37">
        <v>62.398254866747507</v>
      </c>
      <c r="X28" s="37">
        <v>66.512952177590336</v>
      </c>
      <c r="Y28" s="37">
        <v>71.006884345431274</v>
      </c>
      <c r="Z28" s="37">
        <v>78.851566784777077</v>
      </c>
      <c r="AA28" s="37">
        <v>85.238941288843037</v>
      </c>
      <c r="AB28" s="37">
        <v>88.595674307703064</v>
      </c>
      <c r="AC28" s="37">
        <v>89.272752038967425</v>
      </c>
      <c r="AD28" s="37">
        <v>94.729977434552239</v>
      </c>
      <c r="AE28" s="37">
        <v>95.783504368575848</v>
      </c>
      <c r="AF28" s="37">
        <v>95.852432106068633</v>
      </c>
      <c r="AG28" s="37">
        <v>97.137564191077857</v>
      </c>
      <c r="AH28" s="38">
        <v>100</v>
      </c>
      <c r="AI28" s="37">
        <v>103.32208191006247</v>
      </c>
      <c r="AJ28" s="37">
        <v>108.2921720594827</v>
      </c>
      <c r="AK28" s="37">
        <v>112.8758054707471</v>
      </c>
      <c r="AL28" s="37">
        <v>118.78690716745368</v>
      </c>
      <c r="AM28" s="41">
        <v>123.77906857234278</v>
      </c>
      <c r="AN28" s="40">
        <v>0.55982924226254005</v>
      </c>
      <c r="AO28" s="37">
        <v>0.58024508802745001</v>
      </c>
      <c r="AP28" s="37">
        <v>0.59650019243209595</v>
      </c>
      <c r="AQ28" s="37">
        <v>0.61822582183506103</v>
      </c>
      <c r="AR28" s="37">
        <v>0.65643420522821105</v>
      </c>
      <c r="AS28" s="37">
        <v>0.67767915334719597</v>
      </c>
      <c r="AT28" s="37">
        <v>0.69319798257402998</v>
      </c>
      <c r="AU28" s="37">
        <v>0.67693879558922598</v>
      </c>
      <c r="AV28" s="37">
        <v>0.70107265584817302</v>
      </c>
      <c r="AW28" s="37">
        <v>0.69281730406967701</v>
      </c>
      <c r="AX28" s="37">
        <v>0.68000807987533896</v>
      </c>
      <c r="AY28" s="37">
        <v>0.66122893499942703</v>
      </c>
      <c r="AZ28" s="37">
        <v>0.67869815254115495</v>
      </c>
      <c r="BA28" s="37">
        <v>0.66666273200063897</v>
      </c>
      <c r="BB28" s="37">
        <v>0.67628033455564296</v>
      </c>
      <c r="BC28" s="37">
        <v>0.680866087735855</v>
      </c>
      <c r="BD28" s="37">
        <v>0.70376889203001003</v>
      </c>
      <c r="BE28" s="41">
        <v>0.70281354824511699</v>
      </c>
      <c r="BF28" s="42">
        <f t="shared" si="1"/>
        <v>0.40283463494765459</v>
      </c>
      <c r="BG28" s="43">
        <f t="shared" si="2"/>
        <v>2.4824081974231005</v>
      </c>
      <c r="BH28" s="43">
        <f t="shared" si="0"/>
        <v>0.45819860153709485</v>
      </c>
      <c r="BI28" s="22" t="str">
        <f>VLOOKUP(A28,'3.1 Metadata'!A29:B200,2,FALSE)</f>
        <v>BGR</v>
      </c>
      <c r="BJ28" s="23">
        <f t="shared" si="3"/>
        <v>1.3306065339579021</v>
      </c>
      <c r="BK28" s="660">
        <f t="shared" si="4"/>
        <v>1.1878690716745368</v>
      </c>
      <c r="BL28" s="203">
        <f>VLOOKUP(BI28,'3.1 Metadata'!$B$4:$P$197,15,FALSE)</f>
        <v>0</v>
      </c>
    </row>
    <row r="29" spans="1:64" x14ac:dyDescent="0.25">
      <c r="A29" s="36" t="s">
        <v>411</v>
      </c>
      <c r="B29" s="197" t="s">
        <v>646</v>
      </c>
      <c r="C29" t="s">
        <v>842</v>
      </c>
      <c r="D29" s="40">
        <v>579.897426172466</v>
      </c>
      <c r="E29" s="37">
        <v>527.33803229157604</v>
      </c>
      <c r="F29" s="37">
        <v>527.25836264962595</v>
      </c>
      <c r="G29" s="37">
        <v>522.42562489517604</v>
      </c>
      <c r="H29" s="37">
        <v>478.63371847636301</v>
      </c>
      <c r="I29" s="37">
        <v>446.00004143278801</v>
      </c>
      <c r="J29" s="37">
        <v>470.29342334139801</v>
      </c>
      <c r="K29" s="37">
        <v>494.794262222947</v>
      </c>
      <c r="L29" s="37">
        <v>471.24862571893698</v>
      </c>
      <c r="M29" s="37">
        <v>510.55633845425098</v>
      </c>
      <c r="N29" s="37">
        <v>493.89962385223703</v>
      </c>
      <c r="O29" s="37">
        <v>493.757329875312</v>
      </c>
      <c r="P29" s="37">
        <v>591.21169798260996</v>
      </c>
      <c r="Q29" s="37">
        <v>592.60561506302201</v>
      </c>
      <c r="R29" s="37">
        <v>580.65674958785803</v>
      </c>
      <c r="S29" s="37">
        <v>555.44645839822601</v>
      </c>
      <c r="T29" s="37">
        <v>585.91101318036897</v>
      </c>
      <c r="U29" s="41">
        <v>575.58600451094503</v>
      </c>
      <c r="V29" s="40">
        <v>75.905838999475733</v>
      </c>
      <c r="W29" s="37">
        <v>75.974646572133125</v>
      </c>
      <c r="X29" s="37">
        <v>78.815631411686965</v>
      </c>
      <c r="Y29" s="37">
        <v>78.293220266393931</v>
      </c>
      <c r="Z29" s="37">
        <v>80.244560702374272</v>
      </c>
      <c r="AA29" s="37">
        <v>87.594802324652875</v>
      </c>
      <c r="AB29" s="37">
        <v>89.701899560813942</v>
      </c>
      <c r="AC29" s="37">
        <v>93.092289356127083</v>
      </c>
      <c r="AD29" s="37">
        <v>99.364852288192722</v>
      </c>
      <c r="AE29" s="37">
        <v>105.15186077666844</v>
      </c>
      <c r="AF29" s="37">
        <v>102.91299766420958</v>
      </c>
      <c r="AG29" s="37">
        <v>102.27453888171031</v>
      </c>
      <c r="AH29" s="38">
        <v>100</v>
      </c>
      <c r="AI29" s="37">
        <v>102.60429919226561</v>
      </c>
      <c r="AJ29" s="37">
        <v>104.0574810908693</v>
      </c>
      <c r="AK29" s="37">
        <v>105.17502398402385</v>
      </c>
      <c r="AL29" s="37">
        <v>106.87580293820045</v>
      </c>
      <c r="AM29" s="41">
        <v>114.18077972597223</v>
      </c>
      <c r="AN29" s="40">
        <v>202.566049429423</v>
      </c>
      <c r="AO29" s="37">
        <v>197.43432193991501</v>
      </c>
      <c r="AP29" s="37">
        <v>198.629943905603</v>
      </c>
      <c r="AQ29" s="37">
        <v>191.517655189625</v>
      </c>
      <c r="AR29" s="37">
        <v>191.15596162437399</v>
      </c>
      <c r="AS29" s="37">
        <v>204.68409108611201</v>
      </c>
      <c r="AT29" s="37">
        <v>208.021921769649</v>
      </c>
      <c r="AU29" s="37">
        <v>213.397738970045</v>
      </c>
      <c r="AV29" s="37">
        <v>223.11581420898401</v>
      </c>
      <c r="AW29" s="37">
        <v>238.97865295410199</v>
      </c>
      <c r="AX29" s="37">
        <v>231.07925415039099</v>
      </c>
      <c r="AY29" s="37">
        <v>231.325927734375</v>
      </c>
      <c r="AZ29" s="37">
        <v>225.41592407226599</v>
      </c>
      <c r="BA29" s="37">
        <v>215.19668579101599</v>
      </c>
      <c r="BB29" s="37">
        <v>208.75720214843801</v>
      </c>
      <c r="BC29" s="37">
        <v>206.05191774891799</v>
      </c>
      <c r="BD29" s="37">
        <v>205.71170518554601</v>
      </c>
      <c r="BE29" s="41">
        <v>217.154974930164</v>
      </c>
      <c r="BF29" s="42">
        <f t="shared" si="1"/>
        <v>0.35109718124076117</v>
      </c>
      <c r="BG29" s="268">
        <f t="shared" si="2"/>
        <v>2.8482142649680249</v>
      </c>
      <c r="BH29" s="268">
        <f t="shared" si="0"/>
        <v>0.43128579949840068</v>
      </c>
      <c r="BI29" s="262" t="str">
        <f>VLOOKUP(A29,'3.1 Metadata'!A30:B201,2,FALSE)</f>
        <v>BFA</v>
      </c>
      <c r="BJ29" s="260">
        <f t="shared" si="3"/>
        <v>1.1480628919688951</v>
      </c>
      <c r="BK29" s="660">
        <f t="shared" si="4"/>
        <v>1.0687580293820045</v>
      </c>
      <c r="BL29" s="203">
        <f>VLOOKUP(BI29,'3.1 Metadata'!$B$4:$P$197,15,FALSE)</f>
        <v>1</v>
      </c>
    </row>
    <row r="30" spans="1:64" x14ac:dyDescent="0.25">
      <c r="A30" s="36" t="s">
        <v>412</v>
      </c>
      <c r="B30" s="197" t="s">
        <v>647</v>
      </c>
      <c r="C30" s="39" t="s">
        <v>850</v>
      </c>
      <c r="D30" s="40">
        <v>1082.6199999999999</v>
      </c>
      <c r="E30" s="37">
        <v>1100.9000000000001</v>
      </c>
      <c r="F30" s="37">
        <v>1081.5771666666701</v>
      </c>
      <c r="G30" s="37">
        <v>1028.6835530000001</v>
      </c>
      <c r="H30" s="37">
        <v>1081.8696825</v>
      </c>
      <c r="I30" s="37">
        <v>1185.6908333333299</v>
      </c>
      <c r="J30" s="37">
        <v>1230.17916666667</v>
      </c>
      <c r="K30" s="37">
        <v>1230.74833333333</v>
      </c>
      <c r="L30" s="37">
        <v>1261.0733333333301</v>
      </c>
      <c r="M30" s="37">
        <v>1442.505625</v>
      </c>
      <c r="N30" s="37">
        <v>1555.09083333333</v>
      </c>
      <c r="O30" s="37">
        <v>1546.6866666666699</v>
      </c>
      <c r="P30" s="37">
        <v>1571.8983333333299</v>
      </c>
      <c r="Q30" s="37">
        <v>1654.62666666667</v>
      </c>
      <c r="R30" s="37">
        <v>1729.0550000000001</v>
      </c>
      <c r="S30" s="37">
        <v>1782.8768749999999</v>
      </c>
      <c r="T30" s="37">
        <v>1845.62289069697</v>
      </c>
      <c r="U30" s="41">
        <v>1915.0461758333299</v>
      </c>
      <c r="V30" s="40">
        <v>26.245310243354115</v>
      </c>
      <c r="W30" s="37">
        <v>29.695560544974992</v>
      </c>
      <c r="X30" s="37">
        <v>35.290676155730374</v>
      </c>
      <c r="Y30" s="37">
        <v>36.294931046052639</v>
      </c>
      <c r="Z30" s="37">
        <v>39.297745534492009</v>
      </c>
      <c r="AA30" s="37">
        <v>48.814008108663579</v>
      </c>
      <c r="AB30" s="37">
        <v>53.919365077109958</v>
      </c>
      <c r="AC30" s="37">
        <v>58.535699419880494</v>
      </c>
      <c r="AD30" s="37">
        <v>63.431770245591537</v>
      </c>
      <c r="AE30" s="37">
        <v>72.497717747414498</v>
      </c>
      <c r="AF30" s="37">
        <v>78.265244086420893</v>
      </c>
      <c r="AG30" s="37">
        <v>82.417100681392569</v>
      </c>
      <c r="AH30" s="38">
        <v>100</v>
      </c>
      <c r="AI30" s="37">
        <v>100.960470190066</v>
      </c>
      <c r="AJ30" s="37">
        <v>112.5196090014111</v>
      </c>
      <c r="AK30" s="37">
        <v>109.31183577786119</v>
      </c>
      <c r="AL30" s="37">
        <v>110.21064909597158</v>
      </c>
      <c r="AM30" s="41">
        <v>123.32352406589607</v>
      </c>
      <c r="AN30" s="40">
        <v>226.94419693958</v>
      </c>
      <c r="AO30" s="37">
        <v>250.04685101808499</v>
      </c>
      <c r="AP30" s="37">
        <v>288.18292036138598</v>
      </c>
      <c r="AQ30" s="37">
        <v>287.67792207582698</v>
      </c>
      <c r="AR30" s="37">
        <v>303.33028780474501</v>
      </c>
      <c r="AS30" s="37">
        <v>369.59502673813699</v>
      </c>
      <c r="AT30" s="37">
        <v>405.16146400395598</v>
      </c>
      <c r="AU30" s="37">
        <v>434.78325812486298</v>
      </c>
      <c r="AV30" s="37">
        <v>461.50912475585898</v>
      </c>
      <c r="AW30" s="37">
        <v>527.052978515625</v>
      </c>
      <c r="AX30" s="37">
        <v>539.31109619140602</v>
      </c>
      <c r="AY30" s="37">
        <v>547.099609375</v>
      </c>
      <c r="AZ30" s="37">
        <v>570.65911865234398</v>
      </c>
      <c r="BA30" s="37">
        <v>585.89318847656295</v>
      </c>
      <c r="BB30" s="37">
        <v>654.89587402343795</v>
      </c>
      <c r="BC30" s="37">
        <v>621.30823533482499</v>
      </c>
      <c r="BD30" s="37">
        <v>615.43055578998803</v>
      </c>
      <c r="BE30" s="41">
        <v>680.45371033736399</v>
      </c>
      <c r="BF30" s="42">
        <f t="shared" si="1"/>
        <v>0.33345411941525094</v>
      </c>
      <c r="BG30" s="268">
        <f t="shared" si="2"/>
        <v>2.9989133190305512</v>
      </c>
      <c r="BH30" s="268">
        <f t="shared" si="0"/>
        <v>0.35326739541243674</v>
      </c>
      <c r="BI30" s="262" t="str">
        <f>VLOOKUP(A30,'3.1 Metadata'!A31:B202,2,FALSE)</f>
        <v>BDI</v>
      </c>
      <c r="BJ30" s="260">
        <f t="shared" si="3"/>
        <v>1.8827937513041948</v>
      </c>
      <c r="BK30" s="660">
        <f t="shared" si="4"/>
        <v>1.1021064909597158</v>
      </c>
      <c r="BL30" s="203">
        <f>VLOOKUP(BI30,'3.1 Metadata'!$B$4:$P$197,15,FALSE)</f>
        <v>1</v>
      </c>
    </row>
    <row r="31" spans="1:64" x14ac:dyDescent="0.25">
      <c r="A31" s="36" t="s">
        <v>413</v>
      </c>
      <c r="B31" s="197" t="s">
        <v>648</v>
      </c>
      <c r="C31" t="s">
        <v>851</v>
      </c>
      <c r="D31" s="40">
        <v>97.787499999999994</v>
      </c>
      <c r="E31" s="37">
        <v>88.7479249022727</v>
      </c>
      <c r="F31" s="37">
        <v>88.646168526140798</v>
      </c>
      <c r="G31" s="37">
        <v>87.926064911331395</v>
      </c>
      <c r="H31" s="37">
        <v>80.615027157526598</v>
      </c>
      <c r="I31" s="37">
        <v>75.336003838854396</v>
      </c>
      <c r="J31" s="37">
        <v>80.035417727784505</v>
      </c>
      <c r="K31" s="37">
        <v>83.278689375901905</v>
      </c>
      <c r="L31" s="37">
        <v>79.276881476118305</v>
      </c>
      <c r="M31" s="37">
        <v>86.318954184704197</v>
      </c>
      <c r="N31" s="37">
        <v>83.072500000000005</v>
      </c>
      <c r="O31" s="37">
        <v>83.034499999999994</v>
      </c>
      <c r="P31" s="37">
        <v>99.385693542568504</v>
      </c>
      <c r="Q31" s="37">
        <v>99.688113636363596</v>
      </c>
      <c r="R31" s="37">
        <v>97.806937771512096</v>
      </c>
      <c r="S31" s="37">
        <v>93.413578908527896</v>
      </c>
      <c r="T31" s="37">
        <v>98.495178587897598</v>
      </c>
      <c r="U31" s="41">
        <v>96.795742786988498</v>
      </c>
      <c r="V31" s="40">
        <v>84.453592793573762</v>
      </c>
      <c r="W31" s="37">
        <v>79.105529359051843</v>
      </c>
      <c r="X31" s="37">
        <v>77.68567750381834</v>
      </c>
      <c r="Y31" s="37">
        <v>81.290114977324137</v>
      </c>
      <c r="Z31" s="37">
        <v>88.404153557396384</v>
      </c>
      <c r="AA31" s="37">
        <v>91.538905300275559</v>
      </c>
      <c r="AB31" s="37">
        <v>93.529529670482376</v>
      </c>
      <c r="AC31" s="37">
        <v>94.001934269913235</v>
      </c>
      <c r="AD31" s="37">
        <v>96.517812290706317</v>
      </c>
      <c r="AE31" s="37">
        <v>97.051551971603075</v>
      </c>
      <c r="AF31" s="37">
        <v>98.437846908938369</v>
      </c>
      <c r="AG31" s="37">
        <v>98.293365552621253</v>
      </c>
      <c r="AH31" s="38">
        <v>100</v>
      </c>
      <c r="AI31" s="37">
        <v>99.768313162878314</v>
      </c>
      <c r="AJ31" s="37">
        <v>100.45187421128108</v>
      </c>
      <c r="AK31" s="37">
        <v>101.98258747497968</v>
      </c>
      <c r="AL31" s="37">
        <v>102.55672965488105</v>
      </c>
      <c r="AM31" s="41">
        <v>101.67259855032167</v>
      </c>
      <c r="AN31" s="40">
        <v>55.445537868075299</v>
      </c>
      <c r="AO31" s="37">
        <v>50.572893564645902</v>
      </c>
      <c r="AP31" s="37">
        <v>48.164861526797402</v>
      </c>
      <c r="AQ31" s="37">
        <v>48.919205498090299</v>
      </c>
      <c r="AR31" s="37">
        <v>48.289933529972302</v>
      </c>
      <c r="AS31" s="37">
        <v>49.048209770377703</v>
      </c>
      <c r="AT31" s="37">
        <v>49.735662681685604</v>
      </c>
      <c r="AU31" s="37">
        <v>49.411107374439403</v>
      </c>
      <c r="AV31" s="37">
        <v>49.695461273193402</v>
      </c>
      <c r="AW31" s="37">
        <v>51.140789031982401</v>
      </c>
      <c r="AX31" s="37">
        <v>51.855216979980497</v>
      </c>
      <c r="AY31" s="37">
        <v>51.839725494384801</v>
      </c>
      <c r="AZ31" s="37">
        <v>50.452663421630902</v>
      </c>
      <c r="BA31" s="37">
        <v>49.364143371582003</v>
      </c>
      <c r="BB31" s="37">
        <v>48.477127075195298</v>
      </c>
      <c r="BC31" s="37">
        <v>48.061878239600397</v>
      </c>
      <c r="BD31" s="37">
        <v>47.484781973245902</v>
      </c>
      <c r="BE31" s="41">
        <v>46.514823075158802</v>
      </c>
      <c r="BF31" s="42">
        <f t="shared" si="1"/>
        <v>0.48210260292964735</v>
      </c>
      <c r="BG31" s="43">
        <f t="shared" si="2"/>
        <v>2.0742472534335783</v>
      </c>
      <c r="BH31" s="43">
        <f t="shared" si="0"/>
        <v>0.59332234626566227</v>
      </c>
      <c r="BI31" s="22" t="str">
        <f>VLOOKUP(A31,'3.1 Metadata'!A32:B203,2,FALSE)</f>
        <v>CPV</v>
      </c>
      <c r="BJ31" s="23">
        <f t="shared" si="3"/>
        <v>1.0910065888687348</v>
      </c>
      <c r="BK31" s="660">
        <f t="shared" si="4"/>
        <v>1.0255672965488105</v>
      </c>
      <c r="BL31" s="203">
        <f>VLOOKUP(BI31,'3.1 Metadata'!$B$4:$P$197,15,FALSE)</f>
        <v>0</v>
      </c>
    </row>
    <row r="32" spans="1:64" x14ac:dyDescent="0.25">
      <c r="A32" s="36" t="s">
        <v>414</v>
      </c>
      <c r="B32" s="197" t="s">
        <v>649</v>
      </c>
      <c r="C32" s="39" t="s">
        <v>852</v>
      </c>
      <c r="D32" s="40">
        <v>3973.3333333333298</v>
      </c>
      <c r="E32" s="37">
        <v>4016.25</v>
      </c>
      <c r="F32" s="37">
        <v>4092.5</v>
      </c>
      <c r="G32" s="37">
        <v>4103.25</v>
      </c>
      <c r="H32" s="37">
        <v>4056.1666666666702</v>
      </c>
      <c r="I32" s="37">
        <v>4054.1666666666702</v>
      </c>
      <c r="J32" s="37">
        <v>4139.3333333333303</v>
      </c>
      <c r="K32" s="37">
        <v>4184.9166666666697</v>
      </c>
      <c r="L32" s="37">
        <v>4058.5</v>
      </c>
      <c r="M32" s="37">
        <v>4033</v>
      </c>
      <c r="N32" s="37">
        <v>4027.25</v>
      </c>
      <c r="O32" s="37">
        <v>4037.5</v>
      </c>
      <c r="P32" s="37">
        <v>4067.75</v>
      </c>
      <c r="Q32" s="37">
        <v>4058.6945788530502</v>
      </c>
      <c r="R32" s="37">
        <v>4050.5799859191002</v>
      </c>
      <c r="S32" s="37">
        <v>4051.1669002816202</v>
      </c>
      <c r="T32" s="37">
        <v>4061.1489631336399</v>
      </c>
      <c r="U32" s="41">
        <v>4092.7832190087802</v>
      </c>
      <c r="V32" s="40">
        <v>61.604736332140099</v>
      </c>
      <c r="W32" s="37">
        <v>64.576387385530936</v>
      </c>
      <c r="X32" s="37">
        <v>68.500487043983554</v>
      </c>
      <c r="Y32" s="37">
        <v>71.672819537513803</v>
      </c>
      <c r="Z32" s="37">
        <v>76.344477929755243</v>
      </c>
      <c r="AA32" s="37">
        <v>85.699567341477461</v>
      </c>
      <c r="AB32" s="37">
        <v>87.845814161562799</v>
      </c>
      <c r="AC32" s="37">
        <v>90.587124374565491</v>
      </c>
      <c r="AD32" s="37">
        <v>93.634535252390322</v>
      </c>
      <c r="AE32" s="37">
        <v>94.983357706119889</v>
      </c>
      <c r="AF32" s="37">
        <v>95.725545839537773</v>
      </c>
      <c r="AG32" s="37">
        <v>98.24522971193376</v>
      </c>
      <c r="AH32" s="38">
        <v>100</v>
      </c>
      <c r="AI32" s="37">
        <v>103.47525458582605</v>
      </c>
      <c r="AJ32" s="37">
        <v>106.93240646577247</v>
      </c>
      <c r="AK32" s="37">
        <v>110.25995193931341</v>
      </c>
      <c r="AL32" s="37">
        <v>113.82727129715346</v>
      </c>
      <c r="AM32" s="41">
        <v>112.84187215414983</v>
      </c>
      <c r="AN32" s="40">
        <v>1072.22012882478</v>
      </c>
      <c r="AO32" s="37">
        <v>1094.4756130503599</v>
      </c>
      <c r="AP32" s="37">
        <v>1125.9118750815701</v>
      </c>
      <c r="AQ32" s="37">
        <v>1143.4509209077301</v>
      </c>
      <c r="AR32" s="37">
        <v>1186.11897129667</v>
      </c>
      <c r="AS32" s="37">
        <v>1306.0588933453901</v>
      </c>
      <c r="AT32" s="37">
        <v>1328.63875455827</v>
      </c>
      <c r="AU32" s="37">
        <v>1354.3189518471499</v>
      </c>
      <c r="AV32" s="37">
        <v>1371.2353515625</v>
      </c>
      <c r="AW32" s="37">
        <v>1336.79028320313</v>
      </c>
      <c r="AX32" s="37">
        <v>1340.06762695313</v>
      </c>
      <c r="AY32" s="37">
        <v>1386.03576660156</v>
      </c>
      <c r="AZ32" s="37">
        <v>1395.92004394531</v>
      </c>
      <c r="BA32" s="37">
        <v>1402.13061523438</v>
      </c>
      <c r="BB32" s="37">
        <v>1428.353515625</v>
      </c>
      <c r="BC32" s="37">
        <v>1438.26876413531</v>
      </c>
      <c r="BD32" s="37">
        <v>1458.7610110793701</v>
      </c>
      <c r="BE32" s="41">
        <v>1428.9112992196499</v>
      </c>
      <c r="BF32" s="42">
        <f t="shared" si="1"/>
        <v>0.35919908979496518</v>
      </c>
      <c r="BG32" s="43">
        <f t="shared" si="2"/>
        <v>2.7839714197795185</v>
      </c>
      <c r="BH32" s="43">
        <f t="shared" si="0"/>
        <v>0.32361909679933465</v>
      </c>
      <c r="BI32" s="22" t="str">
        <f>VLOOKUP(A32,'3.1 Metadata'!A33:B204,2,FALSE)</f>
        <v>KHM</v>
      </c>
      <c r="BJ32" s="23">
        <f t="shared" si="3"/>
        <v>1.2565502225955767</v>
      </c>
      <c r="BK32" s="660">
        <f t="shared" si="4"/>
        <v>1.1382727129715347</v>
      </c>
      <c r="BL32" s="203">
        <f>VLOOKUP(BI32,'3.1 Metadata'!$B$4:$P$197,15,FALSE)</f>
        <v>0</v>
      </c>
    </row>
    <row r="33" spans="1:64" x14ac:dyDescent="0.25">
      <c r="A33" s="36" t="s">
        <v>415</v>
      </c>
      <c r="B33" s="197" t="s">
        <v>650</v>
      </c>
      <c r="C33" s="39" t="s">
        <v>842</v>
      </c>
      <c r="D33" s="40">
        <v>579.897426172466</v>
      </c>
      <c r="E33" s="37">
        <v>527.33803229157604</v>
      </c>
      <c r="F33" s="37">
        <v>527.25836264962595</v>
      </c>
      <c r="G33" s="37">
        <v>522.42562489517604</v>
      </c>
      <c r="H33" s="37">
        <v>478.63371847636301</v>
      </c>
      <c r="I33" s="37">
        <v>446.00004143278801</v>
      </c>
      <c r="J33" s="37">
        <v>470.29342334139801</v>
      </c>
      <c r="K33" s="37">
        <v>494.794262222947</v>
      </c>
      <c r="L33" s="37">
        <v>471.24862571893698</v>
      </c>
      <c r="M33" s="37">
        <v>510.55633845425098</v>
      </c>
      <c r="N33" s="37">
        <v>493.89962385223703</v>
      </c>
      <c r="O33" s="37">
        <v>493.757329875312</v>
      </c>
      <c r="P33" s="37">
        <v>591.21169798260996</v>
      </c>
      <c r="Q33" s="37">
        <v>592.60561506302201</v>
      </c>
      <c r="R33" s="37">
        <v>580.65674958785803</v>
      </c>
      <c r="S33" s="37">
        <v>555.44645839822601</v>
      </c>
      <c r="T33" s="37">
        <v>585.91101318036897</v>
      </c>
      <c r="U33" s="41">
        <v>575.58600451094503</v>
      </c>
      <c r="V33" s="40">
        <v>79.38197330324256</v>
      </c>
      <c r="W33" s="37">
        <v>79.49270149577977</v>
      </c>
      <c r="X33" s="37">
        <v>80.571530302353722</v>
      </c>
      <c r="Y33" s="37">
        <v>82.424413625076085</v>
      </c>
      <c r="Z33" s="37">
        <v>82.828876849468401</v>
      </c>
      <c r="AA33" s="37">
        <v>86.921067996456401</v>
      </c>
      <c r="AB33" s="37">
        <v>90.053281883928321</v>
      </c>
      <c r="AC33" s="37">
        <v>90.673016936309281</v>
      </c>
      <c r="AD33" s="37">
        <v>93.020581459593217</v>
      </c>
      <c r="AE33" s="37">
        <v>94.827306603660617</v>
      </c>
      <c r="AF33" s="37">
        <v>97.722819691955635</v>
      </c>
      <c r="AG33" s="37">
        <v>99.691165072623406</v>
      </c>
      <c r="AH33" s="38">
        <v>100</v>
      </c>
      <c r="AI33" s="37">
        <v>100.66180897767755</v>
      </c>
      <c r="AJ33" s="37">
        <v>101.69373461457522</v>
      </c>
      <c r="AK33" s="37">
        <v>103.62285623954503</v>
      </c>
      <c r="AL33" s="37">
        <v>104.83500721333473</v>
      </c>
      <c r="AM33" s="41">
        <v>105.41159972834069</v>
      </c>
      <c r="AN33" s="40">
        <v>242.10404547611401</v>
      </c>
      <c r="AO33" s="37">
        <v>236.08582008046099</v>
      </c>
      <c r="AP33" s="37">
        <v>232.06126518266501</v>
      </c>
      <c r="AQ33" s="37">
        <v>230.424794217108</v>
      </c>
      <c r="AR33" s="37">
        <v>225.498001941517</v>
      </c>
      <c r="AS33" s="37">
        <v>232.12370200619401</v>
      </c>
      <c r="AT33" s="37">
        <v>238.668823119244</v>
      </c>
      <c r="AU33" s="37">
        <v>237.54333611204299</v>
      </c>
      <c r="AV33" s="37">
        <v>238.70707702636699</v>
      </c>
      <c r="AW33" s="37">
        <v>242.19395446777301</v>
      </c>
      <c r="AX33" s="37">
        <v>241.0830078125</v>
      </c>
      <c r="AY33" s="37">
        <v>239.11933898925801</v>
      </c>
      <c r="AZ33" s="37">
        <v>240.70826721191401</v>
      </c>
      <c r="BA33" s="37">
        <v>237.44375610351599</v>
      </c>
      <c r="BB33" s="37">
        <v>232.80139160156301</v>
      </c>
      <c r="BC33" s="37">
        <v>231.65560711769899</v>
      </c>
      <c r="BD33" s="37">
        <v>230.25504761215001</v>
      </c>
      <c r="BE33" s="41">
        <v>228.764378154393</v>
      </c>
      <c r="BF33" s="42">
        <f t="shared" si="1"/>
        <v>0.39298637921534929</v>
      </c>
      <c r="BG33" s="268">
        <f t="shared" si="2"/>
        <v>2.5446174546726934</v>
      </c>
      <c r="BH33" s="268">
        <f t="shared" si="0"/>
        <v>0.48008506615424223</v>
      </c>
      <c r="BI33" s="262" t="str">
        <f>VLOOKUP(A33,'3.1 Metadata'!A34:B205,2,FALSE)</f>
        <v>CMR</v>
      </c>
      <c r="BJ33" s="260">
        <f t="shared" si="3"/>
        <v>1.1561874828425875</v>
      </c>
      <c r="BK33" s="660">
        <f t="shared" si="4"/>
        <v>1.0483500721333474</v>
      </c>
      <c r="BL33" s="203">
        <f>VLOOKUP(BI33,'3.1 Metadata'!$B$4:$P$197,15,FALSE)</f>
        <v>1</v>
      </c>
    </row>
    <row r="34" spans="1:64" x14ac:dyDescent="0.25">
      <c r="A34" s="36" t="s">
        <v>416</v>
      </c>
      <c r="B34" s="197" t="s">
        <v>651</v>
      </c>
      <c r="C34" s="39" t="s">
        <v>853</v>
      </c>
      <c r="D34" s="40">
        <v>1.4010145475</v>
      </c>
      <c r="E34" s="37">
        <v>1.3012815950000001</v>
      </c>
      <c r="F34" s="37">
        <v>1.2114051341666701</v>
      </c>
      <c r="G34" s="37">
        <v>1.1343447258333299</v>
      </c>
      <c r="H34" s="37">
        <v>1.0740456216666701</v>
      </c>
      <c r="I34" s="37">
        <v>1.06708691833333</v>
      </c>
      <c r="J34" s="37">
        <v>1.1415354059127001</v>
      </c>
      <c r="K34" s="37">
        <v>1.03011273517598</v>
      </c>
      <c r="L34" s="37">
        <v>0.98925815863636402</v>
      </c>
      <c r="M34" s="37">
        <v>0.99936474359307403</v>
      </c>
      <c r="N34" s="37">
        <v>1.0301373637301601</v>
      </c>
      <c r="O34" s="37">
        <v>1.10474713237886</v>
      </c>
      <c r="P34" s="37">
        <v>1.27878620362554</v>
      </c>
      <c r="Q34" s="37">
        <v>1.3256151637482001</v>
      </c>
      <c r="R34" s="37">
        <v>1.2979358464603901</v>
      </c>
      <c r="S34" s="37">
        <v>1.2958179281353399</v>
      </c>
      <c r="T34" s="37">
        <v>1.32679336266012</v>
      </c>
      <c r="U34" s="41">
        <v>1.34115267222386</v>
      </c>
      <c r="V34" s="40">
        <v>86.073924084352313</v>
      </c>
      <c r="W34" s="37">
        <v>88.177892319354143</v>
      </c>
      <c r="X34" s="37">
        <v>89.37992215544989</v>
      </c>
      <c r="Y34" s="37">
        <v>90.332446937689582</v>
      </c>
      <c r="Z34" s="37">
        <v>89.106387511407291</v>
      </c>
      <c r="AA34" s="37">
        <v>92.656153067410173</v>
      </c>
      <c r="AB34" s="37">
        <v>90.514382578272304</v>
      </c>
      <c r="AC34" s="37">
        <v>93.093994016540364</v>
      </c>
      <c r="AD34" s="37">
        <v>96.105360393985535</v>
      </c>
      <c r="AE34" s="37">
        <v>97.270078117358295</v>
      </c>
      <c r="AF34" s="37">
        <v>98.960095143784017</v>
      </c>
      <c r="AG34" s="37">
        <v>100.88447186483356</v>
      </c>
      <c r="AH34" s="38">
        <v>100</v>
      </c>
      <c r="AI34" s="37">
        <v>100.75403003025545</v>
      </c>
      <c r="AJ34" s="37">
        <v>103.33836771650114</v>
      </c>
      <c r="AK34" s="37">
        <v>105.00977734670482</v>
      </c>
      <c r="AL34" s="37">
        <v>106.55887939789446</v>
      </c>
      <c r="AM34" s="41">
        <v>107.35773049893702</v>
      </c>
      <c r="AN34" s="40">
        <v>1.225714</v>
      </c>
      <c r="AO34" s="37">
        <v>1.2326619999999999</v>
      </c>
      <c r="AP34" s="37">
        <v>1.2136439999999999</v>
      </c>
      <c r="AQ34" s="37">
        <v>1.205365</v>
      </c>
      <c r="AR34" s="37">
        <v>1.212099</v>
      </c>
      <c r="AS34" s="37">
        <v>1.2343900000000001</v>
      </c>
      <c r="AT34" s="37">
        <v>1.2022440000000001</v>
      </c>
      <c r="AU34" s="37">
        <v>1.2218199999999999</v>
      </c>
      <c r="AV34" s="37">
        <v>1.2399039999999999</v>
      </c>
      <c r="AW34" s="37">
        <v>1.244607</v>
      </c>
      <c r="AX34" s="37">
        <v>1.224</v>
      </c>
      <c r="AY34" s="37">
        <v>1.2303580000000001</v>
      </c>
      <c r="AZ34" s="37">
        <v>1.2480420000000001</v>
      </c>
      <c r="BA34" s="37">
        <v>1.2070449999999999</v>
      </c>
      <c r="BB34" s="37">
        <v>1.212304</v>
      </c>
      <c r="BC34" s="37">
        <v>1.2065239999999999</v>
      </c>
      <c r="BD34" s="37">
        <v>1.246847</v>
      </c>
      <c r="BE34" s="41">
        <v>1.245722</v>
      </c>
      <c r="BF34" s="42">
        <f t="shared" si="1"/>
        <v>0.93974467697077291</v>
      </c>
      <c r="BG34" s="43">
        <f t="shared" si="2"/>
        <v>1.0641188234483621</v>
      </c>
      <c r="BH34" s="43">
        <f t="shared" si="0"/>
        <v>1.1861031887847395</v>
      </c>
      <c r="BI34" s="22" t="str">
        <f>VLOOKUP(A34,'3.1 Metadata'!A35:B206,2,FALSE)</f>
        <v>CAN</v>
      </c>
      <c r="BJ34" s="23">
        <f t="shared" si="3"/>
        <v>1.1446375303111578</v>
      </c>
      <c r="BK34" s="660">
        <f t="shared" si="4"/>
        <v>1.0655887939789446</v>
      </c>
      <c r="BL34" s="203">
        <f>VLOOKUP(BI34,'3.1 Metadata'!$B$4:$P$197,15,FALSE)</f>
        <v>0</v>
      </c>
    </row>
    <row r="35" spans="1:64" x14ac:dyDescent="0.25">
      <c r="A35" s="36" t="s">
        <v>417</v>
      </c>
      <c r="B35" s="197" t="s">
        <v>652</v>
      </c>
      <c r="C35" s="39" t="s">
        <v>842</v>
      </c>
      <c r="D35" s="40">
        <v>579.897426172466</v>
      </c>
      <c r="E35" s="37">
        <v>527.33803229157604</v>
      </c>
      <c r="F35" s="37">
        <v>527.25836264962595</v>
      </c>
      <c r="G35" s="37">
        <v>522.42562489517604</v>
      </c>
      <c r="H35" s="37">
        <v>478.63371847636301</v>
      </c>
      <c r="I35" s="37">
        <v>446.00004143278801</v>
      </c>
      <c r="J35" s="37">
        <v>470.29342334139801</v>
      </c>
      <c r="K35" s="37">
        <v>494.794262222947</v>
      </c>
      <c r="L35" s="37">
        <v>471.24862571893698</v>
      </c>
      <c r="M35" s="37">
        <v>510.55633845425098</v>
      </c>
      <c r="N35" s="37">
        <v>493.89962385223703</v>
      </c>
      <c r="O35" s="37">
        <v>493.757329875312</v>
      </c>
      <c r="P35" s="37">
        <v>591.21169798260996</v>
      </c>
      <c r="Q35" s="37">
        <v>592.60561506302201</v>
      </c>
      <c r="R35" s="37">
        <v>580.65674958785803</v>
      </c>
      <c r="S35" s="37">
        <v>555.44645839822601</v>
      </c>
      <c r="T35" s="37">
        <v>585.91101318036897</v>
      </c>
      <c r="U35" s="41">
        <v>575.58600451094503</v>
      </c>
      <c r="V35" s="40">
        <v>65.291628712560083</v>
      </c>
      <c r="W35" s="37">
        <v>62.392820162051187</v>
      </c>
      <c r="X35" s="37">
        <v>65.006104177970698</v>
      </c>
      <c r="Y35" s="37">
        <v>67.173437554217372</v>
      </c>
      <c r="Z35" s="37">
        <v>68.40824094401637</v>
      </c>
      <c r="AA35" s="37">
        <v>73.249540536404822</v>
      </c>
      <c r="AB35" s="37">
        <v>73.770805062958871</v>
      </c>
      <c r="AC35" s="37">
        <v>76.877521845356569</v>
      </c>
      <c r="AD35" s="37">
        <v>79.959630149184491</v>
      </c>
      <c r="AE35" s="37">
        <v>84.901963815641949</v>
      </c>
      <c r="AF35" s="37">
        <v>87.013888939479358</v>
      </c>
      <c r="AG35" s="37">
        <v>97.363149735081294</v>
      </c>
      <c r="AH35" s="38">
        <v>100</v>
      </c>
      <c r="AI35" s="37">
        <v>102.98011408445534</v>
      </c>
      <c r="AJ35" s="37">
        <v>109.61585017089408</v>
      </c>
      <c r="AK35" s="37">
        <v>108.27402374056361</v>
      </c>
      <c r="AL35" s="37">
        <v>110.85240538268025</v>
      </c>
      <c r="AM35" s="41">
        <v>115.77587153744169</v>
      </c>
      <c r="AN35" s="40">
        <v>249.17834174635399</v>
      </c>
      <c r="AO35" s="37">
        <v>231.872847840812</v>
      </c>
      <c r="AP35" s="37">
        <v>234.28679751092201</v>
      </c>
      <c r="AQ35" s="37">
        <v>234.986844183035</v>
      </c>
      <c r="AR35" s="37">
        <v>233.04617644109999</v>
      </c>
      <c r="AS35" s="37">
        <v>244.777769175538</v>
      </c>
      <c r="AT35" s="37">
        <v>244.65455331636099</v>
      </c>
      <c r="AU35" s="37">
        <v>252.02103679849401</v>
      </c>
      <c r="AV35" s="37">
        <v>256.76135253906301</v>
      </c>
      <c r="AW35" s="37">
        <v>262.12899780273398</v>
      </c>
      <c r="AX35" s="37">
        <v>254.34715270996099</v>
      </c>
      <c r="AY35" s="37">
        <v>290.94522094726602</v>
      </c>
      <c r="AZ35" s="37">
        <v>283.52374267578102</v>
      </c>
      <c r="BA35" s="37">
        <v>280.04779052734398</v>
      </c>
      <c r="BB35" s="37">
        <v>286.82916259765602</v>
      </c>
      <c r="BC35" s="37">
        <v>276.67512021892702</v>
      </c>
      <c r="BD35" s="37">
        <v>278.29571824500402</v>
      </c>
      <c r="BE35" s="41">
        <v>287.19483649835701</v>
      </c>
      <c r="BF35" s="42">
        <f t="shared" ref="BF35:BF66" si="5">(BD35/T35)</f>
        <v>0.47497949685976026</v>
      </c>
      <c r="BG35" s="268">
        <f t="shared" ref="BG35:BG66" si="6">T35/BD35</f>
        <v>2.1053540344611008</v>
      </c>
      <c r="BH35" s="268">
        <f t="shared" ref="BH35:BH66" si="7">(AU35/K35)</f>
        <v>0.50934510773477204</v>
      </c>
      <c r="BI35" s="262" t="str">
        <f>VLOOKUP(A35,'3.1 Metadata'!A36:B207,2,FALSE)</f>
        <v>CAF</v>
      </c>
      <c r="BJ35" s="260">
        <f t="shared" si="3"/>
        <v>1.4419352070903906</v>
      </c>
      <c r="BK35" s="660">
        <f t="shared" si="4"/>
        <v>1.1085240538268024</v>
      </c>
      <c r="BL35" s="203">
        <f>VLOOKUP(BI35,'3.1 Metadata'!$B$4:$P$197,15,FALSE)</f>
        <v>1</v>
      </c>
    </row>
    <row r="36" spans="1:64" x14ac:dyDescent="0.25">
      <c r="A36" s="36" t="s">
        <v>418</v>
      </c>
      <c r="B36" s="197" t="s">
        <v>653</v>
      </c>
      <c r="C36" s="39" t="s">
        <v>842</v>
      </c>
      <c r="D36" s="40">
        <v>579.897426172466</v>
      </c>
      <c r="E36" s="37">
        <v>527.33803229157604</v>
      </c>
      <c r="F36" s="37">
        <v>527.25836264962595</v>
      </c>
      <c r="G36" s="37">
        <v>522.42562489517604</v>
      </c>
      <c r="H36" s="37">
        <v>478.63371847636301</v>
      </c>
      <c r="I36" s="37">
        <v>446.00004143278801</v>
      </c>
      <c r="J36" s="37">
        <v>470.29342334139801</v>
      </c>
      <c r="K36" s="37">
        <v>494.794262222947</v>
      </c>
      <c r="L36" s="37">
        <v>471.24862571893698</v>
      </c>
      <c r="M36" s="37">
        <v>510.55633845425098</v>
      </c>
      <c r="N36" s="37">
        <v>493.89962385223703</v>
      </c>
      <c r="O36" s="37">
        <v>493.757329875312</v>
      </c>
      <c r="P36" s="37">
        <v>591.21169798260996</v>
      </c>
      <c r="Q36" s="37">
        <v>592.60561506302201</v>
      </c>
      <c r="R36" s="37">
        <v>580.65674958785803</v>
      </c>
      <c r="S36" s="37">
        <v>555.44645839822601</v>
      </c>
      <c r="T36" s="37">
        <v>585.91101318036897</v>
      </c>
      <c r="U36" s="41">
        <v>575.58600451094503</v>
      </c>
      <c r="V36" s="40">
        <v>61.78709697623519</v>
      </c>
      <c r="W36" s="37">
        <v>67.801611467365731</v>
      </c>
      <c r="X36" s="37">
        <v>86.86195551436515</v>
      </c>
      <c r="Y36" s="37">
        <v>95.534624852959226</v>
      </c>
      <c r="Z36" s="37">
        <v>98.689115363594652</v>
      </c>
      <c r="AA36" s="37">
        <v>107.22455910401423</v>
      </c>
      <c r="AB36" s="37">
        <v>96.975226759611814</v>
      </c>
      <c r="AC36" s="37">
        <v>103.17310265326556</v>
      </c>
      <c r="AD36" s="37">
        <v>112.02576647841521</v>
      </c>
      <c r="AE36" s="37">
        <v>113.25496439769451</v>
      </c>
      <c r="AF36" s="37">
        <v>108.56466021851563</v>
      </c>
      <c r="AG36" s="37">
        <v>109.26575487045569</v>
      </c>
      <c r="AH36" s="38">
        <v>100</v>
      </c>
      <c r="AI36" s="37">
        <v>98.599160720500961</v>
      </c>
      <c r="AJ36" s="37">
        <v>98.627016870114716</v>
      </c>
      <c r="AK36" s="37">
        <v>103.57282424287536</v>
      </c>
      <c r="AL36" s="37">
        <v>106.53089944217255</v>
      </c>
      <c r="AM36" s="41">
        <v>101.11756680173751</v>
      </c>
      <c r="AN36" s="40">
        <v>176.23599178795899</v>
      </c>
      <c r="AO36" s="37">
        <v>188.321247769526</v>
      </c>
      <c r="AP36" s="37">
        <v>224.64004329236801</v>
      </c>
      <c r="AQ36" s="37">
        <v>239.81186859732199</v>
      </c>
      <c r="AR36" s="37">
        <v>241.24966011448001</v>
      </c>
      <c r="AS36" s="37">
        <v>257.11370821039702</v>
      </c>
      <c r="AT36" s="37">
        <v>230.77750781033001</v>
      </c>
      <c r="AU36" s="37">
        <v>242.69889823788699</v>
      </c>
      <c r="AV36" s="37">
        <v>258.13131713867199</v>
      </c>
      <c r="AW36" s="37">
        <v>285.353515625</v>
      </c>
      <c r="AX36" s="37">
        <v>308.41970825195301</v>
      </c>
      <c r="AY36" s="37">
        <v>300.38610839843801</v>
      </c>
      <c r="AZ36" s="37">
        <v>252.0751953125</v>
      </c>
      <c r="BA36" s="37">
        <v>246.88441467285199</v>
      </c>
      <c r="BB36" s="37">
        <v>243.65457153320301</v>
      </c>
      <c r="BC36" s="37">
        <v>249.873596592871</v>
      </c>
      <c r="BD36" s="37">
        <v>252.50251916518701</v>
      </c>
      <c r="BE36" s="41">
        <v>236.81755742803699</v>
      </c>
      <c r="BF36" s="42">
        <f t="shared" si="5"/>
        <v>0.4309571137681546</v>
      </c>
      <c r="BG36" s="268">
        <f t="shared" si="6"/>
        <v>2.3204165056154005</v>
      </c>
      <c r="BH36" s="268">
        <f t="shared" si="7"/>
        <v>0.49050467389722974</v>
      </c>
      <c r="BI36" s="262" t="str">
        <f>VLOOKUP(A36,'3.1 Metadata'!A37:B208,2,FALSE)</f>
        <v>TCD</v>
      </c>
      <c r="BJ36" s="260">
        <f t="shared" si="3"/>
        <v>1.0325452729689788</v>
      </c>
      <c r="BK36" s="660">
        <f t="shared" si="4"/>
        <v>1.0653089944217256</v>
      </c>
      <c r="BL36" s="203">
        <f>VLOOKUP(BI36,'3.1 Metadata'!$B$4:$P$197,15,FALSE)</f>
        <v>1</v>
      </c>
    </row>
    <row r="37" spans="1:64" x14ac:dyDescent="0.25">
      <c r="A37" s="36" t="s">
        <v>419</v>
      </c>
      <c r="B37" s="197" t="s">
        <v>654</v>
      </c>
      <c r="C37" s="39" t="s">
        <v>854</v>
      </c>
      <c r="D37" s="40">
        <v>691.39750000000004</v>
      </c>
      <c r="E37" s="37">
        <v>609.52916666666704</v>
      </c>
      <c r="F37" s="37">
        <v>559.76750000000004</v>
      </c>
      <c r="G37" s="37">
        <v>530.27499999999998</v>
      </c>
      <c r="H37" s="37">
        <v>522.46416666666698</v>
      </c>
      <c r="I37" s="37">
        <v>522.46103583333297</v>
      </c>
      <c r="J37" s="37">
        <v>560.85989484127003</v>
      </c>
      <c r="K37" s="37">
        <v>510.24916666666701</v>
      </c>
      <c r="L37" s="37">
        <v>483.66750000000002</v>
      </c>
      <c r="M37" s="37">
        <v>486.47130339105303</v>
      </c>
      <c r="N37" s="37">
        <v>495.272877645503</v>
      </c>
      <c r="O37" s="37">
        <v>570.34821612743997</v>
      </c>
      <c r="P37" s="37">
        <v>654.12408425419596</v>
      </c>
      <c r="Q37" s="37">
        <v>676.95773604465705</v>
      </c>
      <c r="R37" s="37">
        <v>648.83379259826097</v>
      </c>
      <c r="S37" s="37">
        <v>641.27681306639499</v>
      </c>
      <c r="T37" s="37">
        <v>702.89742256152897</v>
      </c>
      <c r="U37" s="41">
        <v>792.72720610316799</v>
      </c>
      <c r="V37" s="40">
        <v>54.11881400656231</v>
      </c>
      <c r="W37" s="37">
        <v>58.366860594408656</v>
      </c>
      <c r="X37" s="37">
        <v>62.827774757838029</v>
      </c>
      <c r="Y37" s="37">
        <v>70.469018928834927</v>
      </c>
      <c r="Z37" s="37">
        <v>74.230668415998096</v>
      </c>
      <c r="AA37" s="37">
        <v>74.191000252524361</v>
      </c>
      <c r="AB37" s="37">
        <v>77.644416958893032</v>
      </c>
      <c r="AC37" s="37">
        <v>84.603137685220105</v>
      </c>
      <c r="AD37" s="37">
        <v>87.236754616907874</v>
      </c>
      <c r="AE37" s="37">
        <v>88.222670323362763</v>
      </c>
      <c r="AF37" s="37">
        <v>89.966519560433611</v>
      </c>
      <c r="AG37" s="37">
        <v>95.280256240074863</v>
      </c>
      <c r="AH37" s="38">
        <v>100</v>
      </c>
      <c r="AI37" s="37">
        <v>104.46991928268139</v>
      </c>
      <c r="AJ37" s="37">
        <v>109.4659845513608</v>
      </c>
      <c r="AK37" s="37">
        <v>112.05002038341449</v>
      </c>
      <c r="AL37" s="37">
        <v>114.23485828337819</v>
      </c>
      <c r="AM37" s="41">
        <v>123.78325852697481</v>
      </c>
      <c r="AN37" s="40">
        <v>304.40616399999999</v>
      </c>
      <c r="AO37" s="37">
        <v>319.71810199999999</v>
      </c>
      <c r="AP37" s="37">
        <v>333.69</v>
      </c>
      <c r="AQ37" s="37">
        <v>318.57472200000001</v>
      </c>
      <c r="AR37" s="37">
        <v>323.878962</v>
      </c>
      <c r="AS37" s="37">
        <v>340.40083299999998</v>
      </c>
      <c r="AT37" s="37">
        <v>354.32588500000003</v>
      </c>
      <c r="AU37" s="37">
        <v>359.83702</v>
      </c>
      <c r="AV37" s="37">
        <v>348.01684699999998</v>
      </c>
      <c r="AW37" s="37">
        <v>347.22850699999998</v>
      </c>
      <c r="AX37" s="37">
        <v>349.68053600000002</v>
      </c>
      <c r="AY37" s="37">
        <v>367.21390700000001</v>
      </c>
      <c r="AZ37" s="37">
        <v>391.17886099999998</v>
      </c>
      <c r="BA37" s="37">
        <v>397.25070299999999</v>
      </c>
      <c r="BB37" s="37">
        <v>397.68940099999998</v>
      </c>
      <c r="BC37" s="37">
        <v>396.22941300000002</v>
      </c>
      <c r="BD37" s="37">
        <v>408.02164299999998</v>
      </c>
      <c r="BE37" s="41">
        <v>417.72461900000002</v>
      </c>
      <c r="BF37" s="42">
        <f t="shared" si="5"/>
        <v>0.58048533100757427</v>
      </c>
      <c r="BG37" s="43">
        <f t="shared" si="6"/>
        <v>1.7226964172621819</v>
      </c>
      <c r="BH37" s="43">
        <f t="shared" si="7"/>
        <v>0.70521824141473322</v>
      </c>
      <c r="BI37" s="22" t="str">
        <f>VLOOKUP(A37,'3.1 Metadata'!A38:B209,2,FALSE)</f>
        <v>CHL</v>
      </c>
      <c r="BJ37" s="23">
        <f t="shared" si="3"/>
        <v>1.3502437546513675</v>
      </c>
      <c r="BK37" s="660">
        <f t="shared" si="4"/>
        <v>1.1423485828337818</v>
      </c>
      <c r="BL37" s="203">
        <f>VLOOKUP(BI37,'3.1 Metadata'!$B$4:$P$197,15,FALSE)</f>
        <v>0</v>
      </c>
    </row>
    <row r="38" spans="1:64" x14ac:dyDescent="0.25">
      <c r="A38" s="36" t="s">
        <v>420</v>
      </c>
      <c r="B38" s="197" t="s">
        <v>655</v>
      </c>
      <c r="C38" s="39" t="s">
        <v>855</v>
      </c>
      <c r="D38" s="40">
        <v>8.2770366666666693</v>
      </c>
      <c r="E38" s="37">
        <v>8.2768008333333292</v>
      </c>
      <c r="F38" s="37">
        <v>8.1943166666666691</v>
      </c>
      <c r="G38" s="37">
        <v>7.9734383333333296</v>
      </c>
      <c r="H38" s="37">
        <v>7.6075324999999996</v>
      </c>
      <c r="I38" s="37">
        <v>6.9486549999999996</v>
      </c>
      <c r="J38" s="37">
        <v>6.8314160517666602</v>
      </c>
      <c r="K38" s="37">
        <v>6.7702690287094001</v>
      </c>
      <c r="L38" s="37">
        <v>6.4614613265500704</v>
      </c>
      <c r="M38" s="37">
        <v>6.3123328268318604</v>
      </c>
      <c r="N38" s="37">
        <v>6.19575834608231</v>
      </c>
      <c r="O38" s="37">
        <v>6.1434340944886703</v>
      </c>
      <c r="P38" s="37">
        <v>6.22748867298455</v>
      </c>
      <c r="Q38" s="37">
        <v>6.6444778294468003</v>
      </c>
      <c r="R38" s="37">
        <v>6.7587550863359702</v>
      </c>
      <c r="S38" s="37">
        <v>6.6159571773543897</v>
      </c>
      <c r="T38" s="37">
        <v>6.9083850099290096</v>
      </c>
      <c r="U38" s="41">
        <v>6.9007672694492497</v>
      </c>
      <c r="V38" s="40">
        <v>61.231203322618164</v>
      </c>
      <c r="W38" s="37">
        <v>65.487992095762266</v>
      </c>
      <c r="X38" s="37">
        <v>68.044475834236266</v>
      </c>
      <c r="Y38" s="37">
        <v>70.71627578955632</v>
      </c>
      <c r="Z38" s="37">
        <v>76.196565462876649</v>
      </c>
      <c r="AA38" s="37">
        <v>82.136351408880898</v>
      </c>
      <c r="AB38" s="37">
        <v>81.964248351185276</v>
      </c>
      <c r="AC38" s="37">
        <v>87.604519951872362</v>
      </c>
      <c r="AD38" s="37">
        <v>94.679184561976655</v>
      </c>
      <c r="AE38" s="37">
        <v>96.886362353084237</v>
      </c>
      <c r="AF38" s="37">
        <v>98.982372876322273</v>
      </c>
      <c r="AG38" s="37">
        <v>100.00294418025257</v>
      </c>
      <c r="AH38" s="38">
        <v>100</v>
      </c>
      <c r="AI38" s="37">
        <v>101.4073460272495</v>
      </c>
      <c r="AJ38" s="37">
        <v>105.69959648414095</v>
      </c>
      <c r="AK38" s="37">
        <v>109.39881561302865</v>
      </c>
      <c r="AL38" s="37">
        <v>110.807272937131</v>
      </c>
      <c r="AM38" s="41">
        <v>111.50003356781322</v>
      </c>
      <c r="AN38" s="40">
        <v>2.7089795840919502</v>
      </c>
      <c r="AO38" s="37">
        <v>2.82135089555657</v>
      </c>
      <c r="AP38" s="37">
        <v>2.8429334805509701</v>
      </c>
      <c r="AQ38" s="37">
        <v>2.8677778418261299</v>
      </c>
      <c r="AR38" s="37">
        <v>3.0091864918243498</v>
      </c>
      <c r="AS38" s="37">
        <v>3.1818714023485701</v>
      </c>
      <c r="AT38" s="37">
        <v>3.1511812900571101</v>
      </c>
      <c r="AU38" s="37">
        <v>3.3292321612341702</v>
      </c>
      <c r="AV38" s="37">
        <v>3.5244677066803001</v>
      </c>
      <c r="AW38" s="37">
        <v>3.5609679222106898</v>
      </c>
      <c r="AX38" s="37">
        <v>3.6636447906494101</v>
      </c>
      <c r="AY38" s="37">
        <v>3.75884985923767</v>
      </c>
      <c r="AZ38" s="37">
        <v>3.8706972599029501</v>
      </c>
      <c r="BA38" s="37">
        <v>3.98883724212646</v>
      </c>
      <c r="BB38" s="37">
        <v>4.1838111877441397</v>
      </c>
      <c r="BC38" s="37">
        <v>4.2287036449810396</v>
      </c>
      <c r="BD38" s="37">
        <v>4.2080265276453197</v>
      </c>
      <c r="BE38" s="41">
        <v>4.1839103069605699</v>
      </c>
      <c r="BF38" s="42">
        <f t="shared" si="5"/>
        <v>0.60911870453041839</v>
      </c>
      <c r="BG38" s="268">
        <f t="shared" si="6"/>
        <v>1.6417161262038731</v>
      </c>
      <c r="BH38" s="268">
        <f t="shared" si="7"/>
        <v>0.49174296429233827</v>
      </c>
      <c r="BI38" s="262" t="str">
        <f>VLOOKUP(A38,'3.1 Metadata'!A39:B210,2,FALSE)</f>
        <v>CHN</v>
      </c>
      <c r="BJ38" s="260">
        <f t="shared" si="3"/>
        <v>1.2648579433801546</v>
      </c>
      <c r="BK38" s="660">
        <f t="shared" si="4"/>
        <v>1.10807272937131</v>
      </c>
      <c r="BL38" s="203">
        <f>VLOOKUP(BI38,'3.1 Metadata'!$B$4:$P$197,15,FALSE)</f>
        <v>1</v>
      </c>
    </row>
    <row r="39" spans="1:64" x14ac:dyDescent="0.25">
      <c r="A39" s="36" t="s">
        <v>421</v>
      </c>
      <c r="B39" s="197" t="s">
        <v>656</v>
      </c>
      <c r="C39" s="39" t="s">
        <v>856</v>
      </c>
      <c r="D39" s="40">
        <v>2877.6524583333298</v>
      </c>
      <c r="E39" s="37">
        <v>2628.6129025</v>
      </c>
      <c r="F39" s="37">
        <v>2320.8341766666699</v>
      </c>
      <c r="G39" s="37">
        <v>2361.1394074999998</v>
      </c>
      <c r="H39" s="37">
        <v>2078.29183666667</v>
      </c>
      <c r="I39" s="37">
        <v>1967.7113091666699</v>
      </c>
      <c r="J39" s="37">
        <v>2158.25590299025</v>
      </c>
      <c r="K39" s="37">
        <v>1898.56963600842</v>
      </c>
      <c r="L39" s="37">
        <v>1848.1394699518301</v>
      </c>
      <c r="M39" s="37">
        <v>1796.8959123110001</v>
      </c>
      <c r="N39" s="37">
        <v>1868.7853270907999</v>
      </c>
      <c r="O39" s="37">
        <v>2001.781048176</v>
      </c>
      <c r="P39" s="37">
        <v>2741.88085479965</v>
      </c>
      <c r="Q39" s="37">
        <v>3054.1216732108101</v>
      </c>
      <c r="R39" s="37">
        <v>2951.3274023476001</v>
      </c>
      <c r="S39" s="37">
        <v>2955.70396997842</v>
      </c>
      <c r="T39" s="37">
        <v>3280.83163119763</v>
      </c>
      <c r="U39" s="41">
        <v>3694.8540719645298</v>
      </c>
      <c r="V39" s="40">
        <v>58.409186355119601</v>
      </c>
      <c r="W39" s="37">
        <v>62.663146910098931</v>
      </c>
      <c r="X39" s="37">
        <v>65.641649169763213</v>
      </c>
      <c r="Y39" s="37">
        <v>69.453893545187512</v>
      </c>
      <c r="Z39" s="37">
        <v>73.066908571302065</v>
      </c>
      <c r="AA39" s="37">
        <v>78.676534926607317</v>
      </c>
      <c r="AB39" s="37">
        <v>81.87412669600532</v>
      </c>
      <c r="AC39" s="37">
        <v>84.989322831644557</v>
      </c>
      <c r="AD39" s="37">
        <v>90.417423768820584</v>
      </c>
      <c r="AE39" s="37">
        <v>93.687510103104515</v>
      </c>
      <c r="AF39" s="37">
        <v>95.474764653267314</v>
      </c>
      <c r="AG39" s="37">
        <v>97.609229403177494</v>
      </c>
      <c r="AH39" s="38">
        <v>100</v>
      </c>
      <c r="AI39" s="37">
        <v>105.14833430514602</v>
      </c>
      <c r="AJ39" s="37">
        <v>110.54637209123577</v>
      </c>
      <c r="AK39" s="37">
        <v>115.66530992683921</v>
      </c>
      <c r="AL39" s="37">
        <v>120.30432105973841</v>
      </c>
      <c r="AM39" s="41">
        <v>121.9968878571789</v>
      </c>
      <c r="AN39" s="40">
        <v>896.925025899209</v>
      </c>
      <c r="AO39" s="37">
        <v>937.02176167665198</v>
      </c>
      <c r="AP39" s="37">
        <v>951.90883224923903</v>
      </c>
      <c r="AQ39" s="37">
        <v>977.60804889946905</v>
      </c>
      <c r="AR39" s="37">
        <v>1001.55888506311</v>
      </c>
      <c r="AS39" s="37">
        <v>1057.8753274150099</v>
      </c>
      <c r="AT39" s="37">
        <v>1092.5407813654699</v>
      </c>
      <c r="AU39" s="37">
        <v>1121.0474205610401</v>
      </c>
      <c r="AV39" s="37">
        <v>1168.24304199219</v>
      </c>
      <c r="AW39" s="37">
        <v>1203.58520507813</v>
      </c>
      <c r="AX39" s="37">
        <v>1206.67907714844</v>
      </c>
      <c r="AY39" s="37">
        <v>1220.60729980469</v>
      </c>
      <c r="AZ39" s="37">
        <v>1276.47937011719</v>
      </c>
      <c r="BA39" s="37">
        <v>1298.142605</v>
      </c>
      <c r="BB39" s="37">
        <v>1328.016627</v>
      </c>
      <c r="BC39" s="37">
        <v>1322.160543</v>
      </c>
      <c r="BD39" s="37">
        <v>1343.6017810000001</v>
      </c>
      <c r="BE39" s="41">
        <v>1320.0953999999999</v>
      </c>
      <c r="BF39" s="42">
        <f t="shared" si="5"/>
        <v>0.40953085437960546</v>
      </c>
      <c r="BG39" s="268">
        <f t="shared" si="6"/>
        <v>2.4418184596002925</v>
      </c>
      <c r="BH39" s="268">
        <f t="shared" si="7"/>
        <v>0.59046947728393373</v>
      </c>
      <c r="BI39" s="262" t="str">
        <f>VLOOKUP(A39,'3.1 Metadata'!A40:B211,2,FALSE)</f>
        <v>COL</v>
      </c>
      <c r="BJ39" s="260">
        <f t="shared" si="3"/>
        <v>1.4155227627598514</v>
      </c>
      <c r="BK39" s="660">
        <f t="shared" si="4"/>
        <v>1.2030432105973841</v>
      </c>
      <c r="BL39" s="203">
        <f>VLOOKUP(BI39,'3.1 Metadata'!$B$4:$P$197,15,FALSE)</f>
        <v>1</v>
      </c>
    </row>
    <row r="40" spans="1:64" x14ac:dyDescent="0.25">
      <c r="A40" s="36" t="s">
        <v>422</v>
      </c>
      <c r="B40" s="197" t="s">
        <v>657</v>
      </c>
      <c r="C40" s="39" t="s">
        <v>857</v>
      </c>
      <c r="D40" s="40">
        <v>434.92306962934902</v>
      </c>
      <c r="E40" s="37">
        <v>395.503524218682</v>
      </c>
      <c r="F40" s="37">
        <v>395.44377198721998</v>
      </c>
      <c r="G40" s="37">
        <v>391.81921867138198</v>
      </c>
      <c r="H40" s="37">
        <v>358.97528885727201</v>
      </c>
      <c r="I40" s="37">
        <v>334.50003107459099</v>
      </c>
      <c r="J40" s="37">
        <v>352.72006750604902</v>
      </c>
      <c r="K40" s="37">
        <v>371.09569666721097</v>
      </c>
      <c r="L40" s="37">
        <v>353.43646928920299</v>
      </c>
      <c r="M40" s="37">
        <v>382.91725384068798</v>
      </c>
      <c r="N40" s="37">
        <v>370.424717889178</v>
      </c>
      <c r="O40" s="37">
        <v>370.31799740648398</v>
      </c>
      <c r="P40" s="37">
        <v>443.40877348695699</v>
      </c>
      <c r="Q40" s="37">
        <v>444.454211297266</v>
      </c>
      <c r="R40" s="37">
        <v>435.49256219089301</v>
      </c>
      <c r="S40" s="37">
        <v>416.584843798669</v>
      </c>
      <c r="T40" s="37">
        <v>439.46311031786701</v>
      </c>
      <c r="U40" s="41">
        <v>430.72091223678501</v>
      </c>
      <c r="V40" s="40">
        <v>77.75598235484631</v>
      </c>
      <c r="W40" s="37">
        <v>80.390636305683188</v>
      </c>
      <c r="X40" s="37">
        <v>80.644575580706061</v>
      </c>
      <c r="Y40" s="37">
        <v>83.153237771381299</v>
      </c>
      <c r="Z40" s="37">
        <v>86.100955769401352</v>
      </c>
      <c r="AA40" s="37">
        <v>88.778023850027608</v>
      </c>
      <c r="AB40" s="37">
        <v>89.688706240758606</v>
      </c>
      <c r="AC40" s="37">
        <v>91.171654751883153</v>
      </c>
      <c r="AD40" s="37">
        <v>93.987861853001931</v>
      </c>
      <c r="AE40" s="37">
        <v>97.971339165271772</v>
      </c>
      <c r="AF40" s="37">
        <v>99.655872400296616</v>
      </c>
      <c r="AG40" s="37">
        <v>100.49458978463824</v>
      </c>
      <c r="AH40" s="38">
        <v>100</v>
      </c>
      <c r="AI40" s="37">
        <v>101.71475697388566</v>
      </c>
      <c r="AJ40" s="37">
        <v>102.12421267919423</v>
      </c>
      <c r="AK40" s="37">
        <v>103.99879997493487</v>
      </c>
      <c r="AL40" s="37">
        <v>108.15893358368822</v>
      </c>
      <c r="AM40" s="41">
        <v>109.95712874446879</v>
      </c>
      <c r="AN40" s="40">
        <v>215.30574343254699</v>
      </c>
      <c r="AO40" s="37">
        <v>216.76529918065901</v>
      </c>
      <c r="AP40" s="37">
        <v>210.88119340522101</v>
      </c>
      <c r="AQ40" s="37">
        <v>211.05427478025601</v>
      </c>
      <c r="AR40" s="37">
        <v>212.81907182645401</v>
      </c>
      <c r="AS40" s="37">
        <v>215.24920431783499</v>
      </c>
      <c r="AT40" s="37">
        <v>215.81198178718199</v>
      </c>
      <c r="AU40" s="37">
        <v>216.85341675842301</v>
      </c>
      <c r="AV40" s="37">
        <v>218.97758483886699</v>
      </c>
      <c r="AW40" s="37">
        <v>213.963623046875</v>
      </c>
      <c r="AX40" s="37">
        <v>211.50003051757801</v>
      </c>
      <c r="AY40" s="37">
        <v>206.34310913085901</v>
      </c>
      <c r="AZ40" s="37">
        <v>203.34403991699199</v>
      </c>
      <c r="BA40" s="37">
        <v>197.570556640625</v>
      </c>
      <c r="BB40" s="37">
        <v>190.125900268555</v>
      </c>
      <c r="BC40" s="37">
        <v>189.07615956422501</v>
      </c>
      <c r="BD40" s="37">
        <v>193.19078780570501</v>
      </c>
      <c r="BE40" s="41">
        <v>194.06381868944601</v>
      </c>
      <c r="BF40" s="42">
        <f t="shared" si="5"/>
        <v>0.43960638167323907</v>
      </c>
      <c r="BG40" s="43">
        <f t="shared" si="6"/>
        <v>2.2747622457021186</v>
      </c>
      <c r="BH40" s="43">
        <f t="shared" si="7"/>
        <v>0.58435982606635173</v>
      </c>
      <c r="BI40" s="22" t="str">
        <f>VLOOKUP(A40,'3.1 Metadata'!A41:B212,2,FALSE)</f>
        <v>COM</v>
      </c>
      <c r="BJ40" s="23">
        <f t="shared" si="3"/>
        <v>1.1863219317235678</v>
      </c>
      <c r="BK40" s="660">
        <f t="shared" si="4"/>
        <v>1.0815893358368822</v>
      </c>
      <c r="BL40" s="203">
        <f>VLOOKUP(BI40,'3.1 Metadata'!$B$4:$P$197,15,FALSE)</f>
        <v>0</v>
      </c>
    </row>
    <row r="41" spans="1:64" x14ac:dyDescent="0.25">
      <c r="A41" s="36" t="s">
        <v>423</v>
      </c>
      <c r="B41" s="197" t="s">
        <v>658</v>
      </c>
      <c r="C41" s="39" t="s">
        <v>842</v>
      </c>
      <c r="D41" s="40">
        <v>405.17818323067002</v>
      </c>
      <c r="E41" s="37">
        <v>399.47579166666702</v>
      </c>
      <c r="F41" s="37">
        <v>473.90800833333299</v>
      </c>
      <c r="G41" s="37">
        <v>468.27882499999998</v>
      </c>
      <c r="H41" s="37">
        <v>516.74989166666705</v>
      </c>
      <c r="I41" s="37">
        <v>559.29250833333299</v>
      </c>
      <c r="J41" s="37">
        <v>809.78583333333302</v>
      </c>
      <c r="K41" s="37">
        <v>905.91345833333298</v>
      </c>
      <c r="L41" s="37">
        <v>919.49130000000002</v>
      </c>
      <c r="M41" s="37">
        <v>919.75501666666696</v>
      </c>
      <c r="N41" s="37">
        <v>919.56590735488101</v>
      </c>
      <c r="O41" s="37">
        <v>925.22628253199696</v>
      </c>
      <c r="P41" s="37">
        <v>925.98496128039301</v>
      </c>
      <c r="Q41" s="37">
        <v>1010.30275716866</v>
      </c>
      <c r="R41" s="37">
        <v>1464.41793163743</v>
      </c>
      <c r="S41" s="37">
        <v>1622.5235016229201</v>
      </c>
      <c r="T41" s="37">
        <v>1647.76012727639</v>
      </c>
      <c r="U41" s="41">
        <v>1851.1221618326099</v>
      </c>
      <c r="V41" s="40">
        <v>22.248608032790802</v>
      </c>
      <c r="W41" s="37">
        <v>23.664833891141175</v>
      </c>
      <c r="X41" s="37">
        <v>30.733412483335353</v>
      </c>
      <c r="Y41" s="37">
        <v>34.828708964884832</v>
      </c>
      <c r="Z41" s="37">
        <v>41.888998504310692</v>
      </c>
      <c r="AA41" s="37">
        <v>50.461714678132807</v>
      </c>
      <c r="AB41" s="37">
        <v>66.941465703614739</v>
      </c>
      <c r="AC41" s="37">
        <v>80.856136424794755</v>
      </c>
      <c r="AD41" s="37">
        <v>92.007539936375025</v>
      </c>
      <c r="AE41" s="37">
        <v>97.472780643235836</v>
      </c>
      <c r="AF41" s="37">
        <v>100.17403544792076</v>
      </c>
      <c r="AG41" s="37">
        <v>101.16939538452354</v>
      </c>
      <c r="AH41" s="38">
        <v>100</v>
      </c>
      <c r="AI41" s="37">
        <v>104.34922894136585</v>
      </c>
      <c r="AJ41" s="37">
        <v>149.29104333083373</v>
      </c>
      <c r="AK41" s="37">
        <v>193.83336356181013</v>
      </c>
      <c r="AL41" s="37">
        <v>201.59857727577113</v>
      </c>
      <c r="AM41" s="41">
        <v>215.17885365544737</v>
      </c>
      <c r="AN41" s="40">
        <v>152.91029809416699</v>
      </c>
      <c r="AO41" s="37">
        <v>158.379818616215</v>
      </c>
      <c r="AP41" s="37">
        <v>199.473662783262</v>
      </c>
      <c r="AQ41" s="37">
        <v>219.414059478844</v>
      </c>
      <c r="AR41" s="37">
        <v>256.98906076088599</v>
      </c>
      <c r="AS41" s="37">
        <v>303.675791631886</v>
      </c>
      <c r="AT41" s="37">
        <v>399.80212504284498</v>
      </c>
      <c r="AU41" s="37">
        <v>477.34404068086099</v>
      </c>
      <c r="AV41" s="37">
        <v>532.06341552734398</v>
      </c>
      <c r="AW41" s="37">
        <v>583.254638671875</v>
      </c>
      <c r="AX41" s="37">
        <v>558.90661621093795</v>
      </c>
      <c r="AY41" s="37">
        <v>530.01763916015602</v>
      </c>
      <c r="AZ41" s="37">
        <v>508.59552001953102</v>
      </c>
      <c r="BA41" s="37">
        <v>494.126708984375</v>
      </c>
      <c r="BB41" s="37">
        <v>645.39056396484398</v>
      </c>
      <c r="BC41" s="37">
        <v>818.30135948449004</v>
      </c>
      <c r="BD41" s="37">
        <v>836.15689617131</v>
      </c>
      <c r="BE41" s="41">
        <v>881.85476894390104</v>
      </c>
      <c r="BF41" s="42">
        <f t="shared" si="5"/>
        <v>0.50745061877022568</v>
      </c>
      <c r="BG41" s="43">
        <f t="shared" si="6"/>
        <v>1.9706350982947589</v>
      </c>
      <c r="BH41" s="43">
        <f t="shared" si="7"/>
        <v>0.52692013380512237</v>
      </c>
      <c r="BI41" s="22" t="str">
        <f>VLOOKUP(A41,'3.1 Metadata'!A42:B213,2,FALSE)</f>
        <v>COG</v>
      </c>
      <c r="BJ41" s="23">
        <f t="shared" si="3"/>
        <v>2.4932996577604269</v>
      </c>
      <c r="BK41" s="660">
        <f t="shared" si="4"/>
        <v>2.0159857727577113</v>
      </c>
      <c r="BL41" s="203">
        <f>VLOOKUP(BI41,'3.1 Metadata'!$B$4:$P$197,15,FALSE)</f>
        <v>0</v>
      </c>
    </row>
    <row r="42" spans="1:64" x14ac:dyDescent="0.25">
      <c r="A42" s="36" t="s">
        <v>424</v>
      </c>
      <c r="B42" s="197" t="s">
        <v>659</v>
      </c>
      <c r="C42" s="39" t="s">
        <v>858</v>
      </c>
      <c r="D42" s="40" t="e">
        <v>#N/A</v>
      </c>
      <c r="E42" s="37" t="e">
        <v>#N/A</v>
      </c>
      <c r="F42" s="37" t="e">
        <v>#N/A</v>
      </c>
      <c r="G42" s="37" t="e">
        <v>#N/A</v>
      </c>
      <c r="H42" s="37" t="e">
        <v>#N/A</v>
      </c>
      <c r="I42" s="37" t="e">
        <v>#N/A</v>
      </c>
      <c r="J42" s="37" t="e">
        <v>#N/A</v>
      </c>
      <c r="K42" s="37" t="e">
        <v>#N/A</v>
      </c>
      <c r="L42" s="37" t="e">
        <v>#N/A</v>
      </c>
      <c r="M42" s="37" t="e">
        <v>#N/A</v>
      </c>
      <c r="N42" s="37" t="e">
        <v>#N/A</v>
      </c>
      <c r="O42" s="37" t="e">
        <v>#N/A</v>
      </c>
      <c r="P42" s="37" t="e">
        <v>#N/A</v>
      </c>
      <c r="Q42" s="37" t="e">
        <v>#N/A</v>
      </c>
      <c r="R42" s="37" t="e">
        <v>#N/A</v>
      </c>
      <c r="S42" s="37" t="e">
        <v>#N/A</v>
      </c>
      <c r="T42" s="37" t="e">
        <v>#N/A</v>
      </c>
      <c r="U42" s="41" t="e">
        <v>#N/A</v>
      </c>
      <c r="V42" s="40" t="e">
        <v>#N/A</v>
      </c>
      <c r="W42" s="37" t="e">
        <v>#N/A</v>
      </c>
      <c r="X42" s="37" t="e">
        <v>#N/A</v>
      </c>
      <c r="Y42" s="37" t="e">
        <v>#N/A</v>
      </c>
      <c r="Z42" s="37" t="e">
        <v>#N/A</v>
      </c>
      <c r="AA42" s="37" t="e">
        <v>#N/A</v>
      </c>
      <c r="AB42" s="37" t="e">
        <v>#N/A</v>
      </c>
      <c r="AC42" s="37" t="e">
        <v>#N/A</v>
      </c>
      <c r="AD42" s="37" t="e">
        <v>#N/A</v>
      </c>
      <c r="AE42" s="37" t="e">
        <v>#N/A</v>
      </c>
      <c r="AF42" s="37" t="e">
        <v>#N/A</v>
      </c>
      <c r="AG42" s="37" t="e">
        <v>#N/A</v>
      </c>
      <c r="AH42" s="38" t="e">
        <v>#N/A</v>
      </c>
      <c r="AI42" s="37" t="e">
        <v>#N/A</v>
      </c>
      <c r="AJ42" s="37" t="e">
        <v>#N/A</v>
      </c>
      <c r="AK42" s="37" t="e">
        <v>#N/A</v>
      </c>
      <c r="AL42" s="37" t="e">
        <v>#N/A</v>
      </c>
      <c r="AM42" s="41" t="e">
        <v>#N/A</v>
      </c>
      <c r="AN42" s="40" t="e">
        <v>#N/A</v>
      </c>
      <c r="AO42" s="37" t="e">
        <v>#N/A</v>
      </c>
      <c r="AP42" s="37" t="e">
        <v>#N/A</v>
      </c>
      <c r="AQ42" s="37" t="e">
        <v>#N/A</v>
      </c>
      <c r="AR42" s="37" t="e">
        <v>#N/A</v>
      </c>
      <c r="AS42" s="37" t="e">
        <v>#N/A</v>
      </c>
      <c r="AT42" s="37" t="e">
        <v>#N/A</v>
      </c>
      <c r="AU42" s="37" t="e">
        <v>#N/A</v>
      </c>
      <c r="AV42" s="37" t="e">
        <v>#N/A</v>
      </c>
      <c r="AW42" s="37" t="e">
        <v>#N/A</v>
      </c>
      <c r="AX42" s="37" t="e">
        <v>#N/A</v>
      </c>
      <c r="AY42" s="37" t="e">
        <v>#N/A</v>
      </c>
      <c r="AZ42" s="37" t="e">
        <v>#N/A</v>
      </c>
      <c r="BA42" s="37" t="e">
        <v>#N/A</v>
      </c>
      <c r="BB42" s="37" t="e">
        <v>#N/A</v>
      </c>
      <c r="BC42" s="37" t="e">
        <v>#N/A</v>
      </c>
      <c r="BD42" s="37" t="e">
        <v>#N/A</v>
      </c>
      <c r="BE42" s="41" t="e">
        <v>#N/A</v>
      </c>
      <c r="BF42" s="42" t="e">
        <f t="shared" si="5"/>
        <v>#N/A</v>
      </c>
      <c r="BG42" s="43" t="e">
        <f t="shared" si="6"/>
        <v>#N/A</v>
      </c>
      <c r="BH42" s="43" t="e">
        <f t="shared" si="7"/>
        <v>#N/A</v>
      </c>
      <c r="BI42" s="22" t="str">
        <f>VLOOKUP(A42,'3.1 Metadata'!A43:B214,2,FALSE)</f>
        <v>COK</v>
      </c>
      <c r="BJ42" s="23" t="e">
        <f t="shared" si="3"/>
        <v>#N/A</v>
      </c>
      <c r="BK42" s="660" t="e">
        <f t="shared" si="4"/>
        <v>#N/A</v>
      </c>
      <c r="BL42" s="203">
        <f>VLOOKUP(BI42,'3.1 Metadata'!$B$4:$P$197,15,FALSE)</f>
        <v>0</v>
      </c>
    </row>
    <row r="43" spans="1:64" x14ac:dyDescent="0.25">
      <c r="A43" s="36" t="s">
        <v>425</v>
      </c>
      <c r="B43" s="197" t="s">
        <v>660</v>
      </c>
      <c r="C43" s="39" t="s">
        <v>859</v>
      </c>
      <c r="D43" s="40">
        <v>398.662222222222</v>
      </c>
      <c r="E43" s="37">
        <v>437.935</v>
      </c>
      <c r="F43" s="37">
        <v>477.786741487455</v>
      </c>
      <c r="G43" s="37">
        <v>511.30181794034797</v>
      </c>
      <c r="H43" s="37">
        <v>516.61739023297503</v>
      </c>
      <c r="I43" s="37">
        <v>526.23551344086002</v>
      </c>
      <c r="J43" s="37">
        <v>573.287956733231</v>
      </c>
      <c r="K43" s="37">
        <v>525.829200716846</v>
      </c>
      <c r="L43" s="37">
        <v>505.664239919355</v>
      </c>
      <c r="M43" s="37">
        <v>502.90146198156702</v>
      </c>
      <c r="N43" s="37">
        <v>499.76683256528401</v>
      </c>
      <c r="O43" s="37">
        <v>538.31720027905806</v>
      </c>
      <c r="P43" s="37">
        <v>534.56576996927799</v>
      </c>
      <c r="Q43" s="37">
        <v>544.73936722901999</v>
      </c>
      <c r="R43" s="37">
        <v>567.51309030977995</v>
      </c>
      <c r="S43" s="37">
        <v>576.97250124807999</v>
      </c>
      <c r="T43" s="37">
        <v>587.29459568612401</v>
      </c>
      <c r="U43" s="41">
        <v>584.90085496230404</v>
      </c>
      <c r="V43" s="40">
        <v>37.918986525737544</v>
      </c>
      <c r="W43" s="37">
        <v>42.981303727658279</v>
      </c>
      <c r="X43" s="37">
        <v>48.574600661387421</v>
      </c>
      <c r="Y43" s="37">
        <v>54.881677629662796</v>
      </c>
      <c r="Z43" s="37">
        <v>60.653466190448114</v>
      </c>
      <c r="AA43" s="37">
        <v>67.58238823887315</v>
      </c>
      <c r="AB43" s="37">
        <v>74.138779364026419</v>
      </c>
      <c r="AC43" s="37">
        <v>79.053324030666118</v>
      </c>
      <c r="AD43" s="37">
        <v>82.684421184670882</v>
      </c>
      <c r="AE43" s="37">
        <v>86.598398243144928</v>
      </c>
      <c r="AF43" s="37">
        <v>90.573448033155515</v>
      </c>
      <c r="AG43" s="37">
        <v>96.19526987450233</v>
      </c>
      <c r="AH43" s="38">
        <v>100</v>
      </c>
      <c r="AI43" s="37">
        <v>101.95876480210239</v>
      </c>
      <c r="AJ43" s="37">
        <v>104.87364733806119</v>
      </c>
      <c r="AK43" s="37">
        <v>107.17297943243167</v>
      </c>
      <c r="AL43" s="37">
        <v>109.50786969859578</v>
      </c>
      <c r="AM43" s="41">
        <v>109.73173832307354</v>
      </c>
      <c r="AN43" s="40">
        <v>187.79074281856199</v>
      </c>
      <c r="AO43" s="37">
        <v>207.28101846929999</v>
      </c>
      <c r="AP43" s="37">
        <v>227.17868686202601</v>
      </c>
      <c r="AQ43" s="37">
        <v>249.13688106901299</v>
      </c>
      <c r="AR43" s="37">
        <v>268.1352138698</v>
      </c>
      <c r="AS43" s="37">
        <v>293.06588880015101</v>
      </c>
      <c r="AT43" s="37">
        <v>319.06479008930899</v>
      </c>
      <c r="AU43" s="37">
        <v>336.29640435367003</v>
      </c>
      <c r="AV43" s="37">
        <v>344.54602050781301</v>
      </c>
      <c r="AW43" s="37">
        <v>353.78475952148398</v>
      </c>
      <c r="AX43" s="37">
        <v>357.828125</v>
      </c>
      <c r="AY43" s="37">
        <v>363.42178344726602</v>
      </c>
      <c r="AZ43" s="37">
        <v>364.16271972656301</v>
      </c>
      <c r="BA43" s="37">
        <v>343.01361700000001</v>
      </c>
      <c r="BB43" s="37">
        <v>340.99188199999998</v>
      </c>
      <c r="BC43" s="37">
        <v>337.90193599999998</v>
      </c>
      <c r="BD43" s="37">
        <v>331.16774199999998</v>
      </c>
      <c r="BE43" s="41">
        <v>320.849715</v>
      </c>
      <c r="BF43" s="42">
        <f t="shared" si="5"/>
        <v>0.56388692222359649</v>
      </c>
      <c r="BG43" s="43">
        <f t="shared" si="6"/>
        <v>1.7734051998522369</v>
      </c>
      <c r="BH43" s="43">
        <f t="shared" si="7"/>
        <v>0.63955444827941843</v>
      </c>
      <c r="BI43" s="22" t="str">
        <f>VLOOKUP(A43,'3.1 Metadata'!A44:B215,2,FALSE)</f>
        <v>CRI</v>
      </c>
      <c r="BJ43" s="23">
        <f t="shared" si="3"/>
        <v>1.3852405454338117</v>
      </c>
      <c r="BK43" s="660">
        <f t="shared" si="4"/>
        <v>1.0950786969859578</v>
      </c>
      <c r="BL43" s="203">
        <f>VLOOKUP(BI43,'3.1 Metadata'!$B$4:$P$197,15,FALSE)</f>
        <v>0</v>
      </c>
    </row>
    <row r="44" spans="1:64" x14ac:dyDescent="0.25">
      <c r="A44" s="36" t="s">
        <v>426</v>
      </c>
      <c r="B44" s="197" t="s">
        <v>661</v>
      </c>
      <c r="C44" t="s">
        <v>842</v>
      </c>
      <c r="D44" s="40">
        <v>579.897426172466</v>
      </c>
      <c r="E44" s="37">
        <v>527.33803229157604</v>
      </c>
      <c r="F44" s="37">
        <v>527.25836264962595</v>
      </c>
      <c r="G44" s="37">
        <v>522.42562489517604</v>
      </c>
      <c r="H44" s="37">
        <v>478.63371847636301</v>
      </c>
      <c r="I44" s="37">
        <v>446.00004143278801</v>
      </c>
      <c r="J44" s="37">
        <v>470.29342334139801</v>
      </c>
      <c r="K44" s="37">
        <v>494.794262222947</v>
      </c>
      <c r="L44" s="37">
        <v>471.24862571893698</v>
      </c>
      <c r="M44" s="37">
        <v>510.55633845425098</v>
      </c>
      <c r="N44" s="37">
        <v>493.89962385223703</v>
      </c>
      <c r="O44" s="37">
        <v>493.757329875312</v>
      </c>
      <c r="P44" s="37">
        <v>591.21169798260996</v>
      </c>
      <c r="Q44" s="37">
        <v>592.60561506302201</v>
      </c>
      <c r="R44" s="37">
        <v>580.65674958785803</v>
      </c>
      <c r="S44" s="37">
        <v>555.44645839822601</v>
      </c>
      <c r="T44" s="37">
        <v>585.91101318036897</v>
      </c>
      <c r="U44" s="41">
        <v>575.58600451094503</v>
      </c>
      <c r="V44" s="40">
        <v>75.604567645321509</v>
      </c>
      <c r="W44" s="37">
        <v>73.711915011636208</v>
      </c>
      <c r="X44" s="37">
        <v>74.607614247457349</v>
      </c>
      <c r="Y44" s="37">
        <v>75.621933304196816</v>
      </c>
      <c r="Z44" s="37">
        <v>77.957554108586507</v>
      </c>
      <c r="AA44" s="37">
        <v>82.146161636687992</v>
      </c>
      <c r="AB44" s="37">
        <v>83.138305969802005</v>
      </c>
      <c r="AC44" s="37">
        <v>84.398863866478962</v>
      </c>
      <c r="AD44" s="37">
        <v>89.217465501479666</v>
      </c>
      <c r="AE44" s="37">
        <v>88.856939187840027</v>
      </c>
      <c r="AF44" s="37">
        <v>91.413113794860237</v>
      </c>
      <c r="AG44" s="37">
        <v>95.441993537135346</v>
      </c>
      <c r="AH44" s="38">
        <v>100</v>
      </c>
      <c r="AI44" s="37">
        <v>97.909638551519279</v>
      </c>
      <c r="AJ44" s="37">
        <v>96.11044943066409</v>
      </c>
      <c r="AK44" s="37">
        <v>96.720600768589549</v>
      </c>
      <c r="AL44" s="37">
        <v>96.91451795818989</v>
      </c>
      <c r="AM44" s="41">
        <v>97.858993729800162</v>
      </c>
      <c r="AN44" s="40">
        <v>238.40037982785501</v>
      </c>
      <c r="AO44" s="37">
        <v>226.338844169553</v>
      </c>
      <c r="AP44" s="37">
        <v>222.35788360404101</v>
      </c>
      <c r="AQ44" s="37">
        <v>218.76077535708399</v>
      </c>
      <c r="AR44" s="37">
        <v>219.61776439361299</v>
      </c>
      <c r="AS44" s="37">
        <v>227.00218924353001</v>
      </c>
      <c r="AT44" s="37">
        <v>228.00567346255801</v>
      </c>
      <c r="AU44" s="37">
        <v>228.79668177272401</v>
      </c>
      <c r="AV44" s="37">
        <v>236.91058349609401</v>
      </c>
      <c r="AW44" s="37">
        <v>241.71537780761699</v>
      </c>
      <c r="AX44" s="37">
        <v>247.24160766601599</v>
      </c>
      <c r="AY44" s="37">
        <v>246.51933288574199</v>
      </c>
      <c r="AZ44" s="37">
        <v>250.63824462890599</v>
      </c>
      <c r="BA44" s="37">
        <v>252.41082763671901</v>
      </c>
      <c r="BB44" s="37">
        <v>253.74560546875</v>
      </c>
      <c r="BC44" s="37">
        <v>249.36918691715701</v>
      </c>
      <c r="BD44" s="37">
        <v>245.486840398189</v>
      </c>
      <c r="BE44" s="41">
        <v>244.92735198918001</v>
      </c>
      <c r="BF44" s="42">
        <f t="shared" si="5"/>
        <v>0.4189831473992407</v>
      </c>
      <c r="BG44" s="268">
        <f t="shared" si="6"/>
        <v>2.3867308415799355</v>
      </c>
      <c r="BH44" s="268">
        <f t="shared" si="7"/>
        <v>0.46240771011534409</v>
      </c>
      <c r="BI44" s="262" t="str">
        <f>VLOOKUP(A44,'3.1 Metadata'!A45:B216,2,FALSE)</f>
        <v>CIV</v>
      </c>
      <c r="BJ44" s="260">
        <f t="shared" si="3"/>
        <v>1.14829173662232</v>
      </c>
      <c r="BK44" s="660">
        <f t="shared" si="4"/>
        <v>0.96914517958189894</v>
      </c>
      <c r="BL44" s="203">
        <f>VLOOKUP(BI44,'3.1 Metadata'!$B$4:$P$197,15,FALSE)</f>
        <v>1</v>
      </c>
    </row>
    <row r="45" spans="1:64" x14ac:dyDescent="0.25">
      <c r="A45" s="36" t="s">
        <v>427</v>
      </c>
      <c r="B45" s="197" t="s">
        <v>662</v>
      </c>
      <c r="C45" s="39" t="s">
        <v>860</v>
      </c>
      <c r="D45" s="40">
        <v>6.7049688333333304</v>
      </c>
      <c r="E45" s="37">
        <v>6.0343406666666697</v>
      </c>
      <c r="F45" s="37">
        <v>5.9492369166666697</v>
      </c>
      <c r="G45" s="37">
        <v>5.8377932499999998</v>
      </c>
      <c r="H45" s="37">
        <v>5.3645356666666704</v>
      </c>
      <c r="I45" s="37">
        <v>4.9350397499999996</v>
      </c>
      <c r="J45" s="37">
        <v>5.2839464166666703</v>
      </c>
      <c r="K45" s="37">
        <v>5.4980105833333299</v>
      </c>
      <c r="L45" s="37">
        <v>5.3438697499999996</v>
      </c>
      <c r="M45" s="37">
        <v>5.8502918333333298</v>
      </c>
      <c r="N45" s="37">
        <v>5.70488016666667</v>
      </c>
      <c r="O45" s="37">
        <v>5.7481654166666702</v>
      </c>
      <c r="P45" s="37">
        <v>6.8583037500000001</v>
      </c>
      <c r="Q45" s="37">
        <v>6.8059901666666702</v>
      </c>
      <c r="R45" s="37">
        <v>6.623831</v>
      </c>
      <c r="S45" s="37">
        <v>6.2790252500000001</v>
      </c>
      <c r="T45" s="37">
        <v>6.6225451666666704</v>
      </c>
      <c r="U45" s="41">
        <v>6.6140555000000001</v>
      </c>
      <c r="V45" s="40">
        <v>75.626763149092085</v>
      </c>
      <c r="W45" s="37">
        <v>78.376214621798511</v>
      </c>
      <c r="X45" s="37">
        <v>80.822897196097983</v>
      </c>
      <c r="Y45" s="37">
        <v>83.963909016722212</v>
      </c>
      <c r="Z45" s="37">
        <v>87.543934094304973</v>
      </c>
      <c r="AA45" s="37">
        <v>92.363127314080046</v>
      </c>
      <c r="AB45" s="37">
        <v>95.102024251509121</v>
      </c>
      <c r="AC45" s="37">
        <v>95.985941407683285</v>
      </c>
      <c r="AD45" s="37">
        <v>97.614553226589479</v>
      </c>
      <c r="AE45" s="37">
        <v>99.005963228163381</v>
      </c>
      <c r="AF45" s="37">
        <v>99.771634243695303</v>
      </c>
      <c r="AG45" s="37">
        <v>99.920407840099529</v>
      </c>
      <c r="AH45" s="38">
        <v>100</v>
      </c>
      <c r="AI45" s="37">
        <v>99.925077899236754</v>
      </c>
      <c r="AJ45" s="37">
        <v>101.08786089043156</v>
      </c>
      <c r="AK45" s="37">
        <v>103.12009768587316</v>
      </c>
      <c r="AL45" s="37">
        <v>105.09929139737568</v>
      </c>
      <c r="AM45" s="41">
        <v>104.9634068087769</v>
      </c>
      <c r="AN45" s="40">
        <v>3.9840325096461702</v>
      </c>
      <c r="AO45" s="37">
        <v>4.0080633961030996</v>
      </c>
      <c r="AP45" s="37">
        <v>4.0934974328739502</v>
      </c>
      <c r="AQ45" s="37">
        <v>3.91408088001526</v>
      </c>
      <c r="AR45" s="37">
        <v>3.8655444934825001</v>
      </c>
      <c r="AS45" s="37">
        <v>3.8723968840197398</v>
      </c>
      <c r="AT45" s="37">
        <v>3.8425698020325298</v>
      </c>
      <c r="AU45" s="37">
        <v>3.8735194617462998</v>
      </c>
      <c r="AV45" s="37">
        <v>3.7526257333045101</v>
      </c>
      <c r="AW45" s="37">
        <v>3.6641500513419101</v>
      </c>
      <c r="AX45" s="37">
        <v>3.5751211981300899</v>
      </c>
      <c r="AY45" s="37">
        <v>3.5434770147884902</v>
      </c>
      <c r="AZ45" s="37">
        <v>3.5123715045647299</v>
      </c>
      <c r="BA45" s="37">
        <v>3.3820051520979901</v>
      </c>
      <c r="BB45" s="37">
        <v>3.3246604315163499</v>
      </c>
      <c r="BC45" s="37">
        <v>3.3147681674056102</v>
      </c>
      <c r="BD45" s="37">
        <v>3.3163531586386901</v>
      </c>
      <c r="BE45" s="41">
        <v>3.24128226844411</v>
      </c>
      <c r="BF45" s="42">
        <f t="shared" si="5"/>
        <v>0.50076716355683415</v>
      </c>
      <c r="BG45" s="43">
        <f t="shared" si="6"/>
        <v>1.9969360468790118</v>
      </c>
      <c r="BH45" s="43">
        <f t="shared" si="7"/>
        <v>0.70453110321185763</v>
      </c>
      <c r="BI45" s="22" t="str">
        <f>VLOOKUP(A45,'3.1 Metadata'!A46:B217,2,FALSE)</f>
        <v>HRV</v>
      </c>
      <c r="BJ45" s="23">
        <f t="shared" si="3"/>
        <v>1.0949446330998105</v>
      </c>
      <c r="BK45" s="660">
        <f t="shared" si="4"/>
        <v>1.0509929139737568</v>
      </c>
      <c r="BL45" s="203">
        <f>VLOOKUP(BI45,'3.1 Metadata'!$B$4:$P$197,15,FALSE)</f>
        <v>0</v>
      </c>
    </row>
    <row r="46" spans="1:64" x14ac:dyDescent="0.25">
      <c r="A46" s="36" t="s">
        <v>428</v>
      </c>
      <c r="B46" s="197" t="s">
        <v>663</v>
      </c>
      <c r="C46" s="39" t="s">
        <v>861</v>
      </c>
      <c r="D46" s="40">
        <v>0</v>
      </c>
      <c r="E46" s="37">
        <v>0</v>
      </c>
      <c r="F46" s="37">
        <v>0</v>
      </c>
      <c r="G46" s="37">
        <v>0</v>
      </c>
      <c r="H46" s="37">
        <v>0</v>
      </c>
      <c r="I46" s="37">
        <v>0</v>
      </c>
      <c r="J46" s="37">
        <v>0</v>
      </c>
      <c r="K46" s="37">
        <v>0</v>
      </c>
      <c r="L46" s="37">
        <v>0</v>
      </c>
      <c r="M46" s="37">
        <v>0</v>
      </c>
      <c r="N46" s="37">
        <v>0</v>
      </c>
      <c r="O46" s="37">
        <v>0</v>
      </c>
      <c r="P46" s="37">
        <v>0</v>
      </c>
      <c r="Q46" s="37">
        <v>0</v>
      </c>
      <c r="R46" s="37">
        <v>0</v>
      </c>
      <c r="S46" s="37">
        <v>0</v>
      </c>
      <c r="T46" s="37">
        <v>0</v>
      </c>
      <c r="U46" s="41">
        <v>0</v>
      </c>
      <c r="V46" s="40">
        <v>72.346791764253993</v>
      </c>
      <c r="W46" s="37">
        <v>72.785197810616111</v>
      </c>
      <c r="X46" s="37">
        <v>73.061840321222562</v>
      </c>
      <c r="Y46" s="37">
        <v>80.635110093932127</v>
      </c>
      <c r="Z46" s="37">
        <v>83.529729489771924</v>
      </c>
      <c r="AA46" s="37">
        <v>83.241942368708791</v>
      </c>
      <c r="AB46" s="37">
        <v>83.769841973920961</v>
      </c>
      <c r="AC46" s="37">
        <v>84.776796127517613</v>
      </c>
      <c r="AD46" s="37">
        <v>88.442347374242999</v>
      </c>
      <c r="AE46" s="37">
        <v>91.019608500696023</v>
      </c>
      <c r="AF46" s="37">
        <v>93.438755179450084</v>
      </c>
      <c r="AG46" s="37">
        <v>96.674770498696773</v>
      </c>
      <c r="AH46" s="38">
        <v>100</v>
      </c>
      <c r="AI46" s="37">
        <v>104.32669085021485</v>
      </c>
      <c r="AJ46" s="37">
        <v>108.61992853975717</v>
      </c>
      <c r="AK46" s="37">
        <v>109.74017140586699</v>
      </c>
      <c r="AL46" s="37">
        <v>113.63265385744654</v>
      </c>
      <c r="AM46" s="41">
        <v>132.44426208440794</v>
      </c>
      <c r="AN46" s="40" t="e">
        <v>#REF!</v>
      </c>
      <c r="AO46" s="37" t="e">
        <v>#REF!</v>
      </c>
      <c r="AP46" s="37" t="e">
        <v>#REF!</v>
      </c>
      <c r="AQ46" s="37" t="e">
        <v>#REF!</v>
      </c>
      <c r="AR46" s="37" t="e">
        <v>#REF!</v>
      </c>
      <c r="AS46" s="37" t="e">
        <v>#REF!</v>
      </c>
      <c r="AT46" s="37" t="e">
        <v>#REF!</v>
      </c>
      <c r="AU46" s="37" t="e">
        <v>#REF!</v>
      </c>
      <c r="AV46" s="37">
        <v>0.32193871145563202</v>
      </c>
      <c r="AW46" s="37" t="e">
        <v>#REF!</v>
      </c>
      <c r="AX46" s="37" t="e">
        <v>#REF!</v>
      </c>
      <c r="AY46" s="37" t="e">
        <v>#REF!</v>
      </c>
      <c r="AZ46" s="37" t="e">
        <v>#REF!</v>
      </c>
      <c r="BA46" s="37" t="e">
        <v>#REF!</v>
      </c>
      <c r="BB46" s="37" t="e">
        <v>#REF!</v>
      </c>
      <c r="BC46" s="37" t="e">
        <v>#REF!</v>
      </c>
      <c r="BD46" s="37" t="e">
        <v>#REF!</v>
      </c>
      <c r="BE46" s="41" t="e">
        <v>#REF!</v>
      </c>
      <c r="BF46" s="42" t="e">
        <f t="shared" si="5"/>
        <v>#REF!</v>
      </c>
      <c r="BG46" s="43" t="e">
        <f t="shared" si="6"/>
        <v>#REF!</v>
      </c>
      <c r="BH46" s="43" t="e">
        <f t="shared" si="7"/>
        <v>#REF!</v>
      </c>
      <c r="BI46" s="22" t="str">
        <f>VLOOKUP(A46,'3.1 Metadata'!A47:B218,2,FALSE)</f>
        <v>CUB</v>
      </c>
      <c r="BJ46" s="23">
        <f t="shared" si="3"/>
        <v>1.3403744780178433</v>
      </c>
      <c r="BK46" s="660">
        <f t="shared" si="4"/>
        <v>1.1363265385744654</v>
      </c>
      <c r="BL46" s="203">
        <f>VLOOKUP(BI46,'3.1 Metadata'!$B$4:$P$197,15,FALSE)</f>
        <v>0</v>
      </c>
    </row>
    <row r="47" spans="1:64" x14ac:dyDescent="0.25">
      <c r="A47" s="36" t="s">
        <v>429</v>
      </c>
      <c r="B47" s="197" t="s">
        <v>664</v>
      </c>
      <c r="C47" s="39" t="s">
        <v>829</v>
      </c>
      <c r="D47" s="256">
        <v>0.884104</v>
      </c>
      <c r="E47" s="4">
        <v>0.80065200000000003</v>
      </c>
      <c r="F47" s="4">
        <v>0.79291199999999995</v>
      </c>
      <c r="G47" s="4">
        <v>0.78410400000000002</v>
      </c>
      <c r="H47" s="4">
        <v>0.728078</v>
      </c>
      <c r="I47" s="4">
        <v>0.67992300000000006</v>
      </c>
      <c r="J47" s="4">
        <v>0.71695799999999998</v>
      </c>
      <c r="K47" s="4">
        <v>0.75430900000000001</v>
      </c>
      <c r="L47" s="4">
        <v>0.718414</v>
      </c>
      <c r="M47" s="4">
        <v>0.77833799999999997</v>
      </c>
      <c r="N47" s="4">
        <v>0.75294499999999998</v>
      </c>
      <c r="O47" s="4">
        <v>0.75272799999999995</v>
      </c>
      <c r="P47" s="4">
        <v>0.90129599999999999</v>
      </c>
      <c r="Q47" s="4">
        <v>0.90342100000000003</v>
      </c>
      <c r="R47" s="4">
        <v>0.88520600000000005</v>
      </c>
      <c r="S47" s="4">
        <v>0.846773</v>
      </c>
      <c r="T47" s="4">
        <v>0.89327599999999996</v>
      </c>
      <c r="U47" s="257">
        <v>0.87550600000000001</v>
      </c>
      <c r="V47" s="40">
        <v>82.915937765090476</v>
      </c>
      <c r="W47" s="37">
        <v>85.162352889661094</v>
      </c>
      <c r="X47" s="37">
        <v>86.88220244444787</v>
      </c>
      <c r="Y47" s="37">
        <v>89.563587073119635</v>
      </c>
      <c r="Z47" s="37">
        <v>93.269915018328291</v>
      </c>
      <c r="AA47" s="37">
        <v>97.686096374987287</v>
      </c>
      <c r="AB47" s="37">
        <v>97.943127125676142</v>
      </c>
      <c r="AC47" s="37">
        <v>99.784734465114795</v>
      </c>
      <c r="AD47" s="37">
        <v>101.39835997195314</v>
      </c>
      <c r="AE47" s="37">
        <v>103.09705640254883</v>
      </c>
      <c r="AF47" s="37">
        <v>102.12185660136058</v>
      </c>
      <c r="AG47" s="37">
        <v>100.75977718664049</v>
      </c>
      <c r="AH47" s="38">
        <v>100</v>
      </c>
      <c r="AI47" s="37">
        <v>99.427738096121431</v>
      </c>
      <c r="AJ47" s="37">
        <v>100.46023832888049</v>
      </c>
      <c r="AK47" s="37">
        <v>101.46872502959789</v>
      </c>
      <c r="AL47" s="37">
        <v>102.60811479637024</v>
      </c>
      <c r="AM47" s="41">
        <v>101.39234090632019</v>
      </c>
      <c r="AN47" s="40">
        <v>0.73653066250718302</v>
      </c>
      <c r="AO47" s="37">
        <v>0.73363669784731</v>
      </c>
      <c r="AP47" s="37">
        <v>0.72289123082844098</v>
      </c>
      <c r="AQ47" s="37">
        <v>0.70983340751573698</v>
      </c>
      <c r="AR47" s="37">
        <v>0.69423570373996302</v>
      </c>
      <c r="AS47" s="37">
        <v>0.69381614475031805</v>
      </c>
      <c r="AT47" s="37">
        <v>0.68208099904866903</v>
      </c>
      <c r="AU47" s="37">
        <v>0.70014001256328995</v>
      </c>
      <c r="AV47" s="37">
        <v>0.69862097754056895</v>
      </c>
      <c r="AW47" s="37">
        <v>0.70685322124299099</v>
      </c>
      <c r="AX47" s="37">
        <v>0.68731675996998898</v>
      </c>
      <c r="AY47" s="37">
        <v>0.67971024876762598</v>
      </c>
      <c r="AZ47" s="37">
        <v>0.66313852347063496</v>
      </c>
      <c r="BA47" s="37">
        <v>0.62232622084586098</v>
      </c>
      <c r="BB47" s="37">
        <v>0.61518478843063695</v>
      </c>
      <c r="BC47" s="37">
        <v>0.61312914592994405</v>
      </c>
      <c r="BD47" s="37">
        <v>0.61555398499510705</v>
      </c>
      <c r="BE47" s="41">
        <v>0.61087140637399695</v>
      </c>
      <c r="BF47" s="42">
        <f t="shared" si="5"/>
        <v>0.68909719391890867</v>
      </c>
      <c r="BG47" s="43">
        <f t="shared" si="6"/>
        <v>1.451174099712961</v>
      </c>
      <c r="BH47" s="43">
        <f t="shared" si="7"/>
        <v>0.92818727148063984</v>
      </c>
      <c r="BI47" s="22" t="str">
        <f>VLOOKUP(A47,'3.1 Metadata'!A48:B219,2,FALSE)</f>
        <v>CYP</v>
      </c>
      <c r="BJ47" s="23">
        <f t="shared" si="3"/>
        <v>1.0282947120758488</v>
      </c>
      <c r="BK47" s="660">
        <f t="shared" si="4"/>
        <v>1.0260811479637024</v>
      </c>
      <c r="BL47" s="203">
        <f>VLOOKUP(BI47,'3.1 Metadata'!$B$4:$P$197,15,FALSE)</f>
        <v>0</v>
      </c>
    </row>
    <row r="48" spans="1:64" x14ac:dyDescent="0.25">
      <c r="A48" s="36" t="s">
        <v>430</v>
      </c>
      <c r="B48" s="197" t="s">
        <v>665</v>
      </c>
      <c r="C48" s="39" t="s">
        <v>862</v>
      </c>
      <c r="D48" s="40">
        <v>28.209</v>
      </c>
      <c r="E48" s="37">
        <v>25.699750000000002</v>
      </c>
      <c r="F48" s="37">
        <v>23.957416666666699</v>
      </c>
      <c r="G48" s="37">
        <v>22.595583333333298</v>
      </c>
      <c r="H48" s="37">
        <v>20.293666666666699</v>
      </c>
      <c r="I48" s="37">
        <v>17.071666666666701</v>
      </c>
      <c r="J48" s="37">
        <v>19.062999999999999</v>
      </c>
      <c r="K48" s="37">
        <v>19.09825</v>
      </c>
      <c r="L48" s="37">
        <v>17.695916666666701</v>
      </c>
      <c r="M48" s="37">
        <v>19.577500000000001</v>
      </c>
      <c r="N48" s="37">
        <v>19.5705833333333</v>
      </c>
      <c r="O48" s="37">
        <v>20.7575</v>
      </c>
      <c r="P48" s="37">
        <v>24.598749999999999</v>
      </c>
      <c r="Q48" s="37">
        <v>24.439916666666701</v>
      </c>
      <c r="R48" s="37">
        <v>23.376333333333299</v>
      </c>
      <c r="S48" s="37">
        <v>21.7299166666667</v>
      </c>
      <c r="T48" s="37">
        <v>22.93225</v>
      </c>
      <c r="U48" s="41">
        <v>23.210249999999998</v>
      </c>
      <c r="V48" s="40">
        <v>83.851004907601961</v>
      </c>
      <c r="W48" s="37">
        <v>87.246170096777519</v>
      </c>
      <c r="X48" s="37">
        <v>87.329005335796353</v>
      </c>
      <c r="Y48" s="37">
        <v>87.900229006360348</v>
      </c>
      <c r="Z48" s="37">
        <v>91.012232722384994</v>
      </c>
      <c r="AA48" s="37">
        <v>92.841197474760577</v>
      </c>
      <c r="AB48" s="37">
        <v>95.243761183432014</v>
      </c>
      <c r="AC48" s="37">
        <v>93.886238528658566</v>
      </c>
      <c r="AD48" s="37">
        <v>93.866924291091877</v>
      </c>
      <c r="AE48" s="37">
        <v>95.228859273916143</v>
      </c>
      <c r="AF48" s="37">
        <v>96.528452028203532</v>
      </c>
      <c r="AG48" s="37">
        <v>99.017473218728753</v>
      </c>
      <c r="AH48" s="38">
        <v>100</v>
      </c>
      <c r="AI48" s="37">
        <v>101.14145060120347</v>
      </c>
      <c r="AJ48" s="37">
        <v>102.46331304146294</v>
      </c>
      <c r="AK48" s="37">
        <v>105.09466779577579</v>
      </c>
      <c r="AL48" s="37">
        <v>109.18261080096188</v>
      </c>
      <c r="AM48" s="41">
        <v>113.98161525832676</v>
      </c>
      <c r="AN48" s="40">
        <v>14.176016000000001</v>
      </c>
      <c r="AO48" s="37">
        <v>14.426129</v>
      </c>
      <c r="AP48" s="37">
        <v>14.562493</v>
      </c>
      <c r="AQ48" s="37">
        <v>14.414552</v>
      </c>
      <c r="AR48" s="37">
        <v>14.258779000000001</v>
      </c>
      <c r="AS48" s="37">
        <v>13.916713</v>
      </c>
      <c r="AT48" s="37">
        <v>13.638434999999999</v>
      </c>
      <c r="AU48" s="37">
        <v>13.672003999999999</v>
      </c>
      <c r="AV48" s="37">
        <v>13.345305</v>
      </c>
      <c r="AW48" s="37">
        <v>13.297699</v>
      </c>
      <c r="AX48" s="37">
        <v>12.785271</v>
      </c>
      <c r="AY48" s="37">
        <v>12.70321</v>
      </c>
      <c r="AZ48" s="37">
        <v>12.93798</v>
      </c>
      <c r="BA48" s="37">
        <v>12.576343</v>
      </c>
      <c r="BB48" s="37">
        <v>12.424986000000001</v>
      </c>
      <c r="BC48" s="37">
        <v>12.371528</v>
      </c>
      <c r="BD48" s="37">
        <v>12.663206000000001</v>
      </c>
      <c r="BE48" s="41">
        <v>12.793018999999999</v>
      </c>
      <c r="BF48" s="42">
        <f t="shared" si="5"/>
        <v>0.55220076529777939</v>
      </c>
      <c r="BG48" s="43">
        <f t="shared" si="6"/>
        <v>1.8109355561300984</v>
      </c>
      <c r="BH48" s="43">
        <f t="shared" si="7"/>
        <v>0.71587731860248971</v>
      </c>
      <c r="BI48" s="22" t="str">
        <f>VLOOKUP(A48,'3.1 Metadata'!A49:B220,2,FALSE)</f>
        <v>CZE</v>
      </c>
      <c r="BJ48" s="23">
        <f t="shared" si="3"/>
        <v>1.1629245405079693</v>
      </c>
      <c r="BK48" s="660">
        <f t="shared" si="4"/>
        <v>1.0918261080096188</v>
      </c>
      <c r="BL48" s="203">
        <f>VLOOKUP(BI48,'3.1 Metadata'!$B$4:$P$197,15,FALSE)</f>
        <v>0</v>
      </c>
    </row>
    <row r="49" spans="1:64" x14ac:dyDescent="0.25">
      <c r="A49" s="36" t="s">
        <v>431</v>
      </c>
      <c r="B49" s="197" t="s">
        <v>666</v>
      </c>
      <c r="C49" t="s">
        <v>863</v>
      </c>
      <c r="D49" s="40">
        <v>0</v>
      </c>
      <c r="E49" s="37">
        <v>0</v>
      </c>
      <c r="F49" s="37">
        <v>0</v>
      </c>
      <c r="G49" s="37">
        <v>0</v>
      </c>
      <c r="H49" s="37">
        <v>0</v>
      </c>
      <c r="I49" s="37">
        <v>0</v>
      </c>
      <c r="J49" s="37">
        <v>0</v>
      </c>
      <c r="K49" s="37">
        <v>0</v>
      </c>
      <c r="L49" s="37">
        <v>0</v>
      </c>
      <c r="M49" s="37">
        <v>0</v>
      </c>
      <c r="N49" s="37">
        <v>0</v>
      </c>
      <c r="O49" s="37">
        <v>0</v>
      </c>
      <c r="P49" s="37">
        <v>0</v>
      </c>
      <c r="Q49" s="37">
        <v>0</v>
      </c>
      <c r="R49" s="37">
        <v>0</v>
      </c>
      <c r="S49" s="37">
        <v>0</v>
      </c>
      <c r="T49" s="37">
        <v>0</v>
      </c>
      <c r="U49" s="41">
        <v>0</v>
      </c>
      <c r="V49" s="40" t="e">
        <v>#DIV/0!</v>
      </c>
      <c r="W49" s="37" t="e">
        <v>#DIV/0!</v>
      </c>
      <c r="X49" s="37" t="e">
        <v>#DIV/0!</v>
      </c>
      <c r="Y49" s="37" t="e">
        <v>#DIV/0!</v>
      </c>
      <c r="Z49" s="37" t="e">
        <v>#DIV/0!</v>
      </c>
      <c r="AA49" s="37" t="e">
        <v>#DIV/0!</v>
      </c>
      <c r="AB49" s="37" t="e">
        <v>#DIV/0!</v>
      </c>
      <c r="AC49" s="37" t="e">
        <v>#DIV/0!</v>
      </c>
      <c r="AD49" s="37" t="e">
        <v>#DIV/0!</v>
      </c>
      <c r="AE49" s="37" t="e">
        <v>#DIV/0!</v>
      </c>
      <c r="AF49" s="37" t="e">
        <v>#DIV/0!</v>
      </c>
      <c r="AG49" s="37" t="e">
        <v>#DIV/0!</v>
      </c>
      <c r="AH49" s="38" t="e">
        <v>#DIV/0!</v>
      </c>
      <c r="AI49" s="37" t="e">
        <v>#DIV/0!</v>
      </c>
      <c r="AJ49" s="37" t="e">
        <v>#DIV/0!</v>
      </c>
      <c r="AK49" s="37" t="e">
        <v>#DIV/0!</v>
      </c>
      <c r="AL49" s="37" t="e">
        <v>#DIV/0!</v>
      </c>
      <c r="AM49" s="41" t="e">
        <v>#DIV/0!</v>
      </c>
      <c r="AN49" s="40" t="e">
        <v>#REF!</v>
      </c>
      <c r="AO49" s="37" t="e">
        <v>#REF!</v>
      </c>
      <c r="AP49" s="37" t="e">
        <v>#REF!</v>
      </c>
      <c r="AQ49" s="37" t="e">
        <v>#REF!</v>
      </c>
      <c r="AR49" s="37" t="e">
        <v>#REF!</v>
      </c>
      <c r="AS49" s="37" t="e">
        <v>#REF!</v>
      </c>
      <c r="AT49" s="37" t="e">
        <v>#REF!</v>
      </c>
      <c r="AU49" s="37" t="e">
        <v>#REF!</v>
      </c>
      <c r="AV49" s="37" t="e">
        <v>#REF!</v>
      </c>
      <c r="AW49" s="37" t="e">
        <v>#REF!</v>
      </c>
      <c r="AX49" s="37" t="e">
        <v>#REF!</v>
      </c>
      <c r="AY49" s="37" t="e">
        <v>#REF!</v>
      </c>
      <c r="AZ49" s="37" t="e">
        <v>#REF!</v>
      </c>
      <c r="BA49" s="37" t="e">
        <v>#REF!</v>
      </c>
      <c r="BB49" s="37" t="e">
        <v>#REF!</v>
      </c>
      <c r="BC49" s="37" t="e">
        <v>#REF!</v>
      </c>
      <c r="BD49" s="37" t="e">
        <v>#REF!</v>
      </c>
      <c r="BE49" s="41" t="e">
        <v>#REF!</v>
      </c>
      <c r="BF49" s="42" t="e">
        <f t="shared" si="5"/>
        <v>#REF!</v>
      </c>
      <c r="BG49" s="43" t="e">
        <f t="shared" si="6"/>
        <v>#REF!</v>
      </c>
      <c r="BH49" s="43" t="e">
        <f t="shared" si="7"/>
        <v>#REF!</v>
      </c>
      <c r="BI49" s="22" t="str">
        <f>VLOOKUP(A49,'3.1 Metadata'!A50:B221,2,FALSE)</f>
        <v>PRK</v>
      </c>
      <c r="BJ49" s="23" t="e">
        <f t="shared" si="3"/>
        <v>#DIV/0!</v>
      </c>
      <c r="BK49" s="660" t="e">
        <f t="shared" si="4"/>
        <v>#DIV/0!</v>
      </c>
      <c r="BL49" s="203">
        <f>VLOOKUP(BI49,'3.1 Metadata'!$B$4:$P$197,15,FALSE)</f>
        <v>0</v>
      </c>
    </row>
    <row r="50" spans="1:64" x14ac:dyDescent="0.25">
      <c r="A50" s="36" t="s">
        <v>432</v>
      </c>
      <c r="B50" s="197" t="s">
        <v>667</v>
      </c>
      <c r="C50" t="s">
        <v>864</v>
      </c>
      <c r="D50" s="40">
        <v>579.897426172466</v>
      </c>
      <c r="E50" s="37">
        <v>527.33803229157604</v>
      </c>
      <c r="F50" s="37">
        <v>527.25836264962595</v>
      </c>
      <c r="G50" s="37">
        <v>522.42562489517604</v>
      </c>
      <c r="H50" s="37">
        <v>478.63371847636301</v>
      </c>
      <c r="I50" s="37">
        <v>446.00004143278801</v>
      </c>
      <c r="J50" s="37">
        <v>470.29342334139801</v>
      </c>
      <c r="K50" s="37">
        <v>494.794262222947</v>
      </c>
      <c r="L50" s="37">
        <v>471.24862571893698</v>
      </c>
      <c r="M50" s="37">
        <v>510.55633845425098</v>
      </c>
      <c r="N50" s="37">
        <v>493.89962385223703</v>
      </c>
      <c r="O50" s="37">
        <v>493.757329875312</v>
      </c>
      <c r="P50" s="37">
        <v>591.21169798260996</v>
      </c>
      <c r="Q50" s="37">
        <v>592.60561506302201</v>
      </c>
      <c r="R50" s="37">
        <v>580.65674958785803</v>
      </c>
      <c r="S50" s="37">
        <v>555.44645839822601</v>
      </c>
      <c r="T50" s="37">
        <v>585.91101318036897</v>
      </c>
      <c r="U50" s="41">
        <v>575.58600451094503</v>
      </c>
      <c r="V50" s="40">
        <v>48.691845697769004</v>
      </c>
      <c r="W50" s="37">
        <v>56.875600239678157</v>
      </c>
      <c r="X50" s="37">
        <v>75.359453406630891</v>
      </c>
      <c r="Y50" s="37">
        <v>83.93558661092932</v>
      </c>
      <c r="Z50" s="37">
        <v>89.592943464856859</v>
      </c>
      <c r="AA50" s="37">
        <v>104.16900169231408</v>
      </c>
      <c r="AB50" s="37">
        <v>82.121389653925945</v>
      </c>
      <c r="AC50" s="37">
        <v>106.27960038961008</v>
      </c>
      <c r="AD50" s="37">
        <v>117.92075097263393</v>
      </c>
      <c r="AE50" s="37">
        <v>131.32137152320465</v>
      </c>
      <c r="AF50" s="37">
        <v>129.87084530476577</v>
      </c>
      <c r="AG50" s="37">
        <v>121.35143493706167</v>
      </c>
      <c r="AH50" s="38">
        <v>100</v>
      </c>
      <c r="AI50" s="37">
        <v>96.562357078624729</v>
      </c>
      <c r="AJ50" s="37">
        <v>107.42907683898351</v>
      </c>
      <c r="AK50" s="37">
        <v>133.00909869069594</v>
      </c>
      <c r="AL50" s="37">
        <v>130.97859129576227</v>
      </c>
      <c r="AM50" s="41">
        <v>111.67569846472038</v>
      </c>
      <c r="AN50" s="40">
        <v>165.73591500096401</v>
      </c>
      <c r="AO50" s="37">
        <v>188.51628685853399</v>
      </c>
      <c r="AP50" s="37">
        <v>221.81641482426301</v>
      </c>
      <c r="AQ50" s="37">
        <v>239.80286670781899</v>
      </c>
      <c r="AR50" s="37">
        <v>249.269779304406</v>
      </c>
      <c r="AS50" s="37">
        <v>284.29409225920398</v>
      </c>
      <c r="AT50" s="37">
        <v>222.42691336127299</v>
      </c>
      <c r="AU50" s="37">
        <v>284.54410764553501</v>
      </c>
      <c r="AV50" s="37">
        <v>309.25119018554699</v>
      </c>
      <c r="AW50" s="37">
        <v>316.11636352539102</v>
      </c>
      <c r="AX50" s="37">
        <v>316.15191650390602</v>
      </c>
      <c r="AY50" s="37">
        <v>314.80508422851602</v>
      </c>
      <c r="AZ50" s="37">
        <v>311.99905395507801</v>
      </c>
      <c r="BA50" s="37">
        <v>316.62527465820301</v>
      </c>
      <c r="BB50" s="37">
        <v>297.67398071289102</v>
      </c>
      <c r="BC50" s="37">
        <v>359.91194812609598</v>
      </c>
      <c r="BD50" s="37">
        <v>348.201631273548</v>
      </c>
      <c r="BE50" s="41">
        <v>293.350159629632</v>
      </c>
      <c r="BF50" s="42">
        <f t="shared" si="5"/>
        <v>0.59429098180538276</v>
      </c>
      <c r="BG50" s="268">
        <f t="shared" si="6"/>
        <v>1.6826773930880179</v>
      </c>
      <c r="BH50" s="268">
        <f t="shared" si="7"/>
        <v>0.57507560085109399</v>
      </c>
      <c r="BI50" s="262" t="str">
        <f>VLOOKUP(A50,'3.1 Metadata'!A51:B222,2,FALSE)</f>
        <v>COD</v>
      </c>
      <c r="BJ50" s="260">
        <f t="shared" si="3"/>
        <v>1.2323963471410151</v>
      </c>
      <c r="BK50" s="660">
        <f t="shared" si="4"/>
        <v>1.3097859129576226</v>
      </c>
      <c r="BL50" s="203">
        <f>VLOOKUP(BI50,'3.1 Metadata'!$B$4:$P$197,15,FALSE)</f>
        <v>1</v>
      </c>
    </row>
    <row r="51" spans="1:64" x14ac:dyDescent="0.25">
      <c r="A51" s="36" t="s">
        <v>433</v>
      </c>
      <c r="B51" s="197" t="s">
        <v>668</v>
      </c>
      <c r="C51" s="39" t="s">
        <v>865</v>
      </c>
      <c r="D51" s="40">
        <v>6.5876733333333304</v>
      </c>
      <c r="E51" s="37">
        <v>5.9910566666666698</v>
      </c>
      <c r="F51" s="37">
        <v>5.9969099999999997</v>
      </c>
      <c r="G51" s="37">
        <v>5.9467783333333299</v>
      </c>
      <c r="H51" s="37">
        <v>5.4437008333333301</v>
      </c>
      <c r="I51" s="37">
        <v>5.0981308333333297</v>
      </c>
      <c r="J51" s="37">
        <v>5.36086666666667</v>
      </c>
      <c r="K51" s="37">
        <v>5.6240750000000004</v>
      </c>
      <c r="L51" s="37">
        <v>5.3687115350877201</v>
      </c>
      <c r="M51" s="37">
        <v>5.7924755370391603</v>
      </c>
      <c r="N51" s="37">
        <v>5.6163116861762203</v>
      </c>
      <c r="O51" s="37">
        <v>5.6124666666666698</v>
      </c>
      <c r="P51" s="37">
        <v>6.7279068312963002</v>
      </c>
      <c r="Q51" s="37">
        <v>6.7317182572463796</v>
      </c>
      <c r="R51" s="37">
        <v>6.6028934656140397</v>
      </c>
      <c r="S51" s="37">
        <v>6.3146187866666699</v>
      </c>
      <c r="T51" s="37">
        <v>6.669446615</v>
      </c>
      <c r="U51" s="41">
        <v>6.54215220416667</v>
      </c>
      <c r="V51" s="40">
        <v>79.870232705995704</v>
      </c>
      <c r="W51" s="37">
        <v>81.544099603979177</v>
      </c>
      <c r="X51" s="37">
        <v>83.914116925545216</v>
      </c>
      <c r="Y51" s="37">
        <v>85.656324678887543</v>
      </c>
      <c r="Z51" s="37">
        <v>87.739726834078454</v>
      </c>
      <c r="AA51" s="37">
        <v>91.367495150840895</v>
      </c>
      <c r="AB51" s="37">
        <v>91.850849533332635</v>
      </c>
      <c r="AC51" s="37">
        <v>94.812187857640467</v>
      </c>
      <c r="AD51" s="37">
        <v>95.417699701967834</v>
      </c>
      <c r="AE51" s="37">
        <v>97.684045283036426</v>
      </c>
      <c r="AF51" s="37">
        <v>98.55164652995218</v>
      </c>
      <c r="AG51" s="37">
        <v>99.568806527856751</v>
      </c>
      <c r="AH51" s="38">
        <v>100</v>
      </c>
      <c r="AI51" s="37">
        <v>100.25459516653126</v>
      </c>
      <c r="AJ51" s="37">
        <v>101.44227286926129</v>
      </c>
      <c r="AK51" s="37">
        <v>102.20091584368294</v>
      </c>
      <c r="AL51" s="37">
        <v>102.95935202526789</v>
      </c>
      <c r="AM51" s="41">
        <v>105.64963735199673</v>
      </c>
      <c r="AN51" s="40">
        <v>8.6478560000000009</v>
      </c>
      <c r="AO51" s="37">
        <v>8.4598270000000007</v>
      </c>
      <c r="AP51" s="37">
        <v>8.5694379999999999</v>
      </c>
      <c r="AQ51" s="37">
        <v>8.2871089999999992</v>
      </c>
      <c r="AR51" s="37">
        <v>8.162445</v>
      </c>
      <c r="AS51" s="37">
        <v>7.9441280000000001</v>
      </c>
      <c r="AT51" s="37">
        <v>7.731134</v>
      </c>
      <c r="AU51" s="37">
        <v>7.5908369999999996</v>
      </c>
      <c r="AV51" s="37">
        <v>7.4664919999999997</v>
      </c>
      <c r="AW51" s="37">
        <v>7.5641360000000004</v>
      </c>
      <c r="AX51" s="37">
        <v>7.3548460000000002</v>
      </c>
      <c r="AY51" s="37">
        <v>7.3286740000000004</v>
      </c>
      <c r="AZ51" s="37">
        <v>7.3053569999999999</v>
      </c>
      <c r="BA51" s="37">
        <v>7.0798560000000004</v>
      </c>
      <c r="BB51" s="37">
        <v>6.8716790000000003</v>
      </c>
      <c r="BC51" s="37">
        <v>6.7659969999999996</v>
      </c>
      <c r="BD51" s="37">
        <v>6.7915580000000002</v>
      </c>
      <c r="BE51" s="41">
        <v>6.632676</v>
      </c>
      <c r="BF51" s="42">
        <f t="shared" si="5"/>
        <v>1.0183090730084507</v>
      </c>
      <c r="BG51" s="43">
        <f t="shared" si="6"/>
        <v>0.98202012189250243</v>
      </c>
      <c r="BH51" s="43">
        <f t="shared" si="7"/>
        <v>1.3497040846717014</v>
      </c>
      <c r="BI51" s="22" t="str">
        <f>VLOOKUP(A51,'3.1 Metadata'!A52:B223,2,FALSE)</f>
        <v>DNK</v>
      </c>
      <c r="BJ51" s="23">
        <f t="shared" si="3"/>
        <v>1.085929502859488</v>
      </c>
      <c r="BK51" s="660">
        <f t="shared" si="4"/>
        <v>1.0295935202526789</v>
      </c>
      <c r="BL51" s="203">
        <f>VLOOKUP(BI51,'3.1 Metadata'!$B$4:$P$197,15,FALSE)</f>
        <v>0</v>
      </c>
    </row>
    <row r="52" spans="1:64" x14ac:dyDescent="0.25">
      <c r="A52" s="36" t="s">
        <v>434</v>
      </c>
      <c r="B52" s="197" t="s">
        <v>669</v>
      </c>
      <c r="C52" s="39" t="s">
        <v>866</v>
      </c>
      <c r="D52" s="40">
        <v>177.721</v>
      </c>
      <c r="E52" s="37">
        <v>177.721</v>
      </c>
      <c r="F52" s="37">
        <v>177.721</v>
      </c>
      <c r="G52" s="37">
        <v>177.721</v>
      </c>
      <c r="H52" s="37">
        <v>177.721</v>
      </c>
      <c r="I52" s="37">
        <v>177.721</v>
      </c>
      <c r="J52" s="37">
        <v>177.721</v>
      </c>
      <c r="K52" s="37">
        <v>177.721</v>
      </c>
      <c r="L52" s="37">
        <v>177.721</v>
      </c>
      <c r="M52" s="37">
        <v>177.721</v>
      </c>
      <c r="N52" s="37">
        <v>177.721</v>
      </c>
      <c r="O52" s="37">
        <v>177.721</v>
      </c>
      <c r="P52" s="37">
        <v>177.721</v>
      </c>
      <c r="Q52" s="37">
        <v>177.721</v>
      </c>
      <c r="R52" s="37">
        <v>177.721</v>
      </c>
      <c r="S52" s="37">
        <v>177.721</v>
      </c>
      <c r="T52" s="37">
        <v>177.721</v>
      </c>
      <c r="U52" s="41">
        <v>177.721</v>
      </c>
      <c r="V52" s="40">
        <v>0</v>
      </c>
      <c r="W52" s="37">
        <v>0</v>
      </c>
      <c r="X52" s="37">
        <v>0</v>
      </c>
      <c r="Y52" s="37">
        <v>0</v>
      </c>
      <c r="Z52" s="37">
        <v>0</v>
      </c>
      <c r="AA52" s="37">
        <v>0</v>
      </c>
      <c r="AB52" s="37">
        <v>0</v>
      </c>
      <c r="AC52" s="37">
        <v>0</v>
      </c>
      <c r="AD52" s="37">
        <v>0</v>
      </c>
      <c r="AE52" s="37">
        <v>0</v>
      </c>
      <c r="AF52" s="37">
        <v>96.918709466563371</v>
      </c>
      <c r="AG52" s="37">
        <v>98.142118613677013</v>
      </c>
      <c r="AH52" s="38">
        <v>100</v>
      </c>
      <c r="AI52" s="37">
        <v>100.44708826162253</v>
      </c>
      <c r="AJ52" s="37">
        <v>100.71185558688352</v>
      </c>
      <c r="AK52" s="37">
        <v>101.72565419583862</v>
      </c>
      <c r="AL52" s="37">
        <v>104.16006337689068</v>
      </c>
      <c r="AM52" s="41">
        <v>105.50511892014455</v>
      </c>
      <c r="AN52" s="40" t="e">
        <v>#REF!</v>
      </c>
      <c r="AO52" s="37" t="e">
        <v>#REF!</v>
      </c>
      <c r="AP52" s="37" t="e">
        <v>#REF!</v>
      </c>
      <c r="AQ52" s="37" t="e">
        <v>#REF!</v>
      </c>
      <c r="AR52" s="37" t="e">
        <v>#REF!</v>
      </c>
      <c r="AS52" s="37" t="e">
        <v>#REF!</v>
      </c>
      <c r="AT52" s="37" t="e">
        <v>#REF!</v>
      </c>
      <c r="AU52" s="37" t="e">
        <v>#REF!</v>
      </c>
      <c r="AV52" s="37">
        <v>93.571823120117202</v>
      </c>
      <c r="AW52" s="37">
        <v>98.269592285156307</v>
      </c>
      <c r="AX52" s="37">
        <v>100.15228271484401</v>
      </c>
      <c r="AY52" s="37">
        <v>102.11085510253901</v>
      </c>
      <c r="AZ52" s="37">
        <v>103.302284240723</v>
      </c>
      <c r="BA52" s="37">
        <v>106.126457214355</v>
      </c>
      <c r="BB52" s="37">
        <v>106.022705078125</v>
      </c>
      <c r="BC52" s="37">
        <v>104.579041408436</v>
      </c>
      <c r="BD52" s="37">
        <v>105.20369006035899</v>
      </c>
      <c r="BE52" s="41">
        <v>105.293226569707</v>
      </c>
      <c r="BF52" s="42">
        <f t="shared" si="5"/>
        <v>0.59195981375503737</v>
      </c>
      <c r="BG52" s="43">
        <f t="shared" si="6"/>
        <v>1.6893038628021062</v>
      </c>
      <c r="BH52" s="43" t="e">
        <f t="shared" si="7"/>
        <v>#REF!</v>
      </c>
      <c r="BI52" s="22" t="str">
        <f>VLOOKUP(A52,'3.1 Metadata'!A53:B224,2,FALSE)</f>
        <v>DJI</v>
      </c>
      <c r="BJ52" s="23" t="e">
        <f t="shared" si="3"/>
        <v>#DIV/0!</v>
      </c>
      <c r="BK52" s="660">
        <f t="shared" si="4"/>
        <v>1.0416006337689068</v>
      </c>
      <c r="BL52" s="203">
        <f>VLOOKUP(BI52,'3.1 Metadata'!$B$4:$P$197,15,FALSE)</f>
        <v>0</v>
      </c>
    </row>
    <row r="53" spans="1:64" x14ac:dyDescent="0.25">
      <c r="A53" s="36" t="s">
        <v>435</v>
      </c>
      <c r="B53" s="197" t="s">
        <v>670</v>
      </c>
      <c r="C53" s="39" t="s">
        <v>831</v>
      </c>
      <c r="D53" s="40">
        <v>2.7</v>
      </c>
      <c r="E53" s="37">
        <v>2.7</v>
      </c>
      <c r="F53" s="37">
        <v>2.7</v>
      </c>
      <c r="G53" s="37">
        <v>2.7</v>
      </c>
      <c r="H53" s="37">
        <v>2.7</v>
      </c>
      <c r="I53" s="37">
        <v>2.7</v>
      </c>
      <c r="J53" s="37">
        <v>2.7</v>
      </c>
      <c r="K53" s="37">
        <v>2.7</v>
      </c>
      <c r="L53" s="37">
        <v>2.7</v>
      </c>
      <c r="M53" s="37">
        <v>2.7</v>
      </c>
      <c r="N53" s="37">
        <v>2.7</v>
      </c>
      <c r="O53" s="37">
        <v>2.7</v>
      </c>
      <c r="P53" s="37">
        <v>2.7</v>
      </c>
      <c r="Q53" s="37">
        <v>2.7</v>
      </c>
      <c r="R53" s="37">
        <v>2.7</v>
      </c>
      <c r="S53" s="37">
        <v>2.7</v>
      </c>
      <c r="T53" s="37">
        <v>2.7</v>
      </c>
      <c r="U53" s="41">
        <v>2.7</v>
      </c>
      <c r="V53" s="40">
        <v>77.604862331162053</v>
      </c>
      <c r="W53" s="37">
        <v>80.547643765759673</v>
      </c>
      <c r="X53" s="37">
        <v>79.381130360749609</v>
      </c>
      <c r="Y53" s="37">
        <v>81.260145617435739</v>
      </c>
      <c r="Z53" s="37">
        <v>82.499402357991841</v>
      </c>
      <c r="AA53" s="37">
        <v>83.74380528880387</v>
      </c>
      <c r="AB53" s="37">
        <v>90.446587339489781</v>
      </c>
      <c r="AC53" s="37">
        <v>90.715186339207264</v>
      </c>
      <c r="AD53" s="37">
        <v>92.244029224797174</v>
      </c>
      <c r="AE53" s="37">
        <v>90.434622607430427</v>
      </c>
      <c r="AF53" s="37">
        <v>93.65996154624257</v>
      </c>
      <c r="AG53" s="37">
        <v>93.614460407173169</v>
      </c>
      <c r="AH53" s="38">
        <v>100</v>
      </c>
      <c r="AI53" s="37">
        <v>103.90735728394279</v>
      </c>
      <c r="AJ53" s="37">
        <v>100.57715674989032</v>
      </c>
      <c r="AK53" s="37">
        <v>104.22554851740952</v>
      </c>
      <c r="AL53" s="37">
        <v>107.60846401057778</v>
      </c>
      <c r="AM53" s="41">
        <v>106.38950687682933</v>
      </c>
      <c r="AN53" s="40">
        <v>1.8701908427201299</v>
      </c>
      <c r="AO53" s="37">
        <v>1.89021987266962</v>
      </c>
      <c r="AP53" s="37">
        <v>1.8065715208083699</v>
      </c>
      <c r="AQ53" s="37">
        <v>1.7950137340463399</v>
      </c>
      <c r="AR53" s="37">
        <v>1.77471477770487</v>
      </c>
      <c r="AS53" s="37">
        <v>1.7671115402267401</v>
      </c>
      <c r="AT53" s="37">
        <v>1.8941098795284901</v>
      </c>
      <c r="AU53" s="37">
        <v>1.87785311912683</v>
      </c>
      <c r="AV53" s="37">
        <v>1.8704295158386199</v>
      </c>
      <c r="AW53" s="37">
        <v>1.8592386245727499</v>
      </c>
      <c r="AX53" s="37">
        <v>1.86717689037323</v>
      </c>
      <c r="AY53" s="37">
        <v>1.81103038787842</v>
      </c>
      <c r="AZ53" s="37">
        <v>1.8411551713943499</v>
      </c>
      <c r="BA53" s="37">
        <v>1.8258967399597199</v>
      </c>
      <c r="BB53" s="37">
        <v>1.7375373840332</v>
      </c>
      <c r="BC53" s="37">
        <v>1.75834817466114</v>
      </c>
      <c r="BD53" s="37">
        <v>1.7835803965477699</v>
      </c>
      <c r="BE53" s="41">
        <v>1.74237735920666</v>
      </c>
      <c r="BF53" s="42">
        <f t="shared" si="5"/>
        <v>0.66058533205472958</v>
      </c>
      <c r="BG53" s="43">
        <f t="shared" si="6"/>
        <v>1.5138089683122875</v>
      </c>
      <c r="BH53" s="43">
        <f t="shared" si="7"/>
        <v>0.69550115523215916</v>
      </c>
      <c r="BI53" s="22" t="str">
        <f>VLOOKUP(A53,'3.1 Metadata'!A54:B225,2,FALSE)</f>
        <v>DMA</v>
      </c>
      <c r="BJ53" s="23">
        <f t="shared" si="3"/>
        <v>1.1862232593361186</v>
      </c>
      <c r="BK53" s="660">
        <f t="shared" si="4"/>
        <v>1.0760846401057778</v>
      </c>
      <c r="BL53" s="203">
        <f>VLOOKUP(BI53,'3.1 Metadata'!$B$4:$P$197,15,FALSE)</f>
        <v>0</v>
      </c>
    </row>
    <row r="54" spans="1:64" x14ac:dyDescent="0.25">
      <c r="A54" s="36" t="s">
        <v>436</v>
      </c>
      <c r="B54" s="197" t="s">
        <v>671</v>
      </c>
      <c r="C54" s="39" t="s">
        <v>867</v>
      </c>
      <c r="D54" s="40">
        <v>29.3699996161352</v>
      </c>
      <c r="E54" s="37">
        <v>41.930314572938698</v>
      </c>
      <c r="F54" s="37">
        <v>30.282808177008199</v>
      </c>
      <c r="G54" s="37">
        <v>33.300035201722999</v>
      </c>
      <c r="H54" s="37">
        <v>33.171870575549498</v>
      </c>
      <c r="I54" s="37">
        <v>34.529360957350598</v>
      </c>
      <c r="J54" s="37">
        <v>35.971865545260002</v>
      </c>
      <c r="K54" s="37">
        <v>36.821291867081499</v>
      </c>
      <c r="L54" s="37">
        <v>38.087584866809898</v>
      </c>
      <c r="M54" s="37">
        <v>39.320300843225802</v>
      </c>
      <c r="N54" s="37">
        <v>41.794503425229699</v>
      </c>
      <c r="O54" s="37">
        <v>43.549672619047598</v>
      </c>
      <c r="P54" s="37">
        <v>45.045499074074101</v>
      </c>
      <c r="Q54" s="37">
        <v>46.064443939393897</v>
      </c>
      <c r="R54" s="37">
        <v>47.534358196248199</v>
      </c>
      <c r="S54" s="37">
        <v>49.509992857142898</v>
      </c>
      <c r="T54" s="37">
        <v>51.294858333333302</v>
      </c>
      <c r="U54" s="41">
        <v>56.524533333333302</v>
      </c>
      <c r="V54" s="40">
        <v>37.05049405392554</v>
      </c>
      <c r="W54" s="37">
        <v>53.784835071745917</v>
      </c>
      <c r="X54" s="37">
        <v>56.894271840346356</v>
      </c>
      <c r="Y54" s="37">
        <v>60.6727596949979</v>
      </c>
      <c r="Z54" s="37">
        <v>65.306112308354486</v>
      </c>
      <c r="AA54" s="37">
        <v>72.092519426927353</v>
      </c>
      <c r="AB54" s="37">
        <v>74.614421419585682</v>
      </c>
      <c r="AC54" s="37">
        <v>78.675992770366634</v>
      </c>
      <c r="AD54" s="37">
        <v>85.017871929202755</v>
      </c>
      <c r="AE54" s="37">
        <v>89.352237385854622</v>
      </c>
      <c r="AF54" s="37">
        <v>93.545376285982641</v>
      </c>
      <c r="AG54" s="37">
        <v>97.587742283136919</v>
      </c>
      <c r="AH54" s="38">
        <v>100</v>
      </c>
      <c r="AI54" s="37">
        <v>101.99367846452935</v>
      </c>
      <c r="AJ54" s="37">
        <v>106.25841667174664</v>
      </c>
      <c r="AK54" s="37">
        <v>110.63784635641009</v>
      </c>
      <c r="AL54" s="37">
        <v>113.43213644510483</v>
      </c>
      <c r="AM54" s="41">
        <v>118.79010796958252</v>
      </c>
      <c r="AN54" s="40">
        <v>10.0083721136234</v>
      </c>
      <c r="AO54" s="37">
        <v>14.147893196717</v>
      </c>
      <c r="AP54" s="37">
        <v>14.513724385699801</v>
      </c>
      <c r="AQ54" s="37">
        <v>15.0229899293043</v>
      </c>
      <c r="AR54" s="37">
        <v>15.4640223691581</v>
      </c>
      <c r="AS54" s="37">
        <v>16.745277548435499</v>
      </c>
      <c r="AT54" s="37">
        <v>17.199928248944499</v>
      </c>
      <c r="AU54" s="37">
        <v>17.927293547961899</v>
      </c>
      <c r="AV54" s="37">
        <v>18.975978851318398</v>
      </c>
      <c r="AW54" s="37">
        <v>20.189214706420898</v>
      </c>
      <c r="AX54" s="37">
        <v>20.887376785278299</v>
      </c>
      <c r="AY54" s="37">
        <v>21.358970642089801</v>
      </c>
      <c r="AZ54" s="37">
        <v>21.151008605956999</v>
      </c>
      <c r="BA54" s="37">
        <v>20.818893432617202</v>
      </c>
      <c r="BB54" s="37">
        <v>21.613275527954102</v>
      </c>
      <c r="BC54" s="37">
        <v>21.9764148790494</v>
      </c>
      <c r="BD54" s="37">
        <v>22.136289009670602</v>
      </c>
      <c r="BE54" s="41">
        <v>22.905835987020598</v>
      </c>
      <c r="BF54" s="42">
        <f t="shared" si="5"/>
        <v>0.43154986150503938</v>
      </c>
      <c r="BG54" s="268">
        <f t="shared" si="6"/>
        <v>2.3172293382564848</v>
      </c>
      <c r="BH54" s="268">
        <f t="shared" si="7"/>
        <v>0.48687301935728738</v>
      </c>
      <c r="BI54" s="262" t="str">
        <f>VLOOKUP(A54,'3.1 Metadata'!A55:B226,2,FALSE)</f>
        <v>DOM</v>
      </c>
      <c r="BJ54" s="260">
        <f t="shared" si="3"/>
        <v>1.4417630137338302</v>
      </c>
      <c r="BK54" s="660">
        <f t="shared" si="4"/>
        <v>1.1343213644510484</v>
      </c>
      <c r="BL54" s="203">
        <f>VLOOKUP(BI54,'3.1 Metadata'!$B$4:$P$197,15,FALSE)</f>
        <v>1</v>
      </c>
    </row>
    <row r="55" spans="1:64" x14ac:dyDescent="0.25">
      <c r="A55" s="36" t="s">
        <v>437</v>
      </c>
      <c r="B55" s="197" t="s">
        <v>672</v>
      </c>
      <c r="C55" s="39" t="s">
        <v>868</v>
      </c>
      <c r="D55" s="40">
        <v>1</v>
      </c>
      <c r="E55" s="37">
        <v>1</v>
      </c>
      <c r="F55" s="37">
        <v>1</v>
      </c>
      <c r="G55" s="37">
        <v>1</v>
      </c>
      <c r="H55" s="37">
        <v>1</v>
      </c>
      <c r="I55" s="37">
        <v>1</v>
      </c>
      <c r="J55" s="37">
        <v>1</v>
      </c>
      <c r="K55" s="37">
        <v>1</v>
      </c>
      <c r="L55" s="37">
        <v>1</v>
      </c>
      <c r="M55" s="37">
        <v>1</v>
      </c>
      <c r="N55" s="37">
        <v>1</v>
      </c>
      <c r="O55" s="37">
        <v>1</v>
      </c>
      <c r="P55" s="37">
        <v>1</v>
      </c>
      <c r="Q55" s="37">
        <v>1</v>
      </c>
      <c r="R55" s="37">
        <v>1</v>
      </c>
      <c r="S55" s="37">
        <v>1</v>
      </c>
      <c r="T55" s="37">
        <v>1</v>
      </c>
      <c r="U55" s="41">
        <v>1</v>
      </c>
      <c r="V55" s="40">
        <v>54.627323748956925</v>
      </c>
      <c r="W55" s="37">
        <v>56.95545599759425</v>
      </c>
      <c r="X55" s="37">
        <v>61.359656814927085</v>
      </c>
      <c r="Y55" s="37">
        <v>66.268988237202137</v>
      </c>
      <c r="Z55" s="37">
        <v>70.676208806168233</v>
      </c>
      <c r="AA55" s="37">
        <v>80.462968825582919</v>
      </c>
      <c r="AB55" s="37">
        <v>80.990433807477075</v>
      </c>
      <c r="AC55" s="37">
        <v>87.036434458982114</v>
      </c>
      <c r="AD55" s="37">
        <v>91.965008987441379</v>
      </c>
      <c r="AE55" s="37">
        <v>96.549697413258556</v>
      </c>
      <c r="AF55" s="37">
        <v>99.537957869969702</v>
      </c>
      <c r="AG55" s="37">
        <v>102.55465781406828</v>
      </c>
      <c r="AH55" s="38">
        <v>100</v>
      </c>
      <c r="AI55" s="37">
        <v>101.90164677546638</v>
      </c>
      <c r="AJ55" s="37">
        <v>103.88505863935997</v>
      </c>
      <c r="AK55" s="37">
        <v>105.77459651526841</v>
      </c>
      <c r="AL55" s="37">
        <v>106.29865678285164</v>
      </c>
      <c r="AM55" s="41">
        <v>105.31646327338208</v>
      </c>
      <c r="AN55" s="40">
        <v>0.37244592813528299</v>
      </c>
      <c r="AO55" s="37">
        <v>0.37813870289743101</v>
      </c>
      <c r="AP55" s="37">
        <v>0.39507278648267502</v>
      </c>
      <c r="AQ55" s="37">
        <v>0.41414920533610899</v>
      </c>
      <c r="AR55" s="37">
        <v>0.43013751432323699</v>
      </c>
      <c r="AS55" s="37">
        <v>0.48035646180990998</v>
      </c>
      <c r="AT55" s="37">
        <v>0.47984726327902499</v>
      </c>
      <c r="AU55" s="37">
        <v>0.50972862958764398</v>
      </c>
      <c r="AV55" s="37">
        <v>0.52757233381271396</v>
      </c>
      <c r="AW55" s="37">
        <v>0.551044821739197</v>
      </c>
      <c r="AX55" s="37">
        <v>0.54298925399780296</v>
      </c>
      <c r="AY55" s="37">
        <v>0.54443764686584495</v>
      </c>
      <c r="AZ55" s="37">
        <v>0.55373710393905595</v>
      </c>
      <c r="BA55" s="37">
        <v>0.54920655488967896</v>
      </c>
      <c r="BB55" s="37">
        <v>0.53482097387313798</v>
      </c>
      <c r="BC55" s="37">
        <v>0.53178073617551402</v>
      </c>
      <c r="BD55" s="37">
        <v>0.525042637268051</v>
      </c>
      <c r="BE55" s="41">
        <v>0.51399657785294495</v>
      </c>
      <c r="BF55" s="42">
        <f t="shared" si="5"/>
        <v>0.525042637268051</v>
      </c>
      <c r="BG55" s="268">
        <f t="shared" si="6"/>
        <v>1.9046072242880878</v>
      </c>
      <c r="BH55" s="268">
        <f t="shared" si="7"/>
        <v>0.50972862958764398</v>
      </c>
      <c r="BI55" s="262" t="str">
        <f>VLOOKUP(A55,'3.1 Metadata'!A56:B227,2,FALSE)</f>
        <v>ECU</v>
      </c>
      <c r="BJ55" s="260">
        <f t="shared" si="3"/>
        <v>1.2213121716624005</v>
      </c>
      <c r="BK55" s="660">
        <f t="shared" si="4"/>
        <v>1.0629865678285164</v>
      </c>
      <c r="BL55" s="203">
        <f>VLOOKUP(BI55,'3.1 Metadata'!$B$4:$P$197,15,FALSE)</f>
        <v>1</v>
      </c>
    </row>
    <row r="56" spans="1:64" x14ac:dyDescent="0.25">
      <c r="A56" s="36" t="s">
        <v>438</v>
      </c>
      <c r="B56" s="197" t="s">
        <v>673</v>
      </c>
      <c r="C56" s="39" t="s">
        <v>869</v>
      </c>
      <c r="D56" s="40">
        <v>5.8508750000000003</v>
      </c>
      <c r="E56" s="37">
        <v>6.19624166666667</v>
      </c>
      <c r="F56" s="37">
        <v>5.7788333333333304</v>
      </c>
      <c r="G56" s="37">
        <v>5.7331666666666701</v>
      </c>
      <c r="H56" s="37">
        <v>5.6354333333333297</v>
      </c>
      <c r="I56" s="37">
        <v>5.4325000000000001</v>
      </c>
      <c r="J56" s="37">
        <v>5.54455330862978</v>
      </c>
      <c r="K56" s="37">
        <v>5.62194291761051</v>
      </c>
      <c r="L56" s="37">
        <v>5.9328276515151499</v>
      </c>
      <c r="M56" s="37">
        <v>6.05605833333333</v>
      </c>
      <c r="N56" s="37">
        <v>6.8703250000000002</v>
      </c>
      <c r="O56" s="37">
        <v>7.0776085606060599</v>
      </c>
      <c r="P56" s="37">
        <v>7.6912583333333302</v>
      </c>
      <c r="Q56" s="37">
        <v>10.0254007885465</v>
      </c>
      <c r="R56" s="37">
        <v>17.782533515063601</v>
      </c>
      <c r="S56" s="37">
        <v>17.767290421810699</v>
      </c>
      <c r="T56" s="37">
        <v>16.7705818428763</v>
      </c>
      <c r="U56" s="41">
        <v>15.759172916666699</v>
      </c>
      <c r="V56" s="40">
        <v>28.62505717786269</v>
      </c>
      <c r="W56" s="37">
        <v>31.965575112710919</v>
      </c>
      <c r="X56" s="37">
        <v>33.951509830579987</v>
      </c>
      <c r="Y56" s="37">
        <v>36.450333392219683</v>
      </c>
      <c r="Z56" s="37">
        <v>41.04152255101522</v>
      </c>
      <c r="AA56" s="37">
        <v>46.050223587652773</v>
      </c>
      <c r="AB56" s="37">
        <v>51.201190810775856</v>
      </c>
      <c r="AC56" s="37">
        <v>56.376025854117316</v>
      </c>
      <c r="AD56" s="37">
        <v>62.951148416805545</v>
      </c>
      <c r="AE56" s="37">
        <v>75.215843529922992</v>
      </c>
      <c r="AF56" s="37">
        <v>81.769155204566772</v>
      </c>
      <c r="AG56" s="37">
        <v>90.966242742798201</v>
      </c>
      <c r="AH56" s="38">
        <v>100</v>
      </c>
      <c r="AI56" s="37">
        <v>106.24566313599021</v>
      </c>
      <c r="AJ56" s="37">
        <v>130.61050745529687</v>
      </c>
      <c r="AK56" s="37">
        <v>158.59540985719528</v>
      </c>
      <c r="AL56" s="37">
        <v>180.20017672788995</v>
      </c>
      <c r="AM56" s="41">
        <v>191.41082327562157</v>
      </c>
      <c r="AN56" s="40">
        <v>0.90500751895648002</v>
      </c>
      <c r="AO56" s="37">
        <v>0.98412629931760998</v>
      </c>
      <c r="AP56" s="37">
        <v>1.0136914985600101</v>
      </c>
      <c r="AQ56" s="37">
        <v>1.05633219321927</v>
      </c>
      <c r="AR56" s="37">
        <v>1.1582706673013301</v>
      </c>
      <c r="AS56" s="37">
        <v>1.2748287415941399</v>
      </c>
      <c r="AT56" s="37">
        <v>1.4067012623970601</v>
      </c>
      <c r="AU56" s="37">
        <v>1.5310342695631101</v>
      </c>
      <c r="AV56" s="37">
        <v>1.6746172904968299</v>
      </c>
      <c r="AW56" s="37">
        <v>1.7469180822372401</v>
      </c>
      <c r="AX56" s="37">
        <v>1.87536120414734</v>
      </c>
      <c r="AY56" s="37">
        <v>2.1618614196777299</v>
      </c>
      <c r="AZ56" s="37">
        <v>2.2963895797729501</v>
      </c>
      <c r="BA56" s="37">
        <v>2.56308174133301</v>
      </c>
      <c r="BB56" s="37">
        <v>3.2666029930114702</v>
      </c>
      <c r="BC56" s="37">
        <v>3.87351047522192</v>
      </c>
      <c r="BD56" s="37">
        <v>4.32399224303441</v>
      </c>
      <c r="BE56" s="41">
        <v>4.5383015566518603</v>
      </c>
      <c r="BF56" s="42">
        <f t="shared" si="5"/>
        <v>0.25783197527348328</v>
      </c>
      <c r="BG56" s="268">
        <f t="shared" si="6"/>
        <v>3.8784948955198302</v>
      </c>
      <c r="BH56" s="268">
        <f t="shared" si="7"/>
        <v>0.27233187743105802</v>
      </c>
      <c r="BI56" s="262" t="str">
        <f>VLOOKUP(A56,'3.1 Metadata'!A57:B228,2,FALSE)</f>
        <v>EGY</v>
      </c>
      <c r="BJ56" s="260">
        <f t="shared" si="3"/>
        <v>3.19639729828046</v>
      </c>
      <c r="BK56" s="660">
        <f t="shared" si="4"/>
        <v>1.8020017672788995</v>
      </c>
      <c r="BL56" s="203">
        <f>VLOOKUP(BI56,'3.1 Metadata'!$B$4:$P$197,15,FALSE)</f>
        <v>1</v>
      </c>
    </row>
    <row r="57" spans="1:64" x14ac:dyDescent="0.25">
      <c r="A57" s="36" t="s">
        <v>439</v>
      </c>
      <c r="B57" s="197" t="s">
        <v>674</v>
      </c>
      <c r="C57" s="39" t="s">
        <v>868</v>
      </c>
      <c r="D57" s="40">
        <v>1</v>
      </c>
      <c r="E57" s="37">
        <v>1</v>
      </c>
      <c r="F57" s="37">
        <v>1</v>
      </c>
      <c r="G57" s="37">
        <v>1</v>
      </c>
      <c r="H57" s="37">
        <v>1</v>
      </c>
      <c r="I57" s="37">
        <v>1</v>
      </c>
      <c r="J57" s="37">
        <v>1</v>
      </c>
      <c r="K57" s="37">
        <v>1</v>
      </c>
      <c r="L57" s="37">
        <v>1</v>
      </c>
      <c r="M57" s="37">
        <v>1</v>
      </c>
      <c r="N57" s="37">
        <v>1</v>
      </c>
      <c r="O57" s="37">
        <v>1</v>
      </c>
      <c r="P57" s="37">
        <v>1</v>
      </c>
      <c r="Q57" s="37">
        <v>1</v>
      </c>
      <c r="R57" s="37">
        <v>1</v>
      </c>
      <c r="S57" s="37">
        <v>1</v>
      </c>
      <c r="T57" s="37">
        <v>1</v>
      </c>
      <c r="U57" s="41">
        <v>1</v>
      </c>
      <c r="V57" s="40">
        <v>72.216025600408685</v>
      </c>
      <c r="W57" s="37">
        <v>74.178621305785455</v>
      </c>
      <c r="X57" s="37">
        <v>77.342146030882191</v>
      </c>
      <c r="Y57" s="37">
        <v>80.68710018397249</v>
      </c>
      <c r="Z57" s="37">
        <v>84.223578496352005</v>
      </c>
      <c r="AA57" s="37">
        <v>87.19698761259022</v>
      </c>
      <c r="AB57" s="37">
        <v>87.148340721033165</v>
      </c>
      <c r="AC57" s="37">
        <v>89.453939474055105</v>
      </c>
      <c r="AD57" s="37">
        <v>94.739752387183856</v>
      </c>
      <c r="AE57" s="37">
        <v>97.153256602827682</v>
      </c>
      <c r="AF57" s="37">
        <v>97.719554606703824</v>
      </c>
      <c r="AG57" s="37">
        <v>98.70827022495601</v>
      </c>
      <c r="AH57" s="38">
        <v>100</v>
      </c>
      <c r="AI57" s="37">
        <v>100.6510089136964</v>
      </c>
      <c r="AJ57" s="37">
        <v>101.64494145415917</v>
      </c>
      <c r="AK57" s="37">
        <v>103.36940728041681</v>
      </c>
      <c r="AL57" s="37">
        <v>104.3621036391006</v>
      </c>
      <c r="AM57" s="41">
        <v>104.57494148619469</v>
      </c>
      <c r="AN57" s="40">
        <v>0.45760425289043799</v>
      </c>
      <c r="AO57" s="37">
        <v>0.45771771016921098</v>
      </c>
      <c r="AP57" s="37">
        <v>0.462821552159915</v>
      </c>
      <c r="AQ57" s="37">
        <v>0.46865554786418401</v>
      </c>
      <c r="AR57" s="37">
        <v>0.47639909551721199</v>
      </c>
      <c r="AS57" s="37">
        <v>0.48380709039973802</v>
      </c>
      <c r="AT57" s="37">
        <v>0.479878820003248</v>
      </c>
      <c r="AU57" s="37">
        <v>0.48690089117829299</v>
      </c>
      <c r="AV57" s="37">
        <v>0.50512027740478505</v>
      </c>
      <c r="AW57" s="37">
        <v>0.52412414550781306</v>
      </c>
      <c r="AX57" s="37">
        <v>0.51031726598739602</v>
      </c>
      <c r="AY57" s="37">
        <v>0.49619051814079301</v>
      </c>
      <c r="AZ57" s="37">
        <v>0.48772457242012002</v>
      </c>
      <c r="BA57" s="37">
        <v>0.47346323728561401</v>
      </c>
      <c r="BB57" s="37">
        <v>0.46253019571304299</v>
      </c>
      <c r="BC57" s="37">
        <v>0.45934842189720498</v>
      </c>
      <c r="BD57" s="37">
        <v>0.45562610584537</v>
      </c>
      <c r="BE57" s="41">
        <v>0.45111843049052702</v>
      </c>
      <c r="BF57" s="42">
        <f t="shared" si="5"/>
        <v>0.45562610584537</v>
      </c>
      <c r="BG57" s="43">
        <f t="shared" si="6"/>
        <v>2.1947820530270037</v>
      </c>
      <c r="BH57" s="43">
        <f t="shared" si="7"/>
        <v>0.48690089117829299</v>
      </c>
      <c r="BI57" s="22" t="str">
        <f>VLOOKUP(A57,'3.1 Metadata'!A58:B229,2,FALSE)</f>
        <v>SLV</v>
      </c>
      <c r="BJ57" s="23">
        <f t="shared" si="3"/>
        <v>1.1666574356892288</v>
      </c>
      <c r="BK57" s="660">
        <f t="shared" si="4"/>
        <v>1.0436210363910059</v>
      </c>
      <c r="BL57" s="203">
        <f>VLOOKUP(BI57,'3.1 Metadata'!$B$4:$P$197,15,FALSE)</f>
        <v>0</v>
      </c>
    </row>
    <row r="58" spans="1:64" x14ac:dyDescent="0.25">
      <c r="A58" s="36" t="s">
        <v>440</v>
      </c>
      <c r="B58" s="197" t="s">
        <v>675</v>
      </c>
      <c r="C58" s="39" t="s">
        <v>842</v>
      </c>
      <c r="D58" s="40">
        <v>579.897426172466</v>
      </c>
      <c r="E58" s="37">
        <v>527.33803229157604</v>
      </c>
      <c r="F58" s="37">
        <v>527.25836264962595</v>
      </c>
      <c r="G58" s="37">
        <v>522.42562489517604</v>
      </c>
      <c r="H58" s="37">
        <v>478.63371847636301</v>
      </c>
      <c r="I58" s="37">
        <v>446.00004143278801</v>
      </c>
      <c r="J58" s="37">
        <v>470.29342334139801</v>
      </c>
      <c r="K58" s="37">
        <v>494.794262222947</v>
      </c>
      <c r="L58" s="37">
        <v>471.24862571893698</v>
      </c>
      <c r="M58" s="37">
        <v>510.55633845425098</v>
      </c>
      <c r="N58" s="37">
        <v>493.89962385223703</v>
      </c>
      <c r="O58" s="37">
        <v>493.757329875312</v>
      </c>
      <c r="P58" s="37">
        <v>591.21169798260996</v>
      </c>
      <c r="Q58" s="37">
        <v>592.60561506302201</v>
      </c>
      <c r="R58" s="37">
        <v>580.65674958785803</v>
      </c>
      <c r="S58" s="37">
        <v>555.44645839822601</v>
      </c>
      <c r="T58" s="37">
        <v>585.91101318036897</v>
      </c>
      <c r="U58" s="41">
        <v>575.58600451094503</v>
      </c>
      <c r="V58" s="40">
        <v>40.676497254018926</v>
      </c>
      <c r="W58" s="37">
        <v>47.560084687324114</v>
      </c>
      <c r="X58" s="37">
        <v>75.777031430053171</v>
      </c>
      <c r="Y58" s="37">
        <v>85.61014031315824</v>
      </c>
      <c r="Z58" s="37">
        <v>88.210680044380723</v>
      </c>
      <c r="AA58" s="37">
        <v>105.71171330766651</v>
      </c>
      <c r="AB58" s="37">
        <v>83.691719275588596</v>
      </c>
      <c r="AC58" s="37">
        <v>104.53642594299382</v>
      </c>
      <c r="AD58" s="37">
        <v>122.35477115050199</v>
      </c>
      <c r="AE58" s="37">
        <v>128.2948286089225</v>
      </c>
      <c r="AF58" s="37">
        <v>126.91864365075894</v>
      </c>
      <c r="AG58" s="37">
        <v>125.30189984115947</v>
      </c>
      <c r="AH58" s="38">
        <v>100</v>
      </c>
      <c r="AI58" s="37">
        <v>93.714577888730105</v>
      </c>
      <c r="AJ58" s="37">
        <v>105.65604226583989</v>
      </c>
      <c r="AK58" s="37">
        <v>115.70799216079581</v>
      </c>
      <c r="AL58" s="37">
        <v>113.16653152816458</v>
      </c>
      <c r="AM58" s="41">
        <v>102.60566224425737</v>
      </c>
      <c r="AN58" s="40">
        <v>131.35946919915901</v>
      </c>
      <c r="AO58" s="37">
        <v>149.562579611281</v>
      </c>
      <c r="AP58" s="37">
        <v>206.80084165410901</v>
      </c>
      <c r="AQ58" s="37">
        <v>226.77345761335701</v>
      </c>
      <c r="AR58" s="37">
        <v>227.549437746737</v>
      </c>
      <c r="AS58" s="37">
        <v>267.492258070285</v>
      </c>
      <c r="AT58" s="37">
        <v>210.17076610729299</v>
      </c>
      <c r="AU58" s="37">
        <v>259.49327302996602</v>
      </c>
      <c r="AV58" s="37">
        <v>297.50949096679699</v>
      </c>
      <c r="AW58" s="37">
        <v>295.03802490234398</v>
      </c>
      <c r="AX58" s="37">
        <v>289.67855834960898</v>
      </c>
      <c r="AY58" s="37">
        <v>284.185302734375</v>
      </c>
      <c r="AZ58" s="37">
        <v>277.46356201171898</v>
      </c>
      <c r="BA58" s="37">
        <v>267.94314575195301</v>
      </c>
      <c r="BB58" s="37">
        <v>248.93429565429699</v>
      </c>
      <c r="BC58" s="37">
        <v>266.22548978220601</v>
      </c>
      <c r="BD58" s="37">
        <v>255.811376685124</v>
      </c>
      <c r="BE58" s="41">
        <v>229.17663726227701</v>
      </c>
      <c r="BF58" s="42">
        <f t="shared" si="5"/>
        <v>0.43660448588696199</v>
      </c>
      <c r="BG58" s="43">
        <f t="shared" si="6"/>
        <v>2.290402486288019</v>
      </c>
      <c r="BH58" s="43">
        <f t="shared" si="7"/>
        <v>0.5244468112143188</v>
      </c>
      <c r="BI58" s="22" t="str">
        <f>VLOOKUP(A58,'3.1 Metadata'!A59:B230,2,FALSE)</f>
        <v>GNQ</v>
      </c>
      <c r="BJ58" s="23">
        <f t="shared" si="3"/>
        <v>1.0825559656102741</v>
      </c>
      <c r="BK58" s="660">
        <f t="shared" si="4"/>
        <v>1.1316653152816458</v>
      </c>
      <c r="BL58" s="203">
        <f>VLOOKUP(BI58,'3.1 Metadata'!$B$4:$P$197,15,FALSE)</f>
        <v>0</v>
      </c>
    </row>
    <row r="59" spans="1:64" x14ac:dyDescent="0.25">
      <c r="A59" s="36" t="s">
        <v>441</v>
      </c>
      <c r="B59" s="197" t="s">
        <v>676</v>
      </c>
      <c r="C59" s="39" t="s">
        <v>870</v>
      </c>
      <c r="D59" s="235">
        <v>13.877890583333301</v>
      </c>
      <c r="E59" s="226">
        <v>13.7875</v>
      </c>
      <c r="F59" s="226">
        <v>15.3679166666667</v>
      </c>
      <c r="G59" s="226">
        <v>15.375</v>
      </c>
      <c r="H59" s="226">
        <v>15.375</v>
      </c>
      <c r="I59" s="226">
        <v>15.375</v>
      </c>
      <c r="J59" s="226">
        <v>15.375</v>
      </c>
      <c r="K59" s="226">
        <v>15.375</v>
      </c>
      <c r="L59" s="226">
        <v>15.375</v>
      </c>
      <c r="M59" s="226">
        <v>15.375</v>
      </c>
      <c r="N59" s="226">
        <v>15.375</v>
      </c>
      <c r="O59" s="226">
        <v>15.375</v>
      </c>
      <c r="P59" s="226">
        <v>15.375</v>
      </c>
      <c r="Q59" s="226">
        <v>15.35</v>
      </c>
      <c r="R59" s="226">
        <v>15.074999999999999</v>
      </c>
      <c r="S59" s="226">
        <v>15.074999999999999</v>
      </c>
      <c r="T59" s="226">
        <v>15.074999999999999</v>
      </c>
      <c r="U59" s="227">
        <v>15.074999999999999</v>
      </c>
      <c r="V59" s="40" t="e">
        <v>#DIV/0!</v>
      </c>
      <c r="W59" s="37" t="e">
        <v>#DIV/0!</v>
      </c>
      <c r="X59" s="37" t="e">
        <v>#DIV/0!</v>
      </c>
      <c r="Y59" s="37" t="e">
        <v>#DIV/0!</v>
      </c>
      <c r="Z59" s="37" t="e">
        <v>#DIV/0!</v>
      </c>
      <c r="AA59" s="37" t="e">
        <v>#DIV/0!</v>
      </c>
      <c r="AB59" s="37" t="e">
        <v>#DIV/0!</v>
      </c>
      <c r="AC59" s="37">
        <v>10.3</v>
      </c>
      <c r="AD59" s="37">
        <v>5.9</v>
      </c>
      <c r="AE59" s="37">
        <v>4.8</v>
      </c>
      <c r="AF59" s="37">
        <v>5.9</v>
      </c>
      <c r="AG59" s="37">
        <v>10</v>
      </c>
      <c r="AH59" s="38">
        <v>28.5</v>
      </c>
      <c r="AI59" s="37">
        <v>-5.6</v>
      </c>
      <c r="AJ59" s="37">
        <v>-13.3</v>
      </c>
      <c r="AK59" s="37">
        <v>-14.4</v>
      </c>
      <c r="AL59" s="37">
        <v>-16.399999999999999</v>
      </c>
      <c r="AM59" s="41">
        <v>4.8</v>
      </c>
      <c r="AN59" s="40">
        <v>2.9890428429434999</v>
      </c>
      <c r="AO59" s="37">
        <v>3.6325092617772099</v>
      </c>
      <c r="AP59" s="37">
        <v>3.79134235524986</v>
      </c>
      <c r="AQ59" s="37">
        <v>4.09927558507977</v>
      </c>
      <c r="AR59" s="37">
        <v>4.2829863674345603</v>
      </c>
      <c r="AS59" s="37">
        <v>4.8766710086818197</v>
      </c>
      <c r="AT59" s="37">
        <v>6.2677267406570696</v>
      </c>
      <c r="AU59" s="37">
        <v>5.1901097465524701</v>
      </c>
      <c r="AV59" s="37">
        <v>6.0772179935858004</v>
      </c>
      <c r="AW59" s="37">
        <v>6.3905752561910596</v>
      </c>
      <c r="AX59" s="37">
        <v>6.0902025465409899</v>
      </c>
      <c r="AY59" s="37">
        <v>6.0717868835414901</v>
      </c>
      <c r="AZ59" s="37">
        <v>5.8266489989236803</v>
      </c>
      <c r="BA59" s="37">
        <v>5.8093845672523603</v>
      </c>
      <c r="BB59" s="37">
        <v>5.4699043486879804</v>
      </c>
      <c r="BC59" s="236"/>
      <c r="BD59" s="37">
        <v>7.59</v>
      </c>
      <c r="BE59" s="41"/>
      <c r="BF59" s="42">
        <f t="shared" si="5"/>
        <v>0.50348258706467663</v>
      </c>
      <c r="BG59" s="268">
        <f t="shared" si="6"/>
        <v>1.9861660079051382</v>
      </c>
      <c r="BH59" s="268">
        <f t="shared" si="7"/>
        <v>0.33756811359690864</v>
      </c>
      <c r="BI59" s="262" t="str">
        <f>VLOOKUP(A59,'3.1 Metadata'!A60:B231,2,FALSE)</f>
        <v>ERI</v>
      </c>
      <c r="BJ59" s="260">
        <f>AVERAGE(AC59:AL59)</f>
        <v>1.5700000000000003</v>
      </c>
      <c r="BK59" s="660">
        <f t="shared" si="4"/>
        <v>-0.57543859649122808</v>
      </c>
      <c r="BL59" s="203">
        <f>VLOOKUP(BI59,'3.1 Metadata'!$B$4:$P$197,15,FALSE)</f>
        <v>1</v>
      </c>
    </row>
    <row r="60" spans="1:64" x14ac:dyDescent="0.25">
      <c r="A60" s="36" t="s">
        <v>442</v>
      </c>
      <c r="B60" s="197" t="s">
        <v>678</v>
      </c>
      <c r="C60" s="39" t="s">
        <v>829</v>
      </c>
      <c r="D60" s="256">
        <v>0.88558599999999998</v>
      </c>
      <c r="E60" s="4">
        <v>0.80500300000000002</v>
      </c>
      <c r="F60" s="4">
        <v>0.80425100000000005</v>
      </c>
      <c r="G60" s="4">
        <v>0.79669000000000001</v>
      </c>
      <c r="H60" s="4">
        <v>0.73075599999999996</v>
      </c>
      <c r="I60" s="4">
        <v>0.68349899999999997</v>
      </c>
      <c r="J60" s="4">
        <v>0.71948100000000004</v>
      </c>
      <c r="K60" s="4">
        <v>0.75459500000000002</v>
      </c>
      <c r="L60" s="4">
        <v>0.718414</v>
      </c>
      <c r="M60" s="4">
        <v>0.77833799999999997</v>
      </c>
      <c r="N60" s="4">
        <v>0.75294499999999998</v>
      </c>
      <c r="O60" s="4">
        <v>0.75272799999999995</v>
      </c>
      <c r="P60" s="4">
        <v>0.90129599999999999</v>
      </c>
      <c r="Q60" s="4">
        <v>0.90342100000000003</v>
      </c>
      <c r="R60" s="4">
        <v>0.88520600000000005</v>
      </c>
      <c r="S60" s="4">
        <v>0.846773</v>
      </c>
      <c r="T60" s="4">
        <v>0.89327599999999996</v>
      </c>
      <c r="U60" s="257">
        <v>0.87550600000000001</v>
      </c>
      <c r="V60" s="40">
        <v>57.25553115242554</v>
      </c>
      <c r="W60" s="37">
        <v>59.941084303358153</v>
      </c>
      <c r="X60" s="37">
        <v>63.491844041815973</v>
      </c>
      <c r="Y60" s="37">
        <v>69.192509710279793</v>
      </c>
      <c r="Z60" s="37">
        <v>77.743588654587398</v>
      </c>
      <c r="AA60" s="37">
        <v>83.032114487744096</v>
      </c>
      <c r="AB60" s="37">
        <v>82.709383818176093</v>
      </c>
      <c r="AC60" s="37">
        <v>84.216640180020448</v>
      </c>
      <c r="AD60" s="37">
        <v>88.826437392836809</v>
      </c>
      <c r="AE60" s="37">
        <v>92.443605922893738</v>
      </c>
      <c r="AF60" s="37">
        <v>96.170238777599295</v>
      </c>
      <c r="AG60" s="37">
        <v>98.97419107234029</v>
      </c>
      <c r="AH60" s="38">
        <v>100</v>
      </c>
      <c r="AI60" s="37">
        <v>102.18730990746438</v>
      </c>
      <c r="AJ60" s="37">
        <v>105.85620733193801</v>
      </c>
      <c r="AK60" s="37">
        <v>110.11634186174872</v>
      </c>
      <c r="AL60" s="37">
        <v>113.6278766108894</v>
      </c>
      <c r="AM60" s="41">
        <v>113.29278447392939</v>
      </c>
      <c r="AN60" s="40">
        <v>0.48577199999999998</v>
      </c>
      <c r="AO60" s="37">
        <v>0.493649</v>
      </c>
      <c r="AP60" s="37">
        <v>0.503328</v>
      </c>
      <c r="AQ60" s="37">
        <v>0.520791</v>
      </c>
      <c r="AR60" s="37">
        <v>0.55118199999999995</v>
      </c>
      <c r="AS60" s="37">
        <v>0.54505499999999996</v>
      </c>
      <c r="AT60" s="37">
        <v>0.51712000000000002</v>
      </c>
      <c r="AU60" s="37">
        <v>0.51209700000000002</v>
      </c>
      <c r="AV60" s="37">
        <v>0.51160000000000005</v>
      </c>
      <c r="AW60" s="37">
        <v>0.52106300000000005</v>
      </c>
      <c r="AX60" s="37">
        <v>0.522424</v>
      </c>
      <c r="AY60" s="37">
        <v>0.52688999999999997</v>
      </c>
      <c r="AZ60" s="37">
        <v>0.53757999999999995</v>
      </c>
      <c r="BA60" s="37">
        <v>0.52784900000000001</v>
      </c>
      <c r="BB60" s="37">
        <v>0.53490800000000005</v>
      </c>
      <c r="BC60" s="37">
        <v>0.53875700000000004</v>
      </c>
      <c r="BD60" s="37">
        <v>0.55218100000000003</v>
      </c>
      <c r="BE60" s="41">
        <v>0.53617000000000004</v>
      </c>
      <c r="BF60" s="42">
        <f t="shared" si="5"/>
        <v>0.618152732190275</v>
      </c>
      <c r="BG60" s="43">
        <f t="shared" si="6"/>
        <v>1.6177231741041431</v>
      </c>
      <c r="BH60" s="43">
        <f t="shared" si="7"/>
        <v>0.67863820990067525</v>
      </c>
      <c r="BI60" s="22" t="str">
        <f>VLOOKUP(A60,'3.1 Metadata'!A61:B232,2,FALSE)</f>
        <v>EST</v>
      </c>
      <c r="BJ60" s="23">
        <f t="shared" si="3"/>
        <v>1.3492330775485684</v>
      </c>
      <c r="BK60" s="660">
        <f t="shared" si="4"/>
        <v>1.136278766108894</v>
      </c>
      <c r="BL60" s="203">
        <f>VLOOKUP(BI60,'3.1 Metadata'!$B$4:$P$197,15,FALSE)</f>
        <v>0</v>
      </c>
    </row>
    <row r="61" spans="1:64" x14ac:dyDescent="0.25">
      <c r="A61" s="36" t="s">
        <v>443</v>
      </c>
      <c r="B61" s="197" t="s">
        <v>679</v>
      </c>
      <c r="C61" s="39" t="s">
        <v>871</v>
      </c>
      <c r="D61" s="40">
        <v>8.5996833333333296</v>
      </c>
      <c r="E61" s="37">
        <v>8.6355833333333294</v>
      </c>
      <c r="F61" s="37">
        <v>8.6664416666666693</v>
      </c>
      <c r="G61" s="37">
        <v>8.6986158333333297</v>
      </c>
      <c r="H61" s="37">
        <v>8.9659499999999994</v>
      </c>
      <c r="I61" s="37">
        <v>9.5997416666666702</v>
      </c>
      <c r="J61" s="37">
        <v>11.777599672499999</v>
      </c>
      <c r="K61" s="37">
        <v>14.409589808006601</v>
      </c>
      <c r="L61" s="37">
        <v>16.8992257595275</v>
      </c>
      <c r="M61" s="37">
        <v>17.704761378267399</v>
      </c>
      <c r="N61" s="37">
        <v>18.626628957547801</v>
      </c>
      <c r="O61" s="37">
        <v>19.585789907694998</v>
      </c>
      <c r="P61" s="37">
        <v>20.57684875</v>
      </c>
      <c r="Q61" s="37">
        <v>21.731547222222201</v>
      </c>
      <c r="R61" s="37">
        <v>23.866104457412501</v>
      </c>
      <c r="S61" s="37">
        <v>27.429386594166701</v>
      </c>
      <c r="T61" s="37">
        <v>29.069749999999999</v>
      </c>
      <c r="U61" s="41">
        <v>34.927165404040402</v>
      </c>
      <c r="V61" s="40">
        <v>19.727302649352161</v>
      </c>
      <c r="W61" s="37">
        <v>20.498908958803742</v>
      </c>
      <c r="X61" s="37">
        <v>22.523281154695539</v>
      </c>
      <c r="Y61" s="37">
        <v>25.125249381136268</v>
      </c>
      <c r="Z61" s="37">
        <v>29.451962920502577</v>
      </c>
      <c r="AA61" s="37">
        <v>38.379345637026887</v>
      </c>
      <c r="AB61" s="37">
        <v>47.64658182049115</v>
      </c>
      <c r="AC61" s="37">
        <v>48.334871151660522</v>
      </c>
      <c r="AD61" s="37">
        <v>58.031752623131517</v>
      </c>
      <c r="AE61" s="37">
        <v>77.496417809497871</v>
      </c>
      <c r="AF61" s="37">
        <v>81.295276168046769</v>
      </c>
      <c r="AG61" s="37">
        <v>90.222951287298628</v>
      </c>
      <c r="AH61" s="38">
        <v>100</v>
      </c>
      <c r="AI61" s="37">
        <v>110.3979255406466</v>
      </c>
      <c r="AJ61" s="37">
        <v>117.76903504384732</v>
      </c>
      <c r="AK61" s="37">
        <v>132.35154416068053</v>
      </c>
      <c r="AL61" s="37">
        <v>149.37247793528056</v>
      </c>
      <c r="AM61" s="41">
        <v>176.62383106551411</v>
      </c>
      <c r="AN61" s="40">
        <v>2.0344114091268102</v>
      </c>
      <c r="AO61" s="37">
        <v>2.0585637113239299</v>
      </c>
      <c r="AP61" s="37">
        <v>2.1935302142786401</v>
      </c>
      <c r="AQ61" s="37">
        <v>2.3750603122943201</v>
      </c>
      <c r="AR61" s="37">
        <v>2.7112283069001899</v>
      </c>
      <c r="AS61" s="37">
        <v>3.4656357873563701</v>
      </c>
      <c r="AT61" s="37">
        <v>4.2699109315507204</v>
      </c>
      <c r="AU61" s="37">
        <v>4.2817003462833503</v>
      </c>
      <c r="AV61" s="37">
        <v>5.0355029106140101</v>
      </c>
      <c r="AW61" s="37">
        <v>6.6409487724304199</v>
      </c>
      <c r="AX61" s="37">
        <v>7.0806994438171396</v>
      </c>
      <c r="AY61" s="37">
        <v>7.1442236900329599</v>
      </c>
      <c r="AZ61" s="37">
        <v>7.76668500900269</v>
      </c>
      <c r="BA61" s="37">
        <v>8.0559206008911097</v>
      </c>
      <c r="BB61" s="37">
        <v>8.5208549499511701</v>
      </c>
      <c r="BC61" s="37">
        <v>9.3514068187673001</v>
      </c>
      <c r="BD61" s="37">
        <v>10.3689336650445</v>
      </c>
      <c r="BE61" s="41">
        <v>12.1146250288367</v>
      </c>
      <c r="BF61" s="42">
        <f t="shared" si="5"/>
        <v>0.35669153209245008</v>
      </c>
      <c r="BG61" s="268">
        <f t="shared" si="6"/>
        <v>2.8035428655503161</v>
      </c>
      <c r="BH61" s="268">
        <f t="shared" si="7"/>
        <v>0.29714241719110213</v>
      </c>
      <c r="BI61" s="262" t="str">
        <f>VLOOKUP(A61,'3.1 Metadata'!A62:B233,2,FALSE)</f>
        <v>ETH</v>
      </c>
      <c r="BJ61" s="260">
        <f t="shared" si="3"/>
        <v>3.0903667347450647</v>
      </c>
      <c r="BK61" s="660">
        <f t="shared" si="4"/>
        <v>1.4937247793528057</v>
      </c>
      <c r="BL61" s="203">
        <f>VLOOKUP(BI61,'3.1 Metadata'!$B$4:$P$197,15,FALSE)</f>
        <v>1</v>
      </c>
    </row>
    <row r="62" spans="1:64" x14ac:dyDescent="0.25">
      <c r="A62" s="36" t="s">
        <v>444</v>
      </c>
      <c r="B62" s="197" t="s">
        <v>680</v>
      </c>
      <c r="C62" s="39" t="s">
        <v>872</v>
      </c>
      <c r="D62" s="40">
        <v>1.89576838179997</v>
      </c>
      <c r="E62" s="37">
        <v>1.73310167837133</v>
      </c>
      <c r="F62" s="37">
        <v>1.6910462157155199</v>
      </c>
      <c r="G62" s="37">
        <v>1.7312649327874501</v>
      </c>
      <c r="H62" s="37">
        <v>1.61041379610359</v>
      </c>
      <c r="I62" s="37">
        <v>1.5940344107734401</v>
      </c>
      <c r="J62" s="37">
        <v>1.95809503538886</v>
      </c>
      <c r="K62" s="37">
        <v>1.9185086782254701</v>
      </c>
      <c r="L62" s="37">
        <v>1.7908838312601201</v>
      </c>
      <c r="M62" s="37">
        <v>1.7898928174109501</v>
      </c>
      <c r="N62" s="37">
        <v>1.8414766170653201</v>
      </c>
      <c r="O62" s="37">
        <v>1.8873453583192199</v>
      </c>
      <c r="P62" s="37">
        <v>2.0976298163310099</v>
      </c>
      <c r="Q62" s="37">
        <v>2.0946959391850801</v>
      </c>
      <c r="R62" s="37">
        <v>2.0668753038145402</v>
      </c>
      <c r="S62" s="37">
        <v>2.0873797892499701</v>
      </c>
      <c r="T62" s="37">
        <v>2.1603931153146401</v>
      </c>
      <c r="U62" s="41">
        <v>2.1688049242424201</v>
      </c>
      <c r="V62" s="40">
        <v>58.712990671364608</v>
      </c>
      <c r="W62" s="37">
        <v>60.001158731404757</v>
      </c>
      <c r="X62" s="37">
        <v>63.988347320130345</v>
      </c>
      <c r="Y62" s="37">
        <v>66.385836366361204</v>
      </c>
      <c r="Z62" s="37">
        <v>68.393647049932213</v>
      </c>
      <c r="AA62" s="37">
        <v>69.869663216232027</v>
      </c>
      <c r="AB62" s="37">
        <v>70.84133714362352</v>
      </c>
      <c r="AC62" s="37">
        <v>73.837773395271682</v>
      </c>
      <c r="AD62" s="37">
        <v>80.772130126167042</v>
      </c>
      <c r="AE62" s="37">
        <v>83.660956281279113</v>
      </c>
      <c r="AF62" s="37">
        <v>86.690567598117951</v>
      </c>
      <c r="AG62" s="37">
        <v>97.53157431630693</v>
      </c>
      <c r="AH62" s="38">
        <v>100</v>
      </c>
      <c r="AI62" s="37">
        <v>102.63332643190127</v>
      </c>
      <c r="AJ62" s="37">
        <v>104.3765095606412</v>
      </c>
      <c r="AK62" s="37">
        <v>105.86462446175449</v>
      </c>
      <c r="AL62" s="37">
        <v>108.37906954420863</v>
      </c>
      <c r="AM62" s="41">
        <v>106.4796790443948</v>
      </c>
      <c r="AN62" s="40">
        <v>0.81955937170080495</v>
      </c>
      <c r="AO62" s="37">
        <v>0.81558334112365405</v>
      </c>
      <c r="AP62" s="37">
        <v>0.84350565608736305</v>
      </c>
      <c r="AQ62" s="37">
        <v>0.84940504378527204</v>
      </c>
      <c r="AR62" s="37">
        <v>0.85220239585994595</v>
      </c>
      <c r="AS62" s="37">
        <v>0.853982845059582</v>
      </c>
      <c r="AT62" s="37">
        <v>0.85930820595560597</v>
      </c>
      <c r="AU62" s="37">
        <v>0.88533868174480901</v>
      </c>
      <c r="AV62" s="37">
        <v>0.94866710901260398</v>
      </c>
      <c r="AW62" s="37">
        <v>0.92974138259887695</v>
      </c>
      <c r="AX62" s="37">
        <v>0.93471163511276201</v>
      </c>
      <c r="AY62" s="37">
        <v>0.932411849498749</v>
      </c>
      <c r="AZ62" s="37">
        <v>0.91099280118942305</v>
      </c>
      <c r="BA62" s="37">
        <v>0.937128186225891</v>
      </c>
      <c r="BB62" s="37">
        <v>0.93900692462921098</v>
      </c>
      <c r="BC62" s="37">
        <v>0.93006385970225602</v>
      </c>
      <c r="BD62" s="37">
        <v>0.93545499501919405</v>
      </c>
      <c r="BE62" s="41">
        <v>0.90811610719169999</v>
      </c>
      <c r="BF62" s="42">
        <f t="shared" si="5"/>
        <v>0.43300221074947937</v>
      </c>
      <c r="BG62" s="43">
        <f t="shared" si="6"/>
        <v>2.3094570308754534</v>
      </c>
      <c r="BH62" s="43">
        <f t="shared" si="7"/>
        <v>0.46147233619172651</v>
      </c>
      <c r="BI62" s="22" t="str">
        <f>VLOOKUP(A62,'3.1 Metadata'!A63:B234,2,FALSE)</f>
        <v>FJI</v>
      </c>
      <c r="BJ62" s="23">
        <f t="shared" si="3"/>
        <v>1.4677998070720379</v>
      </c>
      <c r="BK62" s="660">
        <f t="shared" si="4"/>
        <v>1.0837906954420864</v>
      </c>
      <c r="BL62" s="203">
        <f>VLOOKUP(BI62,'3.1 Metadata'!$B$4:$P$197,15,FALSE)</f>
        <v>0</v>
      </c>
    </row>
    <row r="63" spans="1:64" x14ac:dyDescent="0.25">
      <c r="A63" s="36" t="s">
        <v>445</v>
      </c>
      <c r="B63" s="197" t="s">
        <v>681</v>
      </c>
      <c r="C63" s="39" t="s">
        <v>829</v>
      </c>
      <c r="D63" s="256">
        <v>0.88404799999999994</v>
      </c>
      <c r="E63" s="4">
        <v>0.80392200000000003</v>
      </c>
      <c r="F63" s="4">
        <v>0.80379999999999996</v>
      </c>
      <c r="G63" s="4">
        <v>0.79643299999999995</v>
      </c>
      <c r="H63" s="4">
        <v>0.72967199999999999</v>
      </c>
      <c r="I63" s="4">
        <v>0.67992300000000006</v>
      </c>
      <c r="J63" s="4">
        <v>0.71695799999999998</v>
      </c>
      <c r="K63" s="4">
        <v>0.75430900000000001</v>
      </c>
      <c r="L63" s="4">
        <v>0.718414</v>
      </c>
      <c r="M63" s="4">
        <v>0.77833799999999997</v>
      </c>
      <c r="N63" s="4">
        <v>0.75294499999999998</v>
      </c>
      <c r="O63" s="4">
        <v>0.75272799999999995</v>
      </c>
      <c r="P63" s="4">
        <v>0.90129599999999999</v>
      </c>
      <c r="Q63" s="4">
        <v>0.90342100000000003</v>
      </c>
      <c r="R63" s="4">
        <v>0.88520600000000005</v>
      </c>
      <c r="S63" s="4">
        <v>0.846773</v>
      </c>
      <c r="T63" s="4">
        <v>0.89327599999999996</v>
      </c>
      <c r="U63" s="257">
        <v>0.87550600000000001</v>
      </c>
      <c r="V63" s="40">
        <v>80.654488245892836</v>
      </c>
      <c r="W63" s="37">
        <v>81.140561592165923</v>
      </c>
      <c r="X63" s="37">
        <v>81.894309711233888</v>
      </c>
      <c r="Y63" s="37">
        <v>82.6483297959808</v>
      </c>
      <c r="Z63" s="37">
        <v>84.923870311691374</v>
      </c>
      <c r="AA63" s="37">
        <v>87.50320932935152</v>
      </c>
      <c r="AB63" s="37">
        <v>89.055433328596706</v>
      </c>
      <c r="AC63" s="37">
        <v>89.343020632998545</v>
      </c>
      <c r="AD63" s="37">
        <v>91.686964575133132</v>
      </c>
      <c r="AE63" s="37">
        <v>94.413709541074141</v>
      </c>
      <c r="AF63" s="37">
        <v>96.829090288703952</v>
      </c>
      <c r="AG63" s="37">
        <v>98.408976322523571</v>
      </c>
      <c r="AH63" s="38">
        <v>100</v>
      </c>
      <c r="AI63" s="37">
        <v>100.08742545829345</v>
      </c>
      <c r="AJ63" s="37">
        <v>100.90740459989478</v>
      </c>
      <c r="AK63" s="37">
        <v>102.9277819659917</v>
      </c>
      <c r="AL63" s="37">
        <v>104.46697677659888</v>
      </c>
      <c r="AM63" s="41">
        <v>105.76474120277639</v>
      </c>
      <c r="AN63" s="40">
        <v>1.0020020000000001</v>
      </c>
      <c r="AO63" s="37">
        <v>0.97321100000000005</v>
      </c>
      <c r="AP63" s="37">
        <v>0.97942399999999996</v>
      </c>
      <c r="AQ63" s="37">
        <v>0.95286400000000004</v>
      </c>
      <c r="AR63" s="37">
        <v>0.93481599999999998</v>
      </c>
      <c r="AS63" s="37">
        <v>0.91212499999999996</v>
      </c>
      <c r="AT63" s="37">
        <v>0.89650200000000002</v>
      </c>
      <c r="AU63" s="37">
        <v>0.90047600000000005</v>
      </c>
      <c r="AV63" s="37">
        <v>0.89806799999999998</v>
      </c>
      <c r="AW63" s="37">
        <v>0.90849500000000005</v>
      </c>
      <c r="AX63" s="37">
        <v>0.90535699999999997</v>
      </c>
      <c r="AY63" s="37">
        <v>0.90720999999999996</v>
      </c>
      <c r="AZ63" s="37">
        <v>0.907748</v>
      </c>
      <c r="BA63" s="37">
        <v>0.88089499999999998</v>
      </c>
      <c r="BB63" s="37">
        <v>0.86365700000000001</v>
      </c>
      <c r="BC63" s="37">
        <v>0.853746</v>
      </c>
      <c r="BD63" s="37">
        <v>0.86322500000000002</v>
      </c>
      <c r="BE63" s="41">
        <v>0.84497500000000003</v>
      </c>
      <c r="BF63" s="42">
        <f t="shared" si="5"/>
        <v>0.96635866182456498</v>
      </c>
      <c r="BG63" s="43">
        <f t="shared" si="6"/>
        <v>1.0348124764690549</v>
      </c>
      <c r="BH63" s="43">
        <f t="shared" si="7"/>
        <v>1.1937760254749712</v>
      </c>
      <c r="BI63" s="22" t="str">
        <f>VLOOKUP(A63,'3.1 Metadata'!A64:B235,2,FALSE)</f>
        <v>FIN</v>
      </c>
      <c r="BJ63" s="23">
        <f t="shared" si="3"/>
        <v>1.1692796598597917</v>
      </c>
      <c r="BK63" s="660">
        <f t="shared" si="4"/>
        <v>1.0446697677659889</v>
      </c>
      <c r="BL63" s="203">
        <f>VLOOKUP(BI63,'3.1 Metadata'!$B$4:$P$197,15,FALSE)</f>
        <v>0</v>
      </c>
    </row>
    <row r="64" spans="1:64" x14ac:dyDescent="0.25">
      <c r="A64" s="36" t="s">
        <v>446</v>
      </c>
      <c r="B64" s="197" t="s">
        <v>682</v>
      </c>
      <c r="C64" s="39" t="s">
        <v>829</v>
      </c>
      <c r="D64" s="256">
        <v>0.88404799999999994</v>
      </c>
      <c r="E64" s="4">
        <v>0.80392200000000003</v>
      </c>
      <c r="F64" s="4">
        <v>0.80379999999999996</v>
      </c>
      <c r="G64" s="4">
        <v>0.79643299999999995</v>
      </c>
      <c r="H64" s="4">
        <v>0.72967199999999999</v>
      </c>
      <c r="I64" s="4">
        <v>0.67992300000000006</v>
      </c>
      <c r="J64" s="4">
        <v>0.71695799999999998</v>
      </c>
      <c r="K64" s="4">
        <v>0.75430900000000001</v>
      </c>
      <c r="L64" s="4">
        <v>0.718414</v>
      </c>
      <c r="M64" s="4">
        <v>0.77833799999999997</v>
      </c>
      <c r="N64" s="4">
        <v>0.75294499999999998</v>
      </c>
      <c r="O64" s="4">
        <v>0.75272799999999995</v>
      </c>
      <c r="P64" s="4">
        <v>0.90129599999999999</v>
      </c>
      <c r="Q64" s="4">
        <v>0.90342100000000003</v>
      </c>
      <c r="R64" s="4">
        <v>0.88520600000000005</v>
      </c>
      <c r="S64" s="4">
        <v>0.846773</v>
      </c>
      <c r="T64" s="4">
        <v>0.89327599999999996</v>
      </c>
      <c r="U64" s="257">
        <v>0.87550600000000001</v>
      </c>
      <c r="V64" s="40">
        <v>85.014065572472504</v>
      </c>
      <c r="W64" s="37">
        <v>86.39356793511466</v>
      </c>
      <c r="X64" s="37">
        <v>88.066442374405995</v>
      </c>
      <c r="Y64" s="37">
        <v>89.964562529424867</v>
      </c>
      <c r="Z64" s="37">
        <v>92.264629835836374</v>
      </c>
      <c r="AA64" s="37">
        <v>94.448601752656273</v>
      </c>
      <c r="AB64" s="37">
        <v>94.511530472168189</v>
      </c>
      <c r="AC64" s="37">
        <v>95.52251792835844</v>
      </c>
      <c r="AD64" s="37">
        <v>96.428033404603596</v>
      </c>
      <c r="AE64" s="37">
        <v>97.548358434308241</v>
      </c>
      <c r="AF64" s="37">
        <v>98.307382729407919</v>
      </c>
      <c r="AG64" s="37">
        <v>98.874561504670396</v>
      </c>
      <c r="AH64" s="38">
        <v>100</v>
      </c>
      <c r="AI64" s="37">
        <v>100.52255934340045</v>
      </c>
      <c r="AJ64" s="37">
        <v>101.04686215742858</v>
      </c>
      <c r="AK64" s="37">
        <v>102.0494739473085</v>
      </c>
      <c r="AL64" s="37">
        <v>103.35427050656934</v>
      </c>
      <c r="AM64" s="41">
        <v>105.96360320711389</v>
      </c>
      <c r="AN64" s="40">
        <v>0.92989299999999997</v>
      </c>
      <c r="AO64" s="37">
        <v>0.93512700000000004</v>
      </c>
      <c r="AP64" s="37">
        <v>0.91645799999999999</v>
      </c>
      <c r="AQ64" s="37">
        <v>0.89468800000000004</v>
      </c>
      <c r="AR64" s="37">
        <v>0.88877099999999998</v>
      </c>
      <c r="AS64" s="37">
        <v>0.88187400000000005</v>
      </c>
      <c r="AT64" s="37">
        <v>0.86296600000000001</v>
      </c>
      <c r="AU64" s="37">
        <v>0.85463199999999995</v>
      </c>
      <c r="AV64" s="37">
        <v>0.84136100000000003</v>
      </c>
      <c r="AW64" s="37">
        <v>0.84430099999999997</v>
      </c>
      <c r="AX64" s="37">
        <v>0.811643</v>
      </c>
      <c r="AY64" s="37">
        <v>0.80756499999999998</v>
      </c>
      <c r="AZ64" s="37">
        <v>0.80869400000000002</v>
      </c>
      <c r="BA64" s="37">
        <v>0.78004399999999996</v>
      </c>
      <c r="BB64" s="37">
        <v>0.77010900000000004</v>
      </c>
      <c r="BC64" s="37">
        <v>0.756166</v>
      </c>
      <c r="BD64" s="37">
        <v>0.73866299999999996</v>
      </c>
      <c r="BE64" s="41">
        <v>0.72731199999999996</v>
      </c>
      <c r="BF64" s="42">
        <f t="shared" si="5"/>
        <v>0.82691463780511287</v>
      </c>
      <c r="BG64" s="43">
        <f t="shared" si="6"/>
        <v>1.2093146671756945</v>
      </c>
      <c r="BH64" s="43">
        <f t="shared" si="7"/>
        <v>1.132999871405485</v>
      </c>
      <c r="BI64" s="22" t="str">
        <f>VLOOKUP(A64,'3.1 Metadata'!A65:B236,2,FALSE)</f>
        <v>FRA</v>
      </c>
      <c r="BJ64" s="23">
        <f t="shared" si="3"/>
        <v>1.0819885483345895</v>
      </c>
      <c r="BK64" s="660">
        <f t="shared" si="4"/>
        <v>1.0335427050656933</v>
      </c>
      <c r="BL64" s="203">
        <f>VLOOKUP(BI64,'3.1 Metadata'!$B$4:$P$197,15,FALSE)</f>
        <v>0</v>
      </c>
    </row>
    <row r="65" spans="1:64" x14ac:dyDescent="0.25">
      <c r="A65" s="36" t="s">
        <v>447</v>
      </c>
      <c r="B65" s="197" t="s">
        <v>683</v>
      </c>
      <c r="C65" s="39" t="s">
        <v>842</v>
      </c>
      <c r="D65" s="40">
        <v>579.897426172466</v>
      </c>
      <c r="E65" s="37">
        <v>527.33803229157604</v>
      </c>
      <c r="F65" s="37">
        <v>527.25836264962595</v>
      </c>
      <c r="G65" s="37">
        <v>522.42562489517604</v>
      </c>
      <c r="H65" s="37">
        <v>478.63371847636301</v>
      </c>
      <c r="I65" s="37">
        <v>446.00004143278801</v>
      </c>
      <c r="J65" s="37">
        <v>470.29342334139801</v>
      </c>
      <c r="K65" s="37">
        <v>494.794262222947</v>
      </c>
      <c r="L65" s="37">
        <v>471.24862571893698</v>
      </c>
      <c r="M65" s="37">
        <v>510.55633845425098</v>
      </c>
      <c r="N65" s="37">
        <v>493.89962385223703</v>
      </c>
      <c r="O65" s="37">
        <v>493.757329875312</v>
      </c>
      <c r="P65" s="37">
        <v>591.21169798260996</v>
      </c>
      <c r="Q65" s="37">
        <v>592.60561506302201</v>
      </c>
      <c r="R65" s="37">
        <v>580.65674958785803</v>
      </c>
      <c r="S65" s="37">
        <v>555.44645839822601</v>
      </c>
      <c r="T65" s="37">
        <v>585.91101318036897</v>
      </c>
      <c r="U65" s="41">
        <v>575.58600451094503</v>
      </c>
      <c r="V65" s="40">
        <v>63.281359361708326</v>
      </c>
      <c r="W65" s="37">
        <v>68.195333176629816</v>
      </c>
      <c r="X65" s="37">
        <v>81.898825917231562</v>
      </c>
      <c r="Y65" s="37">
        <v>89.980714487574886</v>
      </c>
      <c r="Z65" s="37">
        <v>93.788123926024838</v>
      </c>
      <c r="AA65" s="37">
        <v>112.99495541013351</v>
      </c>
      <c r="AB65" s="37">
        <v>92.571642528104263</v>
      </c>
      <c r="AC65" s="37">
        <v>107.90550582391967</v>
      </c>
      <c r="AD65" s="37">
        <v>121.58924879717733</v>
      </c>
      <c r="AE65" s="37">
        <v>118.01221139951883</v>
      </c>
      <c r="AF65" s="37">
        <v>110.74510800805804</v>
      </c>
      <c r="AG65" s="37">
        <v>109.80223486385101</v>
      </c>
      <c r="AH65" s="38">
        <v>100</v>
      </c>
      <c r="AI65" s="37">
        <v>95.730246020254285</v>
      </c>
      <c r="AJ65" s="37">
        <v>99.387430661870965</v>
      </c>
      <c r="AK65" s="37">
        <v>106.52012615295708</v>
      </c>
      <c r="AL65" s="37">
        <v>108.1685093380482</v>
      </c>
      <c r="AM65" s="41">
        <v>98.259659177655863</v>
      </c>
      <c r="AN65" s="40">
        <v>201.48173707556899</v>
      </c>
      <c r="AO65" s="37">
        <v>211.43507444239401</v>
      </c>
      <c r="AP65" s="37">
        <v>246.25125358605399</v>
      </c>
      <c r="AQ65" s="37">
        <v>262.60470943278898</v>
      </c>
      <c r="AR65" s="37">
        <v>266.55602606998599</v>
      </c>
      <c r="AS65" s="37">
        <v>315.016440809176</v>
      </c>
      <c r="AT65" s="37">
        <v>256.12610628822802</v>
      </c>
      <c r="AU65" s="37">
        <v>295.112850589863</v>
      </c>
      <c r="AV65" s="37">
        <v>325.73254394531301</v>
      </c>
      <c r="AW65" s="37">
        <v>326.27444458007801</v>
      </c>
      <c r="AX65" s="37">
        <v>316.43493652343801</v>
      </c>
      <c r="AY65" s="37">
        <v>310.41546630859398</v>
      </c>
      <c r="AZ65" s="37">
        <v>297.01083374023398</v>
      </c>
      <c r="BA65" s="37">
        <v>289.72079467773398</v>
      </c>
      <c r="BB65" s="37">
        <v>279.76571655273398</v>
      </c>
      <c r="BC65" s="37">
        <v>292.81315525905899</v>
      </c>
      <c r="BD65" s="37">
        <v>292.12944226455397</v>
      </c>
      <c r="BE65" s="41">
        <v>262.20858293764201</v>
      </c>
      <c r="BF65" s="42">
        <f t="shared" si="5"/>
        <v>0.49859011981845747</v>
      </c>
      <c r="BG65" s="43">
        <f t="shared" si="6"/>
        <v>2.0056554677900795</v>
      </c>
      <c r="BH65" s="43">
        <f t="shared" si="7"/>
        <v>0.5964354745425271</v>
      </c>
      <c r="BI65" s="22" t="str">
        <f>VLOOKUP(A65,'3.1 Metadata'!A66:B237,2,FALSE)</f>
        <v>GAB</v>
      </c>
      <c r="BJ65" s="23">
        <f t="shared" si="3"/>
        <v>1.0024373502734669</v>
      </c>
      <c r="BK65" s="660">
        <f t="shared" si="4"/>
        <v>1.081685093380482</v>
      </c>
      <c r="BL65" s="203">
        <f>VLOOKUP(BI65,'3.1 Metadata'!$B$4:$P$197,15,FALSE)</f>
        <v>0</v>
      </c>
    </row>
    <row r="66" spans="1:64" x14ac:dyDescent="0.25">
      <c r="A66" s="36" t="s">
        <v>448</v>
      </c>
      <c r="B66" s="197" t="s">
        <v>684</v>
      </c>
      <c r="C66" s="39" t="s">
        <v>873</v>
      </c>
      <c r="D66" s="40">
        <v>28.530508333333302</v>
      </c>
      <c r="E66" s="37">
        <v>30.030083333333302</v>
      </c>
      <c r="F66" s="37">
        <v>28.575433333333301</v>
      </c>
      <c r="G66" s="37">
        <v>28.065725</v>
      </c>
      <c r="H66" s="37">
        <v>24.873433333333299</v>
      </c>
      <c r="I66" s="37">
        <v>22.192350000000001</v>
      </c>
      <c r="J66" s="37">
        <v>26.644361204231299</v>
      </c>
      <c r="K66" s="37">
        <v>28.0119536626841</v>
      </c>
      <c r="L66" s="37">
        <v>29.4615200601576</v>
      </c>
      <c r="M66" s="37">
        <v>32.077133888621702</v>
      </c>
      <c r="N66" s="37">
        <v>35.957586834165099</v>
      </c>
      <c r="O66" s="37">
        <v>41.7329616505126</v>
      </c>
      <c r="P66" s="37">
        <v>42.506208092372503</v>
      </c>
      <c r="Q66" s="37">
        <v>43.372527673181899</v>
      </c>
      <c r="R66" s="37">
        <v>46.608909462110098</v>
      </c>
      <c r="S66" s="37">
        <v>48.151780637907301</v>
      </c>
      <c r="T66" s="37">
        <v>50.062461368422198</v>
      </c>
      <c r="U66" s="41">
        <v>51.501660366172302</v>
      </c>
      <c r="V66" s="40">
        <v>31.121072894906511</v>
      </c>
      <c r="W66" s="37">
        <v>60.434046975469379</v>
      </c>
      <c r="X66" s="37">
        <v>62.920185992418034</v>
      </c>
      <c r="Y66" s="37">
        <v>63.740164371601416</v>
      </c>
      <c r="Z66" s="37">
        <v>66.55418102081164</v>
      </c>
      <c r="AA66" s="37">
        <v>68.201959961621455</v>
      </c>
      <c r="AB66" s="37">
        <v>71.280122671417814</v>
      </c>
      <c r="AC66" s="37">
        <v>75.303408633100304</v>
      </c>
      <c r="AD66" s="37">
        <v>78.746373478295126</v>
      </c>
      <c r="AE66" s="37">
        <v>81.774297701030449</v>
      </c>
      <c r="AF66" s="37">
        <v>86.626074219180765</v>
      </c>
      <c r="AG66" s="37">
        <v>91.140785345799685</v>
      </c>
      <c r="AH66" s="38">
        <v>100</v>
      </c>
      <c r="AI66" s="37">
        <v>107.82062274860979</v>
      </c>
      <c r="AJ66" s="37">
        <v>112.04904418714341</v>
      </c>
      <c r="AK66" s="37">
        <v>119.83842934580365</v>
      </c>
      <c r="AL66" s="37">
        <v>127.33723008902587</v>
      </c>
      <c r="AM66" s="41">
        <v>135.30492847150225</v>
      </c>
      <c r="AN66" s="40">
        <v>4.7636549797578098</v>
      </c>
      <c r="AO66" s="37">
        <v>9.0080317200041709</v>
      </c>
      <c r="AP66" s="37">
        <v>9.0952915176180795</v>
      </c>
      <c r="AQ66" s="37">
        <v>8.9431827100202792</v>
      </c>
      <c r="AR66" s="37">
        <v>9.0937257309714692</v>
      </c>
      <c r="AS66" s="37">
        <v>9.1410665796672994</v>
      </c>
      <c r="AT66" s="37">
        <v>9.4813497581447592</v>
      </c>
      <c r="AU66" s="37">
        <v>9.9011354736464892</v>
      </c>
      <c r="AV66" s="37">
        <v>10.141971588134799</v>
      </c>
      <c r="AW66" s="37">
        <v>10.831163406372101</v>
      </c>
      <c r="AX66" s="37">
        <v>11.873202323913601</v>
      </c>
      <c r="AY66" s="37">
        <v>12.5058794021606</v>
      </c>
      <c r="AZ66" s="37">
        <v>13.5881757736206</v>
      </c>
      <c r="BA66" s="37">
        <v>14.4826145172119</v>
      </c>
      <c r="BB66" s="37">
        <v>15.286075592041</v>
      </c>
      <c r="BC66" s="37">
        <v>15.965401229546901</v>
      </c>
      <c r="BD66" s="37">
        <v>16.666895025313199</v>
      </c>
      <c r="BE66" s="41">
        <v>17.498873142183001</v>
      </c>
      <c r="BF66" s="42">
        <f t="shared" si="5"/>
        <v>0.33292200522577869</v>
      </c>
      <c r="BG66" s="268">
        <f t="shared" si="6"/>
        <v>3.00370652676391</v>
      </c>
      <c r="BH66" s="268">
        <f t="shared" si="7"/>
        <v>0.35346108282465882</v>
      </c>
      <c r="BI66" s="262" t="str">
        <f>VLOOKUP(A66,'3.1 Metadata'!A67:B238,2,FALSE)</f>
        <v>GMB</v>
      </c>
      <c r="BJ66" s="260">
        <f t="shared" si="3"/>
        <v>1.6909889260053179</v>
      </c>
      <c r="BK66" s="660">
        <f t="shared" si="4"/>
        <v>1.2733723008902587</v>
      </c>
      <c r="BL66" s="203">
        <f>VLOOKUP(BI66,'3.1 Metadata'!$B$4:$P$197,15,FALSE)</f>
        <v>1</v>
      </c>
    </row>
    <row r="67" spans="1:64" x14ac:dyDescent="0.25">
      <c r="A67" s="36" t="s">
        <v>449</v>
      </c>
      <c r="B67" s="197" t="s">
        <v>685</v>
      </c>
      <c r="C67" s="39" t="s">
        <v>874</v>
      </c>
      <c r="D67" s="40">
        <v>2.1456499999999998</v>
      </c>
      <c r="E67" s="37">
        <v>1.91665</v>
      </c>
      <c r="F67" s="37">
        <v>1.812675</v>
      </c>
      <c r="G67" s="37">
        <v>1.78043333333333</v>
      </c>
      <c r="H67" s="37">
        <v>1.67049166666667</v>
      </c>
      <c r="I67" s="37">
        <v>1.4907916666666701</v>
      </c>
      <c r="J67" s="37">
        <v>1.6704870967741901</v>
      </c>
      <c r="K67" s="37">
        <v>1.78234166666667</v>
      </c>
      <c r="L67" s="37">
        <v>1.6864954301075299</v>
      </c>
      <c r="M67" s="37">
        <v>1.6512583333333299</v>
      </c>
      <c r="N67" s="37">
        <v>1.6633500000000001</v>
      </c>
      <c r="O67" s="37">
        <v>1.76566666666667</v>
      </c>
      <c r="P67" s="37">
        <v>2.2693416666666701</v>
      </c>
      <c r="Q67" s="37">
        <v>2.3667250000000002</v>
      </c>
      <c r="R67" s="37">
        <v>2.5095416666666699</v>
      </c>
      <c r="S67" s="37">
        <v>2.53411083333333</v>
      </c>
      <c r="T67" s="37">
        <v>2.8181449999999999</v>
      </c>
      <c r="U67" s="41">
        <v>3.1090166666666699</v>
      </c>
      <c r="V67" s="40">
        <v>48.128989671175219</v>
      </c>
      <c r="W67" s="37">
        <v>52.187147062592111</v>
      </c>
      <c r="X67" s="37">
        <v>56.329054941363808</v>
      </c>
      <c r="Y67" s="37">
        <v>61.088296920442644</v>
      </c>
      <c r="Z67" s="37">
        <v>66.869826521282747</v>
      </c>
      <c r="AA67" s="37">
        <v>73.28637640230086</v>
      </c>
      <c r="AB67" s="37">
        <v>71.720971589718545</v>
      </c>
      <c r="AC67" s="37">
        <v>81.897627507742826</v>
      </c>
      <c r="AD67" s="37">
        <v>89.034375032760593</v>
      </c>
      <c r="AE67" s="37">
        <v>89.447851954545598</v>
      </c>
      <c r="AF67" s="37">
        <v>90.652027798209346</v>
      </c>
      <c r="AG67" s="37">
        <v>94.488380212207218</v>
      </c>
      <c r="AH67" s="38">
        <v>100</v>
      </c>
      <c r="AI67" s="37">
        <v>102.61931829571066</v>
      </c>
      <c r="AJ67" s="37">
        <v>111.33277250330489</v>
      </c>
      <c r="AK67" s="37">
        <v>116.18811611335873</v>
      </c>
      <c r="AL67" s="37">
        <v>122.22105792430473</v>
      </c>
      <c r="AM67" s="41">
        <v>131.12031318321166</v>
      </c>
      <c r="AN67" s="40">
        <v>0.52122101513310504</v>
      </c>
      <c r="AO67" s="37">
        <v>0.55035284924899297</v>
      </c>
      <c r="AP67" s="37">
        <v>0.57608759703603896</v>
      </c>
      <c r="AQ67" s="37">
        <v>0.60641003090845402</v>
      </c>
      <c r="AR67" s="37">
        <v>0.64643690017535005</v>
      </c>
      <c r="AS67" s="37">
        <v>0.69494862513856204</v>
      </c>
      <c r="AT67" s="37">
        <v>0.67495889933030995</v>
      </c>
      <c r="AU67" s="37">
        <v>0.76185289659613697</v>
      </c>
      <c r="AV67" s="37">
        <v>0.81129533052444502</v>
      </c>
      <c r="AW67" s="37">
        <v>0.74310088157653797</v>
      </c>
      <c r="AX67" s="37">
        <v>0.72477406263351396</v>
      </c>
      <c r="AY67" s="37">
        <v>0.72290188074111905</v>
      </c>
      <c r="AZ67" s="37">
        <v>0.75351679325103804</v>
      </c>
      <c r="BA67" s="37">
        <v>0.74767273664474498</v>
      </c>
      <c r="BB67" s="37">
        <v>0.80457169037939902</v>
      </c>
      <c r="BC67" s="37">
        <v>0.81997255299194505</v>
      </c>
      <c r="BD67" s="37">
        <v>0.84742098894115203</v>
      </c>
      <c r="BE67" s="41">
        <v>0.89829776881231205</v>
      </c>
      <c r="BF67" s="42">
        <f t="shared" ref="BF67:BF98" si="8">(BD67/T67)</f>
        <v>0.30070169879163494</v>
      </c>
      <c r="BG67" s="43">
        <f t="shared" ref="BG67:BG98" si="9">T67/BD67</f>
        <v>3.3255548738782799</v>
      </c>
      <c r="BH67" s="43">
        <f t="shared" ref="BH67:BH98" si="10">(AU67/K67)</f>
        <v>0.42744492307187765</v>
      </c>
      <c r="BI67" s="22" t="str">
        <f>VLOOKUP(A67,'3.1 Metadata'!A68:B239,2,FALSE)</f>
        <v>GEO</v>
      </c>
      <c r="BJ67" s="23">
        <f t="shared" si="3"/>
        <v>1.4923638406100301</v>
      </c>
      <c r="BK67" s="660">
        <f t="shared" si="4"/>
        <v>1.2222105792430473</v>
      </c>
      <c r="BL67" s="203">
        <f>VLOOKUP(BI67,'3.1 Metadata'!$B$4:$P$197,15,FALSE)</f>
        <v>0</v>
      </c>
    </row>
    <row r="68" spans="1:64" x14ac:dyDescent="0.25">
      <c r="A68" s="36" t="s">
        <v>450</v>
      </c>
      <c r="B68" s="197" t="s">
        <v>686</v>
      </c>
      <c r="C68" s="39" t="s">
        <v>829</v>
      </c>
      <c r="D68" s="256">
        <v>0.88404799999999994</v>
      </c>
      <c r="E68" s="4">
        <v>0.80392200000000003</v>
      </c>
      <c r="F68" s="4">
        <v>0.80379999999999996</v>
      </c>
      <c r="G68" s="4">
        <v>0.79643299999999995</v>
      </c>
      <c r="H68" s="4">
        <v>0.72967199999999999</v>
      </c>
      <c r="I68" s="4">
        <v>0.67992300000000006</v>
      </c>
      <c r="J68" s="4">
        <v>0.71695799999999998</v>
      </c>
      <c r="K68" s="4">
        <v>0.75430900000000001</v>
      </c>
      <c r="L68" s="4">
        <v>0.718414</v>
      </c>
      <c r="M68" s="4">
        <v>0.77833799999999997</v>
      </c>
      <c r="N68" s="4">
        <v>0.75294499999999998</v>
      </c>
      <c r="O68" s="4">
        <v>0.75272799999999995</v>
      </c>
      <c r="P68" s="4">
        <v>0.90129599999999999</v>
      </c>
      <c r="Q68" s="4">
        <v>0.90342100000000003</v>
      </c>
      <c r="R68" s="4">
        <v>0.88520600000000005</v>
      </c>
      <c r="S68" s="4">
        <v>0.846773</v>
      </c>
      <c r="T68" s="4">
        <v>0.89327599999999996</v>
      </c>
      <c r="U68" s="257">
        <v>0.87550600000000001</v>
      </c>
      <c r="V68" s="40">
        <v>85.876902868449392</v>
      </c>
      <c r="W68" s="37">
        <v>86.834942047236581</v>
      </c>
      <c r="X68" s="37">
        <v>87.186803599021076</v>
      </c>
      <c r="Y68" s="37">
        <v>87.533180339274338</v>
      </c>
      <c r="Z68" s="37">
        <v>89.082756778003684</v>
      </c>
      <c r="AA68" s="37">
        <v>89.89281338641095</v>
      </c>
      <c r="AB68" s="37">
        <v>91.548541599125315</v>
      </c>
      <c r="AC68" s="37">
        <v>92.139282156879844</v>
      </c>
      <c r="AD68" s="37">
        <v>93.124696802629316</v>
      </c>
      <c r="AE68" s="37">
        <v>94.518297495514219</v>
      </c>
      <c r="AF68" s="37">
        <v>96.370281155577615</v>
      </c>
      <c r="AG68" s="37">
        <v>98.180057072568275</v>
      </c>
      <c r="AH68" s="38">
        <v>100</v>
      </c>
      <c r="AI68" s="37">
        <v>101.32775222269545</v>
      </c>
      <c r="AJ68" s="37">
        <v>102.85145713969877</v>
      </c>
      <c r="AK68" s="37">
        <v>104.88248251460351</v>
      </c>
      <c r="AL68" s="37">
        <v>107.03787684433632</v>
      </c>
      <c r="AM68" s="41">
        <v>108.74708191245195</v>
      </c>
      <c r="AN68" s="40">
        <v>0.89593699999999998</v>
      </c>
      <c r="AO68" s="37">
        <v>0.87506300000000004</v>
      </c>
      <c r="AP68" s="37">
        <v>0.87272099999999997</v>
      </c>
      <c r="AQ68" s="37">
        <v>0.84757400000000005</v>
      </c>
      <c r="AR68" s="37">
        <v>0.83730300000000002</v>
      </c>
      <c r="AS68" s="37">
        <v>0.82040100000000005</v>
      </c>
      <c r="AT68" s="37">
        <v>0.81110599999999999</v>
      </c>
      <c r="AU68" s="37">
        <v>0.80503999999999998</v>
      </c>
      <c r="AV68" s="37">
        <v>0.78873899999999997</v>
      </c>
      <c r="AW68" s="37">
        <v>0.787246</v>
      </c>
      <c r="AX68" s="37">
        <v>0.77478400000000003</v>
      </c>
      <c r="AY68" s="37">
        <v>0.76893699999999998</v>
      </c>
      <c r="AZ68" s="37">
        <v>0.77812199999999998</v>
      </c>
      <c r="BA68" s="37">
        <v>0.75260800000000005</v>
      </c>
      <c r="BB68" s="37">
        <v>0.74478299999999997</v>
      </c>
      <c r="BC68" s="37">
        <v>0.73544799999999999</v>
      </c>
      <c r="BD68" s="37">
        <v>0.75109800000000004</v>
      </c>
      <c r="BE68" s="41">
        <v>0.73835099999999998</v>
      </c>
      <c r="BF68" s="42">
        <f t="shared" si="8"/>
        <v>0.84083530734062051</v>
      </c>
      <c r="BG68" s="43">
        <f t="shared" si="9"/>
        <v>1.1892935409227556</v>
      </c>
      <c r="BH68" s="43">
        <f t="shared" si="10"/>
        <v>1.0672549313345061</v>
      </c>
      <c r="BI68" s="22" t="str">
        <f>VLOOKUP(A68,'3.1 Metadata'!A69:B240,2,FALSE)</f>
        <v>DEU</v>
      </c>
      <c r="BJ68" s="23">
        <f t="shared" ref="BJ68:BJ131" si="11">((AL68-AC68)/AC68)+1</f>
        <v>1.1616964484495285</v>
      </c>
      <c r="BK68" s="660">
        <f t="shared" ref="BK68:BK131" si="12">((AL68-AH68)/AH68)+1</f>
        <v>1.0703787684433632</v>
      </c>
      <c r="BL68" s="203">
        <f>VLOOKUP(BI68,'3.1 Metadata'!$B$4:$P$197,15,FALSE)</f>
        <v>0</v>
      </c>
    </row>
    <row r="69" spans="1:64" x14ac:dyDescent="0.25">
      <c r="A69" s="36" t="s">
        <v>451</v>
      </c>
      <c r="B69" s="197" t="s">
        <v>687</v>
      </c>
      <c r="C69" s="39" t="s">
        <v>875</v>
      </c>
      <c r="D69" s="40">
        <v>0.86676432652534496</v>
      </c>
      <c r="E69" s="37">
        <v>0.89949485400706297</v>
      </c>
      <c r="F69" s="37">
        <v>0.90520948583333305</v>
      </c>
      <c r="G69" s="37">
        <v>0.91510679916666704</v>
      </c>
      <c r="H69" s="37">
        <v>0.93261919500000001</v>
      </c>
      <c r="I69" s="37">
        <v>1.0522750000000001</v>
      </c>
      <c r="J69" s="37">
        <v>1.40496666666667</v>
      </c>
      <c r="K69" s="37">
        <v>1.4299833333333301</v>
      </c>
      <c r="L69" s="37">
        <v>1.5206249999999999</v>
      </c>
      <c r="M69" s="37">
        <v>1.82486666666667</v>
      </c>
      <c r="N69" s="37">
        <v>1.9813499999999999</v>
      </c>
      <c r="O69" s="37">
        <v>2.8965749999999999</v>
      </c>
      <c r="P69" s="37">
        <v>3.7146416666666702</v>
      </c>
      <c r="Q69" s="37">
        <v>3.90981666666667</v>
      </c>
      <c r="R69" s="37">
        <v>4.3505333333333303</v>
      </c>
      <c r="S69" s="37">
        <v>4.5853250000000001</v>
      </c>
      <c r="T69" s="37">
        <v>5.2173666666666696</v>
      </c>
      <c r="U69" s="41">
        <v>5.59570833333333</v>
      </c>
      <c r="V69" s="40">
        <v>7.7646842219325052</v>
      </c>
      <c r="W69" s="37">
        <v>8.8789281421620725</v>
      </c>
      <c r="X69" s="37">
        <v>10.207545946663187</v>
      </c>
      <c r="Y69" s="37">
        <v>18.450606869473052</v>
      </c>
      <c r="Z69" s="37">
        <v>21.887565351856164</v>
      </c>
      <c r="AA69" s="37">
        <v>26.136001120966913</v>
      </c>
      <c r="AB69" s="37">
        <v>30.230615671668993</v>
      </c>
      <c r="AC69" s="37">
        <v>35.247581248906435</v>
      </c>
      <c r="AD69" s="37">
        <v>40.152219501026572</v>
      </c>
      <c r="AE69" s="37">
        <v>46.257476396317969</v>
      </c>
      <c r="AF69" s="37">
        <v>71.242486303920458</v>
      </c>
      <c r="AG69" s="37">
        <v>88.297909368415148</v>
      </c>
      <c r="AH69" s="38">
        <v>100</v>
      </c>
      <c r="AI69" s="37">
        <v>115.74861961048082</v>
      </c>
      <c r="AJ69" s="37">
        <v>128.10745921909103</v>
      </c>
      <c r="AK69" s="37">
        <v>141.64647033044056</v>
      </c>
      <c r="AL69" s="37">
        <v>153.65961085421787</v>
      </c>
      <c r="AM69" s="41">
        <v>164.58857956754807</v>
      </c>
      <c r="AN69" s="40">
        <v>0.25678974069683802</v>
      </c>
      <c r="AO69" s="37">
        <v>0.28594130994004002</v>
      </c>
      <c r="AP69" s="37">
        <v>0.31879837672004901</v>
      </c>
      <c r="AQ69" s="37">
        <v>0.34900676201223002</v>
      </c>
      <c r="AR69" s="37">
        <v>0.40318858277027098</v>
      </c>
      <c r="AS69" s="37">
        <v>0.47226245298134401</v>
      </c>
      <c r="AT69" s="37">
        <v>0.54211694578090996</v>
      </c>
      <c r="AU69" s="37">
        <v>0.62480421363977501</v>
      </c>
      <c r="AV69" s="37">
        <v>0.69718116521835305</v>
      </c>
      <c r="AW69" s="37">
        <v>0.76606106758117698</v>
      </c>
      <c r="AX69" s="37">
        <v>0.88355493545532204</v>
      </c>
      <c r="AY69" s="37">
        <v>1.04678118228912</v>
      </c>
      <c r="AZ69" s="37">
        <v>1.26583588123322</v>
      </c>
      <c r="BA69" s="37">
        <v>1.5442366600036601</v>
      </c>
      <c r="BB69" s="37">
        <v>1.76394963264465</v>
      </c>
      <c r="BC69" s="37">
        <v>1.9046421960576101</v>
      </c>
      <c r="BD69" s="37">
        <v>2.0299388069121398</v>
      </c>
      <c r="BE69" s="41">
        <v>2.1484244176444802</v>
      </c>
      <c r="BF69" s="42">
        <f t="shared" si="8"/>
        <v>0.38907344194941357</v>
      </c>
      <c r="BG69" s="268">
        <f t="shared" si="9"/>
        <v>2.5702088402374628</v>
      </c>
      <c r="BH69" s="268">
        <f t="shared" si="10"/>
        <v>0.43693111596156814</v>
      </c>
      <c r="BI69" s="262" t="str">
        <f>VLOOKUP(A69,'3.1 Metadata'!A70:B241,2,FALSE)</f>
        <v>GHA</v>
      </c>
      <c r="BJ69" s="260">
        <f t="shared" si="11"/>
        <v>4.359437028292124</v>
      </c>
      <c r="BK69" s="660">
        <f t="shared" si="12"/>
        <v>1.5365961085421787</v>
      </c>
      <c r="BL69" s="203">
        <f>VLOOKUP(BI69,'3.1 Metadata'!$B$4:$P$197,15,FALSE)</f>
        <v>1</v>
      </c>
    </row>
    <row r="70" spans="1:64" x14ac:dyDescent="0.25">
      <c r="A70" s="36" t="s">
        <v>452</v>
      </c>
      <c r="B70" s="197" t="s">
        <v>688</v>
      </c>
      <c r="C70" s="39" t="s">
        <v>829</v>
      </c>
      <c r="D70" s="256">
        <v>0.88404799999999994</v>
      </c>
      <c r="E70" s="4">
        <v>0.80392200000000003</v>
      </c>
      <c r="F70" s="4">
        <v>0.80379999999999996</v>
      </c>
      <c r="G70" s="4">
        <v>0.79643299999999995</v>
      </c>
      <c r="H70" s="4">
        <v>0.72967199999999999</v>
      </c>
      <c r="I70" s="4">
        <v>0.67992300000000006</v>
      </c>
      <c r="J70" s="4">
        <v>0.71695799999999998</v>
      </c>
      <c r="K70" s="4">
        <v>0.75430900000000001</v>
      </c>
      <c r="L70" s="4">
        <v>0.718414</v>
      </c>
      <c r="M70" s="4">
        <v>0.77833799999999997</v>
      </c>
      <c r="N70" s="4">
        <v>0.75294499999999998</v>
      </c>
      <c r="O70" s="4">
        <v>0.75272799999999995</v>
      </c>
      <c r="P70" s="4">
        <v>0.90129599999999999</v>
      </c>
      <c r="Q70" s="4">
        <v>0.90342100000000003</v>
      </c>
      <c r="R70" s="4">
        <v>0.88520600000000005</v>
      </c>
      <c r="S70" s="4">
        <v>0.846773</v>
      </c>
      <c r="T70" s="4">
        <v>0.89327599999999996</v>
      </c>
      <c r="U70" s="257">
        <v>0.87550600000000001</v>
      </c>
      <c r="V70" s="40">
        <v>86.065149686741776</v>
      </c>
      <c r="W70" s="37">
        <v>88.701034091731017</v>
      </c>
      <c r="X70" s="37">
        <v>90.688220705876901</v>
      </c>
      <c r="Y70" s="37">
        <v>93.857812494722523</v>
      </c>
      <c r="Z70" s="37">
        <v>97.07025283020802</v>
      </c>
      <c r="AA70" s="37">
        <v>101.28755066964446</v>
      </c>
      <c r="AB70" s="37">
        <v>103.89040840825608</v>
      </c>
      <c r="AC70" s="37">
        <v>103.70692180911705</v>
      </c>
      <c r="AD70" s="37">
        <v>104.70148983631158</v>
      </c>
      <c r="AE70" s="37">
        <v>104.41341164072584</v>
      </c>
      <c r="AF70" s="37">
        <v>102.27750561676781</v>
      </c>
      <c r="AG70" s="37">
        <v>100.29459575052269</v>
      </c>
      <c r="AH70" s="38">
        <v>100</v>
      </c>
      <c r="AI70" s="37">
        <v>99.4214192484161</v>
      </c>
      <c r="AJ70" s="37">
        <v>99.705174202081281</v>
      </c>
      <c r="AK70" s="37">
        <v>99.5404173418504</v>
      </c>
      <c r="AL70" s="37">
        <v>99.787765908356818</v>
      </c>
      <c r="AM70" s="41">
        <v>98.951995340411258</v>
      </c>
      <c r="AN70" s="40">
        <v>0.68508199999999997</v>
      </c>
      <c r="AO70" s="37">
        <v>0.69451399999999996</v>
      </c>
      <c r="AP70" s="37">
        <v>0.70897600000000005</v>
      </c>
      <c r="AQ70" s="37">
        <v>0.69245500000000004</v>
      </c>
      <c r="AR70" s="37">
        <v>0.71831699999999998</v>
      </c>
      <c r="AS70" s="37">
        <v>0.707951</v>
      </c>
      <c r="AT70" s="37">
        <v>0.70443199999999995</v>
      </c>
      <c r="AU70" s="37">
        <v>0.72197699999999998</v>
      </c>
      <c r="AV70" s="37">
        <v>0.71316299999999999</v>
      </c>
      <c r="AW70" s="37">
        <v>0.68466300000000002</v>
      </c>
      <c r="AX70" s="37">
        <v>0.63128600000000001</v>
      </c>
      <c r="AY70" s="37">
        <v>0.61113499999999998</v>
      </c>
      <c r="AZ70" s="37">
        <v>0.60907</v>
      </c>
      <c r="BA70" s="37">
        <v>0.58857999999999999</v>
      </c>
      <c r="BB70" s="37">
        <v>0.57504100000000002</v>
      </c>
      <c r="BC70" s="37">
        <v>0.56485700000000005</v>
      </c>
      <c r="BD70" s="37">
        <v>0.56303800000000004</v>
      </c>
      <c r="BE70" s="41">
        <v>0.55280899999999999</v>
      </c>
      <c r="BF70" s="42">
        <f t="shared" si="8"/>
        <v>0.6303068704409388</v>
      </c>
      <c r="BG70" s="43">
        <f t="shared" si="9"/>
        <v>1.5865287955697482</v>
      </c>
      <c r="BH70" s="43">
        <f t="shared" si="10"/>
        <v>0.95713692929555394</v>
      </c>
      <c r="BI70" s="22" t="str">
        <f>VLOOKUP(A70,'3.1 Metadata'!A71:B242,2,FALSE)</f>
        <v>GRC</v>
      </c>
      <c r="BJ70" s="23">
        <f t="shared" si="11"/>
        <v>0.96220931223883177</v>
      </c>
      <c r="BK70" s="660">
        <f t="shared" si="12"/>
        <v>0.99787765908356818</v>
      </c>
      <c r="BL70" s="203">
        <f>VLOOKUP(BI70,'3.1 Metadata'!$B$4:$P$197,15,FALSE)</f>
        <v>0</v>
      </c>
    </row>
    <row r="71" spans="1:64" x14ac:dyDescent="0.25">
      <c r="A71" s="36" t="s">
        <v>453</v>
      </c>
      <c r="B71" s="197" t="s">
        <v>689</v>
      </c>
      <c r="C71" s="39" t="s">
        <v>831</v>
      </c>
      <c r="D71" s="40">
        <v>2.7</v>
      </c>
      <c r="E71" s="37">
        <v>2.7</v>
      </c>
      <c r="F71" s="37">
        <v>2.7</v>
      </c>
      <c r="G71" s="37">
        <v>2.7</v>
      </c>
      <c r="H71" s="37">
        <v>2.7</v>
      </c>
      <c r="I71" s="37">
        <v>2.7</v>
      </c>
      <c r="J71" s="37">
        <v>2.7</v>
      </c>
      <c r="K71" s="37">
        <v>2.7</v>
      </c>
      <c r="L71" s="37">
        <v>2.7</v>
      </c>
      <c r="M71" s="37">
        <v>2.7</v>
      </c>
      <c r="N71" s="37">
        <v>2.7</v>
      </c>
      <c r="O71" s="37">
        <v>2.7</v>
      </c>
      <c r="P71" s="37">
        <v>2.7</v>
      </c>
      <c r="Q71" s="37">
        <v>2.7</v>
      </c>
      <c r="R71" s="37">
        <v>2.7</v>
      </c>
      <c r="S71" s="37">
        <v>2.7</v>
      </c>
      <c r="T71" s="37">
        <v>2.7</v>
      </c>
      <c r="U71" s="41">
        <v>2.7</v>
      </c>
      <c r="V71" s="40">
        <v>74.256057026270923</v>
      </c>
      <c r="W71" s="37">
        <v>75.764307452958576</v>
      </c>
      <c r="X71" s="37">
        <v>77.650643176878447</v>
      </c>
      <c r="Y71" s="37">
        <v>81.247877445455885</v>
      </c>
      <c r="Z71" s="37">
        <v>83.132376242274447</v>
      </c>
      <c r="AA71" s="37">
        <v>89.656379863010514</v>
      </c>
      <c r="AB71" s="37">
        <v>89.647504062107373</v>
      </c>
      <c r="AC71" s="37">
        <v>90.077549594620564</v>
      </c>
      <c r="AD71" s="37">
        <v>90.279823315132461</v>
      </c>
      <c r="AE71" s="37">
        <v>93.824681259982185</v>
      </c>
      <c r="AF71" s="37">
        <v>96.567054865692029</v>
      </c>
      <c r="AG71" s="37">
        <v>97.313819706168587</v>
      </c>
      <c r="AH71" s="38">
        <v>100</v>
      </c>
      <c r="AI71" s="37">
        <v>102.64414494384029</v>
      </c>
      <c r="AJ71" s="37">
        <v>104.21067268470028</v>
      </c>
      <c r="AK71" s="37">
        <v>103.53970640351085</v>
      </c>
      <c r="AL71" s="37">
        <v>106.85181118851435</v>
      </c>
      <c r="AM71" s="41">
        <v>106.40652259288129</v>
      </c>
      <c r="AN71" s="40">
        <v>1.7312204628065599</v>
      </c>
      <c r="AO71" s="37">
        <v>1.72007601770366</v>
      </c>
      <c r="AP71" s="37">
        <v>1.7096469544109101</v>
      </c>
      <c r="AQ71" s="37">
        <v>1.7363037470782601</v>
      </c>
      <c r="AR71" s="37">
        <v>1.7301009972299299</v>
      </c>
      <c r="AS71" s="37">
        <v>1.8302734070773301</v>
      </c>
      <c r="AT71" s="37">
        <v>1.8162460620551599</v>
      </c>
      <c r="AU71" s="37">
        <v>1.8039383240745499</v>
      </c>
      <c r="AV71" s="37">
        <v>1.7709947824478101</v>
      </c>
      <c r="AW71" s="37">
        <v>1.8003737926483201</v>
      </c>
      <c r="AX71" s="37">
        <v>1.76927518844604</v>
      </c>
      <c r="AY71" s="37">
        <v>1.73278737068176</v>
      </c>
      <c r="AZ71" s="37">
        <v>1.7355021238327</v>
      </c>
      <c r="BA71" s="37">
        <v>1.7301242351532</v>
      </c>
      <c r="BB71" s="37">
        <v>1.69031286239624</v>
      </c>
      <c r="BC71" s="37">
        <v>1.6400523409313701</v>
      </c>
      <c r="BD71" s="37">
        <v>1.6628314875754</v>
      </c>
      <c r="BE71" s="41">
        <v>1.63618259110172</v>
      </c>
      <c r="BF71" s="42">
        <f t="shared" si="8"/>
        <v>0.61586351391681482</v>
      </c>
      <c r="BG71" s="43">
        <f t="shared" si="9"/>
        <v>1.6237363919160031</v>
      </c>
      <c r="BH71" s="43">
        <f t="shared" si="10"/>
        <v>0.66812530521279623</v>
      </c>
      <c r="BI71" s="22" t="str">
        <f>VLOOKUP(A71,'3.1 Metadata'!A72:B243,2,FALSE)</f>
        <v>GRD</v>
      </c>
      <c r="BJ71" s="23">
        <f t="shared" si="11"/>
        <v>1.1862202254544405</v>
      </c>
      <c r="BK71" s="660">
        <f t="shared" si="12"/>
        <v>1.0685181118851435</v>
      </c>
      <c r="BL71" s="203">
        <f>VLOOKUP(BI71,'3.1 Metadata'!$B$4:$P$197,15,FALSE)</f>
        <v>0</v>
      </c>
    </row>
    <row r="72" spans="1:64" x14ac:dyDescent="0.25">
      <c r="A72" s="36" t="s">
        <v>454</v>
      </c>
      <c r="B72" s="197" t="s">
        <v>690</v>
      </c>
      <c r="C72" s="39" t="s">
        <v>876</v>
      </c>
      <c r="D72" s="40">
        <v>7.9408466666666699</v>
      </c>
      <c r="E72" s="37">
        <v>7.94649583333333</v>
      </c>
      <c r="F72" s="37">
        <v>7.6339441666666703</v>
      </c>
      <c r="G72" s="37">
        <v>7.6026308333333299</v>
      </c>
      <c r="H72" s="37">
        <v>7.6733041666666697</v>
      </c>
      <c r="I72" s="37">
        <v>7.5600283333333298</v>
      </c>
      <c r="J72" s="37">
        <v>8.1615554166666708</v>
      </c>
      <c r="K72" s="37">
        <v>8.0577708333333309</v>
      </c>
      <c r="L72" s="37">
        <v>7.7854183333333298</v>
      </c>
      <c r="M72" s="37">
        <v>7.8336054166666704</v>
      </c>
      <c r="N72" s="37">
        <v>7.8568137499999997</v>
      </c>
      <c r="O72" s="37">
        <v>7.7322333333333297</v>
      </c>
      <c r="P72" s="37">
        <v>7.6548150000000001</v>
      </c>
      <c r="Q72" s="37">
        <v>7.5999370833333302</v>
      </c>
      <c r="R72" s="37">
        <v>7.34793875</v>
      </c>
      <c r="S72" s="37">
        <v>7.51916458333333</v>
      </c>
      <c r="T72" s="37">
        <v>7.6966983333333303</v>
      </c>
      <c r="U72" s="41">
        <v>7.7216500000000003</v>
      </c>
      <c r="V72" s="40">
        <v>55.457430106955165</v>
      </c>
      <c r="W72" s="37">
        <v>58.798107398701497</v>
      </c>
      <c r="X72" s="37">
        <v>62.131040266045559</v>
      </c>
      <c r="Y72" s="37">
        <v>65.225994259863995</v>
      </c>
      <c r="Z72" s="37">
        <v>69.867052396842837</v>
      </c>
      <c r="AA72" s="37">
        <v>76.439789637614751</v>
      </c>
      <c r="AB72" s="37">
        <v>79.191756042922094</v>
      </c>
      <c r="AC72" s="37">
        <v>83.260290310475341</v>
      </c>
      <c r="AD72" s="37">
        <v>89.000790423822281</v>
      </c>
      <c r="AE72" s="37">
        <v>92.007015373641693</v>
      </c>
      <c r="AF72" s="37">
        <v>95.097021619473992</v>
      </c>
      <c r="AG72" s="37">
        <v>97.817092766384206</v>
      </c>
      <c r="AH72" s="38">
        <v>100</v>
      </c>
      <c r="AI72" s="37">
        <v>102.70719129663175</v>
      </c>
      <c r="AJ72" s="37">
        <v>104.50242478396883</v>
      </c>
      <c r="AK72" s="37">
        <v>105.74559917482176</v>
      </c>
      <c r="AL72" s="37">
        <v>109.63767850450084</v>
      </c>
      <c r="AM72" s="41">
        <v>112.53780131505857</v>
      </c>
      <c r="AN72" s="40">
        <v>2.69306767085537</v>
      </c>
      <c r="AO72" s="37">
        <v>2.7804389505329001</v>
      </c>
      <c r="AP72" s="37">
        <v>2.8492925231540198</v>
      </c>
      <c r="AQ72" s="37">
        <v>2.9033635485799998</v>
      </c>
      <c r="AR72" s="37">
        <v>3.0285916245583402</v>
      </c>
      <c r="AS72" s="37">
        <v>3.2502838326935501</v>
      </c>
      <c r="AT72" s="37">
        <v>3.3418233575627001</v>
      </c>
      <c r="AU72" s="37">
        <v>3.4730423271053601</v>
      </c>
      <c r="AV72" s="37">
        <v>3.6365325450897199</v>
      </c>
      <c r="AW72" s="37">
        <v>3.6478822231292698</v>
      </c>
      <c r="AX72" s="37">
        <v>3.7168335914611799</v>
      </c>
      <c r="AY72" s="37">
        <v>3.7668333053588898</v>
      </c>
      <c r="AZ72" s="37">
        <v>3.7315721511840798</v>
      </c>
      <c r="BA72" s="37">
        <v>3.8576567173004199</v>
      </c>
      <c r="BB72" s="37">
        <v>3.9325940608978298</v>
      </c>
      <c r="BC72" s="37">
        <v>3.8860728347467801</v>
      </c>
      <c r="BD72" s="37">
        <v>3.95843973386688</v>
      </c>
      <c r="BE72" s="41">
        <v>4.0147619312471097</v>
      </c>
      <c r="BF72" s="42">
        <f t="shared" si="8"/>
        <v>0.51430360947413356</v>
      </c>
      <c r="BG72" s="268">
        <f t="shared" si="9"/>
        <v>1.9443767875214457</v>
      </c>
      <c r="BH72" s="268">
        <f t="shared" si="10"/>
        <v>0.43101775899832029</v>
      </c>
      <c r="BI72" s="262" t="str">
        <f>VLOOKUP(A72,'3.1 Metadata'!A73:B244,2,FALSE)</f>
        <v>GTM</v>
      </c>
      <c r="BJ72" s="260">
        <f t="shared" si="11"/>
        <v>1.3168063442448368</v>
      </c>
      <c r="BK72" s="660">
        <f t="shared" si="12"/>
        <v>1.0963767850450084</v>
      </c>
      <c r="BL72" s="203">
        <f>VLOOKUP(BI72,'3.1 Metadata'!$B$4:$P$197,15,FALSE)</f>
        <v>1</v>
      </c>
    </row>
    <row r="73" spans="1:64" x14ac:dyDescent="0.25">
      <c r="A73" s="36" t="s">
        <v>455</v>
      </c>
      <c r="B73" s="197" t="s">
        <v>691</v>
      </c>
      <c r="C73" s="39" t="s">
        <v>877</v>
      </c>
      <c r="D73" s="40">
        <v>1984.9312500000001</v>
      </c>
      <c r="E73" s="37">
        <v>2243.9312500000001</v>
      </c>
      <c r="F73" s="37">
        <v>3644.3333333333298</v>
      </c>
      <c r="G73" s="37">
        <v>5148.75</v>
      </c>
      <c r="H73" s="37">
        <v>4197.7520041666703</v>
      </c>
      <c r="I73" s="37">
        <v>4601.6910041666697</v>
      </c>
      <c r="J73" s="37">
        <v>4801.0832375</v>
      </c>
      <c r="K73" s="37">
        <v>5726.0710208333303</v>
      </c>
      <c r="L73" s="37">
        <v>6658.0312583333298</v>
      </c>
      <c r="M73" s="37">
        <v>6985.8290263333301</v>
      </c>
      <c r="N73" s="37">
        <v>6907.8780694999996</v>
      </c>
      <c r="O73" s="37">
        <v>7014.1187772499998</v>
      </c>
      <c r="P73" s="37">
        <v>7485.51674166667</v>
      </c>
      <c r="Q73" s="37">
        <v>8967.9270795833309</v>
      </c>
      <c r="R73" s="37">
        <v>9088.3194962316593</v>
      </c>
      <c r="S73" s="37">
        <v>9011.1341772519409</v>
      </c>
      <c r="T73" s="37">
        <v>9183.8758639098396</v>
      </c>
      <c r="U73" s="41">
        <v>9565.0821834383296</v>
      </c>
      <c r="V73" s="40">
        <v>15.995538792978076</v>
      </c>
      <c r="W73" s="37">
        <v>18.638255062655006</v>
      </c>
      <c r="X73" s="37">
        <v>23.743430687024542</v>
      </c>
      <c r="Y73" s="37">
        <v>47.631155827252115</v>
      </c>
      <c r="Z73" s="37">
        <v>54.117982776323757</v>
      </c>
      <c r="AA73" s="37">
        <v>63.158463298505083</v>
      </c>
      <c r="AB73" s="37">
        <v>64.277017787351554</v>
      </c>
      <c r="AC73" s="37">
        <v>74.627305723451613</v>
      </c>
      <c r="AD73" s="37">
        <v>81.343228629964273</v>
      </c>
      <c r="AE73" s="37">
        <v>90.710688744028118</v>
      </c>
      <c r="AF73" s="37">
        <v>94.637876363627598</v>
      </c>
      <c r="AG73" s="37">
        <v>97.113515990540606</v>
      </c>
      <c r="AH73" s="38">
        <v>100</v>
      </c>
      <c r="AI73" s="37">
        <v>105.66895394137575</v>
      </c>
      <c r="AJ73" s="37">
        <v>116.61256677790877</v>
      </c>
      <c r="AK73" s="37">
        <v>124.84434631155288</v>
      </c>
      <c r="AL73" s="37">
        <v>137.26616564720575</v>
      </c>
      <c r="AM73" s="41">
        <v>155.05542547934371</v>
      </c>
      <c r="AN73" s="40">
        <v>847.10017682772695</v>
      </c>
      <c r="AO73" s="37">
        <v>961.17759851062897</v>
      </c>
      <c r="AP73" s="37">
        <v>1187.46346591064</v>
      </c>
      <c r="AQ73" s="37">
        <v>1585.77153962837</v>
      </c>
      <c r="AR73" s="37">
        <v>1754.6022523751201</v>
      </c>
      <c r="AS73" s="37">
        <v>2008.6401798293</v>
      </c>
      <c r="AT73" s="37">
        <v>2028.7476159580899</v>
      </c>
      <c r="AU73" s="37">
        <v>2328.2987482006902</v>
      </c>
      <c r="AV73" s="37">
        <v>2485.90087890625</v>
      </c>
      <c r="AW73" s="37">
        <v>2789.9404296875</v>
      </c>
      <c r="AX73" s="37">
        <v>2932.7470703125</v>
      </c>
      <c r="AY73" s="37">
        <v>3059.93481445313</v>
      </c>
      <c r="AZ73" s="37">
        <v>3164.99609375</v>
      </c>
      <c r="BA73" s="37">
        <v>3159.34155273438</v>
      </c>
      <c r="BB73" s="37">
        <v>3216.03491210938</v>
      </c>
      <c r="BC73" s="37">
        <v>3362.32865553082</v>
      </c>
      <c r="BD73" s="37">
        <v>3632.03777733076</v>
      </c>
      <c r="BE73" s="41">
        <v>4053.8809154657702</v>
      </c>
      <c r="BF73" s="42">
        <f t="shared" si="8"/>
        <v>0.39547984218772936</v>
      </c>
      <c r="BG73" s="268">
        <f t="shared" si="9"/>
        <v>2.5285738824718971</v>
      </c>
      <c r="BH73" s="268">
        <f t="shared" si="10"/>
        <v>0.40661366925586029</v>
      </c>
      <c r="BI73" s="262" t="str">
        <f>VLOOKUP(A73,'3.1 Metadata'!A74:B245,2,FALSE)</f>
        <v>GIN</v>
      </c>
      <c r="BJ73" s="260">
        <f t="shared" si="11"/>
        <v>1.8393557735539405</v>
      </c>
      <c r="BK73" s="660">
        <f t="shared" si="12"/>
        <v>1.3726616564720575</v>
      </c>
      <c r="BL73" s="203">
        <f>VLOOKUP(BI73,'3.1 Metadata'!$B$4:$P$197,15,FALSE)</f>
        <v>1</v>
      </c>
    </row>
    <row r="74" spans="1:64" x14ac:dyDescent="0.25">
      <c r="A74" s="36" t="s">
        <v>456</v>
      </c>
      <c r="B74" s="197" t="s">
        <v>692</v>
      </c>
      <c r="C74" s="39" t="s">
        <v>842</v>
      </c>
      <c r="D74" s="40">
        <v>579.897426172466</v>
      </c>
      <c r="E74" s="37">
        <v>527.33803229157604</v>
      </c>
      <c r="F74" s="37">
        <v>527.25836264962595</v>
      </c>
      <c r="G74" s="37">
        <v>522.42562489517604</v>
      </c>
      <c r="H74" s="37">
        <v>478.63371847636301</v>
      </c>
      <c r="I74" s="37">
        <v>446.00004143278801</v>
      </c>
      <c r="J74" s="37">
        <v>470.29342334139801</v>
      </c>
      <c r="K74" s="37">
        <v>494.794262222947</v>
      </c>
      <c r="L74" s="37">
        <v>471.24862571893698</v>
      </c>
      <c r="M74" s="37">
        <v>510.55633845425098</v>
      </c>
      <c r="N74" s="37">
        <v>493.89962385223703</v>
      </c>
      <c r="O74" s="37">
        <v>493.757329875312</v>
      </c>
      <c r="P74" s="37">
        <v>591.21169798260996</v>
      </c>
      <c r="Q74" s="37">
        <v>592.60561506302201</v>
      </c>
      <c r="R74" s="37">
        <v>580.65674958785803</v>
      </c>
      <c r="S74" s="37">
        <v>555.44645839822601</v>
      </c>
      <c r="T74" s="37">
        <v>585.91101318036897</v>
      </c>
      <c r="U74" s="41">
        <v>575.58600451094503</v>
      </c>
      <c r="V74" s="40">
        <v>66.341209476462907</v>
      </c>
      <c r="W74" s="37">
        <v>65.421206752434642</v>
      </c>
      <c r="X74" s="37">
        <v>69.215994421758481</v>
      </c>
      <c r="Y74" s="37">
        <v>67.642919548503627</v>
      </c>
      <c r="Z74" s="37">
        <v>70.606376396522734</v>
      </c>
      <c r="AA74" s="37">
        <v>79.414667688666029</v>
      </c>
      <c r="AB74" s="37">
        <v>77.462529722256619</v>
      </c>
      <c r="AC74" s="37">
        <v>79.759567185819677</v>
      </c>
      <c r="AD74" s="37">
        <v>90.951090061541237</v>
      </c>
      <c r="AE74" s="37">
        <v>90.177521210849193</v>
      </c>
      <c r="AF74" s="37">
        <v>89.336931905517716</v>
      </c>
      <c r="AG74" s="37">
        <v>89.204483521573877</v>
      </c>
      <c r="AH74" s="38">
        <v>100</v>
      </c>
      <c r="AI74" s="37">
        <v>106.09639967284818</v>
      </c>
      <c r="AJ74" s="37">
        <v>112.39703694153967</v>
      </c>
      <c r="AK74" s="37">
        <v>118.29787535823941</v>
      </c>
      <c r="AL74" s="37">
        <v>114.25461601001992</v>
      </c>
      <c r="AM74" s="41">
        <v>114.37174955676268</v>
      </c>
      <c r="AN74" s="40">
        <v>199.726801677217</v>
      </c>
      <c r="AO74" s="37">
        <v>191.79355279465301</v>
      </c>
      <c r="AP74" s="37">
        <v>196.78877069640501</v>
      </c>
      <c r="AQ74" s="37">
        <v>186.667406157355</v>
      </c>
      <c r="AR74" s="37">
        <v>189.748196137364</v>
      </c>
      <c r="AS74" s="37">
        <v>209.34758920053599</v>
      </c>
      <c r="AT74" s="37">
        <v>202.65654266614499</v>
      </c>
      <c r="AU74" s="37">
        <v>206.26254909720501</v>
      </c>
      <c r="AV74" s="37">
        <v>230.39176940918</v>
      </c>
      <c r="AW74" s="37">
        <v>232.193115234375</v>
      </c>
      <c r="AX74" s="37">
        <v>229.74427795410199</v>
      </c>
      <c r="AY74" s="37">
        <v>223.30358886718801</v>
      </c>
      <c r="AZ74" s="37">
        <v>223.35075378418</v>
      </c>
      <c r="BA74" s="37">
        <v>224.40704345703099</v>
      </c>
      <c r="BB74" s="37">
        <v>222.74858093261699</v>
      </c>
      <c r="BC74" s="37">
        <v>228.945921166967</v>
      </c>
      <c r="BD74" s="37">
        <v>217.24275085968699</v>
      </c>
      <c r="BE74" s="41">
        <v>214.87578102753</v>
      </c>
      <c r="BF74" s="42">
        <f t="shared" si="8"/>
        <v>0.37077772216718891</v>
      </c>
      <c r="BG74" s="268">
        <f t="shared" si="9"/>
        <v>2.6970336679210893</v>
      </c>
      <c r="BH74" s="268">
        <f t="shared" si="10"/>
        <v>0.41686528087560187</v>
      </c>
      <c r="BI74" s="262" t="str">
        <f>VLOOKUP(A74,'3.1 Metadata'!A75:B246,2,FALSE)</f>
        <v>GNB</v>
      </c>
      <c r="BJ74" s="260">
        <f t="shared" si="11"/>
        <v>1.4324879138804185</v>
      </c>
      <c r="BK74" s="660">
        <f t="shared" si="12"/>
        <v>1.1425461601001992</v>
      </c>
      <c r="BL74" s="203">
        <f>VLOOKUP(BI74,'3.1 Metadata'!$B$4:$P$197,15,FALSE)</f>
        <v>1</v>
      </c>
    </row>
    <row r="75" spans="1:64" x14ac:dyDescent="0.25">
      <c r="A75" s="36" t="s">
        <v>457</v>
      </c>
      <c r="B75" s="197" t="s">
        <v>693</v>
      </c>
      <c r="C75" s="39" t="s">
        <v>878</v>
      </c>
      <c r="D75" s="40">
        <v>193.87833333333299</v>
      </c>
      <c r="E75" s="37">
        <v>198.3075</v>
      </c>
      <c r="F75" s="37">
        <v>199.875</v>
      </c>
      <c r="G75" s="37">
        <v>200.18833333333299</v>
      </c>
      <c r="H75" s="37">
        <v>202.34666666666701</v>
      </c>
      <c r="I75" s="37">
        <v>203.63333333333301</v>
      </c>
      <c r="J75" s="37">
        <v>203.95</v>
      </c>
      <c r="K75" s="37">
        <v>203.63583333333301</v>
      </c>
      <c r="L75" s="37">
        <v>204.01750000000001</v>
      </c>
      <c r="M75" s="37">
        <v>204.35833333333301</v>
      </c>
      <c r="N75" s="37">
        <v>205.39416666666699</v>
      </c>
      <c r="O75" s="37">
        <v>206.449166666667</v>
      </c>
      <c r="P75" s="37">
        <v>206.5</v>
      </c>
      <c r="Q75" s="37">
        <v>206.5</v>
      </c>
      <c r="R75" s="37">
        <v>206.5</v>
      </c>
      <c r="S75" s="37">
        <v>207.71666666666701</v>
      </c>
      <c r="T75" s="37">
        <v>208.5</v>
      </c>
      <c r="U75" s="41">
        <v>208.5</v>
      </c>
      <c r="V75" s="40">
        <v>23.604797746701117</v>
      </c>
      <c r="W75" s="37">
        <v>25.204078935434758</v>
      </c>
      <c r="X75" s="37">
        <v>27.127762344957645</v>
      </c>
      <c r="Y75" s="37">
        <v>74.56274492936916</v>
      </c>
      <c r="Z75" s="37">
        <v>80.685099659213606</v>
      </c>
      <c r="AA75" s="37">
        <v>88.524176856885703</v>
      </c>
      <c r="AB75" s="37">
        <v>89.316508254358737</v>
      </c>
      <c r="AC75" s="37">
        <v>93.186742112006868</v>
      </c>
      <c r="AD75" s="37">
        <v>95.302243660729175</v>
      </c>
      <c r="AE75" s="37">
        <v>99.706150916453851</v>
      </c>
      <c r="AF75" s="37">
        <v>99.170932192687715</v>
      </c>
      <c r="AG75" s="37">
        <v>97.083429122879679</v>
      </c>
      <c r="AH75" s="38">
        <v>100</v>
      </c>
      <c r="AI75" s="37">
        <v>100.8977263192368</v>
      </c>
      <c r="AJ75" s="37">
        <v>103.02578399447906</v>
      </c>
      <c r="AK75" s="37">
        <v>100.05083045003732</v>
      </c>
      <c r="AL75" s="37">
        <v>103.01373198743342</v>
      </c>
      <c r="AM75" s="41">
        <v>75.925189645942837</v>
      </c>
      <c r="AN75" s="40">
        <v>73.7509460598217</v>
      </c>
      <c r="AO75" s="37">
        <v>76.683271723613402</v>
      </c>
      <c r="AP75" s="37">
        <v>80.042781435640705</v>
      </c>
      <c r="AQ75" s="37">
        <v>82.063612903420903</v>
      </c>
      <c r="AR75" s="37">
        <v>90.0603469298254</v>
      </c>
      <c r="AS75" s="37">
        <v>96.924971446233897</v>
      </c>
      <c r="AT75" s="37">
        <v>97.052613167353499</v>
      </c>
      <c r="AU75" s="37">
        <v>100.091745792518</v>
      </c>
      <c r="AV75" s="37">
        <v>100.26947021484401</v>
      </c>
      <c r="AW75" s="37">
        <v>104.88816070556599</v>
      </c>
      <c r="AX75" s="37">
        <v>102.27834320068401</v>
      </c>
      <c r="AY75" s="37">
        <v>101.92862701416</v>
      </c>
      <c r="AZ75" s="37">
        <v>102.838325500488</v>
      </c>
      <c r="BA75" s="37">
        <v>106.22980499267599</v>
      </c>
      <c r="BB75" s="37">
        <v>105.35279083252</v>
      </c>
      <c r="BC75" s="37">
        <v>99.911780096738298</v>
      </c>
      <c r="BD75" s="37">
        <v>101.06637584005099</v>
      </c>
      <c r="BE75" s="41">
        <v>73.602848464295903</v>
      </c>
      <c r="BF75" s="42">
        <f t="shared" si="8"/>
        <v>0.48473081937674339</v>
      </c>
      <c r="BG75" s="43">
        <f t="shared" si="9"/>
        <v>2.0630006593881918</v>
      </c>
      <c r="BH75" s="43">
        <f t="shared" si="10"/>
        <v>0.49152324595385466</v>
      </c>
      <c r="BI75" s="22" t="str">
        <f>VLOOKUP(A75,'3.1 Metadata'!A76:B247,2,FALSE)</f>
        <v>GUY</v>
      </c>
      <c r="BJ75" s="23">
        <f t="shared" si="11"/>
        <v>1.1054548066892915</v>
      </c>
      <c r="BK75" s="660">
        <f t="shared" si="12"/>
        <v>1.0301373198743342</v>
      </c>
      <c r="BL75" s="203">
        <f>VLOOKUP(BI75,'3.1 Metadata'!$B$4:$P$197,15,FALSE)</f>
        <v>0</v>
      </c>
    </row>
    <row r="76" spans="1:64" x14ac:dyDescent="0.25">
      <c r="A76" s="36" t="s">
        <v>458</v>
      </c>
      <c r="B76" s="197" t="s">
        <v>694</v>
      </c>
      <c r="C76" s="39" t="s">
        <v>879</v>
      </c>
      <c r="D76" s="40">
        <v>42.366758333333301</v>
      </c>
      <c r="E76" s="37">
        <v>38.352033333333303</v>
      </c>
      <c r="F76" s="37">
        <v>40.448549999999997</v>
      </c>
      <c r="G76" s="37">
        <v>40.408516666666699</v>
      </c>
      <c r="H76" s="37">
        <v>36.861416666666699</v>
      </c>
      <c r="I76" s="37">
        <v>39.1075916666667</v>
      </c>
      <c r="J76" s="37">
        <v>41.197608333333299</v>
      </c>
      <c r="K76" s="37">
        <v>39.797400000000003</v>
      </c>
      <c r="L76" s="37">
        <v>40.522821939374403</v>
      </c>
      <c r="M76" s="37">
        <v>41.949722952315597</v>
      </c>
      <c r="N76" s="37">
        <v>43.462783333333299</v>
      </c>
      <c r="O76" s="37">
        <v>45.2159808923792</v>
      </c>
      <c r="P76" s="37">
        <v>50.706426673943902</v>
      </c>
      <c r="Q76" s="37">
        <v>63.335818369892401</v>
      </c>
      <c r="R76" s="37">
        <v>64.769680284992802</v>
      </c>
      <c r="S76" s="37">
        <v>68.031753981281199</v>
      </c>
      <c r="T76" s="37">
        <v>88.814966176919299</v>
      </c>
      <c r="U76" s="41">
        <v>93.509807213621301</v>
      </c>
      <c r="V76" s="40">
        <v>34.646657718258886</v>
      </c>
      <c r="W76" s="37">
        <v>43.073957027419318</v>
      </c>
      <c r="X76" s="37">
        <v>48.854916210154578</v>
      </c>
      <c r="Y76" s="37">
        <v>53.414062859152402</v>
      </c>
      <c r="Z76" s="37">
        <v>58.303643428166311</v>
      </c>
      <c r="AA76" s="37">
        <v>63.983521992059956</v>
      </c>
      <c r="AB76" s="37">
        <v>71.050614578533782</v>
      </c>
      <c r="AC76" s="37">
        <v>76.30397159271854</v>
      </c>
      <c r="AD76" s="37">
        <v>79.600860652476385</v>
      </c>
      <c r="AE76" s="37">
        <v>86.134335150622661</v>
      </c>
      <c r="AF76" s="37">
        <v>93.091533604732206</v>
      </c>
      <c r="AG76" s="37">
        <v>96.199697652250151</v>
      </c>
      <c r="AH76" s="38">
        <v>100</v>
      </c>
      <c r="AI76" s="37">
        <v>115.15999718495121</v>
      </c>
      <c r="AJ76" s="37">
        <v>131.2885843667097</v>
      </c>
      <c r="AK76" s="37">
        <v>140.8447660078848</v>
      </c>
      <c r="AL76" s="37">
        <v>165.56388547723654</v>
      </c>
      <c r="AM76" s="41">
        <v>199.63790596089635</v>
      </c>
      <c r="AN76" s="40">
        <v>9.5673343759328002</v>
      </c>
      <c r="AO76" s="37">
        <v>11.582621599607799</v>
      </c>
      <c r="AP76" s="37">
        <v>12.740273972276</v>
      </c>
      <c r="AQ76" s="37">
        <v>13.520053386586399</v>
      </c>
      <c r="AR76" s="37">
        <v>14.3716314610085</v>
      </c>
      <c r="AS76" s="37">
        <v>15.470773501644899</v>
      </c>
      <c r="AT76" s="37">
        <v>17.049570259659401</v>
      </c>
      <c r="AU76" s="37">
        <v>18.0992833884672</v>
      </c>
      <c r="AV76" s="37">
        <v>18.4949626922607</v>
      </c>
      <c r="AW76" s="37">
        <v>20.128587722778299</v>
      </c>
      <c r="AX76" s="37">
        <v>20.9299430847168</v>
      </c>
      <c r="AY76" s="37">
        <v>21.5955810546875</v>
      </c>
      <c r="AZ76" s="37">
        <v>23.232265472412099</v>
      </c>
      <c r="BA76" s="37">
        <v>25.260469436645501</v>
      </c>
      <c r="BB76" s="37">
        <v>28.498395919799801</v>
      </c>
      <c r="BC76" s="37">
        <v>29.855891591207602</v>
      </c>
      <c r="BD76" s="37">
        <v>34.4802586420168</v>
      </c>
      <c r="BE76" s="41">
        <v>41.081384928433401</v>
      </c>
      <c r="BF76" s="42">
        <f t="shared" si="8"/>
        <v>0.38822577011775433</v>
      </c>
      <c r="BG76" s="268">
        <f t="shared" si="9"/>
        <v>2.5758207645429767</v>
      </c>
      <c r="BH76" s="268">
        <f t="shared" si="10"/>
        <v>0.45478557364217759</v>
      </c>
      <c r="BI76" s="262" t="str">
        <f>VLOOKUP(A76,'3.1 Metadata'!A77:B248,2,FALSE)</f>
        <v>HTI</v>
      </c>
      <c r="BJ76" s="260">
        <f t="shared" si="11"/>
        <v>2.1697938131052119</v>
      </c>
      <c r="BK76" s="660">
        <f t="shared" si="12"/>
        <v>1.6556388547723655</v>
      </c>
      <c r="BL76" s="203">
        <f>VLOOKUP(BI76,'3.1 Metadata'!$B$4:$P$197,15,FALSE)</f>
        <v>1</v>
      </c>
    </row>
    <row r="77" spans="1:64" x14ac:dyDescent="0.25">
      <c r="A77" s="36" t="s">
        <v>459</v>
      </c>
      <c r="B77" s="197" t="s">
        <v>695</v>
      </c>
      <c r="C77" s="39" t="s">
        <v>880</v>
      </c>
      <c r="D77" s="40">
        <v>17.352491666666701</v>
      </c>
      <c r="E77" s="37">
        <v>18.209724999999999</v>
      </c>
      <c r="F77" s="37">
        <v>18.8323416666667</v>
      </c>
      <c r="G77" s="37">
        <v>18.895208333333301</v>
      </c>
      <c r="H77" s="37">
        <v>18.895099999999999</v>
      </c>
      <c r="I77" s="37">
        <v>18.9037583333333</v>
      </c>
      <c r="J77" s="37">
        <v>18.895099999999999</v>
      </c>
      <c r="K77" s="37">
        <v>18.895099999999999</v>
      </c>
      <c r="L77" s="37">
        <v>18.917141666666701</v>
      </c>
      <c r="M77" s="37">
        <v>19.502249512161502</v>
      </c>
      <c r="N77" s="37">
        <v>20.353779166666701</v>
      </c>
      <c r="O77" s="37">
        <v>20.987158333333301</v>
      </c>
      <c r="P77" s="37">
        <v>21.945174999999999</v>
      </c>
      <c r="Q77" s="37">
        <v>22.835018390426001</v>
      </c>
      <c r="R77" s="37">
        <v>23.4870839434552</v>
      </c>
      <c r="S77" s="37">
        <v>23.902728292543198</v>
      </c>
      <c r="T77" s="37">
        <v>24.508538914892601</v>
      </c>
      <c r="U77" s="41">
        <v>24.581880517284599</v>
      </c>
      <c r="V77" s="40">
        <v>49.619403690361459</v>
      </c>
      <c r="W77" s="37">
        <v>52.820839603727556</v>
      </c>
      <c r="X77" s="37">
        <v>56.665755228327399</v>
      </c>
      <c r="Y77" s="37">
        <v>59.696615775513017</v>
      </c>
      <c r="Z77" s="37">
        <v>63.651819332943795</v>
      </c>
      <c r="AA77" s="37">
        <v>68.610622999714792</v>
      </c>
      <c r="AB77" s="37">
        <v>73.861896498023654</v>
      </c>
      <c r="AC77" s="37">
        <v>77.315710756772006</v>
      </c>
      <c r="AD77" s="37">
        <v>83.351906975722315</v>
      </c>
      <c r="AE77" s="37">
        <v>86.335728061085078</v>
      </c>
      <c r="AF77" s="37">
        <v>87.522007313069622</v>
      </c>
      <c r="AG77" s="37">
        <v>93.516701806648925</v>
      </c>
      <c r="AH77" s="38">
        <v>100</v>
      </c>
      <c r="AI77" s="37">
        <v>103.67806814426042</v>
      </c>
      <c r="AJ77" s="37">
        <v>108.35689656052622</v>
      </c>
      <c r="AK77" s="37">
        <v>110.46684037925823</v>
      </c>
      <c r="AL77" s="37">
        <v>115.02547231450183</v>
      </c>
      <c r="AM77" s="41">
        <v>120.35596742496664</v>
      </c>
      <c r="AN77" s="40">
        <v>7.1150740422183896</v>
      </c>
      <c r="AO77" s="37">
        <v>7.3755714417122897</v>
      </c>
      <c r="AP77" s="37">
        <v>7.6734285200735304</v>
      </c>
      <c r="AQ77" s="37">
        <v>7.8464060828005202</v>
      </c>
      <c r="AR77" s="37">
        <v>8.1474081728884507</v>
      </c>
      <c r="AS77" s="37">
        <v>8.6145684164684706</v>
      </c>
      <c r="AT77" s="37">
        <v>9.2037397237623306</v>
      </c>
      <c r="AU77" s="37">
        <v>9.5231421127622706</v>
      </c>
      <c r="AV77" s="37">
        <v>10.056561470031699</v>
      </c>
      <c r="AW77" s="37">
        <v>10.370379447936999</v>
      </c>
      <c r="AX77" s="37">
        <v>10.331550598144499</v>
      </c>
      <c r="AY77" s="37">
        <v>10.398200988769499</v>
      </c>
      <c r="AZ77" s="37">
        <v>10.474433898925801</v>
      </c>
      <c r="BA77" s="37">
        <v>10.392535209655801</v>
      </c>
      <c r="BB77" s="37">
        <v>10.361558914184601</v>
      </c>
      <c r="BC77" s="37">
        <v>10.315644271298201</v>
      </c>
      <c r="BD77" s="37">
        <v>10.5529534568496</v>
      </c>
      <c r="BE77" s="41">
        <v>10.9105034471389</v>
      </c>
      <c r="BF77" s="42">
        <f t="shared" si="8"/>
        <v>0.43058272439231798</v>
      </c>
      <c r="BG77" s="43">
        <f t="shared" si="9"/>
        <v>2.3224340953560119</v>
      </c>
      <c r="BH77" s="43">
        <f t="shared" si="10"/>
        <v>0.50400061988358202</v>
      </c>
      <c r="BI77" s="22" t="str">
        <f>VLOOKUP(A77,'3.1 Metadata'!A78:B249,2,FALSE)</f>
        <v>HND</v>
      </c>
      <c r="BJ77" s="23">
        <f t="shared" si="11"/>
        <v>1.4877373717272186</v>
      </c>
      <c r="BK77" s="660">
        <f t="shared" si="12"/>
        <v>1.1502547231450182</v>
      </c>
      <c r="BL77" s="203">
        <f>VLOOKUP(BI77,'3.1 Metadata'!$B$4:$P$197,15,FALSE)</f>
        <v>0</v>
      </c>
    </row>
    <row r="78" spans="1:64" x14ac:dyDescent="0.25">
      <c r="A78" s="36" t="s">
        <v>460</v>
      </c>
      <c r="B78" s="197" t="s">
        <v>696</v>
      </c>
      <c r="C78" s="39" t="s">
        <v>881</v>
      </c>
      <c r="D78" s="40">
        <v>224.30666666666701</v>
      </c>
      <c r="E78" s="37">
        <v>202.745833333333</v>
      </c>
      <c r="F78" s="37">
        <v>199.58250000000001</v>
      </c>
      <c r="G78" s="37">
        <v>210.39</v>
      </c>
      <c r="H78" s="37">
        <v>183.62583333333299</v>
      </c>
      <c r="I78" s="37">
        <v>172.113333333333</v>
      </c>
      <c r="J78" s="37">
        <v>202.34166666666701</v>
      </c>
      <c r="K78" s="37">
        <v>207.944166666667</v>
      </c>
      <c r="L78" s="37">
        <v>201.05500000000001</v>
      </c>
      <c r="M78" s="37">
        <v>225.104166666667</v>
      </c>
      <c r="N78" s="37">
        <v>223.69499999999999</v>
      </c>
      <c r="O78" s="37">
        <v>232.601666666667</v>
      </c>
      <c r="P78" s="37">
        <v>279.33249999999998</v>
      </c>
      <c r="Q78" s="37">
        <v>281.52333333333303</v>
      </c>
      <c r="R78" s="37">
        <v>274.433333333333</v>
      </c>
      <c r="S78" s="37">
        <v>270.21166666666699</v>
      </c>
      <c r="T78" s="37">
        <v>290.66000000000003</v>
      </c>
      <c r="U78" s="41">
        <v>307.99666666666701</v>
      </c>
      <c r="V78" s="40">
        <v>65.909664838086556</v>
      </c>
      <c r="W78" s="37">
        <v>69.267618714713805</v>
      </c>
      <c r="X78" s="37">
        <v>71.088856659238644</v>
      </c>
      <c r="Y78" s="37">
        <v>73.693213036397168</v>
      </c>
      <c r="Z78" s="37">
        <v>77.703839211637955</v>
      </c>
      <c r="AA78" s="37">
        <v>81.437736440719291</v>
      </c>
      <c r="AB78" s="37">
        <v>84.858143421168165</v>
      </c>
      <c r="AC78" s="37">
        <v>87.008190733753636</v>
      </c>
      <c r="AD78" s="37">
        <v>88.690773141315077</v>
      </c>
      <c r="AE78" s="37">
        <v>91.25677512316976</v>
      </c>
      <c r="AF78" s="37">
        <v>93.829158987328626</v>
      </c>
      <c r="AG78" s="37">
        <v>97.298455666949195</v>
      </c>
      <c r="AH78" s="38">
        <v>100</v>
      </c>
      <c r="AI78" s="37">
        <v>101.32087895128745</v>
      </c>
      <c r="AJ78" s="37">
        <v>105.40343811561476</v>
      </c>
      <c r="AK78" s="37">
        <v>110.51179675854166</v>
      </c>
      <c r="AL78" s="37">
        <v>115.77827689789231</v>
      </c>
      <c r="AM78" s="41">
        <v>122.62725165424908</v>
      </c>
      <c r="AN78" s="40">
        <v>122.012198</v>
      </c>
      <c r="AO78" s="37">
        <v>128.38200599999999</v>
      </c>
      <c r="AP78" s="37">
        <v>130.929945</v>
      </c>
      <c r="AQ78" s="37">
        <v>131.49053499999999</v>
      </c>
      <c r="AR78" s="37">
        <v>134.066824</v>
      </c>
      <c r="AS78" s="37">
        <v>131.00535500000001</v>
      </c>
      <c r="AT78" s="37">
        <v>127.690292</v>
      </c>
      <c r="AU78" s="37">
        <v>126.410628</v>
      </c>
      <c r="AV78" s="37">
        <v>124.27183599999999</v>
      </c>
      <c r="AW78" s="37">
        <v>125.623608</v>
      </c>
      <c r="AX78" s="37">
        <v>124.979432</v>
      </c>
      <c r="AY78" s="37">
        <v>129.414974</v>
      </c>
      <c r="AZ78" s="37">
        <v>132.55350999999999</v>
      </c>
      <c r="BA78" s="37">
        <v>132.03379699999999</v>
      </c>
      <c r="BB78" s="37">
        <v>136.03652199999999</v>
      </c>
      <c r="BC78" s="37">
        <v>139.09245100000001</v>
      </c>
      <c r="BD78" s="37">
        <v>145.14084199999999</v>
      </c>
      <c r="BE78" s="41">
        <v>148.80370400000001</v>
      </c>
      <c r="BF78" s="42">
        <f t="shared" si="8"/>
        <v>0.49934921213789302</v>
      </c>
      <c r="BG78" s="43">
        <f t="shared" si="9"/>
        <v>2.0026065440629042</v>
      </c>
      <c r="BH78" s="43">
        <f t="shared" si="10"/>
        <v>0.60790658389872188</v>
      </c>
      <c r="BI78" s="22" t="str">
        <f>VLOOKUP(A78,'3.1 Metadata'!A79:B250,2,FALSE)</f>
        <v>HUN</v>
      </c>
      <c r="BJ78" s="23">
        <f t="shared" si="11"/>
        <v>1.3306595151734113</v>
      </c>
      <c r="BK78" s="660">
        <f t="shared" si="12"/>
        <v>1.1577827689789231</v>
      </c>
      <c r="BL78" s="203">
        <f>VLOOKUP(BI78,'3.1 Metadata'!$B$4:$P$197,15,FALSE)</f>
        <v>0</v>
      </c>
    </row>
    <row r="79" spans="1:64" x14ac:dyDescent="0.25">
      <c r="A79" s="36" t="s">
        <v>461</v>
      </c>
      <c r="B79" s="197" t="s">
        <v>697</v>
      </c>
      <c r="C79" s="39" t="s">
        <v>882</v>
      </c>
      <c r="D79" s="40">
        <v>76.708982500000005</v>
      </c>
      <c r="E79" s="37">
        <v>70.191666666666706</v>
      </c>
      <c r="F79" s="37">
        <v>62.981666666666698</v>
      </c>
      <c r="G79" s="37">
        <v>70.180000000000007</v>
      </c>
      <c r="H79" s="37">
        <v>64.055000000000007</v>
      </c>
      <c r="I79" s="37">
        <v>87.9479166666667</v>
      </c>
      <c r="J79" s="37">
        <v>123.638381413044</v>
      </c>
      <c r="K79" s="37">
        <v>122.24181120516501</v>
      </c>
      <c r="L79" s="37">
        <v>115.954039762284</v>
      </c>
      <c r="M79" s="37">
        <v>125.08278701376901</v>
      </c>
      <c r="N79" s="37">
        <v>122.17912132045799</v>
      </c>
      <c r="O79" s="37">
        <v>116.767352506899</v>
      </c>
      <c r="P79" s="37">
        <v>131.91870843143201</v>
      </c>
      <c r="Q79" s="37">
        <v>120.81154806523899</v>
      </c>
      <c r="R79" s="37">
        <v>106.839572014</v>
      </c>
      <c r="S79" s="37">
        <v>108.300176306626</v>
      </c>
      <c r="T79" s="37">
        <v>122.60677360190699</v>
      </c>
      <c r="U79" s="41">
        <v>135.42171162920499</v>
      </c>
      <c r="V79" s="40">
        <v>52.452472595118529</v>
      </c>
      <c r="W79" s="37">
        <v>53.855583231197201</v>
      </c>
      <c r="X79" s="37">
        <v>55.506720610748019</v>
      </c>
      <c r="Y79" s="37">
        <v>60.289559608140287</v>
      </c>
      <c r="Z79" s="37">
        <v>62.9019940283818</v>
      </c>
      <c r="AA79" s="37">
        <v>70.535328064831432</v>
      </c>
      <c r="AB79" s="37">
        <v>78.156464661853747</v>
      </c>
      <c r="AC79" s="37">
        <v>83.134136151423846</v>
      </c>
      <c r="AD79" s="37">
        <v>85.708525657929542</v>
      </c>
      <c r="AE79" s="37">
        <v>88.657653433006487</v>
      </c>
      <c r="AF79" s="37">
        <v>90.541222373328125</v>
      </c>
      <c r="AG79" s="37">
        <v>94.291124670417858</v>
      </c>
      <c r="AH79" s="38">
        <v>100</v>
      </c>
      <c r="AI79" s="37">
        <v>102.260860866933</v>
      </c>
      <c r="AJ79" s="37">
        <v>103.21903782807973</v>
      </c>
      <c r="AK79" s="37">
        <v>105.95738793647924</v>
      </c>
      <c r="AL79" s="37">
        <v>110.82022903401725</v>
      </c>
      <c r="AM79" s="41">
        <v>114.38238119573012</v>
      </c>
      <c r="AN79" s="40">
        <v>92.608203000000003</v>
      </c>
      <c r="AO79" s="37">
        <v>93.286739999999995</v>
      </c>
      <c r="AP79" s="37">
        <v>95.840665000000001</v>
      </c>
      <c r="AQ79" s="37">
        <v>101.632762</v>
      </c>
      <c r="AR79" s="37">
        <v>107.360854</v>
      </c>
      <c r="AS79" s="37">
        <v>114.52700299999999</v>
      </c>
      <c r="AT79" s="37">
        <v>121.975931</v>
      </c>
      <c r="AU79" s="37">
        <v>132.880921</v>
      </c>
      <c r="AV79" s="37">
        <v>135.15200400000001</v>
      </c>
      <c r="AW79" s="37">
        <v>136.96767</v>
      </c>
      <c r="AX79" s="37">
        <v>137.022617</v>
      </c>
      <c r="AY79" s="37">
        <v>138.54786899999999</v>
      </c>
      <c r="AZ79" s="37">
        <v>141.97492600000001</v>
      </c>
      <c r="BA79" s="37">
        <v>140.02995000000001</v>
      </c>
      <c r="BB79" s="37">
        <v>138.277175</v>
      </c>
      <c r="BC79" s="37">
        <v>140.97027800000001</v>
      </c>
      <c r="BD79" s="37">
        <v>145.01074299999999</v>
      </c>
      <c r="BE79" s="41">
        <v>149.685438</v>
      </c>
      <c r="BF79" s="42">
        <f t="shared" si="8"/>
        <v>1.1827302745184098</v>
      </c>
      <c r="BG79" s="43">
        <f t="shared" si="9"/>
        <v>0.8455013129744946</v>
      </c>
      <c r="BH79" s="43">
        <f t="shared" si="10"/>
        <v>1.0870333128243561</v>
      </c>
      <c r="BI79" s="22" t="str">
        <f>VLOOKUP(A79,'3.1 Metadata'!A80:B251,2,FALSE)</f>
        <v>ISL</v>
      </c>
      <c r="BJ79" s="23">
        <f t="shared" si="11"/>
        <v>1.333029176272005</v>
      </c>
      <c r="BK79" s="660">
        <f t="shared" si="12"/>
        <v>1.1082022903401725</v>
      </c>
      <c r="BL79" s="203">
        <f>VLOOKUP(BI79,'3.1 Metadata'!$B$4:$P$197,15,FALSE)</f>
        <v>0</v>
      </c>
    </row>
    <row r="80" spans="1:64" x14ac:dyDescent="0.25">
      <c r="A80" s="36" t="s">
        <v>462</v>
      </c>
      <c r="B80" s="197" t="s">
        <v>698</v>
      </c>
      <c r="C80" s="39" t="s">
        <v>883</v>
      </c>
      <c r="D80" s="40">
        <v>46.583284166666701</v>
      </c>
      <c r="E80" s="37">
        <v>45.316466666666699</v>
      </c>
      <c r="F80" s="37">
        <v>44.099975000000001</v>
      </c>
      <c r="G80" s="37">
        <v>45.3070083333333</v>
      </c>
      <c r="H80" s="37">
        <v>41.3485333333333</v>
      </c>
      <c r="I80" s="37">
        <v>43.505183333333299</v>
      </c>
      <c r="J80" s="37">
        <v>48.405266666666698</v>
      </c>
      <c r="K80" s="37">
        <v>45.725812121212101</v>
      </c>
      <c r="L80" s="37">
        <v>46.670466666666698</v>
      </c>
      <c r="M80" s="37">
        <v>53.437233333333303</v>
      </c>
      <c r="N80" s="37">
        <v>58.597845416666701</v>
      </c>
      <c r="O80" s="37">
        <v>61.029514460784299</v>
      </c>
      <c r="P80" s="37">
        <v>64.151944463278596</v>
      </c>
      <c r="Q80" s="37">
        <v>67.195312807389399</v>
      </c>
      <c r="R80" s="37">
        <v>65.121568645066006</v>
      </c>
      <c r="S80" s="37">
        <v>68.389467093542095</v>
      </c>
      <c r="T80" s="37">
        <v>70.420340535955106</v>
      </c>
      <c r="U80" s="41">
        <v>74.099566883605206</v>
      </c>
      <c r="V80" s="40">
        <v>45.399286093290065</v>
      </c>
      <c r="W80" s="37">
        <v>47.998582824448981</v>
      </c>
      <c r="X80" s="37">
        <v>50.697016718298784</v>
      </c>
      <c r="Y80" s="37">
        <v>54.956041770736007</v>
      </c>
      <c r="Z80" s="37">
        <v>58.772419166988975</v>
      </c>
      <c r="AA80" s="37">
        <v>64.175937533822136</v>
      </c>
      <c r="AB80" s="37">
        <v>68.694158057519658</v>
      </c>
      <c r="AC80" s="37">
        <v>75.92492633105087</v>
      </c>
      <c r="AD80" s="37">
        <v>82.555890621481183</v>
      </c>
      <c r="AE80" s="37">
        <v>89.106193854190906</v>
      </c>
      <c r="AF80" s="37">
        <v>94.618752101971808</v>
      </c>
      <c r="AG80" s="37">
        <v>97.771218919966572</v>
      </c>
      <c r="AH80" s="38">
        <v>100</v>
      </c>
      <c r="AI80" s="37">
        <v>103.23797495080767</v>
      </c>
      <c r="AJ80" s="37">
        <v>107.33575646195148</v>
      </c>
      <c r="AK80" s="37">
        <v>111.34716381405802</v>
      </c>
      <c r="AL80" s="37">
        <v>115.31780525954053</v>
      </c>
      <c r="AM80" s="41">
        <v>120.63588641909875</v>
      </c>
      <c r="AN80" s="40">
        <v>10.1627833559142</v>
      </c>
      <c r="AO80" s="37">
        <v>10.4629596305065</v>
      </c>
      <c r="AP80" s="37">
        <v>10.7173381934026</v>
      </c>
      <c r="AQ80" s="37">
        <v>11.276446797198</v>
      </c>
      <c r="AR80" s="37">
        <v>11.744052423633001</v>
      </c>
      <c r="AS80" s="37">
        <v>12.579116650386799</v>
      </c>
      <c r="AT80" s="37">
        <v>13.3628606643372</v>
      </c>
      <c r="AU80" s="37">
        <v>14.599320835726999</v>
      </c>
      <c r="AV80" s="37">
        <v>15.5495491027832</v>
      </c>
      <c r="AW80" s="37">
        <v>16.160835266113299</v>
      </c>
      <c r="AX80" s="37">
        <v>17.3423252105713</v>
      </c>
      <c r="AY80" s="37">
        <v>18.386548995971701</v>
      </c>
      <c r="AZ80" s="37">
        <v>19.235002517700199</v>
      </c>
      <c r="BA80" s="37">
        <v>19.898727416992202</v>
      </c>
      <c r="BB80" s="37">
        <v>20.647792816162099</v>
      </c>
      <c r="BC80" s="37">
        <v>20.917233961233201</v>
      </c>
      <c r="BD80" s="37">
        <v>21.283205354234099</v>
      </c>
      <c r="BE80" s="41">
        <v>21.9995780982483</v>
      </c>
      <c r="BF80" s="42">
        <f t="shared" si="8"/>
        <v>0.30223093487267866</v>
      </c>
      <c r="BG80" s="268">
        <f t="shared" si="9"/>
        <v>3.3087281433360611</v>
      </c>
      <c r="BH80" s="268">
        <f t="shared" si="10"/>
        <v>0.3192796400647066</v>
      </c>
      <c r="BI80" s="262" t="str">
        <f>VLOOKUP(A80,'3.1 Metadata'!A81:B252,2,FALSE)</f>
        <v>IND</v>
      </c>
      <c r="BJ80" s="260">
        <f t="shared" si="11"/>
        <v>1.5188398702782704</v>
      </c>
      <c r="BK80" s="660">
        <f t="shared" si="12"/>
        <v>1.1531780525954054</v>
      </c>
      <c r="BL80" s="203">
        <f>VLOOKUP(BI80,'3.1 Metadata'!$B$4:$P$197,15,FALSE)</f>
        <v>1</v>
      </c>
    </row>
    <row r="81" spans="1:64" x14ac:dyDescent="0.25">
      <c r="A81" s="36" t="s">
        <v>463</v>
      </c>
      <c r="B81" s="197" t="s">
        <v>699</v>
      </c>
      <c r="C81" s="39" t="s">
        <v>884</v>
      </c>
      <c r="D81" s="40">
        <v>8577.1333333333296</v>
      </c>
      <c r="E81" s="37">
        <v>8938.85</v>
      </c>
      <c r="F81" s="37">
        <v>9704.7416666666704</v>
      </c>
      <c r="G81" s="37">
        <v>9159.3166666666693</v>
      </c>
      <c r="H81" s="37">
        <v>9141</v>
      </c>
      <c r="I81" s="37">
        <v>9698.9624999999996</v>
      </c>
      <c r="J81" s="37">
        <v>10389.9375</v>
      </c>
      <c r="K81" s="37">
        <v>9090.4333333333307</v>
      </c>
      <c r="L81" s="37">
        <v>8770.4333333333307</v>
      </c>
      <c r="M81" s="37">
        <v>9386.6291666666693</v>
      </c>
      <c r="N81" s="37">
        <v>10461.24</v>
      </c>
      <c r="O81" s="37">
        <v>11865.2112962963</v>
      </c>
      <c r="P81" s="37">
        <v>13389.412936507901</v>
      </c>
      <c r="Q81" s="37">
        <v>13308.3268020542</v>
      </c>
      <c r="R81" s="37">
        <v>13380.8338788891</v>
      </c>
      <c r="S81" s="37">
        <v>14236.938773481799</v>
      </c>
      <c r="T81" s="37">
        <v>14147.671360545401</v>
      </c>
      <c r="U81" s="41">
        <v>14582.203467817701</v>
      </c>
      <c r="V81" s="40">
        <v>33.549116086191326</v>
      </c>
      <c r="W81" s="37">
        <v>36.417809424324609</v>
      </c>
      <c r="X81" s="37">
        <v>41.637132331774467</v>
      </c>
      <c r="Y81" s="37">
        <v>47.502731878333115</v>
      </c>
      <c r="Z81" s="37">
        <v>52.850864251176745</v>
      </c>
      <c r="AA81" s="37">
        <v>62.443164645959101</v>
      </c>
      <c r="AB81" s="37">
        <v>67.610181930948855</v>
      </c>
      <c r="AC81" s="37">
        <v>77.930398643356895</v>
      </c>
      <c r="AD81" s="37">
        <v>83.748637811985859</v>
      </c>
      <c r="AE81" s="37">
        <v>86.892460132935014</v>
      </c>
      <c r="AF81" s="37">
        <v>91.207531267022844</v>
      </c>
      <c r="AG81" s="37">
        <v>96.172116396045467</v>
      </c>
      <c r="AH81" s="38">
        <v>100</v>
      </c>
      <c r="AI81" s="37">
        <v>102.43892408688207</v>
      </c>
      <c r="AJ81" s="37">
        <v>106.83629736956696</v>
      </c>
      <c r="AK81" s="37">
        <v>110.91565289273906</v>
      </c>
      <c r="AL81" s="37">
        <v>112.68897028166805</v>
      </c>
      <c r="AM81" s="41">
        <v>112.17496200712588</v>
      </c>
      <c r="AN81" s="40">
        <v>1672.4185145986801</v>
      </c>
      <c r="AO81" s="37">
        <v>1767.8287564582199</v>
      </c>
      <c r="AP81" s="37">
        <v>1960.1331910080801</v>
      </c>
      <c r="AQ81" s="37">
        <v>2170.5793012029899</v>
      </c>
      <c r="AR81" s="37">
        <v>2351.7802982653002</v>
      </c>
      <c r="AS81" s="37">
        <v>2725.6059469520001</v>
      </c>
      <c r="AT81" s="37">
        <v>2928.8152684666402</v>
      </c>
      <c r="AU81" s="37">
        <v>3336.99389226419</v>
      </c>
      <c r="AV81" s="37">
        <v>3512.75390625</v>
      </c>
      <c r="AW81" s="37">
        <v>3569.892578125</v>
      </c>
      <c r="AX81" s="37">
        <v>3765.671875</v>
      </c>
      <c r="AY81" s="37">
        <v>4030.77465820313</v>
      </c>
      <c r="AZ81" s="37">
        <v>4353.3271484375</v>
      </c>
      <c r="BA81" s="37">
        <v>4518.10400390625</v>
      </c>
      <c r="BB81" s="37">
        <v>4695.65869140625</v>
      </c>
      <c r="BC81" s="37">
        <v>4760.65178372434</v>
      </c>
      <c r="BD81" s="37">
        <v>4751.9357416655603</v>
      </c>
      <c r="BE81" s="41">
        <v>4673.9304450347399</v>
      </c>
      <c r="BF81" s="42">
        <f t="shared" si="8"/>
        <v>0.33588112280566645</v>
      </c>
      <c r="BG81" s="268">
        <f t="shared" si="9"/>
        <v>2.9772438285511456</v>
      </c>
      <c r="BH81" s="268">
        <f t="shared" si="10"/>
        <v>0.36708853911594141</v>
      </c>
      <c r="BI81" s="262" t="str">
        <f>VLOOKUP(A81,'3.1 Metadata'!A82:B253,2,FALSE)</f>
        <v>IDN</v>
      </c>
      <c r="BJ81" s="260">
        <f t="shared" si="11"/>
        <v>1.446020708778629</v>
      </c>
      <c r="BK81" s="660">
        <f t="shared" si="12"/>
        <v>1.1268897028166804</v>
      </c>
      <c r="BL81" s="203">
        <f>VLOOKUP(BI81,'3.1 Metadata'!$B$4:$P$197,15,FALSE)</f>
        <v>1</v>
      </c>
    </row>
    <row r="82" spans="1:64" x14ac:dyDescent="0.25">
      <c r="A82" s="36" t="s">
        <v>464</v>
      </c>
      <c r="B82" s="197" t="s">
        <v>700</v>
      </c>
      <c r="C82" t="s">
        <v>885</v>
      </c>
      <c r="D82" s="40">
        <v>8193.8875191666702</v>
      </c>
      <c r="E82" s="37">
        <v>8613.9894207500001</v>
      </c>
      <c r="F82" s="37">
        <v>8963.9589066666704</v>
      </c>
      <c r="G82" s="37">
        <v>9170.9428774999997</v>
      </c>
      <c r="H82" s="37">
        <v>9281.1518283333298</v>
      </c>
      <c r="I82" s="37">
        <v>9428.5282608333291</v>
      </c>
      <c r="J82" s="37">
        <v>9864.3024562682003</v>
      </c>
      <c r="K82" s="37">
        <v>10254.176470289</v>
      </c>
      <c r="L82" s="37">
        <v>10616.306643907599</v>
      </c>
      <c r="M82" s="37">
        <v>12175.5472222222</v>
      </c>
      <c r="N82" s="37">
        <v>18414.448010037398</v>
      </c>
      <c r="O82" s="37">
        <v>25941.664144597202</v>
      </c>
      <c r="P82" s="37">
        <v>29011.491377053</v>
      </c>
      <c r="Q82" s="37">
        <v>30914.8524362967</v>
      </c>
      <c r="R82" s="37">
        <v>33226.298152412703</v>
      </c>
      <c r="S82" s="37">
        <v>40864.329009777</v>
      </c>
      <c r="T82" s="37">
        <v>42000</v>
      </c>
      <c r="U82" s="41">
        <v>42000</v>
      </c>
      <c r="V82" s="40">
        <v>14.137715945055648</v>
      </c>
      <c r="W82" s="37">
        <v>17.622911597496003</v>
      </c>
      <c r="X82" s="37">
        <v>21.176781715511712</v>
      </c>
      <c r="Y82" s="37">
        <v>24.264905610716038</v>
      </c>
      <c r="Z82" s="37">
        <v>29.831047195923738</v>
      </c>
      <c r="AA82" s="37">
        <v>35.624827474426837</v>
      </c>
      <c r="AB82" s="37">
        <v>37.263041192646504</v>
      </c>
      <c r="AC82" s="37">
        <v>43.181390651257253</v>
      </c>
      <c r="AD82" s="37">
        <v>53.433937599685542</v>
      </c>
      <c r="AE82" s="37">
        <v>66.266690533659428</v>
      </c>
      <c r="AF82" s="37">
        <v>89.836062924913165</v>
      </c>
      <c r="AG82" s="37">
        <v>99.572597164098454</v>
      </c>
      <c r="AH82" s="38">
        <v>100</v>
      </c>
      <c r="AI82" s="37">
        <v>101.60719243882896</v>
      </c>
      <c r="AJ82" s="37">
        <v>114.0532378063071</v>
      </c>
      <c r="AK82" s="37">
        <v>151.57516606651907</v>
      </c>
      <c r="AL82" s="37">
        <v>207.52168542974439</v>
      </c>
      <c r="AM82" s="41">
        <v>288.46747307068091</v>
      </c>
      <c r="AN82" s="40">
        <v>1496.4416622077099</v>
      </c>
      <c r="AO82" s="37">
        <v>1816.4384763189701</v>
      </c>
      <c r="AP82" s="37">
        <v>2116.8076032694898</v>
      </c>
      <c r="AQ82" s="37">
        <v>2354.2486591680599</v>
      </c>
      <c r="AR82" s="37">
        <v>2818.5763806407899</v>
      </c>
      <c r="AS82" s="37">
        <v>3301.7758570126898</v>
      </c>
      <c r="AT82" s="37">
        <v>3427.4791911563002</v>
      </c>
      <c r="AU82" s="37">
        <v>3926.1039438236799</v>
      </c>
      <c r="AV82" s="37">
        <v>4758.86962890625</v>
      </c>
      <c r="AW82" s="37">
        <v>6093.5625</v>
      </c>
      <c r="AX82" s="37">
        <v>8503.8466796875</v>
      </c>
      <c r="AY82" s="37">
        <v>9758.5537109375</v>
      </c>
      <c r="AZ82" s="37">
        <v>10701.5615234375</v>
      </c>
      <c r="BA82" s="37">
        <v>11796.810546875</v>
      </c>
      <c r="BB82" s="37">
        <v>13061.294921875</v>
      </c>
      <c r="BC82" s="37">
        <v>16951.282129063999</v>
      </c>
      <c r="BD82" s="37">
        <v>22800.982319278999</v>
      </c>
      <c r="BE82" s="41">
        <v>31317.2837555968</v>
      </c>
      <c r="BF82" s="42">
        <f t="shared" si="8"/>
        <v>0.54288053141140469</v>
      </c>
      <c r="BG82" s="268">
        <f t="shared" si="9"/>
        <v>1.842025900984432</v>
      </c>
      <c r="BH82" s="268">
        <f t="shared" si="10"/>
        <v>0.38287852322411103</v>
      </c>
      <c r="BI82" s="262" t="str">
        <f>VLOOKUP(A82,'3.1 Metadata'!A83:B254,2,FALSE)</f>
        <v>IRN</v>
      </c>
      <c r="BJ82" s="260">
        <f t="shared" si="11"/>
        <v>4.8058129277432675</v>
      </c>
      <c r="BK82" s="660">
        <f t="shared" si="12"/>
        <v>2.0752168542974436</v>
      </c>
      <c r="BL82" s="203">
        <f>VLOOKUP(BI82,'3.1 Metadata'!$B$4:$P$197,15,FALSE)</f>
        <v>1</v>
      </c>
    </row>
    <row r="83" spans="1:64" x14ac:dyDescent="0.25">
      <c r="A83" s="36" t="s">
        <v>465</v>
      </c>
      <c r="B83" s="197" t="s">
        <v>701</v>
      </c>
      <c r="C83" s="39" t="s">
        <v>886</v>
      </c>
      <c r="D83" s="40">
        <v>0</v>
      </c>
      <c r="E83" s="37">
        <v>1453.4166666666699</v>
      </c>
      <c r="F83" s="37">
        <v>1472</v>
      </c>
      <c r="G83" s="37">
        <v>1467.4166666666699</v>
      </c>
      <c r="H83" s="37">
        <v>1254.5672185870401</v>
      </c>
      <c r="I83" s="37">
        <v>1193.0833333333301</v>
      </c>
      <c r="J83" s="37">
        <v>1170</v>
      </c>
      <c r="K83" s="37">
        <v>1170</v>
      </c>
      <c r="L83" s="37">
        <v>1170</v>
      </c>
      <c r="M83" s="37">
        <v>1166.1666666666699</v>
      </c>
      <c r="N83" s="37">
        <v>1166</v>
      </c>
      <c r="O83" s="37">
        <v>1166</v>
      </c>
      <c r="P83" s="37">
        <v>1167.3333333333301</v>
      </c>
      <c r="Q83" s="37">
        <v>1182</v>
      </c>
      <c r="R83" s="37">
        <v>1184</v>
      </c>
      <c r="S83" s="37">
        <v>1182.75</v>
      </c>
      <c r="T83" s="37">
        <v>1182</v>
      </c>
      <c r="U83" s="41">
        <v>1192</v>
      </c>
      <c r="V83" s="40">
        <v>42.025193043172557</v>
      </c>
      <c r="W83" s="37">
        <v>49.30068327688209</v>
      </c>
      <c r="X83" s="37">
        <v>66.97884875613039</v>
      </c>
      <c r="Y83" s="37">
        <v>82.413952967959432</v>
      </c>
      <c r="Z83" s="37">
        <v>94.316486301821513</v>
      </c>
      <c r="AA83" s="37">
        <v>122.77687148711831</v>
      </c>
      <c r="AB83" s="37">
        <v>98.809352219715606</v>
      </c>
      <c r="AC83" s="37">
        <v>115.19860330937732</v>
      </c>
      <c r="AD83" s="37">
        <v>143.64049038626615</v>
      </c>
      <c r="AE83" s="37">
        <v>147.47536021985687</v>
      </c>
      <c r="AF83" s="37">
        <v>147.45825620782287</v>
      </c>
      <c r="AG83" s="37">
        <v>143.26576534900087</v>
      </c>
      <c r="AH83" s="38">
        <v>100</v>
      </c>
      <c r="AI83" s="37">
        <v>88.895829079669738</v>
      </c>
      <c r="AJ83" s="37">
        <v>101.91938787711814</v>
      </c>
      <c r="AK83" s="37">
        <v>120.47278519401914</v>
      </c>
      <c r="AL83" s="37">
        <v>117.49018059095233</v>
      </c>
      <c r="AM83" s="41">
        <v>99.662272733854408</v>
      </c>
      <c r="AN83" s="40">
        <v>181.97463339914799</v>
      </c>
      <c r="AO83" s="37">
        <v>207.88184623704501</v>
      </c>
      <c r="AP83" s="37">
        <v>273.89222374762898</v>
      </c>
      <c r="AQ83" s="37">
        <v>327.11093905198402</v>
      </c>
      <c r="AR83" s="37">
        <v>364.56042253346101</v>
      </c>
      <c r="AS83" s="37">
        <v>465.51317552372598</v>
      </c>
      <c r="AT83" s="37">
        <v>371.80496004237801</v>
      </c>
      <c r="AU83" s="37">
        <v>428.48239146510298</v>
      </c>
      <c r="AV83" s="37">
        <v>523.34020996093795</v>
      </c>
      <c r="AW83" s="37">
        <v>525.73785400390602</v>
      </c>
      <c r="AX83" s="37">
        <v>531.128173828125</v>
      </c>
      <c r="AY83" s="37">
        <v>557.27947998046898</v>
      </c>
      <c r="AZ83" s="37">
        <v>560.51654052734398</v>
      </c>
      <c r="BA83" s="37">
        <v>570.48498535156295</v>
      </c>
      <c r="BB83" s="37">
        <v>560.76080322265602</v>
      </c>
      <c r="BC83" s="37">
        <v>647.30010232923098</v>
      </c>
      <c r="BD83" s="37">
        <v>620.20300852614002</v>
      </c>
      <c r="BE83" s="41">
        <v>519.82869502867197</v>
      </c>
      <c r="BF83" s="42">
        <f t="shared" si="8"/>
        <v>0.52470643699335029</v>
      </c>
      <c r="BG83" s="268">
        <f t="shared" si="9"/>
        <v>1.9058275818573067</v>
      </c>
      <c r="BH83" s="268">
        <f t="shared" si="10"/>
        <v>0.36622426620948972</v>
      </c>
      <c r="BI83" s="262" t="str">
        <f>VLOOKUP(A83,'3.1 Metadata'!A84:B255,2,FALSE)</f>
        <v>IRQ</v>
      </c>
      <c r="BJ83" s="260">
        <f t="shared" si="11"/>
        <v>1.0198924050790856</v>
      </c>
      <c r="BK83" s="660">
        <f t="shared" si="12"/>
        <v>1.1749018059095233</v>
      </c>
      <c r="BL83" s="203">
        <f>VLOOKUP(BI83,'3.1 Metadata'!$B$4:$P$197,15,FALSE)</f>
        <v>1</v>
      </c>
    </row>
    <row r="84" spans="1:64" x14ac:dyDescent="0.25">
      <c r="A84" s="36" t="s">
        <v>466</v>
      </c>
      <c r="B84" s="197" t="s">
        <v>702</v>
      </c>
      <c r="C84" s="39" t="s">
        <v>829</v>
      </c>
      <c r="D84" s="256">
        <v>0.88404799999999994</v>
      </c>
      <c r="E84" s="4">
        <v>0.80392200000000003</v>
      </c>
      <c r="F84" s="4">
        <v>0.80379999999999996</v>
      </c>
      <c r="G84" s="4">
        <v>0.79643299999999995</v>
      </c>
      <c r="H84" s="4">
        <v>0.72967199999999999</v>
      </c>
      <c r="I84" s="4">
        <v>0.67992300000000006</v>
      </c>
      <c r="J84" s="4">
        <v>0.71695799999999998</v>
      </c>
      <c r="K84" s="4">
        <v>0.75430900000000001</v>
      </c>
      <c r="L84" s="4">
        <v>0.718414</v>
      </c>
      <c r="M84" s="4">
        <v>0.77833799999999997</v>
      </c>
      <c r="N84" s="4">
        <v>0.75294499999999998</v>
      </c>
      <c r="O84" s="4">
        <v>0.75272799999999995</v>
      </c>
      <c r="P84" s="4">
        <v>0.90129599999999999</v>
      </c>
      <c r="Q84" s="4">
        <v>0.90342100000000003</v>
      </c>
      <c r="R84" s="4">
        <v>0.88520600000000005</v>
      </c>
      <c r="S84" s="4">
        <v>0.846773</v>
      </c>
      <c r="T84" s="4">
        <v>0.89327599999999996</v>
      </c>
      <c r="U84" s="257">
        <v>0.87550600000000001</v>
      </c>
      <c r="V84" s="40">
        <v>88.779189449706365</v>
      </c>
      <c r="W84" s="37">
        <v>89.238595799587202</v>
      </c>
      <c r="X84" s="37">
        <v>91.984192072388069</v>
      </c>
      <c r="Y84" s="37">
        <v>95.136619285091811</v>
      </c>
      <c r="Z84" s="37">
        <v>96.281071510819487</v>
      </c>
      <c r="AA84" s="37">
        <v>95.797844948041117</v>
      </c>
      <c r="AB84" s="37">
        <v>91.372093039802039</v>
      </c>
      <c r="AC84" s="37">
        <v>88.653706028527353</v>
      </c>
      <c r="AD84" s="37">
        <v>89.980735495608911</v>
      </c>
      <c r="AE84" s="37">
        <v>92.035942901802329</v>
      </c>
      <c r="AF84" s="37">
        <v>92.90312828881892</v>
      </c>
      <c r="AG84" s="37">
        <v>92.850348495036698</v>
      </c>
      <c r="AH84" s="38">
        <v>100</v>
      </c>
      <c r="AI84" s="37">
        <v>100.70518287756869</v>
      </c>
      <c r="AJ84" s="37">
        <v>101.63757046250237</v>
      </c>
      <c r="AK84" s="37">
        <v>102.36114789689847</v>
      </c>
      <c r="AL84" s="37">
        <v>106.68569031139457</v>
      </c>
      <c r="AM84" s="41">
        <v>105.39253129391631</v>
      </c>
      <c r="AN84" s="40">
        <v>1.003935</v>
      </c>
      <c r="AO84" s="37">
        <v>0.99115200000000003</v>
      </c>
      <c r="AP84" s="37">
        <v>1.0117069999999999</v>
      </c>
      <c r="AQ84" s="37">
        <v>0.97823199999999999</v>
      </c>
      <c r="AR84" s="37">
        <v>0.95779199999999998</v>
      </c>
      <c r="AS84" s="37">
        <v>0.94444700000000004</v>
      </c>
      <c r="AT84" s="37">
        <v>0.90128399999999997</v>
      </c>
      <c r="AU84" s="37">
        <v>0.84950300000000001</v>
      </c>
      <c r="AV84" s="37">
        <v>0.83151299999999995</v>
      </c>
      <c r="AW84" s="37">
        <v>0.82307200000000003</v>
      </c>
      <c r="AX84" s="37">
        <v>0.81122799999999995</v>
      </c>
      <c r="AY84" s="37">
        <v>0.81904100000000002</v>
      </c>
      <c r="AZ84" s="37">
        <v>0.80968600000000002</v>
      </c>
      <c r="BA84" s="37">
        <v>0.79428900000000002</v>
      </c>
      <c r="BB84" s="37">
        <v>0.79440500000000003</v>
      </c>
      <c r="BC84" s="37">
        <v>0.79221399999999997</v>
      </c>
      <c r="BD84" s="37">
        <v>0.82689800000000002</v>
      </c>
      <c r="BE84" s="41">
        <v>0.80115599999999998</v>
      </c>
      <c r="BF84" s="42">
        <f t="shared" si="8"/>
        <v>0.925691499603706</v>
      </c>
      <c r="BG84" s="43">
        <f t="shared" si="9"/>
        <v>1.0802735041081244</v>
      </c>
      <c r="BH84" s="43">
        <f t="shared" si="10"/>
        <v>1.1262002707113399</v>
      </c>
      <c r="BI84" s="22" t="str">
        <f>VLOOKUP(A84,'3.1 Metadata'!A85:B256,2,FALSE)</f>
        <v>IRL</v>
      </c>
      <c r="BJ84" s="23">
        <f t="shared" si="11"/>
        <v>1.2033979750047314</v>
      </c>
      <c r="BK84" s="660">
        <f t="shared" si="12"/>
        <v>1.0668569031139457</v>
      </c>
      <c r="BL84" s="203">
        <f>VLOOKUP(BI84,'3.1 Metadata'!$B$4:$P$197,15,FALSE)</f>
        <v>0</v>
      </c>
    </row>
    <row r="85" spans="1:64" x14ac:dyDescent="0.25">
      <c r="A85" s="36" t="s">
        <v>467</v>
      </c>
      <c r="B85" s="197" t="s">
        <v>703</v>
      </c>
      <c r="C85" s="39" t="s">
        <v>887</v>
      </c>
      <c r="D85" s="40">
        <v>4.55413333333333</v>
      </c>
      <c r="E85" s="37">
        <v>4.4819833333333303</v>
      </c>
      <c r="F85" s="37">
        <v>4.4877000000000002</v>
      </c>
      <c r="G85" s="37">
        <v>4.45580833333333</v>
      </c>
      <c r="H85" s="37">
        <v>4.1080829490557802</v>
      </c>
      <c r="I85" s="37">
        <v>3.5880211940836899</v>
      </c>
      <c r="J85" s="37">
        <v>3.9323354779166699</v>
      </c>
      <c r="K85" s="37">
        <v>3.7389749999999999</v>
      </c>
      <c r="L85" s="37">
        <v>3.5781293062201001</v>
      </c>
      <c r="M85" s="37">
        <v>3.8559218253968202</v>
      </c>
      <c r="N85" s="37">
        <v>3.61075833333333</v>
      </c>
      <c r="O85" s="37">
        <v>3.577925</v>
      </c>
      <c r="P85" s="37">
        <v>3.88683333333333</v>
      </c>
      <c r="Q85" s="37">
        <v>3.8405666666666698</v>
      </c>
      <c r="R85" s="37">
        <v>3.5995555481283401</v>
      </c>
      <c r="S85" s="37">
        <v>3.59055812689938</v>
      </c>
      <c r="T85" s="37">
        <v>3.5645273466109302</v>
      </c>
      <c r="U85" s="41">
        <v>3.4424058519879202</v>
      </c>
      <c r="V85" s="40">
        <v>81.475325434867912</v>
      </c>
      <c r="W85" s="37">
        <v>81.557234815437994</v>
      </c>
      <c r="X85" s="37">
        <v>82.498076887565375</v>
      </c>
      <c r="Y85" s="37">
        <v>83.674425362988956</v>
      </c>
      <c r="Z85" s="37">
        <v>84.508342208275423</v>
      </c>
      <c r="AA85" s="37">
        <v>86.293881341614892</v>
      </c>
      <c r="AB85" s="37">
        <v>89.726874289302245</v>
      </c>
      <c r="AC85" s="37">
        <v>91.091793671338976</v>
      </c>
      <c r="AD85" s="37">
        <v>92.323883817310261</v>
      </c>
      <c r="AE85" s="37">
        <v>95.32989466336025</v>
      </c>
      <c r="AF85" s="37">
        <v>96.985264336059458</v>
      </c>
      <c r="AG85" s="37">
        <v>97.560407080426103</v>
      </c>
      <c r="AH85" s="38">
        <v>100</v>
      </c>
      <c r="AI85" s="37">
        <v>100.56046763330626</v>
      </c>
      <c r="AJ85" s="37">
        <v>100.55861958481185</v>
      </c>
      <c r="AK85" s="37">
        <v>101.45085433150562</v>
      </c>
      <c r="AL85" s="37">
        <v>103.36315329224767</v>
      </c>
      <c r="AM85" s="41">
        <v>104.36874151041276</v>
      </c>
      <c r="AN85" s="40">
        <v>3.6270709999999999</v>
      </c>
      <c r="AO85" s="37">
        <v>3.5357889999999998</v>
      </c>
      <c r="AP85" s="37">
        <v>3.7169370000000002</v>
      </c>
      <c r="AQ85" s="37">
        <v>3.7887029999999999</v>
      </c>
      <c r="AR85" s="37">
        <v>3.7257669999999998</v>
      </c>
      <c r="AS85" s="37">
        <v>3.8672049999999998</v>
      </c>
      <c r="AT85" s="37">
        <v>3.9779209999999998</v>
      </c>
      <c r="AU85" s="37">
        <v>3.9904839999999999</v>
      </c>
      <c r="AV85" s="37">
        <v>3.944763</v>
      </c>
      <c r="AW85" s="37">
        <v>3.9553579999999999</v>
      </c>
      <c r="AX85" s="37">
        <v>3.839566</v>
      </c>
      <c r="AY85" s="37">
        <v>3.9403869999999999</v>
      </c>
      <c r="AZ85" s="37">
        <v>3.9239250000000001</v>
      </c>
      <c r="BA85" s="37">
        <v>3.7885110000000002</v>
      </c>
      <c r="BB85" s="37">
        <v>3.751633</v>
      </c>
      <c r="BC85" s="37">
        <v>3.7846639999999998</v>
      </c>
      <c r="BD85" s="37">
        <v>3.9162409999999999</v>
      </c>
      <c r="BE85" s="41">
        <v>3.851099</v>
      </c>
      <c r="BF85" s="42">
        <f t="shared" si="8"/>
        <v>1.0986704881710252</v>
      </c>
      <c r="BG85" s="43">
        <f t="shared" si="9"/>
        <v>0.91019100882987802</v>
      </c>
      <c r="BH85" s="43">
        <f t="shared" si="10"/>
        <v>1.0672668311502485</v>
      </c>
      <c r="BI85" s="22" t="str">
        <f>VLOOKUP(A85,'3.1 Metadata'!A86:B257,2,FALSE)</f>
        <v>ISR</v>
      </c>
      <c r="BJ85" s="23">
        <f t="shared" si="11"/>
        <v>1.1347142165756885</v>
      </c>
      <c r="BK85" s="660">
        <f t="shared" si="12"/>
        <v>1.0336315329224768</v>
      </c>
      <c r="BL85" s="203">
        <f>VLOOKUP(BI85,'3.1 Metadata'!$B$4:$P$197,15,FALSE)</f>
        <v>0</v>
      </c>
    </row>
    <row r="86" spans="1:64" x14ac:dyDescent="0.25">
      <c r="A86" s="36" t="s">
        <v>468</v>
      </c>
      <c r="B86" s="197" t="s">
        <v>704</v>
      </c>
      <c r="C86" s="39" t="s">
        <v>829</v>
      </c>
      <c r="D86" s="256">
        <v>0.88404799999999994</v>
      </c>
      <c r="E86" s="4">
        <v>0.80392200000000003</v>
      </c>
      <c r="F86" s="4">
        <v>0.80379999999999996</v>
      </c>
      <c r="G86" s="4">
        <v>0.79643299999999995</v>
      </c>
      <c r="H86" s="4">
        <v>0.72967199999999999</v>
      </c>
      <c r="I86" s="4">
        <v>0.67992300000000006</v>
      </c>
      <c r="J86" s="4">
        <v>0.71695799999999998</v>
      </c>
      <c r="K86" s="4">
        <v>0.75430900000000001</v>
      </c>
      <c r="L86" s="4">
        <v>0.718414</v>
      </c>
      <c r="M86" s="4">
        <v>0.77833799999999997</v>
      </c>
      <c r="N86" s="4">
        <v>0.75294499999999998</v>
      </c>
      <c r="O86" s="4">
        <v>0.75272799999999995</v>
      </c>
      <c r="P86" s="4">
        <v>0.90129599999999999</v>
      </c>
      <c r="Q86" s="4">
        <v>0.90342100000000003</v>
      </c>
      <c r="R86" s="4">
        <v>0.88520600000000005</v>
      </c>
      <c r="S86" s="4">
        <v>0.846773</v>
      </c>
      <c r="T86" s="4">
        <v>0.89327599999999996</v>
      </c>
      <c r="U86" s="257">
        <v>0.87550600000000001</v>
      </c>
      <c r="V86" s="40">
        <v>82.071978305634659</v>
      </c>
      <c r="W86" s="37">
        <v>84.263450877075712</v>
      </c>
      <c r="X86" s="37">
        <v>85.957616346201661</v>
      </c>
      <c r="Y86" s="37">
        <v>87.784090122071632</v>
      </c>
      <c r="Z86" s="37">
        <v>89.960253121456944</v>
      </c>
      <c r="AA86" s="37">
        <v>92.119932016736499</v>
      </c>
      <c r="AB86" s="37">
        <v>93.666477325195913</v>
      </c>
      <c r="AC86" s="37">
        <v>94.075200869148503</v>
      </c>
      <c r="AD86" s="37">
        <v>95.587155844692688</v>
      </c>
      <c r="AE86" s="37">
        <v>97.066177283893339</v>
      </c>
      <c r="AF86" s="37">
        <v>98.180118595278159</v>
      </c>
      <c r="AG86" s="37">
        <v>99.076739949352572</v>
      </c>
      <c r="AH86" s="38">
        <v>100</v>
      </c>
      <c r="AI86" s="37">
        <v>101.13435002037254</v>
      </c>
      <c r="AJ86" s="37">
        <v>101.86893251580527</v>
      </c>
      <c r="AK86" s="37">
        <v>102.95702722981042</v>
      </c>
      <c r="AL86" s="37">
        <v>103.8991614830971</v>
      </c>
      <c r="AM86" s="41">
        <v>105.11228022801593</v>
      </c>
      <c r="AN86" s="40">
        <v>0.83346399999999998</v>
      </c>
      <c r="AO86" s="37">
        <v>0.85186399999999995</v>
      </c>
      <c r="AP86" s="37">
        <v>0.85513899999999998</v>
      </c>
      <c r="AQ86" s="37">
        <v>0.82284199999999996</v>
      </c>
      <c r="AR86" s="37">
        <v>0.80938100000000002</v>
      </c>
      <c r="AS86" s="37">
        <v>0.783694</v>
      </c>
      <c r="AT86" s="37">
        <v>0.77132299999999998</v>
      </c>
      <c r="AU86" s="37">
        <v>0.77312899999999996</v>
      </c>
      <c r="AV86" s="37">
        <v>0.758687</v>
      </c>
      <c r="AW86" s="37">
        <v>0.74773100000000003</v>
      </c>
      <c r="AX86" s="37">
        <v>0.73729900000000004</v>
      </c>
      <c r="AY86" s="37">
        <v>0.73964399999999997</v>
      </c>
      <c r="AZ86" s="37">
        <v>0.73869399999999996</v>
      </c>
      <c r="BA86" s="37">
        <v>0.70054400000000006</v>
      </c>
      <c r="BB86" s="37">
        <v>0.68989500000000004</v>
      </c>
      <c r="BC86" s="37">
        <v>0.68121900000000002</v>
      </c>
      <c r="BD86" s="37">
        <v>0.67783499999999997</v>
      </c>
      <c r="BE86" s="41">
        <v>0.66380499999999998</v>
      </c>
      <c r="BF86" s="42">
        <f t="shared" si="8"/>
        <v>0.7588192227262347</v>
      </c>
      <c r="BG86" s="43">
        <f t="shared" si="9"/>
        <v>1.3178369367176377</v>
      </c>
      <c r="BH86" s="43">
        <f t="shared" si="10"/>
        <v>1.0249499873394059</v>
      </c>
      <c r="BI86" s="22" t="str">
        <f>VLOOKUP(A86,'3.1 Metadata'!A87:B258,2,FALSE)</f>
        <v>ITA</v>
      </c>
      <c r="BJ86" s="23">
        <f t="shared" si="11"/>
        <v>1.1044266769901772</v>
      </c>
      <c r="BK86" s="660">
        <f t="shared" si="12"/>
        <v>1.038991614830971</v>
      </c>
      <c r="BL86" s="203">
        <f>VLOOKUP(BI86,'3.1 Metadata'!$B$4:$P$197,15,FALSE)</f>
        <v>0</v>
      </c>
    </row>
    <row r="87" spans="1:64" x14ac:dyDescent="0.25">
      <c r="A87" s="36" t="s">
        <v>469</v>
      </c>
      <c r="B87" s="197" t="s">
        <v>705</v>
      </c>
      <c r="C87" s="39" t="s">
        <v>888</v>
      </c>
      <c r="D87" s="40">
        <v>57.740873749999999</v>
      </c>
      <c r="E87" s="37">
        <v>61.197200000000002</v>
      </c>
      <c r="F87" s="37">
        <v>62.280714944083698</v>
      </c>
      <c r="G87" s="37">
        <v>65.743857539682494</v>
      </c>
      <c r="H87" s="37">
        <v>69.1921618494152</v>
      </c>
      <c r="I87" s="37">
        <v>72.756203406152096</v>
      </c>
      <c r="J87" s="37">
        <v>87.894119810653507</v>
      </c>
      <c r="K87" s="37">
        <v>87.196146330091494</v>
      </c>
      <c r="L87" s="37">
        <v>85.893463202276493</v>
      </c>
      <c r="M87" s="37">
        <v>88.749802387645204</v>
      </c>
      <c r="N87" s="37">
        <v>100.39788320357999</v>
      </c>
      <c r="O87" s="37">
        <v>110.934527811188</v>
      </c>
      <c r="P87" s="37">
        <v>116.969776646049</v>
      </c>
      <c r="Q87" s="37">
        <v>125.095034603174</v>
      </c>
      <c r="R87" s="37">
        <v>127.964544179198</v>
      </c>
      <c r="S87" s="37">
        <v>128.87151906465999</v>
      </c>
      <c r="T87" s="37">
        <v>133.31211833795999</v>
      </c>
      <c r="U87" s="41">
        <v>142.402832756013</v>
      </c>
      <c r="V87" s="40">
        <v>33.800665581012836</v>
      </c>
      <c r="W87" s="37">
        <v>38.146957807967567</v>
      </c>
      <c r="X87" s="37">
        <v>42.521934692477011</v>
      </c>
      <c r="Y87" s="37">
        <v>46.284357512766903</v>
      </c>
      <c r="Z87" s="37">
        <v>51.524121862265972</v>
      </c>
      <c r="AA87" s="37">
        <v>58.50399651062849</v>
      </c>
      <c r="AB87" s="37">
        <v>65.323517777509664</v>
      </c>
      <c r="AC87" s="37">
        <v>71.731908491626882</v>
      </c>
      <c r="AD87" s="37">
        <v>75.889625102399833</v>
      </c>
      <c r="AE87" s="37">
        <v>80.877018117066001</v>
      </c>
      <c r="AF87" s="37">
        <v>87.683478870359338</v>
      </c>
      <c r="AG87" s="37">
        <v>93.759957319751024</v>
      </c>
      <c r="AH87" s="38">
        <v>100</v>
      </c>
      <c r="AI87" s="37">
        <v>104.66417119108644</v>
      </c>
      <c r="AJ87" s="37">
        <v>111.51943037542698</v>
      </c>
      <c r="AK87" s="37">
        <v>117.08786446291614</v>
      </c>
      <c r="AL87" s="37">
        <v>120.81418937291755</v>
      </c>
      <c r="AM87" s="41">
        <v>125.1100876638922</v>
      </c>
      <c r="AN87" s="40">
        <v>28.481244551259099</v>
      </c>
      <c r="AO87" s="37">
        <v>31.3008484917214</v>
      </c>
      <c r="AP87" s="37">
        <v>33.836669874793301</v>
      </c>
      <c r="AQ87" s="37">
        <v>35.748772688968998</v>
      </c>
      <c r="AR87" s="37">
        <v>38.7547624482769</v>
      </c>
      <c r="AS87" s="37">
        <v>43.165176761213502</v>
      </c>
      <c r="AT87" s="37">
        <v>47.832079884635803</v>
      </c>
      <c r="AU87" s="37">
        <v>51.919526838417298</v>
      </c>
      <c r="AV87" s="37">
        <v>53.804946899414098</v>
      </c>
      <c r="AW87" s="37">
        <v>56.475269317627003</v>
      </c>
      <c r="AX87" s="37">
        <v>59.334335327148402</v>
      </c>
      <c r="AY87" s="37">
        <v>62.759792327880902</v>
      </c>
      <c r="AZ87" s="37">
        <v>65.295219421386705</v>
      </c>
      <c r="BA87" s="37">
        <v>65.903694152832003</v>
      </c>
      <c r="BB87" s="37">
        <v>67.581840515136705</v>
      </c>
      <c r="BC87" s="37">
        <v>69.292661079519405</v>
      </c>
      <c r="BD87" s="37">
        <v>70.243941363538994</v>
      </c>
      <c r="BE87" s="41">
        <v>71.875424240819598</v>
      </c>
      <c r="BF87" s="42">
        <f t="shared" si="8"/>
        <v>0.52691339871641185</v>
      </c>
      <c r="BG87" s="43">
        <f t="shared" si="9"/>
        <v>1.8978450774568485</v>
      </c>
      <c r="BH87" s="43">
        <f t="shared" si="10"/>
        <v>0.59543373214992423</v>
      </c>
      <c r="BI87" s="22" t="str">
        <f>VLOOKUP(A87,'3.1 Metadata'!A88:B259,2,FALSE)</f>
        <v>JAM</v>
      </c>
      <c r="BJ87" s="23">
        <f t="shared" si="11"/>
        <v>1.6842461313715074</v>
      </c>
      <c r="BK87" s="660">
        <f t="shared" si="12"/>
        <v>1.2081418937291755</v>
      </c>
      <c r="BL87" s="203">
        <f>VLOOKUP(BI87,'3.1 Metadata'!$B$4:$P$197,15,FALSE)</f>
        <v>0</v>
      </c>
    </row>
    <row r="88" spans="1:64" x14ac:dyDescent="0.25">
      <c r="A88" s="36" t="s">
        <v>470</v>
      </c>
      <c r="B88" s="197" t="s">
        <v>706</v>
      </c>
      <c r="C88" s="39" t="s">
        <v>889</v>
      </c>
      <c r="D88" s="40">
        <v>115.93346416666699</v>
      </c>
      <c r="E88" s="37">
        <v>108.192569166667</v>
      </c>
      <c r="F88" s="37">
        <v>110.218211666667</v>
      </c>
      <c r="G88" s="37">
        <v>116.29931166666699</v>
      </c>
      <c r="H88" s="37">
        <v>117.75352916666699</v>
      </c>
      <c r="I88" s="37">
        <v>103.359493968254</v>
      </c>
      <c r="J88" s="37">
        <v>93.570089087045702</v>
      </c>
      <c r="K88" s="37">
        <v>87.779875000000004</v>
      </c>
      <c r="L88" s="37">
        <v>79.807019832189198</v>
      </c>
      <c r="M88" s="37">
        <v>79.790455417006498</v>
      </c>
      <c r="N88" s="37">
        <v>97.595658277638506</v>
      </c>
      <c r="O88" s="37">
        <v>105.944781034025</v>
      </c>
      <c r="P88" s="37">
        <v>121.044025684011</v>
      </c>
      <c r="Q88" s="37">
        <v>108.79290004683401</v>
      </c>
      <c r="R88" s="37">
        <v>112.166141081871</v>
      </c>
      <c r="S88" s="37">
        <v>110.42317934106001</v>
      </c>
      <c r="T88" s="37">
        <v>109.009665900863</v>
      </c>
      <c r="U88" s="41">
        <v>106.77458226243699</v>
      </c>
      <c r="V88" s="40">
        <v>106.48052559854221</v>
      </c>
      <c r="W88" s="37">
        <v>105.28286842422354</v>
      </c>
      <c r="X88" s="37">
        <v>104.02577236063308</v>
      </c>
      <c r="Y88" s="37">
        <v>103.12905107334794</v>
      </c>
      <c r="Z88" s="37">
        <v>102.40174009505539</v>
      </c>
      <c r="AA88" s="37">
        <v>101.4683172183579</v>
      </c>
      <c r="AB88" s="37">
        <v>100.89038927387557</v>
      </c>
      <c r="AC88" s="37">
        <v>98.992901399344873</v>
      </c>
      <c r="AD88" s="37">
        <v>97.387157096752404</v>
      </c>
      <c r="AE88" s="37">
        <v>96.650819502613487</v>
      </c>
      <c r="AF88" s="37">
        <v>96.308313108490438</v>
      </c>
      <c r="AG88" s="37">
        <v>97.932355171180362</v>
      </c>
      <c r="AH88" s="38">
        <v>100</v>
      </c>
      <c r="AI88" s="37">
        <v>100.41994437605726</v>
      </c>
      <c r="AJ88" s="37">
        <v>100.34528264576865</v>
      </c>
      <c r="AK88" s="37">
        <v>100.34992756771111</v>
      </c>
      <c r="AL88" s="37">
        <v>100.99302332544822</v>
      </c>
      <c r="AM88" s="41">
        <v>101.84355085677798</v>
      </c>
      <c r="AN88" s="40">
        <v>139.579081</v>
      </c>
      <c r="AO88" s="37">
        <v>134.401332</v>
      </c>
      <c r="AP88" s="37">
        <v>129.55195499999999</v>
      </c>
      <c r="AQ88" s="37">
        <v>124.44886099999999</v>
      </c>
      <c r="AR88" s="37">
        <v>120.31948199999999</v>
      </c>
      <c r="AS88" s="37">
        <v>116.845814</v>
      </c>
      <c r="AT88" s="37">
        <v>115.219075</v>
      </c>
      <c r="AU88" s="37">
        <v>111.709563</v>
      </c>
      <c r="AV88" s="37">
        <v>107.45428099999999</v>
      </c>
      <c r="AW88" s="37">
        <v>104.273972</v>
      </c>
      <c r="AX88" s="37">
        <v>101.302673</v>
      </c>
      <c r="AY88" s="37">
        <v>103.052076</v>
      </c>
      <c r="AZ88" s="37">
        <v>103.469437</v>
      </c>
      <c r="BA88" s="37">
        <v>105.519502</v>
      </c>
      <c r="BB88" s="37">
        <v>105.101901</v>
      </c>
      <c r="BC88" s="37">
        <v>104.158636</v>
      </c>
      <c r="BD88" s="37">
        <v>104.305752</v>
      </c>
      <c r="BE88" s="41">
        <v>101.24037</v>
      </c>
      <c r="BF88" s="42">
        <f t="shared" si="8"/>
        <v>0.95684865317227097</v>
      </c>
      <c r="BG88" s="43">
        <f t="shared" si="9"/>
        <v>1.0450973585892271</v>
      </c>
      <c r="BH88" s="43">
        <f t="shared" si="10"/>
        <v>1.2726101854212026</v>
      </c>
      <c r="BI88" s="22" t="str">
        <f>VLOOKUP(A88,'3.1 Metadata'!A89:B260,2,FALSE)</f>
        <v>JPN</v>
      </c>
      <c r="BJ88" s="23">
        <f t="shared" si="11"/>
        <v>1.0202047005172088</v>
      </c>
      <c r="BK88" s="660">
        <f t="shared" si="12"/>
        <v>1.0099302332544822</v>
      </c>
      <c r="BL88" s="203">
        <f>VLOOKUP(BI88,'3.1 Metadata'!$B$4:$P$197,15,FALSE)</f>
        <v>0</v>
      </c>
    </row>
    <row r="89" spans="1:64" x14ac:dyDescent="0.25">
      <c r="A89" s="36" t="s">
        <v>471</v>
      </c>
      <c r="B89" s="197" t="s">
        <v>707</v>
      </c>
      <c r="C89" s="39" t="s">
        <v>890</v>
      </c>
      <c r="D89" s="40">
        <v>0.70899999999999996</v>
      </c>
      <c r="E89" s="37">
        <v>0.70899999999999996</v>
      </c>
      <c r="F89" s="37">
        <v>0.70899999999999996</v>
      </c>
      <c r="G89" s="37">
        <v>0.70899999999999996</v>
      </c>
      <c r="H89" s="37">
        <v>0.70899976666666698</v>
      </c>
      <c r="I89" s="37">
        <v>0.70966655000000001</v>
      </c>
      <c r="J89" s="37">
        <v>0.71</v>
      </c>
      <c r="K89" s="37">
        <v>0.71</v>
      </c>
      <c r="L89" s="37">
        <v>0.71</v>
      </c>
      <c r="M89" s="37">
        <v>0.71</v>
      </c>
      <c r="N89" s="37">
        <v>0.71</v>
      </c>
      <c r="O89" s="37">
        <v>0.71</v>
      </c>
      <c r="P89" s="37">
        <v>0.71</v>
      </c>
      <c r="Q89" s="37">
        <v>0.71</v>
      </c>
      <c r="R89" s="37">
        <v>0.71</v>
      </c>
      <c r="S89" s="37">
        <v>0.71</v>
      </c>
      <c r="T89" s="37">
        <v>0.71</v>
      </c>
      <c r="U89" s="41">
        <v>0.71</v>
      </c>
      <c r="V89" s="40">
        <v>47.759381995438766</v>
      </c>
      <c r="W89" s="37">
        <v>49.236048142662753</v>
      </c>
      <c r="X89" s="37">
        <v>50.224018824261393</v>
      </c>
      <c r="Y89" s="37">
        <v>55.573881262518846</v>
      </c>
      <c r="Z89" s="37">
        <v>58.380474709737165</v>
      </c>
      <c r="AA89" s="37">
        <v>72.164012875430842</v>
      </c>
      <c r="AB89" s="37">
        <v>74.44554776685051</v>
      </c>
      <c r="AC89" s="37">
        <v>80.458854203986348</v>
      </c>
      <c r="AD89" s="37">
        <v>85.214383598408162</v>
      </c>
      <c r="AE89" s="37">
        <v>89.140052796709568</v>
      </c>
      <c r="AF89" s="37">
        <v>94.61648237539157</v>
      </c>
      <c r="AG89" s="37">
        <v>97.876326337300384</v>
      </c>
      <c r="AH89" s="38">
        <v>100</v>
      </c>
      <c r="AI89" s="37">
        <v>101.36200664175068</v>
      </c>
      <c r="AJ89" s="37">
        <v>103.06395223120073</v>
      </c>
      <c r="AK89" s="37">
        <v>104.82750843846868</v>
      </c>
      <c r="AL89" s="37">
        <v>106.57878379281441</v>
      </c>
      <c r="AM89" s="41">
        <v>106.29945762724518</v>
      </c>
      <c r="AN89" s="40">
        <v>0.19379204902503</v>
      </c>
      <c r="AO89" s="37">
        <v>0.19454628170594701</v>
      </c>
      <c r="AP89" s="37">
        <v>0.19245518004243101</v>
      </c>
      <c r="AQ89" s="37">
        <v>0.206700330641304</v>
      </c>
      <c r="AR89" s="37">
        <v>0.211458743919341</v>
      </c>
      <c r="AS89" s="37">
        <v>0.25639656948218098</v>
      </c>
      <c r="AT89" s="37">
        <v>0.262501613380412</v>
      </c>
      <c r="AU89" s="37">
        <v>0.280437269152086</v>
      </c>
      <c r="AV89" s="37">
        <v>0.290935188531876</v>
      </c>
      <c r="AW89" s="37">
        <v>0.30213180184364302</v>
      </c>
      <c r="AX89" s="37">
        <v>0.30802938342094399</v>
      </c>
      <c r="AY89" s="37">
        <v>0.319498181343079</v>
      </c>
      <c r="AZ89" s="37">
        <v>0.31237363815307601</v>
      </c>
      <c r="BA89" s="37">
        <v>0.31383964419364901</v>
      </c>
      <c r="BB89" s="37">
        <v>0.300330430269241</v>
      </c>
      <c r="BC89" s="37">
        <v>0.298307169729644</v>
      </c>
      <c r="BD89" s="37">
        <v>0.29797152291387602</v>
      </c>
      <c r="BE89" s="41">
        <v>0.29365149381245498</v>
      </c>
      <c r="BF89" s="42">
        <f t="shared" si="8"/>
        <v>0.41967820128714933</v>
      </c>
      <c r="BG89" s="268">
        <f t="shared" si="9"/>
        <v>2.3827780354876875</v>
      </c>
      <c r="BH89" s="268">
        <f t="shared" si="10"/>
        <v>0.39498206922829016</v>
      </c>
      <c r="BI89" s="262" t="str">
        <f>VLOOKUP(A89,'3.1 Metadata'!A90:B261,2,FALSE)</f>
        <v>JOR</v>
      </c>
      <c r="BJ89" s="260">
        <f t="shared" si="11"/>
        <v>1.3246371060990567</v>
      </c>
      <c r="BK89" s="660">
        <f t="shared" si="12"/>
        <v>1.065787837928144</v>
      </c>
      <c r="BL89" s="203">
        <f>VLOOKUP(BI89,'3.1 Metadata'!$B$4:$P$197,15,FALSE)</f>
        <v>1</v>
      </c>
    </row>
    <row r="90" spans="1:64" x14ac:dyDescent="0.25">
      <c r="A90" s="36" t="s">
        <v>472</v>
      </c>
      <c r="B90" s="197" t="s">
        <v>708</v>
      </c>
      <c r="C90" s="39" t="s">
        <v>891</v>
      </c>
      <c r="D90" s="40">
        <v>149.57583333333301</v>
      </c>
      <c r="E90" s="37">
        <v>136.035</v>
      </c>
      <c r="F90" s="37">
        <v>132.88</v>
      </c>
      <c r="G90" s="37">
        <v>126.08943055555601</v>
      </c>
      <c r="H90" s="37">
        <v>122.554166666667</v>
      </c>
      <c r="I90" s="37">
        <v>120.29916666666701</v>
      </c>
      <c r="J90" s="37">
        <v>147.49666666666701</v>
      </c>
      <c r="K90" s="37">
        <v>147.35499999999999</v>
      </c>
      <c r="L90" s="37">
        <v>146.620833333333</v>
      </c>
      <c r="M90" s="37">
        <v>149.11250000000001</v>
      </c>
      <c r="N90" s="37">
        <v>152.129166666667</v>
      </c>
      <c r="O90" s="37">
        <v>179.191666666667</v>
      </c>
      <c r="P90" s="37">
        <v>221.72833333333301</v>
      </c>
      <c r="Q90" s="37">
        <v>342.16</v>
      </c>
      <c r="R90" s="37">
        <v>326.00102272727298</v>
      </c>
      <c r="S90" s="37">
        <v>344.70583333333298</v>
      </c>
      <c r="T90" s="37">
        <v>382.74731060606098</v>
      </c>
      <c r="U90" s="41">
        <v>412.95333333333298</v>
      </c>
      <c r="V90" s="40">
        <v>23.074116073995977</v>
      </c>
      <c r="W90" s="37">
        <v>26.796346411397991</v>
      </c>
      <c r="X90" s="37">
        <v>31.586147041893049</v>
      </c>
      <c r="Y90" s="37">
        <v>38.393501508106773</v>
      </c>
      <c r="Z90" s="37">
        <v>44.354897842328469</v>
      </c>
      <c r="AA90" s="37">
        <v>53.641277977886979</v>
      </c>
      <c r="AB90" s="37">
        <v>56.157635962627438</v>
      </c>
      <c r="AC90" s="37">
        <v>67.132121454777916</v>
      </c>
      <c r="AD90" s="37">
        <v>80.923045148568889</v>
      </c>
      <c r="AE90" s="37">
        <v>84.79567396326091</v>
      </c>
      <c r="AF90" s="37">
        <v>92.850484091444827</v>
      </c>
      <c r="AG90" s="37">
        <v>98.209107933029472</v>
      </c>
      <c r="AH90" s="38">
        <v>100</v>
      </c>
      <c r="AI90" s="37">
        <v>113.63843361674346</v>
      </c>
      <c r="AJ90" s="37">
        <v>126.37855847547257</v>
      </c>
      <c r="AK90" s="37">
        <v>138.01247062527614</v>
      </c>
      <c r="AL90" s="37">
        <v>148.54735755251303</v>
      </c>
      <c r="AM90" s="41">
        <v>154.80247628234125</v>
      </c>
      <c r="AN90" s="40">
        <v>27.8187446399393</v>
      </c>
      <c r="AO90" s="37">
        <v>31.459406795273399</v>
      </c>
      <c r="AP90" s="37">
        <v>35.962509961837</v>
      </c>
      <c r="AQ90" s="37">
        <v>42.429055382134997</v>
      </c>
      <c r="AR90" s="37">
        <v>47.734767111586599</v>
      </c>
      <c r="AS90" s="37">
        <v>56.627299316458803</v>
      </c>
      <c r="AT90" s="37">
        <v>58.8352039321544</v>
      </c>
      <c r="AU90" s="37">
        <v>69.522832218231699</v>
      </c>
      <c r="AV90" s="37">
        <v>82.090095520019503</v>
      </c>
      <c r="AW90" s="37">
        <v>83.832473754882798</v>
      </c>
      <c r="AX90" s="37">
        <v>86.235084533691406</v>
      </c>
      <c r="AY90" s="37">
        <v>92.813674926757798</v>
      </c>
      <c r="AZ90" s="37">
        <v>100.349800109863</v>
      </c>
      <c r="BA90" s="37">
        <v>110.82453918457</v>
      </c>
      <c r="BB90" s="37">
        <v>121.253463745117</v>
      </c>
      <c r="BC90" s="37">
        <v>129.31085076210101</v>
      </c>
      <c r="BD90" s="37">
        <v>136.74049312254601</v>
      </c>
      <c r="BE90" s="41">
        <v>140.80149946239399</v>
      </c>
      <c r="BF90" s="42">
        <f t="shared" si="8"/>
        <v>0.35726049362965967</v>
      </c>
      <c r="BG90" s="268">
        <f t="shared" si="9"/>
        <v>2.7990780336227479</v>
      </c>
      <c r="BH90" s="268">
        <f t="shared" si="10"/>
        <v>0.47180504372591159</v>
      </c>
      <c r="BI90" s="262" t="str">
        <f>VLOOKUP(A90,'3.1 Metadata'!A91:B262,2,FALSE)</f>
        <v>KAZ</v>
      </c>
      <c r="BJ90" s="260">
        <f t="shared" si="11"/>
        <v>2.2127612584473249</v>
      </c>
      <c r="BK90" s="660">
        <f t="shared" si="12"/>
        <v>1.4854735755251303</v>
      </c>
      <c r="BL90" s="203">
        <f>VLOOKUP(BI90,'3.1 Metadata'!$B$4:$P$197,15,FALSE)</f>
        <v>1</v>
      </c>
    </row>
    <row r="91" spans="1:64" x14ac:dyDescent="0.25">
      <c r="A91" s="36" t="s">
        <v>473</v>
      </c>
      <c r="B91" s="197" t="s">
        <v>709</v>
      </c>
      <c r="C91" s="39" t="s">
        <v>892</v>
      </c>
      <c r="D91" s="40">
        <v>75.935569444444397</v>
      </c>
      <c r="E91" s="37">
        <v>79.173876064213601</v>
      </c>
      <c r="F91" s="37">
        <v>75.554109451431103</v>
      </c>
      <c r="G91" s="37">
        <v>72.100835017862096</v>
      </c>
      <c r="H91" s="37">
        <v>67.316666666666706</v>
      </c>
      <c r="I91" s="37">
        <v>69.175833333333301</v>
      </c>
      <c r="J91" s="37">
        <v>77.350833333333298</v>
      </c>
      <c r="K91" s="37">
        <v>79.233333333333306</v>
      </c>
      <c r="L91" s="37">
        <v>88.811666666666696</v>
      </c>
      <c r="M91" s="37">
        <v>84.53</v>
      </c>
      <c r="N91" s="37">
        <v>86.123333333333306</v>
      </c>
      <c r="O91" s="37">
        <v>87.922499999999999</v>
      </c>
      <c r="P91" s="37">
        <v>98.179166666666703</v>
      </c>
      <c r="Q91" s="37">
        <v>101.504166666667</v>
      </c>
      <c r="R91" s="37">
        <v>103.41044618568</v>
      </c>
      <c r="S91" s="37">
        <v>101.301574049018</v>
      </c>
      <c r="T91" s="37">
        <v>101.99129838935001</v>
      </c>
      <c r="U91" s="41">
        <v>106.45078015851701</v>
      </c>
      <c r="V91" s="40">
        <v>29.299803617344335</v>
      </c>
      <c r="W91" s="37">
        <v>31.38795419727596</v>
      </c>
      <c r="X91" s="37">
        <v>32.925854006817254</v>
      </c>
      <c r="Y91" s="37">
        <v>40.673351329239189</v>
      </c>
      <c r="Z91" s="37">
        <v>43.979885566749658</v>
      </c>
      <c r="AA91" s="37">
        <v>50.643354977619481</v>
      </c>
      <c r="AB91" s="37">
        <v>64.669952013374726</v>
      </c>
      <c r="AC91" s="37">
        <v>65.730021639156121</v>
      </c>
      <c r="AD91" s="37">
        <v>72.345756840501281</v>
      </c>
      <c r="AE91" s="37">
        <v>79.235223160656645</v>
      </c>
      <c r="AF91" s="37">
        <v>85.049156971005146</v>
      </c>
      <c r="AG91" s="37">
        <v>91.542687237689719</v>
      </c>
      <c r="AH91" s="38">
        <v>100</v>
      </c>
      <c r="AI91" s="37">
        <v>105.84962894648808</v>
      </c>
      <c r="AJ91" s="37">
        <v>113.8997052704073</v>
      </c>
      <c r="AK91" s="37">
        <v>118.72178722670834</v>
      </c>
      <c r="AL91" s="37">
        <v>124.17134382733535</v>
      </c>
      <c r="AM91" s="41">
        <v>130.60586597910086</v>
      </c>
      <c r="AN91" s="40">
        <v>22.3346700497607</v>
      </c>
      <c r="AO91" s="37">
        <v>23.299163686098801</v>
      </c>
      <c r="AP91" s="37">
        <v>23.702424243879801</v>
      </c>
      <c r="AQ91" s="37">
        <v>24.7976431023571</v>
      </c>
      <c r="AR91" s="37">
        <v>26.112119565785999</v>
      </c>
      <c r="AS91" s="37">
        <v>29.494701694355602</v>
      </c>
      <c r="AT91" s="37">
        <v>32.677969211436299</v>
      </c>
      <c r="AU91" s="37">
        <v>32.831062236535097</v>
      </c>
      <c r="AV91" s="37">
        <v>35.396121978759801</v>
      </c>
      <c r="AW91" s="37">
        <v>37.978683471679702</v>
      </c>
      <c r="AX91" s="37">
        <v>37.667854309082003</v>
      </c>
      <c r="AY91" s="37">
        <v>38.289257049560497</v>
      </c>
      <c r="AZ91" s="37">
        <v>39.040477752685497</v>
      </c>
      <c r="BA91" s="37">
        <v>39.384956359863303</v>
      </c>
      <c r="BB91" s="37">
        <v>40.1849365234375</v>
      </c>
      <c r="BC91" s="37">
        <v>40.904114413550303</v>
      </c>
      <c r="BD91" s="37">
        <v>42.031367718905898</v>
      </c>
      <c r="BE91" s="41">
        <v>43.682953017939099</v>
      </c>
      <c r="BF91" s="42">
        <f t="shared" si="8"/>
        <v>0.41210738938190472</v>
      </c>
      <c r="BG91" s="268">
        <f t="shared" si="9"/>
        <v>2.4265519759299639</v>
      </c>
      <c r="BH91" s="268">
        <f t="shared" si="10"/>
        <v>0.41435922048634971</v>
      </c>
      <c r="BI91" s="262" t="str">
        <f>VLOOKUP(A91,'3.1 Metadata'!A92:B263,2,FALSE)</f>
        <v>KEN</v>
      </c>
      <c r="BJ91" s="260">
        <f t="shared" si="11"/>
        <v>1.8891115616697904</v>
      </c>
      <c r="BK91" s="660">
        <f t="shared" si="12"/>
        <v>1.2417134382733535</v>
      </c>
      <c r="BL91" s="203">
        <f>VLOOKUP(BI91,'3.1 Metadata'!$B$4:$P$197,15,FALSE)</f>
        <v>1</v>
      </c>
    </row>
    <row r="92" spans="1:64" x14ac:dyDescent="0.25">
      <c r="A92" s="36" t="s">
        <v>474</v>
      </c>
      <c r="B92" s="197" t="s">
        <v>710</v>
      </c>
      <c r="C92" s="39" t="s">
        <v>834</v>
      </c>
      <c r="D92" s="40">
        <v>1.54191416666667</v>
      </c>
      <c r="E92" s="37">
        <v>1.3597524999999999</v>
      </c>
      <c r="F92" s="37">
        <v>1.3094733333333299</v>
      </c>
      <c r="G92" s="37">
        <v>1.3279734405000001</v>
      </c>
      <c r="H92" s="37">
        <v>1.1950725</v>
      </c>
      <c r="I92" s="37">
        <v>1.19217833333333</v>
      </c>
      <c r="J92" s="37">
        <v>1.28218881008452</v>
      </c>
      <c r="K92" s="37">
        <v>1.0901594863867701</v>
      </c>
      <c r="L92" s="37">
        <v>0.96946320149673504</v>
      </c>
      <c r="M92" s="37">
        <v>0.96580103065870804</v>
      </c>
      <c r="N92" s="37">
        <v>1.0358430965205401</v>
      </c>
      <c r="O92" s="37">
        <v>1.1093632928169199</v>
      </c>
      <c r="P92" s="37">
        <v>1.33109026245502</v>
      </c>
      <c r="Q92" s="37">
        <v>1.3452139760194699</v>
      </c>
      <c r="R92" s="37">
        <v>1.3047580767159199</v>
      </c>
      <c r="S92" s="37">
        <v>1.33841214646451</v>
      </c>
      <c r="T92" s="37">
        <v>1.4385065442138201</v>
      </c>
      <c r="U92" s="41">
        <v>1.4530851184701601</v>
      </c>
      <c r="V92" s="40">
        <v>76.438398954799482</v>
      </c>
      <c r="W92" s="37">
        <v>77.743692222902652</v>
      </c>
      <c r="X92" s="37">
        <v>78.141796152838367</v>
      </c>
      <c r="Y92" s="37">
        <v>77.942130382503265</v>
      </c>
      <c r="Z92" s="37">
        <v>82.73488444830781</v>
      </c>
      <c r="AA92" s="37">
        <v>89.615835989444619</v>
      </c>
      <c r="AB92" s="37">
        <v>89.768031635800611</v>
      </c>
      <c r="AC92" s="37">
        <v>90.825898728255765</v>
      </c>
      <c r="AD92" s="37">
        <v>92.531453613385196</v>
      </c>
      <c r="AE92" s="37">
        <v>92.165402093825293</v>
      </c>
      <c r="AF92" s="37">
        <v>92.290446419336163</v>
      </c>
      <c r="AG92" s="37">
        <v>96.633159872955616</v>
      </c>
      <c r="AH92" s="38">
        <v>100</v>
      </c>
      <c r="AI92" s="37">
        <v>100.17153498077114</v>
      </c>
      <c r="AJ92" s="37">
        <v>101.13810648264831</v>
      </c>
      <c r="AK92" s="37">
        <v>106.84359106428647</v>
      </c>
      <c r="AL92" s="37">
        <v>104.00098229757164</v>
      </c>
      <c r="AM92" s="41">
        <v>112.32828379495356</v>
      </c>
      <c r="AN92" s="40">
        <v>0.94410482993878697</v>
      </c>
      <c r="AO92" s="37">
        <v>0.93505313508073795</v>
      </c>
      <c r="AP92" s="37">
        <v>0.91145013708184897</v>
      </c>
      <c r="AQ92" s="37">
        <v>0.88241746641207797</v>
      </c>
      <c r="AR92" s="37">
        <v>0.91217480392825201</v>
      </c>
      <c r="AS92" s="37">
        <v>0.96918721505364802</v>
      </c>
      <c r="AT92" s="37">
        <v>0.96348804628625595</v>
      </c>
      <c r="AU92" s="37">
        <v>0.963613711260075</v>
      </c>
      <c r="AV92" s="37">
        <v>0.96162138169192601</v>
      </c>
      <c r="AW92" s="37">
        <v>0.93979341900600899</v>
      </c>
      <c r="AX92" s="37">
        <v>0.92483833868472098</v>
      </c>
      <c r="AY92" s="37">
        <v>0.95076888734019904</v>
      </c>
      <c r="AZ92" s="37">
        <v>0.97461157845701196</v>
      </c>
      <c r="BA92" s="37">
        <v>0.96614611553309704</v>
      </c>
      <c r="BB92" s="37">
        <v>0.95746757689850204</v>
      </c>
      <c r="BC92" s="37">
        <v>0.98776496129958502</v>
      </c>
      <c r="BD92" s="37">
        <v>0.94462221273244895</v>
      </c>
      <c r="BE92" s="41">
        <v>1.00810786113539</v>
      </c>
      <c r="BF92" s="42">
        <f t="shared" si="8"/>
        <v>0.65666869332784905</v>
      </c>
      <c r="BG92" s="43">
        <f t="shared" si="9"/>
        <v>1.5228379396803968</v>
      </c>
      <c r="BH92" s="43">
        <f t="shared" si="10"/>
        <v>0.88391994317627876</v>
      </c>
      <c r="BI92" s="22" t="str">
        <f>VLOOKUP(A92,'3.1 Metadata'!A93:B264,2,FALSE)</f>
        <v>KIR</v>
      </c>
      <c r="BJ92" s="23">
        <f t="shared" si="11"/>
        <v>1.1450586644755889</v>
      </c>
      <c r="BK92" s="660">
        <f t="shared" si="12"/>
        <v>1.0400098229757164</v>
      </c>
      <c r="BL92" s="203">
        <f>VLOOKUP(BI92,'3.1 Metadata'!$B$4:$P$197,15,FALSE)</f>
        <v>0</v>
      </c>
    </row>
    <row r="93" spans="1:64" x14ac:dyDescent="0.25">
      <c r="A93" s="36" t="s">
        <v>475</v>
      </c>
      <c r="B93" s="197" t="s">
        <v>711</v>
      </c>
      <c r="C93" s="39" t="s">
        <v>893</v>
      </c>
      <c r="D93" s="40">
        <v>0.29801152108333301</v>
      </c>
      <c r="E93" s="37">
        <v>0.29470000000000002</v>
      </c>
      <c r="F93" s="37">
        <v>0.29199999999999998</v>
      </c>
      <c r="G93" s="37">
        <v>0.29017622500000001</v>
      </c>
      <c r="H93" s="37">
        <v>0.28421395833333302</v>
      </c>
      <c r="I93" s="37">
        <v>0.26882836666666698</v>
      </c>
      <c r="J93" s="37">
        <v>0.28778541666666702</v>
      </c>
      <c r="K93" s="37">
        <v>0.28660659166666702</v>
      </c>
      <c r="L93" s="37">
        <v>0.27597894444444399</v>
      </c>
      <c r="M93" s="37">
        <v>0.279935558333333</v>
      </c>
      <c r="N93" s="37">
        <v>0.283589441666667</v>
      </c>
      <c r="O93" s="37">
        <v>0.28456714166666702</v>
      </c>
      <c r="P93" s="37">
        <v>0.30085202500000002</v>
      </c>
      <c r="Q93" s="37">
        <v>0.302137441178496</v>
      </c>
      <c r="R93" s="37">
        <v>0.303349758333333</v>
      </c>
      <c r="S93" s="37">
        <v>0.30195649352417703</v>
      </c>
      <c r="T93" s="37">
        <v>0.30361116303575503</v>
      </c>
      <c r="U93" s="41">
        <v>0.30623312175671602</v>
      </c>
      <c r="V93" s="40">
        <v>63.908745998002829</v>
      </c>
      <c r="W93" s="37">
        <v>71.17598073686375</v>
      </c>
      <c r="X93" s="37">
        <v>86.671711893858586</v>
      </c>
      <c r="Y93" s="37">
        <v>100.69204249413728</v>
      </c>
      <c r="Z93" s="37">
        <v>105.02921347772021</v>
      </c>
      <c r="AA93" s="37">
        <v>124.63075544281853</v>
      </c>
      <c r="AB93" s="37">
        <v>103.23597014110841</v>
      </c>
      <c r="AC93" s="37">
        <v>114.69862183196851</v>
      </c>
      <c r="AD93" s="37">
        <v>134.49370333376802</v>
      </c>
      <c r="AE93" s="37">
        <v>144.52584018630148</v>
      </c>
      <c r="AF93" s="37">
        <v>144.84794201656732</v>
      </c>
      <c r="AG93" s="37">
        <v>135.05924450752096</v>
      </c>
      <c r="AH93" s="38">
        <v>100</v>
      </c>
      <c r="AI93" s="37">
        <v>93.16203368997455</v>
      </c>
      <c r="AJ93" s="37">
        <v>108.28325647839139</v>
      </c>
      <c r="AK93" s="37">
        <v>121.90909872914123</v>
      </c>
      <c r="AL93" s="37">
        <v>120.27974356937455</v>
      </c>
      <c r="AM93" s="41">
        <v>103.35491434591826</v>
      </c>
      <c r="AN93" s="40">
        <v>9.6960702389869993E-2</v>
      </c>
      <c r="AO93" s="37">
        <v>0.105155358337872</v>
      </c>
      <c r="AP93" s="37">
        <v>0.12418059001208299</v>
      </c>
      <c r="AQ93" s="37">
        <v>0.14003087208565301</v>
      </c>
      <c r="AR93" s="37">
        <v>0.142241505388495</v>
      </c>
      <c r="AS93" s="37">
        <v>0.16556745110104501</v>
      </c>
      <c r="AT93" s="37">
        <v>0.136107636062446</v>
      </c>
      <c r="AU93" s="37">
        <v>0.14947834681361</v>
      </c>
      <c r="AV93" s="37">
        <v>0.17168940603733099</v>
      </c>
      <c r="AW93" s="37">
        <v>0.17596618831157701</v>
      </c>
      <c r="AX93" s="37">
        <v>0.17943559587001801</v>
      </c>
      <c r="AY93" s="37">
        <v>0.17893409729003901</v>
      </c>
      <c r="AZ93" s="37">
        <v>0.19029478728771199</v>
      </c>
      <c r="BA93" s="37">
        <v>0.186951458454132</v>
      </c>
      <c r="BB93" s="37">
        <v>0.17748399078846</v>
      </c>
      <c r="BC93" s="37">
        <v>0.195132621972682</v>
      </c>
      <c r="BD93" s="37">
        <v>0.189148031375829</v>
      </c>
      <c r="BE93" s="41">
        <v>0.16059707412142901</v>
      </c>
      <c r="BF93" s="42">
        <f t="shared" si="8"/>
        <v>0.62299432433435864</v>
      </c>
      <c r="BG93" s="43">
        <f t="shared" si="9"/>
        <v>1.6051510598727443</v>
      </c>
      <c r="BH93" s="43">
        <f t="shared" si="10"/>
        <v>0.5215453906498364</v>
      </c>
      <c r="BI93" s="22" t="str">
        <f>VLOOKUP(A93,'3.1 Metadata'!A94:B265,2,FALSE)</f>
        <v>KWT</v>
      </c>
      <c r="BJ93" s="23">
        <f t="shared" si="11"/>
        <v>1.0486590130575613</v>
      </c>
      <c r="BK93" s="660">
        <f t="shared" si="12"/>
        <v>1.2027974356937454</v>
      </c>
      <c r="BL93" s="203">
        <f>VLOOKUP(BI93,'3.1 Metadata'!$B$4:$P$197,15,FALSE)</f>
        <v>0</v>
      </c>
    </row>
    <row r="94" spans="1:64" x14ac:dyDescent="0.25">
      <c r="A94" s="36" t="s">
        <v>476</v>
      </c>
      <c r="B94" s="197" t="s">
        <v>712</v>
      </c>
      <c r="C94" s="39" t="s">
        <v>894</v>
      </c>
      <c r="D94" s="40">
        <v>43.648375000000001</v>
      </c>
      <c r="E94" s="37">
        <v>42.649941666666699</v>
      </c>
      <c r="F94" s="37">
        <v>41.011820505934899</v>
      </c>
      <c r="G94" s="37">
        <v>40.152899945420501</v>
      </c>
      <c r="H94" s="37">
        <v>37.316256805555597</v>
      </c>
      <c r="I94" s="37">
        <v>36.574591666666699</v>
      </c>
      <c r="J94" s="37">
        <v>42.904108333333298</v>
      </c>
      <c r="K94" s="37">
        <v>45.964261400813903</v>
      </c>
      <c r="L94" s="37">
        <v>46.143901317204303</v>
      </c>
      <c r="M94" s="37">
        <v>47.004479142256798</v>
      </c>
      <c r="N94" s="37">
        <v>48.438059008772598</v>
      </c>
      <c r="O94" s="37">
        <v>53.654058312852001</v>
      </c>
      <c r="P94" s="37">
        <v>64.462108272529406</v>
      </c>
      <c r="Q94" s="37">
        <v>69.914065825299701</v>
      </c>
      <c r="R94" s="37">
        <v>68.866667859063</v>
      </c>
      <c r="S94" s="37">
        <v>68.840320327700994</v>
      </c>
      <c r="T94" s="37">
        <v>69.789349180747607</v>
      </c>
      <c r="U94" s="41">
        <v>77.346112703930302</v>
      </c>
      <c r="V94" s="40">
        <v>32.807847965254815</v>
      </c>
      <c r="W94" s="37">
        <v>34.483900785007073</v>
      </c>
      <c r="X94" s="37">
        <v>36.942127818920234</v>
      </c>
      <c r="Y94" s="37">
        <v>40.411591267589444</v>
      </c>
      <c r="Z94" s="37">
        <v>46.423442750303778</v>
      </c>
      <c r="AA94" s="37">
        <v>56.736869405965351</v>
      </c>
      <c r="AB94" s="37">
        <v>59.026374488040631</v>
      </c>
      <c r="AC94" s="37">
        <v>64.949023971321935</v>
      </c>
      <c r="AD94" s="37">
        <v>79.550761071374893</v>
      </c>
      <c r="AE94" s="37">
        <v>86.436926974543454</v>
      </c>
      <c r="AF94" s="37">
        <v>89.181462023785031</v>
      </c>
      <c r="AG94" s="37">
        <v>96.686283105104707</v>
      </c>
      <c r="AH94" s="38">
        <v>100</v>
      </c>
      <c r="AI94" s="37">
        <v>106.05056427537542</v>
      </c>
      <c r="AJ94" s="37">
        <v>112.76053816347458</v>
      </c>
      <c r="AK94" s="37">
        <v>116.64789584114983</v>
      </c>
      <c r="AL94" s="37">
        <v>121.2547737140889</v>
      </c>
      <c r="AM94" s="41">
        <v>128.23893591324617</v>
      </c>
      <c r="AN94" s="40">
        <v>7.7089550691767599</v>
      </c>
      <c r="AO94" s="37">
        <v>7.89035690963662</v>
      </c>
      <c r="AP94" s="37">
        <v>8.1974837571564798</v>
      </c>
      <c r="AQ94" s="37">
        <v>8.7039604451489296</v>
      </c>
      <c r="AR94" s="37">
        <v>9.7372402362383994</v>
      </c>
      <c r="AS94" s="37">
        <v>11.673401366628701</v>
      </c>
      <c r="AT94" s="37">
        <v>12.052575772745101</v>
      </c>
      <c r="AU94" s="37">
        <v>13.109164984434001</v>
      </c>
      <c r="AV94" s="37">
        <v>15.7278079986572</v>
      </c>
      <c r="AW94" s="37">
        <v>15.303433418273899</v>
      </c>
      <c r="AX94" s="37">
        <v>15.364942550659199</v>
      </c>
      <c r="AY94" s="37">
        <v>16.0363655090332</v>
      </c>
      <c r="AZ94" s="37">
        <v>17.145973205566399</v>
      </c>
      <c r="BA94" s="37">
        <v>16.7373352050781</v>
      </c>
      <c r="BB94" s="37">
        <v>16.958723068237301</v>
      </c>
      <c r="BC94" s="37">
        <v>17.132028960387601</v>
      </c>
      <c r="BD94" s="37">
        <v>17.496303703007101</v>
      </c>
      <c r="BE94" s="41">
        <v>18.283718835260402</v>
      </c>
      <c r="BF94" s="42">
        <f t="shared" si="8"/>
        <v>0.25070163152966768</v>
      </c>
      <c r="BG94" s="43">
        <f t="shared" si="9"/>
        <v>3.9888053137047952</v>
      </c>
      <c r="BH94" s="43">
        <f t="shared" si="10"/>
        <v>0.28520342946709187</v>
      </c>
      <c r="BI94" s="22" t="str">
        <f>VLOOKUP(A94,'3.1 Metadata'!A95:B266,2,FALSE)</f>
        <v>KGZ</v>
      </c>
      <c r="BJ94" s="23">
        <f t="shared" si="11"/>
        <v>1.8669221845062463</v>
      </c>
      <c r="BK94" s="660">
        <f t="shared" si="12"/>
        <v>1.212547737140889</v>
      </c>
      <c r="BL94" s="203">
        <f>VLOOKUP(BI94,'3.1 Metadata'!$B$4:$P$197,15,FALSE)</f>
        <v>0</v>
      </c>
    </row>
    <row r="95" spans="1:64" x14ac:dyDescent="0.25">
      <c r="A95" s="36" t="s">
        <v>477</v>
      </c>
      <c r="B95" s="197" t="s">
        <v>713</v>
      </c>
      <c r="C95" t="s">
        <v>895</v>
      </c>
      <c r="D95" s="40">
        <v>10569.0375</v>
      </c>
      <c r="E95" s="37">
        <v>10585.375</v>
      </c>
      <c r="F95" s="37">
        <v>10655.166666666701</v>
      </c>
      <c r="G95" s="37">
        <v>10153.6240754273</v>
      </c>
      <c r="H95" s="37">
        <v>9602.7288182027296</v>
      </c>
      <c r="I95" s="37">
        <v>8740.18140302543</v>
      </c>
      <c r="J95" s="37">
        <v>8511.3511630569301</v>
      </c>
      <c r="K95" s="37">
        <v>8258.0802082447608</v>
      </c>
      <c r="L95" s="37">
        <v>8030.0550000000003</v>
      </c>
      <c r="M95" s="37">
        <v>8007.7574999999997</v>
      </c>
      <c r="N95" s="37">
        <v>7860.1374999999998</v>
      </c>
      <c r="O95" s="37">
        <v>8048.9603333333298</v>
      </c>
      <c r="P95" s="37">
        <v>8147.9079559326101</v>
      </c>
      <c r="Q95" s="37">
        <v>8179.2683333333298</v>
      </c>
      <c r="R95" s="37">
        <v>8348.7251203773594</v>
      </c>
      <c r="S95" s="37">
        <v>8481.0338143306399</v>
      </c>
      <c r="T95" s="37">
        <v>8796.7892795341704</v>
      </c>
      <c r="U95" s="41">
        <v>9143.9358398680906</v>
      </c>
      <c r="V95" s="40">
        <v>44.232332170992585</v>
      </c>
      <c r="W95" s="37">
        <v>48.960958034854549</v>
      </c>
      <c r="X95" s="37">
        <v>53.191342697750777</v>
      </c>
      <c r="Y95" s="37">
        <v>58.938721119901125</v>
      </c>
      <c r="Z95" s="37">
        <v>63.322751764803066</v>
      </c>
      <c r="AA95" s="37">
        <v>68.935332610203986</v>
      </c>
      <c r="AB95" s="37">
        <v>66.91409796802607</v>
      </c>
      <c r="AC95" s="37">
        <v>73.067900571854437</v>
      </c>
      <c r="AD95" s="37">
        <v>80.717172738055169</v>
      </c>
      <c r="AE95" s="37">
        <v>86.794255108654866</v>
      </c>
      <c r="AF95" s="37">
        <v>92.413290955134144</v>
      </c>
      <c r="AG95" s="37">
        <v>97.705392753322272</v>
      </c>
      <c r="AH95" s="38">
        <v>100</v>
      </c>
      <c r="AI95" s="37">
        <v>103.02230644256338</v>
      </c>
      <c r="AJ95" s="37">
        <v>104.93037924351121</v>
      </c>
      <c r="AK95" s="37">
        <v>106.94492625574408</v>
      </c>
      <c r="AL95" s="37">
        <v>109.1304003936943</v>
      </c>
      <c r="AM95" s="41">
        <v>114.5774164370541</v>
      </c>
      <c r="AN95" s="40">
        <v>1736.66112136793</v>
      </c>
      <c r="AO95" s="37">
        <v>1871.9215389241299</v>
      </c>
      <c r="AP95" s="37">
        <v>1972.227836366</v>
      </c>
      <c r="AQ95" s="37">
        <v>2121.1390423509902</v>
      </c>
      <c r="AR95" s="37">
        <v>2219.29887333339</v>
      </c>
      <c r="AS95" s="37">
        <v>2369.9075111453799</v>
      </c>
      <c r="AT95" s="37">
        <v>2283.0155117707</v>
      </c>
      <c r="AU95" s="37">
        <v>2464.2598554544602</v>
      </c>
      <c r="AV95" s="37">
        <v>2666.53491210938</v>
      </c>
      <c r="AW95" s="37">
        <v>2615.5234375</v>
      </c>
      <c r="AX95" s="37">
        <v>2712.92993164063</v>
      </c>
      <c r="AY95" s="37">
        <v>2738.37084960938</v>
      </c>
      <c r="AZ95" s="37">
        <v>2819.72900390625</v>
      </c>
      <c r="BA95" s="37">
        <v>2759.42553710938</v>
      </c>
      <c r="BB95" s="37">
        <v>2789.10864257813</v>
      </c>
      <c r="BC95" s="37">
        <v>2776.0050803085201</v>
      </c>
      <c r="BD95" s="37">
        <v>2783.0524568921901</v>
      </c>
      <c r="BE95" s="41">
        <v>2887.16652858009</v>
      </c>
      <c r="BF95" s="42">
        <f t="shared" si="8"/>
        <v>0.31637139056712349</v>
      </c>
      <c r="BG95" s="43">
        <f t="shared" si="9"/>
        <v>3.1608420666843866</v>
      </c>
      <c r="BH95" s="43">
        <f t="shared" si="10"/>
        <v>0.29840589983543331</v>
      </c>
      <c r="BI95" s="22" t="str">
        <f>VLOOKUP(A95,'3.1 Metadata'!A96:B267,2,FALSE)</f>
        <v>LAO</v>
      </c>
      <c r="BJ95" s="23">
        <f t="shared" si="11"/>
        <v>1.4935477759673179</v>
      </c>
      <c r="BK95" s="660">
        <f t="shared" si="12"/>
        <v>1.091304003936943</v>
      </c>
      <c r="BL95" s="203">
        <f>VLOOKUP(BI95,'3.1 Metadata'!$B$4:$P$197,15,FALSE)</f>
        <v>0</v>
      </c>
    </row>
    <row r="96" spans="1:64" x14ac:dyDescent="0.25">
      <c r="A96" s="36" t="s">
        <v>478</v>
      </c>
      <c r="B96" s="197" t="s">
        <v>714</v>
      </c>
      <c r="C96" s="39" t="s">
        <v>829</v>
      </c>
      <c r="D96" s="40">
        <v>0.57147499999999996</v>
      </c>
      <c r="E96" s="37">
        <v>0.54023333333333301</v>
      </c>
      <c r="F96" s="37">
        <v>0.56471666666666698</v>
      </c>
      <c r="G96" s="37">
        <v>0.56040833333333295</v>
      </c>
      <c r="H96" s="37">
        <v>0.51379166666666698</v>
      </c>
      <c r="I96" s="37">
        <v>0.480816666666667</v>
      </c>
      <c r="J96" s="37">
        <v>0.50555000000000005</v>
      </c>
      <c r="K96" s="37">
        <v>0.53047500000000003</v>
      </c>
      <c r="L96" s="37">
        <v>0.50123333333333298</v>
      </c>
      <c r="M96" s="37">
        <v>0.546875</v>
      </c>
      <c r="N96" s="37">
        <v>0.52939166666666704</v>
      </c>
      <c r="O96" s="37">
        <v>0</v>
      </c>
      <c r="P96" s="37">
        <v>0</v>
      </c>
      <c r="Q96" s="37">
        <v>0</v>
      </c>
      <c r="R96" s="37">
        <v>0</v>
      </c>
      <c r="S96" s="37">
        <v>0</v>
      </c>
      <c r="T96" s="37">
        <v>0</v>
      </c>
      <c r="U96" s="41">
        <v>0</v>
      </c>
      <c r="V96" s="40">
        <v>54.017164872733545</v>
      </c>
      <c r="W96" s="37">
        <v>57.833180490516</v>
      </c>
      <c r="X96" s="37">
        <v>64.312908887817599</v>
      </c>
      <c r="Y96" s="37">
        <v>72.313571705783801</v>
      </c>
      <c r="Z96" s="37">
        <v>86.820752435895329</v>
      </c>
      <c r="AA96" s="37">
        <v>96.939670284541208</v>
      </c>
      <c r="AB96" s="37">
        <v>87.569319152517394</v>
      </c>
      <c r="AC96" s="37">
        <v>87.267545811290674</v>
      </c>
      <c r="AD96" s="37">
        <v>92.968812107305439</v>
      </c>
      <c r="AE96" s="37">
        <v>96.351735954259453</v>
      </c>
      <c r="AF96" s="37">
        <v>98.004794043117087</v>
      </c>
      <c r="AG96" s="37">
        <v>99.884197452749817</v>
      </c>
      <c r="AH96" s="38">
        <v>100</v>
      </c>
      <c r="AI96" s="37">
        <v>100.8643829278468</v>
      </c>
      <c r="AJ96" s="37">
        <v>103.83712501686884</v>
      </c>
      <c r="AK96" s="37">
        <v>107.88013599454057</v>
      </c>
      <c r="AL96" s="37">
        <v>110.65820302013429</v>
      </c>
      <c r="AM96" s="41">
        <v>110.5560907519008</v>
      </c>
      <c r="AN96" s="40">
        <v>0.37822800000000001</v>
      </c>
      <c r="AO96" s="37">
        <v>0.39933600000000002</v>
      </c>
      <c r="AP96" s="37">
        <v>0.43859399999999998</v>
      </c>
      <c r="AQ96" s="37">
        <v>0.48889100000000002</v>
      </c>
      <c r="AR96" s="37">
        <v>0.56580699999999995</v>
      </c>
      <c r="AS96" s="37">
        <v>0.575542</v>
      </c>
      <c r="AT96" s="37">
        <v>0.52112999999999998</v>
      </c>
      <c r="AU96" s="37">
        <v>0.48700599999999999</v>
      </c>
      <c r="AV96" s="37">
        <v>0.498506</v>
      </c>
      <c r="AW96" s="37">
        <v>0.50620299999999996</v>
      </c>
      <c r="AX96" s="37">
        <v>0.49927100000000002</v>
      </c>
      <c r="AY96" s="37">
        <v>0.497558</v>
      </c>
      <c r="AZ96" s="37">
        <v>0.49756899999999998</v>
      </c>
      <c r="BA96" s="37">
        <v>0.48453499999999999</v>
      </c>
      <c r="BB96" s="37">
        <v>0.484537</v>
      </c>
      <c r="BC96" s="37">
        <v>0.48993100000000001</v>
      </c>
      <c r="BD96" s="37">
        <v>0.50225799999999998</v>
      </c>
      <c r="BE96" s="41">
        <v>0.49323699999999998</v>
      </c>
      <c r="BF96" s="42" t="e">
        <f t="shared" si="8"/>
        <v>#DIV/0!</v>
      </c>
      <c r="BG96" s="43">
        <f t="shared" si="9"/>
        <v>0</v>
      </c>
      <c r="BH96" s="43">
        <f t="shared" si="10"/>
        <v>0.91805645883406373</v>
      </c>
      <c r="BI96" s="22" t="str">
        <f>VLOOKUP(A96,'3.1 Metadata'!A97:B268,2,FALSE)</f>
        <v>LVA</v>
      </c>
      <c r="BJ96" s="23">
        <f t="shared" si="11"/>
        <v>1.2680338605994961</v>
      </c>
      <c r="BK96" s="660">
        <f t="shared" si="12"/>
        <v>1.1065820302013429</v>
      </c>
      <c r="BL96" s="203">
        <f>VLOOKUP(BI96,'3.1 Metadata'!$B$4:$P$197,15,FALSE)</f>
        <v>0</v>
      </c>
    </row>
    <row r="97" spans="1:64" x14ac:dyDescent="0.25">
      <c r="A97" s="36" t="s">
        <v>479</v>
      </c>
      <c r="B97" s="197" t="s">
        <v>715</v>
      </c>
      <c r="C97" s="39" t="s">
        <v>896</v>
      </c>
      <c r="D97" s="40">
        <v>1507.5</v>
      </c>
      <c r="E97" s="37">
        <v>1507.5</v>
      </c>
      <c r="F97" s="37">
        <v>1507.5</v>
      </c>
      <c r="G97" s="37">
        <v>1507.5</v>
      </c>
      <c r="H97" s="37">
        <v>1507.5</v>
      </c>
      <c r="I97" s="37">
        <v>1507.5</v>
      </c>
      <c r="J97" s="37">
        <v>1507.5</v>
      </c>
      <c r="K97" s="37">
        <v>1507.5</v>
      </c>
      <c r="L97" s="37">
        <v>1507.5</v>
      </c>
      <c r="M97" s="37">
        <v>1507.5</v>
      </c>
      <c r="N97" s="37">
        <v>1507.5</v>
      </c>
      <c r="O97" s="37">
        <v>1507.5</v>
      </c>
      <c r="P97" s="37">
        <v>1507.5</v>
      </c>
      <c r="Q97" s="37">
        <v>1507.5</v>
      </c>
      <c r="R97" s="37">
        <v>1507.5</v>
      </c>
      <c r="S97" s="37">
        <v>1507.5</v>
      </c>
      <c r="T97" s="37">
        <v>1507.5</v>
      </c>
      <c r="U97" s="41">
        <v>1507.5</v>
      </c>
      <c r="V97" s="40">
        <v>70.062512524940388</v>
      </c>
      <c r="W97" s="37">
        <v>69.197477564076948</v>
      </c>
      <c r="X97" s="37">
        <v>68.462457074968768</v>
      </c>
      <c r="Y97" s="37">
        <v>69.065431666235483</v>
      </c>
      <c r="Z97" s="37">
        <v>71.229198959130514</v>
      </c>
      <c r="AA97" s="37">
        <v>76.595096740992545</v>
      </c>
      <c r="AB97" s="37">
        <v>84.472550870950116</v>
      </c>
      <c r="AC97" s="37">
        <v>84.961314729532404</v>
      </c>
      <c r="AD97" s="37">
        <v>87.480486207777858</v>
      </c>
      <c r="AE97" s="37">
        <v>94.092566266384623</v>
      </c>
      <c r="AF97" s="37">
        <v>96.552460036303572</v>
      </c>
      <c r="AG97" s="37">
        <v>96.699284434496036</v>
      </c>
      <c r="AH97" s="38">
        <v>100</v>
      </c>
      <c r="AI97" s="37">
        <v>101.04467625991187</v>
      </c>
      <c r="AJ97" s="37">
        <v>104.03675324290838</v>
      </c>
      <c r="AK97" s="37">
        <v>109.71133103100232</v>
      </c>
      <c r="AL97" s="37">
        <v>114.49227274224032</v>
      </c>
      <c r="AM97" s="41">
        <v>211.33595835060649</v>
      </c>
      <c r="AN97" s="40">
        <v>750.77326195295097</v>
      </c>
      <c r="AO97" s="37">
        <v>722.06425121007896</v>
      </c>
      <c r="AP97" s="37">
        <v>692.81368686291296</v>
      </c>
      <c r="AQ97" s="37">
        <v>678.38620264838403</v>
      </c>
      <c r="AR97" s="37">
        <v>681.33691507398805</v>
      </c>
      <c r="AS97" s="37">
        <v>718.684597296692</v>
      </c>
      <c r="AT97" s="37">
        <v>786.60135405020503</v>
      </c>
      <c r="AU97" s="37">
        <v>782.03995751290802</v>
      </c>
      <c r="AV97" s="37">
        <v>788.75180645870296</v>
      </c>
      <c r="AW97" s="37">
        <v>808.92030205478898</v>
      </c>
      <c r="AX97" s="37">
        <v>798.52602767824101</v>
      </c>
      <c r="AY97" s="37">
        <v>771.11485189242899</v>
      </c>
      <c r="AZ97" s="37">
        <v>764.82144213490699</v>
      </c>
      <c r="BA97" s="37">
        <v>742.68610569779696</v>
      </c>
      <c r="BB97" s="37">
        <v>734.77587993388397</v>
      </c>
      <c r="BC97" s="37">
        <v>756.68559690799304</v>
      </c>
      <c r="BD97" s="37">
        <v>775.81064158690504</v>
      </c>
      <c r="BE97" s="41">
        <v>1414.9794051246699</v>
      </c>
      <c r="BF97" s="42">
        <f t="shared" si="8"/>
        <v>0.51463392476743286</v>
      </c>
      <c r="BG97" s="43">
        <f t="shared" si="9"/>
        <v>1.9431287986929893</v>
      </c>
      <c r="BH97" s="43">
        <f t="shared" si="10"/>
        <v>0.51876614097041995</v>
      </c>
      <c r="BI97" s="22" t="str">
        <f>VLOOKUP(A97,'3.1 Metadata'!A98:B269,2,FALSE)</f>
        <v>LBN</v>
      </c>
      <c r="BJ97" s="23">
        <f t="shared" si="11"/>
        <v>1.3475812268997647</v>
      </c>
      <c r="BK97" s="660">
        <f t="shared" si="12"/>
        <v>1.1449227274224032</v>
      </c>
      <c r="BL97" s="203">
        <f>VLOOKUP(BI97,'3.1 Metadata'!$B$4:$P$197,15,FALSE)</f>
        <v>0</v>
      </c>
    </row>
    <row r="98" spans="1:64" x14ac:dyDescent="0.25">
      <c r="A98" s="36" t="s">
        <v>480</v>
      </c>
      <c r="B98" s="197" t="s">
        <v>716</v>
      </c>
      <c r="C98" s="39" t="s">
        <v>897</v>
      </c>
      <c r="D98" s="40">
        <v>7.5647491666666697</v>
      </c>
      <c r="E98" s="37">
        <v>6.4596925000000001</v>
      </c>
      <c r="F98" s="37">
        <v>6.3593283333333304</v>
      </c>
      <c r="G98" s="37">
        <v>6.7715491666666701</v>
      </c>
      <c r="H98" s="37">
        <v>7.0453650000000003</v>
      </c>
      <c r="I98" s="37">
        <v>8.26122333333333</v>
      </c>
      <c r="J98" s="37">
        <v>8.4736741582488797</v>
      </c>
      <c r="K98" s="37">
        <v>7.3212219611528804</v>
      </c>
      <c r="L98" s="37">
        <v>7.2611321323273499</v>
      </c>
      <c r="M98" s="37">
        <v>8.2099686265933105</v>
      </c>
      <c r="N98" s="37">
        <v>9.6550560691352594</v>
      </c>
      <c r="O98" s="37">
        <v>10.852655568783099</v>
      </c>
      <c r="P98" s="37">
        <v>12.7589308811644</v>
      </c>
      <c r="Q98" s="37">
        <v>14.7096108855267</v>
      </c>
      <c r="R98" s="37">
        <v>13.3238014244992</v>
      </c>
      <c r="S98" s="37">
        <v>13.233926471583301</v>
      </c>
      <c r="T98" s="37">
        <v>14.448427054833299</v>
      </c>
      <c r="U98" s="41">
        <v>16.473186874346499</v>
      </c>
      <c r="V98" s="40">
        <v>43.303386493134731</v>
      </c>
      <c r="W98" s="37">
        <v>47.460681572953924</v>
      </c>
      <c r="X98" s="37">
        <v>50.271703201275365</v>
      </c>
      <c r="Y98" s="37">
        <v>54.952495892611076</v>
      </c>
      <c r="Z98" s="37">
        <v>51.277074189315066</v>
      </c>
      <c r="AA98" s="37">
        <v>59.852301933668571</v>
      </c>
      <c r="AB98" s="37">
        <v>61.257717109295569</v>
      </c>
      <c r="AC98" s="37">
        <v>64.530735201576974</v>
      </c>
      <c r="AD98" s="37">
        <v>70.61615806868852</v>
      </c>
      <c r="AE98" s="37">
        <v>72.156199305037092</v>
      </c>
      <c r="AF98" s="37">
        <v>79.573783530175646</v>
      </c>
      <c r="AG98" s="37">
        <v>90.742081936182871</v>
      </c>
      <c r="AH98" s="38">
        <v>100</v>
      </c>
      <c r="AI98" s="37">
        <v>99.705323246235452</v>
      </c>
      <c r="AJ98" s="37">
        <v>101.71725520502295</v>
      </c>
      <c r="AK98" s="37">
        <v>111.50530705525566</v>
      </c>
      <c r="AL98" s="37">
        <v>115.01390585029854</v>
      </c>
      <c r="AM98" s="41">
        <v>114.97614023439782</v>
      </c>
      <c r="AN98" s="40">
        <v>2.9740750813594001</v>
      </c>
      <c r="AO98" s="37">
        <v>3.17414329252018</v>
      </c>
      <c r="AP98" s="37">
        <v>3.2605776989328401</v>
      </c>
      <c r="AQ98" s="37">
        <v>3.45947881714544</v>
      </c>
      <c r="AR98" s="37">
        <v>3.1436491752190499</v>
      </c>
      <c r="AS98" s="37">
        <v>3.5993593178153298</v>
      </c>
      <c r="AT98" s="37">
        <v>3.6560057144483</v>
      </c>
      <c r="AU98" s="37">
        <v>3.80698626188375</v>
      </c>
      <c r="AV98" s="37">
        <v>4.0807523727417001</v>
      </c>
      <c r="AW98" s="37">
        <v>4.3733577728271502</v>
      </c>
      <c r="AX98" s="37">
        <v>4.3930802345275897</v>
      </c>
      <c r="AY98" s="37">
        <v>4.6232328414917001</v>
      </c>
      <c r="AZ98" s="37">
        <v>4.75158739089966</v>
      </c>
      <c r="BA98" s="37">
        <v>5.0115408897399902</v>
      </c>
      <c r="BB98" s="37">
        <v>5.5058526992797896</v>
      </c>
      <c r="BC98" s="37">
        <v>5.8941526084362996</v>
      </c>
      <c r="BD98" s="37">
        <v>5.9729896600498096</v>
      </c>
      <c r="BE98" s="41">
        <v>5.89992242225523</v>
      </c>
      <c r="BF98" s="42">
        <f t="shared" si="8"/>
        <v>0.41340068627413118</v>
      </c>
      <c r="BG98" s="43">
        <f t="shared" si="9"/>
        <v>2.4189606674646096</v>
      </c>
      <c r="BH98" s="43">
        <f t="shared" si="10"/>
        <v>0.5199932855586118</v>
      </c>
      <c r="BI98" s="22" t="str">
        <f>VLOOKUP(A98,'3.1 Metadata'!A99:B270,2,FALSE)</f>
        <v>LSO</v>
      </c>
      <c r="BJ98" s="23">
        <f t="shared" si="11"/>
        <v>1.7823120330339561</v>
      </c>
      <c r="BK98" s="660">
        <f t="shared" si="12"/>
        <v>1.1501390585029854</v>
      </c>
      <c r="BL98" s="203">
        <f>VLOOKUP(BI98,'3.1 Metadata'!$B$4:$P$197,15,FALSE)</f>
        <v>0</v>
      </c>
    </row>
    <row r="99" spans="1:64" x14ac:dyDescent="0.25">
      <c r="A99" s="36" t="s">
        <v>481</v>
      </c>
      <c r="B99" s="197" t="s">
        <v>717</v>
      </c>
      <c r="C99" s="39" t="s">
        <v>898</v>
      </c>
      <c r="D99" s="235">
        <v>59.378833333333297</v>
      </c>
      <c r="E99" s="226">
        <v>54.905833333333298</v>
      </c>
      <c r="F99" s="226">
        <v>57.095833333333303</v>
      </c>
      <c r="G99" s="226">
        <v>58.0133333333333</v>
      </c>
      <c r="H99" s="226">
        <v>61.272222222222197</v>
      </c>
      <c r="I99" s="226">
        <v>63.207500000000003</v>
      </c>
      <c r="J99" s="226">
        <v>68.286666666666704</v>
      </c>
      <c r="K99" s="226">
        <v>71.403333333333293</v>
      </c>
      <c r="L99" s="226">
        <v>72.226666666666702</v>
      </c>
      <c r="M99" s="226">
        <v>73.514772079772101</v>
      </c>
      <c r="N99" s="226">
        <v>77.52</v>
      </c>
      <c r="O99" s="226">
        <v>83.892499999999998</v>
      </c>
      <c r="P99" s="226">
        <v>86.188366571699902</v>
      </c>
      <c r="Q99" s="226">
        <v>94.427243589743597</v>
      </c>
      <c r="R99" s="226">
        <v>112.706666666667</v>
      </c>
      <c r="S99" s="226">
        <v>144.055575801282</v>
      </c>
      <c r="T99" s="226">
        <v>186.42974455107199</v>
      </c>
      <c r="U99" s="227">
        <v>191.51795764346301</v>
      </c>
      <c r="V99" s="235">
        <v>45.36404567724712</v>
      </c>
      <c r="W99" s="226">
        <v>53.011642257766489</v>
      </c>
      <c r="X99" s="226">
        <v>53.271405064499092</v>
      </c>
      <c r="Y99" s="226">
        <v>58.137686863731432</v>
      </c>
      <c r="Z99" s="226">
        <v>65.124466246419004</v>
      </c>
      <c r="AA99" s="226">
        <v>76.408157825723805</v>
      </c>
      <c r="AB99" s="226">
        <v>74.327684335832274</v>
      </c>
      <c r="AC99" s="37">
        <v>79.167904119321236</v>
      </c>
      <c r="AD99" s="37">
        <v>87.815768802912075</v>
      </c>
      <c r="AE99" s="37">
        <v>94.662901217371513</v>
      </c>
      <c r="AF99" s="37">
        <v>99.126548697249461</v>
      </c>
      <c r="AG99" s="37">
        <v>99.937325879529809</v>
      </c>
      <c r="AH99" s="38">
        <v>100</v>
      </c>
      <c r="AI99" s="37">
        <v>106.97295697153928</v>
      </c>
      <c r="AJ99" s="37">
        <v>104.1724753965139</v>
      </c>
      <c r="AK99" s="37">
        <v>103.95384570829111</v>
      </c>
      <c r="AL99" s="37">
        <v>103.37126066982792</v>
      </c>
      <c r="AM99" s="41">
        <v>102.7489640842202</v>
      </c>
      <c r="AN99" s="235">
        <v>0.335117812450898</v>
      </c>
      <c r="AO99" s="226">
        <v>0.38134625225600699</v>
      </c>
      <c r="AP99" s="226">
        <v>0.37163856333488299</v>
      </c>
      <c r="AQ99" s="226">
        <v>0.393673941090188</v>
      </c>
      <c r="AR99" s="226">
        <v>0.42944809447827897</v>
      </c>
      <c r="AS99" s="226">
        <v>0.49424210542393399</v>
      </c>
      <c r="AT99" s="226">
        <v>0.47714714211382098</v>
      </c>
      <c r="AU99" s="226">
        <v>0.50236515756678701</v>
      </c>
      <c r="AV99" s="226">
        <v>0.545838707946248</v>
      </c>
      <c r="AW99" s="226">
        <v>0.56039926454289701</v>
      </c>
      <c r="AX99" s="226">
        <v>0.53903488182800097</v>
      </c>
      <c r="AY99" s="226">
        <v>0.52186249940632701</v>
      </c>
      <c r="AZ99" s="226">
        <v>0.54979163534734199</v>
      </c>
      <c r="BA99" s="226">
        <v>0.51819765629242898</v>
      </c>
      <c r="BB99" s="226">
        <v>0.46099355118409702</v>
      </c>
      <c r="BC99" s="226">
        <v>0.449239886295421</v>
      </c>
      <c r="BD99" s="226">
        <v>0.43888742078216197</v>
      </c>
      <c r="BE99" s="227">
        <v>0.43105028636916298</v>
      </c>
      <c r="BF99" s="42">
        <f t="shared" ref="BF99:BF130" si="13">(BD99/T99)</f>
        <v>2.3541705849515326E-3</v>
      </c>
      <c r="BG99" s="43">
        <f>T99/BD99</f>
        <v>424.77805405957355</v>
      </c>
      <c r="BH99" s="43">
        <f t="shared" ref="BH99:BH130" si="14">(AU99/K99)</f>
        <v>7.0355981172697908E-3</v>
      </c>
      <c r="BI99" s="22" t="str">
        <f>VLOOKUP(A99,'3.1 Metadata'!A100:B271,2,FALSE)</f>
        <v>LBR</v>
      </c>
      <c r="BJ99" s="23">
        <f t="shared" si="11"/>
        <v>1.3057218303269413</v>
      </c>
      <c r="BK99" s="660">
        <f t="shared" si="12"/>
        <v>1.0337126066982791</v>
      </c>
      <c r="BL99" s="203">
        <f>VLOOKUP(BI99,'3.1 Metadata'!$B$4:$P$197,15,FALSE)</f>
        <v>0</v>
      </c>
    </row>
    <row r="100" spans="1:64" x14ac:dyDescent="0.25">
      <c r="A100" s="36" t="s">
        <v>482</v>
      </c>
      <c r="B100" s="197" t="s">
        <v>718</v>
      </c>
      <c r="C100" t="s">
        <v>899</v>
      </c>
      <c r="D100" s="40">
        <v>1.29294412808415</v>
      </c>
      <c r="E100" s="37">
        <v>1.3049661442676701</v>
      </c>
      <c r="F100" s="37">
        <v>1.3083848239159199</v>
      </c>
      <c r="G100" s="37">
        <v>1.3135716247906699</v>
      </c>
      <c r="H100" s="37">
        <v>1.26264486767833</v>
      </c>
      <c r="I100" s="37">
        <v>1.2235623934186699</v>
      </c>
      <c r="J100" s="37">
        <v>1.2535344886256801</v>
      </c>
      <c r="K100" s="37">
        <v>1.26678941001316</v>
      </c>
      <c r="L100" s="37">
        <v>1.2241524946034601</v>
      </c>
      <c r="M100" s="37">
        <v>1.26165963821484</v>
      </c>
      <c r="N100" s="37">
        <v>1.2716918211177399</v>
      </c>
      <c r="O100" s="37">
        <v>1.27240206718888</v>
      </c>
      <c r="P100" s="37">
        <v>1.38120985962103</v>
      </c>
      <c r="Q100" s="37">
        <v>1.39036867889833</v>
      </c>
      <c r="R100" s="37">
        <v>1.3938200108234999</v>
      </c>
      <c r="S100" s="37">
        <v>1.36496666666667</v>
      </c>
      <c r="T100" s="37">
        <v>1.3982628973692801</v>
      </c>
      <c r="U100" s="41">
        <v>0</v>
      </c>
      <c r="V100" s="40">
        <v>62.689316746773002</v>
      </c>
      <c r="W100" s="37">
        <v>76.860458137793245</v>
      </c>
      <c r="X100" s="37">
        <v>98.818365566981754</v>
      </c>
      <c r="Y100" s="37">
        <v>108.16727506353554</v>
      </c>
      <c r="Z100" s="37">
        <v>120.08749231242921</v>
      </c>
      <c r="AA100" s="37">
        <v>146.30205739197757</v>
      </c>
      <c r="AB100" s="37">
        <v>109.26891607420627</v>
      </c>
      <c r="AC100" s="37">
        <v>124.74256139748712</v>
      </c>
      <c r="AD100" s="37">
        <v>147.5089728070775</v>
      </c>
      <c r="AE100" s="37">
        <v>160.75626705088325</v>
      </c>
      <c r="AF100" s="37">
        <v>150.03716522956807</v>
      </c>
      <c r="AG100" s="37">
        <v>124.06718903347308</v>
      </c>
      <c r="AH100" s="38">
        <v>100</v>
      </c>
      <c r="AI100" s="37">
        <v>97.442436538406511</v>
      </c>
      <c r="AJ100" s="37">
        <v>111.50411853388297</v>
      </c>
      <c r="AK100" s="37">
        <v>131.71272937569759</v>
      </c>
      <c r="AL100" s="37">
        <v>130.25911394460439</v>
      </c>
      <c r="AM100" s="41">
        <v>92.535116546209508</v>
      </c>
      <c r="AN100" s="40">
        <v>0.29910246227878401</v>
      </c>
      <c r="AO100" s="37">
        <v>0.35710169480262299</v>
      </c>
      <c r="AP100" s="37">
        <v>0.445251104782734</v>
      </c>
      <c r="AQ100" s="37">
        <v>0.47305923719693499</v>
      </c>
      <c r="AR100" s="37">
        <v>0.51145213693287905</v>
      </c>
      <c r="AS100" s="37">
        <v>0.61121100303071696</v>
      </c>
      <c r="AT100" s="37">
        <v>0.45304263826074098</v>
      </c>
      <c r="AU100" s="37">
        <v>0.51124107417128895</v>
      </c>
      <c r="AV100" s="37">
        <v>0.59217624207225505</v>
      </c>
      <c r="AW100" s="37">
        <v>0.67670555644760699</v>
      </c>
      <c r="AX100" s="37">
        <v>0.66332263732611996</v>
      </c>
      <c r="AY100" s="37">
        <v>0.57529794907579102</v>
      </c>
      <c r="AZ100" s="37">
        <v>0.49030461875141201</v>
      </c>
      <c r="BA100" s="37">
        <v>0.50505690779461798</v>
      </c>
      <c r="BB100" s="37">
        <v>0.60611022753967603</v>
      </c>
      <c r="BC100" s="37">
        <v>0.69917249521801905</v>
      </c>
      <c r="BD100" s="37">
        <v>0.67932919287590499</v>
      </c>
      <c r="BE100" s="41">
        <v>0.47684353605951901</v>
      </c>
      <c r="BF100" s="42">
        <f t="shared" si="13"/>
        <v>0.48583795948101643</v>
      </c>
      <c r="BG100" s="43">
        <f t="shared" ref="BG100:BG130" si="15">T100/BD100</f>
        <v>2.058299440143013</v>
      </c>
      <c r="BH100" s="43">
        <f t="shared" si="14"/>
        <v>0.40357226712684463</v>
      </c>
      <c r="BI100" s="22" t="str">
        <f>VLOOKUP(A100,'3.1 Metadata'!A101:B272,2,FALSE)</f>
        <v>LBY</v>
      </c>
      <c r="BJ100" s="23">
        <f t="shared" si="11"/>
        <v>1.0442234990633148</v>
      </c>
      <c r="BK100" s="660">
        <f t="shared" si="12"/>
        <v>1.3025911394460439</v>
      </c>
      <c r="BL100" s="203">
        <f>VLOOKUP(BI100,'3.1 Metadata'!$B$4:$P$197,15,FALSE)</f>
        <v>0</v>
      </c>
    </row>
    <row r="101" spans="1:64" x14ac:dyDescent="0.25">
      <c r="A101" s="36" t="s">
        <v>483</v>
      </c>
      <c r="B101" s="197" t="s">
        <v>719</v>
      </c>
      <c r="C101" s="39" t="s">
        <v>829</v>
      </c>
      <c r="D101" s="40">
        <v>3.0608666666666702</v>
      </c>
      <c r="E101" s="37">
        <v>2.7805916666666701</v>
      </c>
      <c r="F101" s="37">
        <v>2.774025</v>
      </c>
      <c r="G101" s="37">
        <v>2.7522250000000001</v>
      </c>
      <c r="H101" s="37">
        <v>2.5237250000000002</v>
      </c>
      <c r="I101" s="37">
        <v>2.357075</v>
      </c>
      <c r="J101" s="37">
        <v>2.48403333333333</v>
      </c>
      <c r="K101" s="37">
        <v>2.6063333333333301</v>
      </c>
      <c r="L101" s="37">
        <v>2.4811000000000001</v>
      </c>
      <c r="M101" s="37">
        <v>2.6862916666666701</v>
      </c>
      <c r="N101" s="37">
        <v>2.60100833333333</v>
      </c>
      <c r="O101" s="37">
        <v>2.6002916666666702</v>
      </c>
      <c r="P101" s="37">
        <v>0</v>
      </c>
      <c r="Q101" s="37">
        <v>0</v>
      </c>
      <c r="R101" s="37">
        <v>0</v>
      </c>
      <c r="S101" s="37">
        <v>0</v>
      </c>
      <c r="T101" s="37">
        <v>0</v>
      </c>
      <c r="U101" s="41">
        <v>0</v>
      </c>
      <c r="V101" s="40">
        <v>65.360975209537912</v>
      </c>
      <c r="W101" s="37">
        <v>67.11382401919947</v>
      </c>
      <c r="X101" s="37">
        <v>71.734683682734044</v>
      </c>
      <c r="Y101" s="37">
        <v>76.566434385384099</v>
      </c>
      <c r="Z101" s="37">
        <v>83.116375570072449</v>
      </c>
      <c r="AA101" s="37">
        <v>91.186234715064401</v>
      </c>
      <c r="AB101" s="37">
        <v>88.180701062574073</v>
      </c>
      <c r="AC101" s="37">
        <v>90.414744715669514</v>
      </c>
      <c r="AD101" s="37">
        <v>95.251890428278088</v>
      </c>
      <c r="AE101" s="37">
        <v>97.856318570115576</v>
      </c>
      <c r="AF101" s="37">
        <v>99.110183116381762</v>
      </c>
      <c r="AG101" s="37">
        <v>99.936357737702252</v>
      </c>
      <c r="AH101" s="38">
        <v>100</v>
      </c>
      <c r="AI101" s="37">
        <v>101.57625277213522</v>
      </c>
      <c r="AJ101" s="37">
        <v>105.88657177300129</v>
      </c>
      <c r="AK101" s="37">
        <v>109.62035691714189</v>
      </c>
      <c r="AL101" s="37">
        <v>112.52993791421682</v>
      </c>
      <c r="AM101" s="41">
        <v>114.1720665634425</v>
      </c>
      <c r="AN101" s="40">
        <v>0.40399200000000002</v>
      </c>
      <c r="AO101" s="37">
        <v>0.41404099999999999</v>
      </c>
      <c r="AP101" s="37">
        <v>0.43516300000000002</v>
      </c>
      <c r="AQ101" s="37">
        <v>0.44625199999999998</v>
      </c>
      <c r="AR101" s="37">
        <v>0.47019499999999997</v>
      </c>
      <c r="AS101" s="37">
        <v>0.49282900000000002</v>
      </c>
      <c r="AT101" s="37">
        <v>0.469393</v>
      </c>
      <c r="AU101" s="37">
        <v>0.45037700000000003</v>
      </c>
      <c r="AV101" s="37">
        <v>0.45192100000000002</v>
      </c>
      <c r="AW101" s="37">
        <v>0.45265699999999998</v>
      </c>
      <c r="AX101" s="37">
        <v>0.44334699999999999</v>
      </c>
      <c r="AY101" s="37">
        <v>0.44262000000000001</v>
      </c>
      <c r="AZ101" s="37">
        <v>0.44585799999999998</v>
      </c>
      <c r="BA101" s="37">
        <v>0.43844</v>
      </c>
      <c r="BB101" s="37">
        <v>0.44272</v>
      </c>
      <c r="BC101" s="37">
        <v>0.44662000000000002</v>
      </c>
      <c r="BD101" s="37">
        <v>0.45371600000000001</v>
      </c>
      <c r="BE101" s="41">
        <v>0.45558799999999999</v>
      </c>
      <c r="BF101" s="42" t="e">
        <f t="shared" si="13"/>
        <v>#DIV/0!</v>
      </c>
      <c r="BG101" s="43">
        <f t="shared" si="15"/>
        <v>0</v>
      </c>
      <c r="BH101" s="43">
        <f t="shared" si="14"/>
        <v>0.17280099757002196</v>
      </c>
      <c r="BI101" s="22" t="str">
        <f>VLOOKUP(A101,'3.1 Metadata'!A102:B273,2,FALSE)</f>
        <v>LTU</v>
      </c>
      <c r="BJ101" s="23">
        <f t="shared" si="11"/>
        <v>1.2445971978142918</v>
      </c>
      <c r="BK101" s="660">
        <f t="shared" si="12"/>
        <v>1.1252993791421682</v>
      </c>
      <c r="BL101" s="203">
        <f>VLOOKUP(BI101,'3.1 Metadata'!$B$4:$P$197,15,FALSE)</f>
        <v>0</v>
      </c>
    </row>
    <row r="102" spans="1:64" x14ac:dyDescent="0.25">
      <c r="A102" s="36" t="s">
        <v>484</v>
      </c>
      <c r="B102" s="197" t="s">
        <v>720</v>
      </c>
      <c r="C102" s="39" t="s">
        <v>829</v>
      </c>
      <c r="D102" s="256">
        <v>0.88404799999999994</v>
      </c>
      <c r="E102" s="4">
        <v>0.80392200000000003</v>
      </c>
      <c r="F102" s="4">
        <v>0.80379999999999996</v>
      </c>
      <c r="G102" s="4">
        <v>0.79643299999999995</v>
      </c>
      <c r="H102" s="4">
        <v>0.72967199999999999</v>
      </c>
      <c r="I102" s="4">
        <v>0.67992300000000006</v>
      </c>
      <c r="J102" s="4">
        <v>0.71695799999999998</v>
      </c>
      <c r="K102" s="4">
        <v>0.75430900000000001</v>
      </c>
      <c r="L102" s="4">
        <v>0.718414</v>
      </c>
      <c r="M102" s="4">
        <v>0.77833799999999997</v>
      </c>
      <c r="N102" s="4">
        <v>0.75294499999999998</v>
      </c>
      <c r="O102" s="4">
        <v>0.75272799999999995</v>
      </c>
      <c r="P102" s="4">
        <v>0.90129599999999999</v>
      </c>
      <c r="Q102" s="4">
        <v>0.90342100000000003</v>
      </c>
      <c r="R102" s="4">
        <v>0.88520600000000005</v>
      </c>
      <c r="S102" s="4">
        <v>0.846773</v>
      </c>
      <c r="T102" s="4">
        <v>0.89327599999999996</v>
      </c>
      <c r="U102" s="257">
        <v>0.87550600000000001</v>
      </c>
      <c r="V102" s="40">
        <v>66.017949929858418</v>
      </c>
      <c r="W102" s="37">
        <v>68.075945040966474</v>
      </c>
      <c r="X102" s="37">
        <v>71.355386064016386</v>
      </c>
      <c r="Y102" s="37">
        <v>75.961144486552897</v>
      </c>
      <c r="Z102" s="37">
        <v>77.398694364019065</v>
      </c>
      <c r="AA102" s="37">
        <v>82.514721285565898</v>
      </c>
      <c r="AB102" s="37">
        <v>83.23316698242094</v>
      </c>
      <c r="AC102" s="37">
        <v>87.10219288326158</v>
      </c>
      <c r="AD102" s="37">
        <v>90.106749648927277</v>
      </c>
      <c r="AE102" s="37">
        <v>93.049615654814772</v>
      </c>
      <c r="AF102" s="37">
        <v>95.167447699181125</v>
      </c>
      <c r="AG102" s="37">
        <v>97.828997803484327</v>
      </c>
      <c r="AH102" s="38">
        <v>100</v>
      </c>
      <c r="AI102" s="37">
        <v>98.892383073595397</v>
      </c>
      <c r="AJ102" s="37">
        <v>101.0115519031108</v>
      </c>
      <c r="AK102" s="37">
        <v>102.76077082402155</v>
      </c>
      <c r="AL102" s="37">
        <v>103.35379063990042</v>
      </c>
      <c r="AM102" s="41">
        <v>107.76840372598213</v>
      </c>
      <c r="AN102" s="40">
        <v>0.96471499999999999</v>
      </c>
      <c r="AO102" s="37">
        <v>0.95120800000000005</v>
      </c>
      <c r="AP102" s="37">
        <v>0.94636299999999995</v>
      </c>
      <c r="AQ102" s="37">
        <v>0.91669100000000003</v>
      </c>
      <c r="AR102" s="37">
        <v>0.92141799999999996</v>
      </c>
      <c r="AS102" s="37">
        <v>0.90004499999999998</v>
      </c>
      <c r="AT102" s="37">
        <v>0.90300499999999995</v>
      </c>
      <c r="AU102" s="37">
        <v>0.92563799999999996</v>
      </c>
      <c r="AV102" s="37">
        <v>0.90509899999999999</v>
      </c>
      <c r="AW102" s="37">
        <v>0.90678999999999998</v>
      </c>
      <c r="AX102" s="37">
        <v>0.89525399999999999</v>
      </c>
      <c r="AY102" s="37">
        <v>0.88413799999999998</v>
      </c>
      <c r="AZ102" s="37">
        <v>0.88126099999999996</v>
      </c>
      <c r="BA102" s="37">
        <v>0.85189400000000004</v>
      </c>
      <c r="BB102" s="37">
        <v>0.84831000000000001</v>
      </c>
      <c r="BC102" s="37">
        <v>0.84886600000000001</v>
      </c>
      <c r="BD102" s="37">
        <v>0.86188799999999999</v>
      </c>
      <c r="BE102" s="41">
        <v>0.86443700000000001</v>
      </c>
      <c r="BF102" s="42">
        <f t="shared" si="13"/>
        <v>0.96486192397422521</v>
      </c>
      <c r="BG102" s="43">
        <f t="shared" si="15"/>
        <v>1.0364177248087918</v>
      </c>
      <c r="BH102" s="43">
        <f t="shared" si="14"/>
        <v>1.227133707804096</v>
      </c>
      <c r="BI102" s="22" t="str">
        <f>VLOOKUP(A102,'3.1 Metadata'!A103:B274,2,FALSE)</f>
        <v>LUX</v>
      </c>
      <c r="BJ102" s="23">
        <f t="shared" si="11"/>
        <v>1.1865808106395208</v>
      </c>
      <c r="BK102" s="660">
        <f t="shared" si="12"/>
        <v>1.0335379063990042</v>
      </c>
      <c r="BL102" s="203">
        <f>VLOOKUP(BI102,'3.1 Metadata'!$B$4:$P$197,15,FALSE)</f>
        <v>0</v>
      </c>
    </row>
    <row r="103" spans="1:64" x14ac:dyDescent="0.25">
      <c r="A103" s="36" t="s">
        <v>485</v>
      </c>
      <c r="B103" s="197" t="s">
        <v>721</v>
      </c>
      <c r="C103" s="39" t="s">
        <v>900</v>
      </c>
      <c r="D103" s="40">
        <v>1238.32766666667</v>
      </c>
      <c r="E103" s="37">
        <v>1868.8578333333301</v>
      </c>
      <c r="F103" s="37">
        <v>2003.02583333333</v>
      </c>
      <c r="G103" s="37">
        <v>2142.3016666666699</v>
      </c>
      <c r="H103" s="37">
        <v>1873.87666666667</v>
      </c>
      <c r="I103" s="37">
        <v>1708.37083333333</v>
      </c>
      <c r="J103" s="37">
        <v>1956.20583333333</v>
      </c>
      <c r="K103" s="37">
        <v>2089.9499999999998</v>
      </c>
      <c r="L103" s="37">
        <v>2025.1175000000001</v>
      </c>
      <c r="M103" s="37">
        <v>2194.9666666666699</v>
      </c>
      <c r="N103" s="37">
        <v>2206.9141666666701</v>
      </c>
      <c r="O103" s="37">
        <v>2414.8116666666701</v>
      </c>
      <c r="P103" s="37">
        <v>2933.50833333333</v>
      </c>
      <c r="Q103" s="37">
        <v>3176.5391666666701</v>
      </c>
      <c r="R103" s="37">
        <v>3116.11</v>
      </c>
      <c r="S103" s="37">
        <v>3334.75225490196</v>
      </c>
      <c r="T103" s="37">
        <v>3618.3218581607198</v>
      </c>
      <c r="U103" s="41">
        <v>3787.7540581757398</v>
      </c>
      <c r="V103" s="40">
        <v>34.329303609091951</v>
      </c>
      <c r="W103" s="37">
        <v>39.12023318148654</v>
      </c>
      <c r="X103" s="37">
        <v>46.304204204176415</v>
      </c>
      <c r="Y103" s="37">
        <v>51.289146816595476</v>
      </c>
      <c r="Z103" s="37">
        <v>56.565756966125079</v>
      </c>
      <c r="AA103" s="37">
        <v>60.800439386096713</v>
      </c>
      <c r="AB103" s="37">
        <v>65.013398554926809</v>
      </c>
      <c r="AC103" s="37">
        <v>71.65681936167762</v>
      </c>
      <c r="AD103" s="37">
        <v>79.099230716190121</v>
      </c>
      <c r="AE103" s="37">
        <v>83.422932986121808</v>
      </c>
      <c r="AF103" s="37">
        <v>87.971403603143088</v>
      </c>
      <c r="AG103" s="37">
        <v>93.893436872965282</v>
      </c>
      <c r="AH103" s="38">
        <v>100</v>
      </c>
      <c r="AI103" s="37">
        <v>108.96008072712124</v>
      </c>
      <c r="AJ103" s="37">
        <v>114.36617845213668</v>
      </c>
      <c r="AK103" s="37">
        <v>123.85627629230811</v>
      </c>
      <c r="AL103" s="37">
        <v>131.93429489688836</v>
      </c>
      <c r="AM103" s="41">
        <v>137.67544813302328</v>
      </c>
      <c r="AN103" s="40">
        <v>358.41454532565501</v>
      </c>
      <c r="AO103" s="37">
        <v>397.72652711554201</v>
      </c>
      <c r="AP103" s="37">
        <v>456.54326948961898</v>
      </c>
      <c r="AQ103" s="37">
        <v>490.83926084800902</v>
      </c>
      <c r="AR103" s="37">
        <v>527.17524135967903</v>
      </c>
      <c r="AS103" s="37">
        <v>555.82954618997303</v>
      </c>
      <c r="AT103" s="37">
        <v>589.84715992590998</v>
      </c>
      <c r="AU103" s="37">
        <v>642.63265349253504</v>
      </c>
      <c r="AV103" s="37">
        <v>694.86267089843795</v>
      </c>
      <c r="AW103" s="37">
        <v>742.898193359375</v>
      </c>
      <c r="AX103" s="37">
        <v>777.65881347656295</v>
      </c>
      <c r="AY103" s="37">
        <v>823.95611572265602</v>
      </c>
      <c r="AZ103" s="37">
        <v>886.09130859375</v>
      </c>
      <c r="BA103" s="37">
        <v>941.01086425781295</v>
      </c>
      <c r="BB103" s="37">
        <v>1013.43463134766</v>
      </c>
      <c r="BC103" s="37">
        <v>1071.7957556132801</v>
      </c>
      <c r="BD103" s="37">
        <v>1121.67563641425</v>
      </c>
      <c r="BE103" s="41">
        <v>1156.5469042314501</v>
      </c>
      <c r="BF103" s="42">
        <f t="shared" si="13"/>
        <v>0.30999885592942378</v>
      </c>
      <c r="BG103" s="268">
        <f t="shared" si="15"/>
        <v>3.2258183566576322</v>
      </c>
      <c r="BH103" s="268">
        <f t="shared" si="14"/>
        <v>0.30748709466376473</v>
      </c>
      <c r="BI103" s="262" t="str">
        <f>VLOOKUP(A103,'3.1 Metadata'!A104:B275,2,FALSE)</f>
        <v>MDG</v>
      </c>
      <c r="BJ103" s="260">
        <f>((AL103-AC103)/AC103)+1</f>
        <v>1.8411966379775908</v>
      </c>
      <c r="BK103" s="660">
        <f t="shared" si="12"/>
        <v>1.3193429489688837</v>
      </c>
      <c r="BL103" s="203">
        <f>VLOOKUP(BI103,'3.1 Metadata'!$B$4:$P$197,15,FALSE)</f>
        <v>1</v>
      </c>
    </row>
    <row r="104" spans="1:64" x14ac:dyDescent="0.25">
      <c r="A104" s="36" t="s">
        <v>486</v>
      </c>
      <c r="B104" s="197" t="s">
        <v>722</v>
      </c>
      <c r="C104" s="39" t="s">
        <v>901</v>
      </c>
      <c r="D104" s="40">
        <v>97.432474999999997</v>
      </c>
      <c r="E104" s="37">
        <v>108.89750833333299</v>
      </c>
      <c r="F104" s="37">
        <v>118.42</v>
      </c>
      <c r="G104" s="37">
        <v>136.01249999999999</v>
      </c>
      <c r="H104" s="37">
        <v>139.95750000000001</v>
      </c>
      <c r="I104" s="37">
        <v>140.52166666666699</v>
      </c>
      <c r="J104" s="37">
        <v>141.16833333333301</v>
      </c>
      <c r="K104" s="37">
        <v>150.48583333333301</v>
      </c>
      <c r="L104" s="37">
        <v>156.51583333333301</v>
      </c>
      <c r="M104" s="37">
        <v>249.106666666667</v>
      </c>
      <c r="N104" s="37">
        <v>364.40583333333302</v>
      </c>
      <c r="O104" s="37">
        <v>424.89666666666699</v>
      </c>
      <c r="P104" s="37">
        <v>499.60583333333301</v>
      </c>
      <c r="Q104" s="37">
        <v>718.005</v>
      </c>
      <c r="R104" s="37">
        <v>730.27250000000004</v>
      </c>
      <c r="S104" s="37">
        <v>732.33333333333303</v>
      </c>
      <c r="T104" s="37">
        <v>745.54066787737202</v>
      </c>
      <c r="U104" s="41">
        <v>749.52749388220104</v>
      </c>
      <c r="V104" s="40">
        <v>18.669392087746182</v>
      </c>
      <c r="W104" s="37">
        <v>21.441167191234701</v>
      </c>
      <c r="X104" s="37">
        <v>23.744213563824818</v>
      </c>
      <c r="Y104" s="37">
        <v>28.485282261831635</v>
      </c>
      <c r="Z104" s="37">
        <v>29.653099483214191</v>
      </c>
      <c r="AA104" s="37">
        <v>33.200994134096653</v>
      </c>
      <c r="AB104" s="37">
        <v>35.823813749314226</v>
      </c>
      <c r="AC104" s="37">
        <v>40.168231934086371</v>
      </c>
      <c r="AD104" s="37">
        <v>45.822216408357896</v>
      </c>
      <c r="AE104" s="37">
        <v>53.912633327631255</v>
      </c>
      <c r="AF104" s="37">
        <v>68.630995994461131</v>
      </c>
      <c r="AG104" s="37">
        <v>82.963689624281045</v>
      </c>
      <c r="AH104" s="38">
        <v>100</v>
      </c>
      <c r="AI104" s="37">
        <v>119.54413213864517</v>
      </c>
      <c r="AJ104" s="37">
        <v>192.45047699901824</v>
      </c>
      <c r="AK104" s="37">
        <v>204.24594763994662</v>
      </c>
      <c r="AL104" s="37">
        <v>220.03078520759902</v>
      </c>
      <c r="AM104" s="41">
        <v>242.48085426023712</v>
      </c>
      <c r="AN104" s="40">
        <v>38.1421272312109</v>
      </c>
      <c r="AO104" s="37">
        <v>42.656542187920202</v>
      </c>
      <c r="AP104" s="37">
        <v>45.811383864464801</v>
      </c>
      <c r="AQ104" s="37">
        <v>53.344352414398998</v>
      </c>
      <c r="AR104" s="37">
        <v>54.078619706734301</v>
      </c>
      <c r="AS104" s="37">
        <v>59.393661608688298</v>
      </c>
      <c r="AT104" s="37">
        <v>63.600794818671901</v>
      </c>
      <c r="AU104" s="37">
        <v>70.492364685104107</v>
      </c>
      <c r="AV104" s="37">
        <v>78.769287109375</v>
      </c>
      <c r="AW104" s="37">
        <v>94.331245422363295</v>
      </c>
      <c r="AX104" s="37">
        <v>114.54124450683599</v>
      </c>
      <c r="AY104" s="37">
        <v>146.20370483398401</v>
      </c>
      <c r="AZ104" s="37">
        <v>186.61488342285199</v>
      </c>
      <c r="BA104" s="37">
        <v>221.197341918945</v>
      </c>
      <c r="BB104" s="37">
        <v>251.07423400878901</v>
      </c>
      <c r="BC104" s="37">
        <v>260.21509454768199</v>
      </c>
      <c r="BD104" s="37">
        <v>275.40895534887801</v>
      </c>
      <c r="BE104" s="41">
        <v>299.895002012254</v>
      </c>
      <c r="BF104" s="42">
        <f t="shared" si="13"/>
        <v>0.36940835988597986</v>
      </c>
      <c r="BG104" s="268">
        <f t="shared" si="15"/>
        <v>2.7070313197802456</v>
      </c>
      <c r="BH104" s="268">
        <f t="shared" si="14"/>
        <v>0.46843189902773302</v>
      </c>
      <c r="BI104" s="262" t="str">
        <f>VLOOKUP(A104,'3.1 Metadata'!A105:B276,2,FALSE)</f>
        <v>MWI</v>
      </c>
      <c r="BJ104" s="260">
        <f t="shared" si="11"/>
        <v>5.4777313965089665</v>
      </c>
      <c r="BK104" s="660">
        <f t="shared" si="12"/>
        <v>2.2003078520759902</v>
      </c>
      <c r="BL104" s="203">
        <f>VLOOKUP(BI104,'3.1 Metadata'!$B$4:$P$197,15,FALSE)</f>
        <v>1</v>
      </c>
    </row>
    <row r="105" spans="1:64" x14ac:dyDescent="0.25">
      <c r="A105" s="36" t="s">
        <v>487</v>
      </c>
      <c r="B105" s="197" t="s">
        <v>723</v>
      </c>
      <c r="C105" s="39" t="s">
        <v>902</v>
      </c>
      <c r="D105" s="40">
        <v>3.8</v>
      </c>
      <c r="E105" s="37">
        <v>3.8</v>
      </c>
      <c r="F105" s="37">
        <v>3.7870916666666701</v>
      </c>
      <c r="G105" s="37">
        <v>3.6681769583333299</v>
      </c>
      <c r="H105" s="37">
        <v>3.43756938226247</v>
      </c>
      <c r="I105" s="37">
        <v>3.3358333333333299</v>
      </c>
      <c r="J105" s="37">
        <v>3.5245029107064401</v>
      </c>
      <c r="K105" s="37">
        <v>3.22108691472175</v>
      </c>
      <c r="L105" s="37">
        <v>3.06000301052058</v>
      </c>
      <c r="M105" s="37">
        <v>3.08880086662188</v>
      </c>
      <c r="N105" s="37">
        <v>3.1509085500972498</v>
      </c>
      <c r="O105" s="37">
        <v>3.2728597464304698</v>
      </c>
      <c r="P105" s="37">
        <v>3.9055002630276801</v>
      </c>
      <c r="Q105" s="37">
        <v>4.14830066287879</v>
      </c>
      <c r="R105" s="37">
        <v>4.3004408776112397</v>
      </c>
      <c r="S105" s="37">
        <v>4.0351301370680597</v>
      </c>
      <c r="T105" s="37">
        <v>4.1424697356973104</v>
      </c>
      <c r="U105" s="41">
        <v>4.2034819485188404</v>
      </c>
      <c r="V105" s="40">
        <v>64.529293777877385</v>
      </c>
      <c r="W105" s="37">
        <v>68.407041410338181</v>
      </c>
      <c r="X105" s="37">
        <v>74.469674607361299</v>
      </c>
      <c r="Y105" s="37">
        <v>77.434261470967371</v>
      </c>
      <c r="Z105" s="37">
        <v>81.214078162686519</v>
      </c>
      <c r="AA105" s="37">
        <v>89.651327853204336</v>
      </c>
      <c r="AB105" s="37">
        <v>84.279239590948876</v>
      </c>
      <c r="AC105" s="37">
        <v>90.403682086280867</v>
      </c>
      <c r="AD105" s="37">
        <v>95.296698289248639</v>
      </c>
      <c r="AE105" s="37">
        <v>96.249600759584013</v>
      </c>
      <c r="AF105" s="37">
        <v>96.417531751283263</v>
      </c>
      <c r="AG105" s="37">
        <v>98.796602320874655</v>
      </c>
      <c r="AH105" s="38">
        <v>100</v>
      </c>
      <c r="AI105" s="37">
        <v>101.65825996642414</v>
      </c>
      <c r="AJ105" s="37">
        <v>105.49988590595432</v>
      </c>
      <c r="AK105" s="37">
        <v>106.15897448682546</v>
      </c>
      <c r="AL105" s="37">
        <v>106.23789764868603</v>
      </c>
      <c r="AM105" s="41">
        <v>105.41156948537072</v>
      </c>
      <c r="AN105" s="40">
        <v>1.1799042387347001</v>
      </c>
      <c r="AO105" s="37">
        <v>1.2180164329168199</v>
      </c>
      <c r="AP105" s="37">
        <v>1.2859088724877299</v>
      </c>
      <c r="AQ105" s="37">
        <v>1.29782518024416</v>
      </c>
      <c r="AR105" s="37">
        <v>1.3255677763043101</v>
      </c>
      <c r="AS105" s="37">
        <v>1.4353600489404601</v>
      </c>
      <c r="AT105" s="37">
        <v>1.3391414371678501</v>
      </c>
      <c r="AU105" s="37">
        <v>1.41990928162038</v>
      </c>
      <c r="AV105" s="37">
        <v>1.4661344289779701</v>
      </c>
      <c r="AW105" s="37">
        <v>1.4536314010620099</v>
      </c>
      <c r="AX105" s="37">
        <v>1.4722597599029501</v>
      </c>
      <c r="AY105" s="37">
        <v>1.50547206401825</v>
      </c>
      <c r="AZ105" s="37">
        <v>1.5676306486129801</v>
      </c>
      <c r="BA105" s="37">
        <v>1.5942581892013501</v>
      </c>
      <c r="BB105" s="37">
        <v>1.6547869443893399</v>
      </c>
      <c r="BC105" s="37">
        <v>1.6260829372126799</v>
      </c>
      <c r="BD105" s="37">
        <v>1.59875169692803</v>
      </c>
      <c r="BE105" s="41">
        <v>1.5674258162982</v>
      </c>
      <c r="BF105" s="42">
        <f t="shared" si="13"/>
        <v>0.38594167222296166</v>
      </c>
      <c r="BG105" s="268">
        <f t="shared" si="15"/>
        <v>2.5910651063933097</v>
      </c>
      <c r="BH105" s="268">
        <f t="shared" si="14"/>
        <v>0.44081681718390925</v>
      </c>
      <c r="BI105" s="262" t="str">
        <f>VLOOKUP(A105,'3.1 Metadata'!A106:B277,2,FALSE)</f>
        <v>MYS</v>
      </c>
      <c r="BJ105" s="260">
        <f t="shared" si="11"/>
        <v>1.175150117749552</v>
      </c>
      <c r="BK105" s="660">
        <f t="shared" si="12"/>
        <v>1.0623789764868603</v>
      </c>
      <c r="BL105" s="203">
        <f>VLOOKUP(BI105,'3.1 Metadata'!$B$4:$P$197,15,FALSE)</f>
        <v>1</v>
      </c>
    </row>
    <row r="106" spans="1:64" x14ac:dyDescent="0.25">
      <c r="A106" s="36" t="s">
        <v>488</v>
      </c>
      <c r="B106" s="197" t="s">
        <v>724</v>
      </c>
      <c r="C106" s="39" t="s">
        <v>903</v>
      </c>
      <c r="D106" s="40">
        <v>12.8</v>
      </c>
      <c r="E106" s="37">
        <v>12.8</v>
      </c>
      <c r="F106" s="37">
        <v>12.8</v>
      </c>
      <c r="G106" s="37">
        <v>12.8</v>
      </c>
      <c r="H106" s="37">
        <v>12.8</v>
      </c>
      <c r="I106" s="37">
        <v>12.8</v>
      </c>
      <c r="J106" s="37">
        <v>12.8</v>
      </c>
      <c r="K106" s="37">
        <v>12.8</v>
      </c>
      <c r="L106" s="37">
        <v>14.6020084036964</v>
      </c>
      <c r="M106" s="37">
        <v>15.364835316359599</v>
      </c>
      <c r="N106" s="37">
        <v>15.3667100302841</v>
      </c>
      <c r="O106" s="37">
        <v>15.380393518089299</v>
      </c>
      <c r="P106" s="37">
        <v>15.3663312211982</v>
      </c>
      <c r="Q106" s="37">
        <v>15.3684076818158</v>
      </c>
      <c r="R106" s="37">
        <v>15.386968509984699</v>
      </c>
      <c r="S106" s="37">
        <v>15.390837269585299</v>
      </c>
      <c r="T106" s="37">
        <v>15.382041922683101</v>
      </c>
      <c r="U106" s="41">
        <v>15.381269527870501</v>
      </c>
      <c r="V106" s="40">
        <v>38.334073320968777</v>
      </c>
      <c r="W106" s="37">
        <v>42.155995789812714</v>
      </c>
      <c r="X106" s="37">
        <v>46.016714054916491</v>
      </c>
      <c r="Y106" s="37">
        <v>49.406229127641843</v>
      </c>
      <c r="Z106" s="37">
        <v>54.405185174605165</v>
      </c>
      <c r="AA106" s="37">
        <v>60.416981906935789</v>
      </c>
      <c r="AB106" s="37">
        <v>67.236145866477713</v>
      </c>
      <c r="AC106" s="37">
        <v>69.173637134238447</v>
      </c>
      <c r="AD106" s="37">
        <v>77.913717090155771</v>
      </c>
      <c r="AE106" s="37">
        <v>83.193892752333625</v>
      </c>
      <c r="AF106" s="37">
        <v>88.543555975418826</v>
      </c>
      <c r="AG106" s="37">
        <v>92.652724120650689</v>
      </c>
      <c r="AH106" s="38">
        <v>100</v>
      </c>
      <c r="AI106" s="37">
        <v>100.22523273702039</v>
      </c>
      <c r="AJ106" s="37">
        <v>101.61415365174182</v>
      </c>
      <c r="AK106" s="37">
        <v>104.81473527586766</v>
      </c>
      <c r="AL106" s="37">
        <v>103.68057494916268</v>
      </c>
      <c r="AM106" s="41">
        <v>104.05401972608723</v>
      </c>
      <c r="AN106" s="40">
        <v>4.5970298066516202</v>
      </c>
      <c r="AO106" s="37">
        <v>4.9228226922329004</v>
      </c>
      <c r="AP106" s="37">
        <v>5.2113331665043701</v>
      </c>
      <c r="AQ106" s="37">
        <v>5.4308429302525898</v>
      </c>
      <c r="AR106" s="37">
        <v>5.8238933137574698</v>
      </c>
      <c r="AS106" s="37">
        <v>6.3440362098938401</v>
      </c>
      <c r="AT106" s="37">
        <v>7.0066617089841197</v>
      </c>
      <c r="AU106" s="37">
        <v>7.1255368260270604</v>
      </c>
      <c r="AV106" s="37">
        <v>7.8616256713867196</v>
      </c>
      <c r="AW106" s="37">
        <v>8.1541557312011701</v>
      </c>
      <c r="AX106" s="37">
        <v>8.2464456558227504</v>
      </c>
      <c r="AY106" s="37">
        <v>8.1737174987793004</v>
      </c>
      <c r="AZ106" s="37">
        <v>8.2779111862182599</v>
      </c>
      <c r="BA106" s="37">
        <v>8.1288604736328107</v>
      </c>
      <c r="BB106" s="37">
        <v>8.1607799530029297</v>
      </c>
      <c r="BC106" s="37">
        <v>8.2204518065891605</v>
      </c>
      <c r="BD106" s="37">
        <v>7.9888876775433504</v>
      </c>
      <c r="BE106" s="41">
        <v>7.9221843754709704</v>
      </c>
      <c r="BF106" s="42">
        <f t="shared" si="13"/>
        <v>0.51936457576302342</v>
      </c>
      <c r="BG106" s="43">
        <f t="shared" si="15"/>
        <v>1.9254297398524955</v>
      </c>
      <c r="BH106" s="43">
        <f t="shared" si="14"/>
        <v>0.55668256453336407</v>
      </c>
      <c r="BI106" s="22" t="str">
        <f>VLOOKUP(A106,'3.1 Metadata'!A107:B278,2,FALSE)</f>
        <v>MDV</v>
      </c>
      <c r="BJ106" s="23">
        <f t="shared" si="11"/>
        <v>1.4988452139354769</v>
      </c>
      <c r="BK106" s="660">
        <f t="shared" si="12"/>
        <v>1.0368057494916267</v>
      </c>
      <c r="BL106" s="203">
        <f>VLOOKUP(BI106,'3.1 Metadata'!$B$4:$P$197,15,FALSE)</f>
        <v>0</v>
      </c>
    </row>
    <row r="107" spans="1:64" x14ac:dyDescent="0.25">
      <c r="A107" s="36" t="s">
        <v>489</v>
      </c>
      <c r="B107" s="197" t="s">
        <v>725</v>
      </c>
      <c r="C107" s="39" t="s">
        <v>842</v>
      </c>
      <c r="D107" s="40">
        <v>579.897426172466</v>
      </c>
      <c r="E107" s="37">
        <v>527.33803229157604</v>
      </c>
      <c r="F107" s="37">
        <v>527.25836264962595</v>
      </c>
      <c r="G107" s="37">
        <v>522.42562489517604</v>
      </c>
      <c r="H107" s="37">
        <v>478.63371847636301</v>
      </c>
      <c r="I107" s="37">
        <v>446.00004143278801</v>
      </c>
      <c r="J107" s="37">
        <v>470.29342334139801</v>
      </c>
      <c r="K107" s="37">
        <v>494.794262222947</v>
      </c>
      <c r="L107" s="37">
        <v>471.24862571893698</v>
      </c>
      <c r="M107" s="37">
        <v>510.55633845425098</v>
      </c>
      <c r="N107" s="37">
        <v>493.89962385223703</v>
      </c>
      <c r="O107" s="37">
        <v>493.757329875312</v>
      </c>
      <c r="P107" s="37">
        <v>591.21169798260996</v>
      </c>
      <c r="Q107" s="37">
        <v>592.60561506302201</v>
      </c>
      <c r="R107" s="37">
        <v>580.65674958785803</v>
      </c>
      <c r="S107" s="37">
        <v>555.44645839822601</v>
      </c>
      <c r="T107" s="37">
        <v>585.91101318036897</v>
      </c>
      <c r="U107" s="41">
        <v>575.58600451094503</v>
      </c>
      <c r="V107" s="40">
        <v>56.92367662986333</v>
      </c>
      <c r="W107" s="37">
        <v>58.972145800446661</v>
      </c>
      <c r="X107" s="37">
        <v>63.396065236333698</v>
      </c>
      <c r="Y107" s="37">
        <v>66.342000103651131</v>
      </c>
      <c r="Z107" s="37">
        <v>69.363908776574377</v>
      </c>
      <c r="AA107" s="37">
        <v>74.411081789870053</v>
      </c>
      <c r="AB107" s="37">
        <v>77.860729062696848</v>
      </c>
      <c r="AC107" s="37">
        <v>81.259349679993349</v>
      </c>
      <c r="AD107" s="37">
        <v>91.159086970877638</v>
      </c>
      <c r="AE107" s="37">
        <v>95.357334515508072</v>
      </c>
      <c r="AF107" s="37">
        <v>95.979666806522886</v>
      </c>
      <c r="AG107" s="37">
        <v>97.197306553230518</v>
      </c>
      <c r="AH107" s="38">
        <v>100</v>
      </c>
      <c r="AI107" s="37">
        <v>101.35112231370481</v>
      </c>
      <c r="AJ107" s="37">
        <v>103.31152992185642</v>
      </c>
      <c r="AK107" s="37">
        <v>104.81777474418494</v>
      </c>
      <c r="AL107" s="37">
        <v>106.84132598453289</v>
      </c>
      <c r="AM107" s="41">
        <v>107.41008528895523</v>
      </c>
      <c r="AN107" s="40">
        <v>160.36954111662399</v>
      </c>
      <c r="AO107" s="37">
        <v>161.785041632679</v>
      </c>
      <c r="AP107" s="37">
        <v>168.66778231265101</v>
      </c>
      <c r="AQ107" s="37">
        <v>171.32103543152701</v>
      </c>
      <c r="AR107" s="37">
        <v>174.43887288309801</v>
      </c>
      <c r="AS107" s="37">
        <v>183.56117987938799</v>
      </c>
      <c r="AT107" s="37">
        <v>190.61777705315899</v>
      </c>
      <c r="AU107" s="37">
        <v>196.64681444213599</v>
      </c>
      <c r="AV107" s="37">
        <v>216.09016418457</v>
      </c>
      <c r="AW107" s="37">
        <v>225.37870788574199</v>
      </c>
      <c r="AX107" s="37">
        <v>219.31239318847699</v>
      </c>
      <c r="AY107" s="37">
        <v>218.68270874023401</v>
      </c>
      <c r="AZ107" s="37">
        <v>218.57096862793</v>
      </c>
      <c r="BA107" s="37">
        <v>211.35667419433599</v>
      </c>
      <c r="BB107" s="37">
        <v>214.50868225097699</v>
      </c>
      <c r="BC107" s="37">
        <v>212.53325803780001</v>
      </c>
      <c r="BD107" s="37">
        <v>212.83684184670901</v>
      </c>
      <c r="BE107" s="41">
        <v>211.42179876394999</v>
      </c>
      <c r="BF107" s="42">
        <f t="shared" si="13"/>
        <v>0.36325796419393902</v>
      </c>
      <c r="BG107" s="268">
        <f t="shared" si="15"/>
        <v>2.7528646267094974</v>
      </c>
      <c r="BH107" s="268">
        <f t="shared" si="14"/>
        <v>0.39743147699140019</v>
      </c>
      <c r="BI107" s="262" t="str">
        <f>VLOOKUP(A107,'3.1 Metadata'!A108:B279,2,FALSE)</f>
        <v>MLI</v>
      </c>
      <c r="BJ107" s="260">
        <f t="shared" si="11"/>
        <v>1.3148188658324693</v>
      </c>
      <c r="BK107" s="660">
        <f t="shared" si="12"/>
        <v>1.0684132598453289</v>
      </c>
      <c r="BL107" s="203">
        <f>VLOOKUP(BI107,'3.1 Metadata'!$B$4:$P$197,15,FALSE)</f>
        <v>1</v>
      </c>
    </row>
    <row r="108" spans="1:64" x14ac:dyDescent="0.25">
      <c r="A108" s="36" t="s">
        <v>490</v>
      </c>
      <c r="B108" s="197" t="s">
        <v>726</v>
      </c>
      <c r="C108" s="39" t="s">
        <v>829</v>
      </c>
      <c r="D108" s="40">
        <v>0.37723333333333298</v>
      </c>
      <c r="E108" s="37">
        <v>0.34466317998548601</v>
      </c>
      <c r="F108" s="37">
        <v>0.34577739224999998</v>
      </c>
      <c r="G108" s="37">
        <v>0.340893885583333</v>
      </c>
      <c r="H108" s="37">
        <v>0.31167499999999998</v>
      </c>
      <c r="I108" s="37">
        <v>0</v>
      </c>
      <c r="J108" s="37">
        <v>0</v>
      </c>
      <c r="K108" s="37">
        <v>0</v>
      </c>
      <c r="L108" s="37">
        <v>0</v>
      </c>
      <c r="M108" s="37">
        <v>0</v>
      </c>
      <c r="N108" s="37">
        <v>0</v>
      </c>
      <c r="O108" s="37">
        <v>0</v>
      </c>
      <c r="P108" s="37">
        <v>0</v>
      </c>
      <c r="Q108" s="37">
        <v>0</v>
      </c>
      <c r="R108" s="37">
        <v>0</v>
      </c>
      <c r="S108" s="37">
        <v>0</v>
      </c>
      <c r="T108" s="37">
        <v>0</v>
      </c>
      <c r="U108" s="41">
        <v>0</v>
      </c>
      <c r="V108" s="40">
        <v>75.094138192699162</v>
      </c>
      <c r="W108" s="37">
        <v>76.68100861111877</v>
      </c>
      <c r="X108" s="37">
        <v>78.166686360147622</v>
      </c>
      <c r="Y108" s="37">
        <v>79.855184460231484</v>
      </c>
      <c r="Z108" s="37">
        <v>81.679078049450013</v>
      </c>
      <c r="AA108" s="37">
        <v>84.317384303579175</v>
      </c>
      <c r="AB108" s="37">
        <v>86.021316192004534</v>
      </c>
      <c r="AC108" s="37">
        <v>88.744488025314055</v>
      </c>
      <c r="AD108" s="37">
        <v>89.741889142718037</v>
      </c>
      <c r="AE108" s="37">
        <v>91.667835781778408</v>
      </c>
      <c r="AF108" s="37">
        <v>93.754353017904961</v>
      </c>
      <c r="AG108" s="37">
        <v>95.950763786478916</v>
      </c>
      <c r="AH108" s="38">
        <v>100</v>
      </c>
      <c r="AI108" s="37">
        <v>101.76399886235589</v>
      </c>
      <c r="AJ108" s="37">
        <v>104.02598945872121</v>
      </c>
      <c r="AK108" s="37">
        <v>106.37357563895267</v>
      </c>
      <c r="AL108" s="37">
        <v>108.83554448440434</v>
      </c>
      <c r="AM108" s="41">
        <v>110.41285436538186</v>
      </c>
      <c r="AN108" s="40">
        <v>0.57390033658977102</v>
      </c>
      <c r="AO108" s="37">
        <v>0.56625464646052004</v>
      </c>
      <c r="AP108" s="37">
        <v>0.57273032484175501</v>
      </c>
      <c r="AQ108" s="37">
        <v>0.57161489794620701</v>
      </c>
      <c r="AR108" s="37">
        <v>0.56811122778484002</v>
      </c>
      <c r="AS108" s="37">
        <v>0.57155271406846497</v>
      </c>
      <c r="AT108" s="37">
        <v>0.56945472116938201</v>
      </c>
      <c r="AU108" s="37">
        <v>0.57247807100529002</v>
      </c>
      <c r="AV108" s="37">
        <v>0.57414817409972196</v>
      </c>
      <c r="AW108" s="37">
        <v>0.57972991940428598</v>
      </c>
      <c r="AX108" s="37">
        <v>0.57747806890979403</v>
      </c>
      <c r="AY108" s="37">
        <v>0.58635933738392798</v>
      </c>
      <c r="AZ108" s="37">
        <v>0.59969879951117799</v>
      </c>
      <c r="BA108" s="37">
        <v>0.58301612981620499</v>
      </c>
      <c r="BB108" s="37">
        <v>0.58642412755963902</v>
      </c>
      <c r="BC108" s="37">
        <v>0.58737871987941603</v>
      </c>
      <c r="BD108" s="37">
        <v>0.58699779819506404</v>
      </c>
      <c r="BE108" s="41">
        <v>0.58487192653698195</v>
      </c>
      <c r="BF108" s="42" t="e">
        <f t="shared" si="13"/>
        <v>#DIV/0!</v>
      </c>
      <c r="BG108" s="43">
        <f t="shared" si="15"/>
        <v>0</v>
      </c>
      <c r="BH108" s="43" t="e">
        <f t="shared" si="14"/>
        <v>#DIV/0!</v>
      </c>
      <c r="BI108" s="22" t="str">
        <f>VLOOKUP(A108,'3.1 Metadata'!A109:B280,2,FALSE)</f>
        <v>MLT</v>
      </c>
      <c r="BJ108" s="23">
        <f t="shared" si="11"/>
        <v>1.2263921614304585</v>
      </c>
      <c r="BK108" s="660">
        <f t="shared" si="12"/>
        <v>1.0883554448440433</v>
      </c>
      <c r="BL108" s="203">
        <f>VLOOKUP(BI108,'3.1 Metadata'!$B$4:$P$197,15,FALSE)</f>
        <v>0</v>
      </c>
    </row>
    <row r="109" spans="1:64" x14ac:dyDescent="0.25">
      <c r="A109" s="36" t="s">
        <v>491</v>
      </c>
      <c r="B109" s="197" t="s">
        <v>727</v>
      </c>
      <c r="C109" s="39" t="s">
        <v>868</v>
      </c>
      <c r="D109" s="40">
        <v>0</v>
      </c>
      <c r="E109" s="37">
        <v>0</v>
      </c>
      <c r="F109" s="37">
        <v>0</v>
      </c>
      <c r="G109" s="37">
        <v>0</v>
      </c>
      <c r="H109" s="37">
        <v>0</v>
      </c>
      <c r="I109" s="37">
        <v>0</v>
      </c>
      <c r="J109" s="37">
        <v>0</v>
      </c>
      <c r="K109" s="37">
        <v>0</v>
      </c>
      <c r="L109" s="37">
        <v>0</v>
      </c>
      <c r="M109" s="37">
        <v>0</v>
      </c>
      <c r="N109" s="37">
        <v>0</v>
      </c>
      <c r="O109" s="37">
        <v>0</v>
      </c>
      <c r="P109" s="37">
        <v>0</v>
      </c>
      <c r="Q109" s="37">
        <v>0</v>
      </c>
      <c r="R109" s="37">
        <v>0</v>
      </c>
      <c r="S109" s="37">
        <v>0</v>
      </c>
      <c r="T109" s="37">
        <v>0</v>
      </c>
      <c r="U109" s="41">
        <v>0</v>
      </c>
      <c r="V109" s="40">
        <v>79.764528054488181</v>
      </c>
      <c r="W109" s="37">
        <v>79.640858994280109</v>
      </c>
      <c r="X109" s="37">
        <v>80.229774308870489</v>
      </c>
      <c r="Y109" s="37">
        <v>83.434376903226337</v>
      </c>
      <c r="Z109" s="37">
        <v>84.724759769835941</v>
      </c>
      <c r="AA109" s="37">
        <v>92.467637614329846</v>
      </c>
      <c r="AB109" s="37">
        <v>88.35766513789072</v>
      </c>
      <c r="AC109" s="37">
        <v>88.7171100297886</v>
      </c>
      <c r="AD109" s="37">
        <v>95.819817774372112</v>
      </c>
      <c r="AE109" s="37">
        <v>102.76832000765481</v>
      </c>
      <c r="AF109" s="37">
        <v>101.21009426689093</v>
      </c>
      <c r="AG109" s="37">
        <v>100.68990374516018</v>
      </c>
      <c r="AH109" s="38">
        <v>100</v>
      </c>
      <c r="AI109" s="37">
        <v>108.20640437931262</v>
      </c>
      <c r="AJ109" s="37">
        <v>110.88111421500537</v>
      </c>
      <c r="AK109" s="37">
        <v>111.26437508818495</v>
      </c>
      <c r="AL109" s="37">
        <v>112.74725326465416</v>
      </c>
      <c r="AM109" s="41">
        <v>117.69987260459567</v>
      </c>
      <c r="AN109" s="40">
        <v>0.92859573077127699</v>
      </c>
      <c r="AO109" s="37">
        <v>0.90284939031601597</v>
      </c>
      <c r="AP109" s="37">
        <v>0.88205027703061401</v>
      </c>
      <c r="AQ109" s="37">
        <v>0.89033838181344005</v>
      </c>
      <c r="AR109" s="37">
        <v>0.88045669188046205</v>
      </c>
      <c r="AS109" s="37">
        <v>0.94258586668598898</v>
      </c>
      <c r="AT109" s="37">
        <v>0.89387564563729105</v>
      </c>
      <c r="AU109" s="37">
        <v>0.88717418948768201</v>
      </c>
      <c r="AV109" s="37">
        <v>0.93859516440826896</v>
      </c>
      <c r="AW109" s="37">
        <v>0.98771575128731404</v>
      </c>
      <c r="AX109" s="37">
        <v>0.95596315248349695</v>
      </c>
      <c r="AY109" s="37">
        <v>0.93377652455397997</v>
      </c>
      <c r="AZ109" s="37">
        <v>0.91862828146250897</v>
      </c>
      <c r="BA109" s="37">
        <v>0.98369325735042001</v>
      </c>
      <c r="BB109" s="37">
        <v>0.98940724082460496</v>
      </c>
      <c r="BC109" s="37">
        <v>0.96954845436487103</v>
      </c>
      <c r="BD109" s="37">
        <v>0.96523914920145804</v>
      </c>
      <c r="BE109" s="41">
        <v>0.99563949478298297</v>
      </c>
      <c r="BF109" s="42" t="e">
        <f t="shared" si="13"/>
        <v>#DIV/0!</v>
      </c>
      <c r="BG109" s="43">
        <f t="shared" si="15"/>
        <v>0</v>
      </c>
      <c r="BH109" s="43" t="e">
        <f t="shared" si="14"/>
        <v>#DIV/0!</v>
      </c>
      <c r="BI109" s="22" t="str">
        <f>VLOOKUP(A109,'3.1 Metadata'!A110:B281,2,FALSE)</f>
        <v>MHL</v>
      </c>
      <c r="BJ109" s="23">
        <f t="shared" si="11"/>
        <v>1.2708625565778342</v>
      </c>
      <c r="BK109" s="660">
        <f t="shared" si="12"/>
        <v>1.1274725326465416</v>
      </c>
      <c r="BL109" s="203">
        <f>VLOOKUP(BI109,'3.1 Metadata'!$B$4:$P$197,15,FALSE)</f>
        <v>0</v>
      </c>
    </row>
    <row r="110" spans="1:64" x14ac:dyDescent="0.25">
      <c r="A110" s="36" t="s">
        <v>492</v>
      </c>
      <c r="B110" s="197" t="s">
        <v>728</v>
      </c>
      <c r="C110" s="39" t="s">
        <v>904</v>
      </c>
      <c r="D110" s="40">
        <v>26.303000000000001</v>
      </c>
      <c r="E110" s="37">
        <v>0</v>
      </c>
      <c r="F110" s="37">
        <v>26.5528333333333</v>
      </c>
      <c r="G110" s="37">
        <v>26.86</v>
      </c>
      <c r="H110" s="37">
        <v>25.8586666666667</v>
      </c>
      <c r="I110" s="37">
        <v>23.820333333333298</v>
      </c>
      <c r="J110" s="37">
        <v>26.2365833333333</v>
      </c>
      <c r="K110" s="37">
        <v>27.5894166666667</v>
      </c>
      <c r="L110" s="37">
        <v>28.111833333333301</v>
      </c>
      <c r="M110" s="37">
        <v>29.661999999999999</v>
      </c>
      <c r="N110" s="37">
        <v>30.068166666666698</v>
      </c>
      <c r="O110" s="37">
        <v>30.272500000000001</v>
      </c>
      <c r="P110" s="37">
        <v>32.467166666666699</v>
      </c>
      <c r="Q110" s="37">
        <v>35.237083333333302</v>
      </c>
      <c r="R110" s="37">
        <v>35.794416666666699</v>
      </c>
      <c r="S110" s="37">
        <v>35.677500000000002</v>
      </c>
      <c r="T110" s="37">
        <v>36.690833333333302</v>
      </c>
      <c r="U110" s="41">
        <v>37.189166666666701</v>
      </c>
      <c r="V110" s="40">
        <v>45.319789366054017</v>
      </c>
      <c r="W110" s="37">
        <v>50.276659669361038</v>
      </c>
      <c r="X110" s="37">
        <v>57.609640785754735</v>
      </c>
      <c r="Y110" s="37">
        <v>65.727451480954542</v>
      </c>
      <c r="Z110" s="37">
        <v>71.574293231034801</v>
      </c>
      <c r="AA110" s="37">
        <v>79.244421465521896</v>
      </c>
      <c r="AB110" s="37">
        <v>78.959990920279793</v>
      </c>
      <c r="AC110" s="37">
        <v>96.602154920974385</v>
      </c>
      <c r="AD110" s="37">
        <v>113.55367460736365</v>
      </c>
      <c r="AE110" s="37">
        <v>114.0712944645838</v>
      </c>
      <c r="AF110" s="37">
        <v>119.19077796917759</v>
      </c>
      <c r="AG110" s="37">
        <v>105.03529606843651</v>
      </c>
      <c r="AH110" s="38">
        <v>100</v>
      </c>
      <c r="AI110" s="37">
        <v>111.21012975085726</v>
      </c>
      <c r="AJ110" s="37">
        <v>112.97162961842533</v>
      </c>
      <c r="AK110" s="37">
        <v>116.47708906210683</v>
      </c>
      <c r="AL110" s="37">
        <v>121.53560398254993</v>
      </c>
      <c r="AM110" s="41">
        <v>125.81594628733903</v>
      </c>
      <c r="AN110" s="40">
        <v>5.7573856383837301</v>
      </c>
      <c r="AO110" s="37">
        <v>6.2196556977456501</v>
      </c>
      <c r="AP110" s="37">
        <v>6.9115187757193404</v>
      </c>
      <c r="AQ110" s="37">
        <v>7.6538054160855804</v>
      </c>
      <c r="AR110" s="37">
        <v>8.1166211511827608</v>
      </c>
      <c r="AS110" s="37">
        <v>8.8149614037544897</v>
      </c>
      <c r="AT110" s="37">
        <v>8.7168689752071096</v>
      </c>
      <c r="AU110" s="37">
        <v>10.541657002796301</v>
      </c>
      <c r="AV110" s="37">
        <v>11.9681709289551</v>
      </c>
      <c r="AW110" s="37">
        <v>12.154086303710899</v>
      </c>
      <c r="AX110" s="37">
        <v>12.041706085205099</v>
      </c>
      <c r="AY110" s="37">
        <v>11.820645904540999</v>
      </c>
      <c r="AZ110" s="37">
        <v>11.7810821533203</v>
      </c>
      <c r="BA110" s="37">
        <v>11.521932983398401</v>
      </c>
      <c r="BB110" s="37">
        <v>11.1257583618164</v>
      </c>
      <c r="BC110" s="37">
        <v>11.202027141579</v>
      </c>
      <c r="BD110" s="37">
        <v>11.483524682621301</v>
      </c>
      <c r="BE110" s="41">
        <v>11.746393304886199</v>
      </c>
      <c r="BF110" s="42">
        <f t="shared" si="13"/>
        <v>0.31298075402906206</v>
      </c>
      <c r="BG110" s="43">
        <f t="shared" si="15"/>
        <v>3.1950846405946876</v>
      </c>
      <c r="BH110" s="43">
        <f t="shared" si="14"/>
        <v>0.38209060851702026</v>
      </c>
      <c r="BI110" s="22" t="str">
        <f>VLOOKUP(A110,'3.1 Metadata'!A111:B282,2,FALSE)</f>
        <v>MRT</v>
      </c>
      <c r="BJ110" s="23">
        <f t="shared" si="11"/>
        <v>1.2581044810229378</v>
      </c>
      <c r="BK110" s="660">
        <f t="shared" si="12"/>
        <v>1.2153560398254992</v>
      </c>
      <c r="BL110" s="203">
        <f>VLOOKUP(BI110,'3.1 Metadata'!$B$4:$P$197,15,FALSE)</f>
        <v>0</v>
      </c>
    </row>
    <row r="111" spans="1:64" x14ac:dyDescent="0.25">
      <c r="A111" s="36" t="s">
        <v>493</v>
      </c>
      <c r="B111" s="197" t="s">
        <v>729</v>
      </c>
      <c r="C111" s="39" t="s">
        <v>905</v>
      </c>
      <c r="D111" s="40">
        <v>27.901475000000001</v>
      </c>
      <c r="E111" s="37">
        <v>27.498516666666699</v>
      </c>
      <c r="F111" s="37">
        <v>29.496233333333301</v>
      </c>
      <c r="G111" s="37">
        <v>31.708066666666699</v>
      </c>
      <c r="H111" s="37">
        <v>31.313656250000001</v>
      </c>
      <c r="I111" s="37">
        <v>28.452837500000001</v>
      </c>
      <c r="J111" s="37">
        <v>31.959800000000001</v>
      </c>
      <c r="K111" s="37">
        <v>30.784400000000002</v>
      </c>
      <c r="L111" s="37">
        <v>28.705950000000001</v>
      </c>
      <c r="M111" s="37">
        <v>30.0499716666667</v>
      </c>
      <c r="N111" s="37">
        <v>30.7013583333333</v>
      </c>
      <c r="O111" s="37">
        <v>30.6216166666667</v>
      </c>
      <c r="P111" s="37">
        <v>35.056699999999999</v>
      </c>
      <c r="Q111" s="37">
        <v>35.541883333333303</v>
      </c>
      <c r="R111" s="37">
        <v>34.481408333333299</v>
      </c>
      <c r="S111" s="37">
        <v>33.934449999999998</v>
      </c>
      <c r="T111" s="37">
        <v>35.473516666666697</v>
      </c>
      <c r="U111" s="41">
        <v>39.346933333333297</v>
      </c>
      <c r="V111" s="40">
        <v>63.361107235985394</v>
      </c>
      <c r="W111" s="37">
        <v>67.698459990839382</v>
      </c>
      <c r="X111" s="37">
        <v>70.371262657695581</v>
      </c>
      <c r="Y111" s="37">
        <v>78.142445492237115</v>
      </c>
      <c r="Z111" s="37">
        <v>84.634766240796353</v>
      </c>
      <c r="AA111" s="37">
        <v>89.447685404412496</v>
      </c>
      <c r="AB111" s="37">
        <v>88.862517900614506</v>
      </c>
      <c r="AC111" s="37">
        <v>89.863482112351988</v>
      </c>
      <c r="AD111" s="37">
        <v>92.704483557985114</v>
      </c>
      <c r="AE111" s="37">
        <v>94.990134438779492</v>
      </c>
      <c r="AF111" s="37">
        <v>97.603200115254111</v>
      </c>
      <c r="AG111" s="37">
        <v>99.048347735268251</v>
      </c>
      <c r="AH111" s="38">
        <v>100</v>
      </c>
      <c r="AI111" s="37">
        <v>102.14757009578533</v>
      </c>
      <c r="AJ111" s="37">
        <v>103.47229354812445</v>
      </c>
      <c r="AK111" s="37">
        <v>104.96981916756934</v>
      </c>
      <c r="AL111" s="37">
        <v>105.49932523553738</v>
      </c>
      <c r="AM111" s="41">
        <v>106.90536131562463</v>
      </c>
      <c r="AN111" s="40">
        <v>12.877668181295901</v>
      </c>
      <c r="AO111" s="37">
        <v>13.3984867988621</v>
      </c>
      <c r="AP111" s="37">
        <v>13.5067450876957</v>
      </c>
      <c r="AQ111" s="37">
        <v>14.557763415594</v>
      </c>
      <c r="AR111" s="37">
        <v>15.3547956622594</v>
      </c>
      <c r="AS111" s="37">
        <v>15.9183429865595</v>
      </c>
      <c r="AT111" s="37">
        <v>15.694557595986099</v>
      </c>
      <c r="AU111" s="37">
        <v>15.6885333416298</v>
      </c>
      <c r="AV111" s="37">
        <v>15.8533592224121</v>
      </c>
      <c r="AW111" s="37">
        <v>16.458938598632798</v>
      </c>
      <c r="AX111" s="37">
        <v>16.5601921081543</v>
      </c>
      <c r="AY111" s="37">
        <v>16.817884445190401</v>
      </c>
      <c r="AZ111" s="37">
        <v>16.882137298583999</v>
      </c>
      <c r="BA111" s="37">
        <v>16.622360229492202</v>
      </c>
      <c r="BB111" s="37">
        <v>16.8822021484375</v>
      </c>
      <c r="BC111" s="37">
        <v>16.724970172161601</v>
      </c>
      <c r="BD111" s="37">
        <v>16.514527679341899</v>
      </c>
      <c r="BE111" s="41">
        <v>16.535339883342498</v>
      </c>
      <c r="BF111" s="42">
        <f t="shared" si="13"/>
        <v>0.46554526393657669</v>
      </c>
      <c r="BG111" s="43">
        <f t="shared" si="15"/>
        <v>2.1480188447072988</v>
      </c>
      <c r="BH111" s="43">
        <f t="shared" si="14"/>
        <v>0.50962608794161324</v>
      </c>
      <c r="BI111" s="22" t="str">
        <f>VLOOKUP(A111,'3.1 Metadata'!A112:B283,2,FALSE)</f>
        <v>MUS</v>
      </c>
      <c r="BJ111" s="23">
        <f t="shared" si="11"/>
        <v>1.1739955180418744</v>
      </c>
      <c r="BK111" s="660">
        <f t="shared" si="12"/>
        <v>1.0549932523553738</v>
      </c>
      <c r="BL111" s="203">
        <f>VLOOKUP(BI111,'3.1 Metadata'!$B$4:$P$197,15,FALSE)</f>
        <v>0</v>
      </c>
    </row>
    <row r="112" spans="1:64" x14ac:dyDescent="0.25">
      <c r="A112" s="36" t="s">
        <v>494</v>
      </c>
      <c r="B112" s="197" t="s">
        <v>730</v>
      </c>
      <c r="C112" s="39" t="s">
        <v>906</v>
      </c>
      <c r="D112" s="40">
        <v>10.7890191666667</v>
      </c>
      <c r="E112" s="37">
        <v>11.285966666666701</v>
      </c>
      <c r="F112" s="37">
        <v>10.8978916666667</v>
      </c>
      <c r="G112" s="37">
        <v>10.8992416666667</v>
      </c>
      <c r="H112" s="37">
        <v>10.9281916666667</v>
      </c>
      <c r="I112" s="37">
        <v>11.129716666666701</v>
      </c>
      <c r="J112" s="37">
        <v>13.513475</v>
      </c>
      <c r="K112" s="37">
        <v>12.636008333333301</v>
      </c>
      <c r="L112" s="37">
        <v>12.423325</v>
      </c>
      <c r="M112" s="37">
        <v>13.169458333333299</v>
      </c>
      <c r="N112" s="37">
        <v>12.7719916666667</v>
      </c>
      <c r="O112" s="37">
        <v>13.292450000000001</v>
      </c>
      <c r="P112" s="37">
        <v>15.848266666666699</v>
      </c>
      <c r="Q112" s="37">
        <v>18.664058333333301</v>
      </c>
      <c r="R112" s="37">
        <v>18.9265166666667</v>
      </c>
      <c r="S112" s="37">
        <v>19.244341666666699</v>
      </c>
      <c r="T112" s="37">
        <v>19.263633333333299</v>
      </c>
      <c r="U112" s="41">
        <v>21.4856083333333</v>
      </c>
      <c r="V112" s="40">
        <v>56.092100299290436</v>
      </c>
      <c r="W112" s="37">
        <v>60.557991206108497</v>
      </c>
      <c r="X112" s="37">
        <v>64.115120017658683</v>
      </c>
      <c r="Y112" s="37">
        <v>68.211577633007138</v>
      </c>
      <c r="Z112" s="37">
        <v>72.160387669421524</v>
      </c>
      <c r="AA112" s="37">
        <v>76.614496308631303</v>
      </c>
      <c r="AB112" s="37">
        <v>79.638978351614369</v>
      </c>
      <c r="AC112" s="37">
        <v>83.258690441419802</v>
      </c>
      <c r="AD112" s="37">
        <v>88.123390147548434</v>
      </c>
      <c r="AE112" s="37">
        <v>91.706422833109031</v>
      </c>
      <c r="AF112" s="37">
        <v>93.109284247666622</v>
      </c>
      <c r="AG112" s="37">
        <v>97.243074982796671</v>
      </c>
      <c r="AH112" s="38">
        <v>100</v>
      </c>
      <c r="AI112" s="37">
        <v>105.60527751287923</v>
      </c>
      <c r="AJ112" s="37">
        <v>112.69424976680462</v>
      </c>
      <c r="AK112" s="37">
        <v>118.268570671688</v>
      </c>
      <c r="AL112" s="37">
        <v>123.15900416300347</v>
      </c>
      <c r="AM112" s="41">
        <v>126.73886675179634</v>
      </c>
      <c r="AN112" s="40">
        <v>6.6446899999999998</v>
      </c>
      <c r="AO112" s="37">
        <v>6.986186</v>
      </c>
      <c r="AP112" s="37">
        <v>7.126862</v>
      </c>
      <c r="AQ112" s="37">
        <v>7.1554229999999999</v>
      </c>
      <c r="AR112" s="37">
        <v>7.370463</v>
      </c>
      <c r="AS112" s="37">
        <v>7.4695320000000001</v>
      </c>
      <c r="AT112" s="37">
        <v>7.4340669999999998</v>
      </c>
      <c r="AU112" s="37">
        <v>7.6796620000000004</v>
      </c>
      <c r="AV112" s="37">
        <v>7.6730130000000001</v>
      </c>
      <c r="AW112" s="37">
        <v>7.858708</v>
      </c>
      <c r="AX112" s="37">
        <v>7.8843589999999999</v>
      </c>
      <c r="AY112" s="37">
        <v>8.045318</v>
      </c>
      <c r="AZ112" s="37">
        <v>8.3275950000000005</v>
      </c>
      <c r="BA112" s="37">
        <v>8.4460429999999995</v>
      </c>
      <c r="BB112" s="37">
        <v>8.9135519999999993</v>
      </c>
      <c r="BC112" s="37">
        <v>9.2763629999999999</v>
      </c>
      <c r="BD112" s="37">
        <v>9.6501649999999994</v>
      </c>
      <c r="BE112" s="41">
        <v>9.7028130000000008</v>
      </c>
      <c r="BF112" s="42">
        <f t="shared" si="13"/>
        <v>0.50095248559894467</v>
      </c>
      <c r="BG112" s="268">
        <f t="shared" si="15"/>
        <v>1.9961973016350809</v>
      </c>
      <c r="BH112" s="268">
        <f t="shared" si="14"/>
        <v>0.60776012467017371</v>
      </c>
      <c r="BI112" s="262" t="str">
        <f>VLOOKUP(A112,'3.1 Metadata'!A113:B284,2,FALSE)</f>
        <v>MEX</v>
      </c>
      <c r="BJ112" s="260">
        <f t="shared" si="11"/>
        <v>1.4792330207218096</v>
      </c>
      <c r="BK112" s="660">
        <f t="shared" si="12"/>
        <v>1.2315900416300347</v>
      </c>
      <c r="BL112" s="203">
        <f>VLOOKUP(BI112,'3.1 Metadata'!$B$4:$P$197,15,FALSE)</f>
        <v>1</v>
      </c>
    </row>
    <row r="113" spans="1:64" x14ac:dyDescent="0.25">
      <c r="A113" s="36" t="s">
        <v>495</v>
      </c>
      <c r="B113" s="197" t="s">
        <v>731</v>
      </c>
      <c r="C113" t="s">
        <v>868</v>
      </c>
      <c r="D113" s="40">
        <v>1</v>
      </c>
      <c r="E113" s="37">
        <v>1</v>
      </c>
      <c r="F113" s="37">
        <v>1</v>
      </c>
      <c r="G113" s="37">
        <v>1</v>
      </c>
      <c r="H113" s="37">
        <v>1</v>
      </c>
      <c r="I113" s="37">
        <v>1</v>
      </c>
      <c r="J113" s="37">
        <v>1</v>
      </c>
      <c r="K113" s="37">
        <v>1</v>
      </c>
      <c r="L113" s="37">
        <v>1</v>
      </c>
      <c r="M113" s="37">
        <v>1</v>
      </c>
      <c r="N113" s="37">
        <v>1</v>
      </c>
      <c r="O113" s="37">
        <v>1</v>
      </c>
      <c r="P113" s="37">
        <v>1</v>
      </c>
      <c r="Q113" s="37">
        <v>1</v>
      </c>
      <c r="R113" s="37">
        <v>1</v>
      </c>
      <c r="S113" s="37">
        <v>1</v>
      </c>
      <c r="T113" s="37">
        <v>1</v>
      </c>
      <c r="U113" s="41">
        <v>1</v>
      </c>
      <c r="V113" s="40">
        <v>75.658281784899103</v>
      </c>
      <c r="W113" s="37">
        <v>76.409800123163478</v>
      </c>
      <c r="X113" s="37">
        <v>78.012109560672116</v>
      </c>
      <c r="Y113" s="37">
        <v>79.092350215303924</v>
      </c>
      <c r="Z113" s="37">
        <v>81.603105184914654</v>
      </c>
      <c r="AA113" s="37">
        <v>85.687322880164658</v>
      </c>
      <c r="AB113" s="37">
        <v>90.281551190064661</v>
      </c>
      <c r="AC113" s="37">
        <v>93.534381552011055</v>
      </c>
      <c r="AD113" s="37">
        <v>95.026846481334957</v>
      </c>
      <c r="AE113" s="37">
        <v>101.79513458719181</v>
      </c>
      <c r="AF113" s="37">
        <v>102.44351324987046</v>
      </c>
      <c r="AG113" s="37">
        <v>105.54129674354111</v>
      </c>
      <c r="AH113" s="38">
        <v>100</v>
      </c>
      <c r="AI113" s="37">
        <v>104.04783780036301</v>
      </c>
      <c r="AJ113" s="37">
        <v>111.82133809856585</v>
      </c>
      <c r="AK113" s="37">
        <v>122.31726909877516</v>
      </c>
      <c r="AL113" s="37">
        <v>122.73924727203553</v>
      </c>
      <c r="AM113" s="41">
        <v>125.5655502259194</v>
      </c>
      <c r="AN113" s="40">
        <v>0.832028414099789</v>
      </c>
      <c r="AO113" s="37">
        <v>0.81826361104049805</v>
      </c>
      <c r="AP113" s="37">
        <v>0.81018573675716599</v>
      </c>
      <c r="AQ113" s="37">
        <v>0.79727721111009198</v>
      </c>
      <c r="AR113" s="37">
        <v>0.80106754815819603</v>
      </c>
      <c r="AS113" s="37">
        <v>0.82511130344885597</v>
      </c>
      <c r="AT113" s="37">
        <v>0.86277328092126504</v>
      </c>
      <c r="AU113" s="37">
        <v>0.883563144787604</v>
      </c>
      <c r="AV113" s="37">
        <v>0.87929396015344896</v>
      </c>
      <c r="AW113" s="37">
        <v>0.92419697881844998</v>
      </c>
      <c r="AX113" s="37">
        <v>0.91404291856148601</v>
      </c>
      <c r="AY113" s="37">
        <v>0.92457948441036197</v>
      </c>
      <c r="AZ113" s="37">
        <v>0.86776996172482201</v>
      </c>
      <c r="BA113" s="37">
        <v>0.89352064043552204</v>
      </c>
      <c r="BB113" s="37">
        <v>0.942555623445824</v>
      </c>
      <c r="BC113" s="37">
        <v>1.0068527545828001</v>
      </c>
      <c r="BD113" s="37">
        <v>0.99260672729453003</v>
      </c>
      <c r="BE113" s="41">
        <v>1.00337073060386</v>
      </c>
      <c r="BF113" s="42">
        <f t="shared" si="13"/>
        <v>0.99260672729453003</v>
      </c>
      <c r="BG113" s="43">
        <f t="shared" si="15"/>
        <v>1.0074483403166339</v>
      </c>
      <c r="BH113" s="43">
        <f t="shared" si="14"/>
        <v>0.883563144787604</v>
      </c>
      <c r="BI113" s="22" t="str">
        <f>VLOOKUP(A113,'3.1 Metadata'!A114:B285,2,FALSE)</f>
        <v>FSM</v>
      </c>
      <c r="BJ113" s="23">
        <f t="shared" si="11"/>
        <v>1.3122366902461926</v>
      </c>
      <c r="BK113" s="660">
        <f t="shared" si="12"/>
        <v>1.2273924727203553</v>
      </c>
      <c r="BL113" s="203">
        <f>VLOOKUP(BI113,'3.1 Metadata'!$B$4:$P$197,15,FALSE)</f>
        <v>0</v>
      </c>
    </row>
    <row r="114" spans="1:64" x14ac:dyDescent="0.25">
      <c r="A114" s="36" t="s">
        <v>496</v>
      </c>
      <c r="B114" s="197" t="s">
        <v>732</v>
      </c>
      <c r="C114" s="39" t="s">
        <v>829</v>
      </c>
      <c r="D114" s="256">
        <v>0.88404799999999994</v>
      </c>
      <c r="E114" s="4">
        <v>0.80392200000000003</v>
      </c>
      <c r="F114" s="4">
        <v>0.80379999999999996</v>
      </c>
      <c r="G114" s="4">
        <v>0.79643299999999995</v>
      </c>
      <c r="H114" s="4">
        <v>0.72967199999999999</v>
      </c>
      <c r="I114" s="4">
        <v>0.67992300000000006</v>
      </c>
      <c r="J114" s="4">
        <v>0.71695799999999998</v>
      </c>
      <c r="K114" s="4">
        <v>0.75430900000000001</v>
      </c>
      <c r="L114" s="4">
        <v>0.718414</v>
      </c>
      <c r="M114" s="4">
        <v>0.77833799999999997</v>
      </c>
      <c r="N114" s="4">
        <v>0.75294499999999998</v>
      </c>
      <c r="O114" s="4">
        <v>0.75272799999999995</v>
      </c>
      <c r="P114" s="4">
        <v>0.90129599999999999</v>
      </c>
      <c r="Q114" s="4">
        <v>0.90342100000000003</v>
      </c>
      <c r="R114" s="4">
        <v>0.88520600000000005</v>
      </c>
      <c r="S114" s="4">
        <v>0.846773</v>
      </c>
      <c r="T114" s="4">
        <v>0.89327599999999996</v>
      </c>
      <c r="U114" s="257">
        <v>0.87550600000000001</v>
      </c>
      <c r="V114" s="40">
        <v>86.444430403963565</v>
      </c>
      <c r="W114" s="37">
        <v>87.818714904011713</v>
      </c>
      <c r="X114" s="37">
        <v>87.991189928916143</v>
      </c>
      <c r="Y114" s="37">
        <v>89.891944198042225</v>
      </c>
      <c r="Z114" s="37">
        <v>92.190698872822537</v>
      </c>
      <c r="AA114" s="37">
        <v>94.451032356251531</v>
      </c>
      <c r="AB114" s="37">
        <v>94.504726417862045</v>
      </c>
      <c r="AC114" s="37">
        <v>95.502347219353794</v>
      </c>
      <c r="AD114" s="37">
        <v>96.427871372733364</v>
      </c>
      <c r="AE114" s="37">
        <v>97.547945655855443</v>
      </c>
      <c r="AF114" s="37">
        <v>98.309195292868097</v>
      </c>
      <c r="AG114" s="37">
        <v>98.874831667729808</v>
      </c>
      <c r="AH114" s="38">
        <v>100</v>
      </c>
      <c r="AI114" s="37">
        <v>100.15943200640665</v>
      </c>
      <c r="AJ114" s="37">
        <v>101.04735875567906</v>
      </c>
      <c r="AK114" s="37">
        <v>102.04926589804879</v>
      </c>
      <c r="AL114" s="37">
        <v>103.35475470636753</v>
      </c>
      <c r="AM114" s="41">
        <v>105.96319327999863</v>
      </c>
      <c r="AN114" s="40" t="e">
        <v>#REF!</v>
      </c>
      <c r="AO114" s="37" t="e">
        <v>#REF!</v>
      </c>
      <c r="AP114" s="37" t="e">
        <v>#REF!</v>
      </c>
      <c r="AQ114" s="37" t="e">
        <v>#REF!</v>
      </c>
      <c r="AR114" s="37" t="e">
        <v>#REF!</v>
      </c>
      <c r="AS114" s="37" t="e">
        <v>#REF!</v>
      </c>
      <c r="AT114" s="37" t="e">
        <v>#REF!</v>
      </c>
      <c r="AU114" s="37" t="e">
        <v>#REF!</v>
      </c>
      <c r="AV114" s="37" t="e">
        <v>#REF!</v>
      </c>
      <c r="AW114" s="37" t="e">
        <v>#REF!</v>
      </c>
      <c r="AX114" s="37" t="e">
        <v>#REF!</v>
      </c>
      <c r="AY114" s="37" t="e">
        <v>#REF!</v>
      </c>
      <c r="AZ114" s="37" t="e">
        <v>#REF!</v>
      </c>
      <c r="BA114" s="37" t="e">
        <v>#REF!</v>
      </c>
      <c r="BB114" s="37" t="e">
        <v>#REF!</v>
      </c>
      <c r="BC114" s="37" t="e">
        <v>#REF!</v>
      </c>
      <c r="BD114" s="37" t="e">
        <v>#REF!</v>
      </c>
      <c r="BE114" s="41" t="e">
        <v>#REF!</v>
      </c>
      <c r="BF114" s="42" t="e">
        <f t="shared" si="13"/>
        <v>#REF!</v>
      </c>
      <c r="BG114" s="43" t="e">
        <f t="shared" si="15"/>
        <v>#REF!</v>
      </c>
      <c r="BH114" s="43" t="e">
        <f t="shared" si="14"/>
        <v>#REF!</v>
      </c>
      <c r="BI114" s="22" t="str">
        <f>VLOOKUP(A114,'3.1 Metadata'!A115:B286,2,FALSE)</f>
        <v>MCO</v>
      </c>
      <c r="BJ114" s="23">
        <f t="shared" si="11"/>
        <v>1.0822221412943704</v>
      </c>
      <c r="BK114" s="660">
        <f t="shared" si="12"/>
        <v>1.0335475470636752</v>
      </c>
      <c r="BL114" s="203">
        <f>VLOOKUP(BI114,'3.1 Metadata'!$B$4:$P$197,15,FALSE)</f>
        <v>0</v>
      </c>
    </row>
    <row r="115" spans="1:64" x14ac:dyDescent="0.25">
      <c r="A115" s="36" t="s">
        <v>497</v>
      </c>
      <c r="B115" s="197" t="s">
        <v>733</v>
      </c>
      <c r="C115" s="39" t="s">
        <v>907</v>
      </c>
      <c r="D115" s="40">
        <v>1146.5425</v>
      </c>
      <c r="E115" s="37">
        <v>1185.2974999999999</v>
      </c>
      <c r="F115" s="37">
        <v>1205.2466666666701</v>
      </c>
      <c r="G115" s="37">
        <v>1179.69916666667</v>
      </c>
      <c r="H115" s="37">
        <v>1170.40083333333</v>
      </c>
      <c r="I115" s="37">
        <v>1165.80416666667</v>
      </c>
      <c r="J115" s="37">
        <v>1437.7950000000001</v>
      </c>
      <c r="K115" s="37">
        <v>1357.06416666667</v>
      </c>
      <c r="L115" s="37">
        <v>1265.51583333333</v>
      </c>
      <c r="M115" s="37">
        <v>1357.58</v>
      </c>
      <c r="N115" s="37">
        <v>1523.9275</v>
      </c>
      <c r="O115" s="37">
        <v>1817.9387083333299</v>
      </c>
      <c r="P115" s="37">
        <v>1970.3091666666701</v>
      </c>
      <c r="Q115" s="37">
        <v>2140.2908640611599</v>
      </c>
      <c r="R115" s="37">
        <v>2439.7772011124398</v>
      </c>
      <c r="S115" s="37">
        <v>2472.4840511423499</v>
      </c>
      <c r="T115" s="37">
        <v>2663.5413982016298</v>
      </c>
      <c r="U115" s="41">
        <v>2813.2898353264</v>
      </c>
      <c r="V115" s="40">
        <v>21.07764911812718</v>
      </c>
      <c r="W115" s="37">
        <v>24.595819232435325</v>
      </c>
      <c r="X115" s="37">
        <v>29.53919490174524</v>
      </c>
      <c r="Y115" s="37">
        <v>36.033910210240514</v>
      </c>
      <c r="Z115" s="37">
        <v>40.224137836511595</v>
      </c>
      <c r="AA115" s="37">
        <v>48.851714110984943</v>
      </c>
      <c r="AB115" s="37">
        <v>49.744090174585615</v>
      </c>
      <c r="AC115" s="37">
        <v>69.232923323284368</v>
      </c>
      <c r="AD115" s="37">
        <v>79.700432807913373</v>
      </c>
      <c r="AE115" s="37">
        <v>89.889638087074957</v>
      </c>
      <c r="AF115" s="37">
        <v>92.503492434713692</v>
      </c>
      <c r="AG115" s="37">
        <v>99.393926433698198</v>
      </c>
      <c r="AH115" s="38">
        <v>100</v>
      </c>
      <c r="AI115" s="37">
        <v>102.99312676407123</v>
      </c>
      <c r="AJ115" s="37">
        <v>114.11684422198478</v>
      </c>
      <c r="AK115" s="37">
        <v>123.20124782995249</v>
      </c>
      <c r="AL115" s="37">
        <v>135.48713899930112</v>
      </c>
      <c r="AM115" s="41">
        <v>140.50927027079103</v>
      </c>
      <c r="AN115" s="40">
        <v>167.691784300309</v>
      </c>
      <c r="AO115" s="37">
        <v>190.55195050325401</v>
      </c>
      <c r="AP115" s="37">
        <v>221.936716829294</v>
      </c>
      <c r="AQ115" s="37">
        <v>262.781140725098</v>
      </c>
      <c r="AR115" s="37">
        <v>285.665063108884</v>
      </c>
      <c r="AS115" s="37">
        <v>340.31704433681</v>
      </c>
      <c r="AT115" s="37">
        <v>343.91181664420799</v>
      </c>
      <c r="AU115" s="37">
        <v>473.137003092643</v>
      </c>
      <c r="AV115" s="37">
        <v>533.52697753906295</v>
      </c>
      <c r="AW115" s="37">
        <v>577.66015625</v>
      </c>
      <c r="AX115" s="37">
        <v>630.67980957031295</v>
      </c>
      <c r="AY115" s="37">
        <v>683.76745605468795</v>
      </c>
      <c r="AZ115" s="37">
        <v>717.072265625</v>
      </c>
      <c r="BA115" s="37">
        <v>729.22277832031295</v>
      </c>
      <c r="BB115" s="37">
        <v>791.43603515625</v>
      </c>
      <c r="BC115" s="37">
        <v>834.40530398361705</v>
      </c>
      <c r="BD115" s="37">
        <v>901.520473730601</v>
      </c>
      <c r="BE115" s="41">
        <v>923.80363231112904</v>
      </c>
      <c r="BF115" s="42">
        <f t="shared" si="13"/>
        <v>0.33846685256677056</v>
      </c>
      <c r="BG115" s="43">
        <f t="shared" si="15"/>
        <v>2.9544990666485615</v>
      </c>
      <c r="BH115" s="43">
        <f t="shared" si="14"/>
        <v>0.3486474808739517</v>
      </c>
      <c r="BI115" s="22" t="str">
        <f>VLOOKUP(A115,'3.1 Metadata'!A116:B287,2,FALSE)</f>
        <v>MNG</v>
      </c>
      <c r="BJ115" s="23">
        <f t="shared" si="11"/>
        <v>1.9569755615639906</v>
      </c>
      <c r="BK115" s="660">
        <f t="shared" si="12"/>
        <v>1.3548713899930112</v>
      </c>
      <c r="BL115" s="203">
        <f>VLOOKUP(BI115,'3.1 Metadata'!$B$4:$P$197,15,FALSE)</f>
        <v>0</v>
      </c>
    </row>
    <row r="116" spans="1:64" x14ac:dyDescent="0.25">
      <c r="A116" s="36" t="s">
        <v>498</v>
      </c>
      <c r="B116" s="197" t="s">
        <v>734</v>
      </c>
      <c r="C116" s="39" t="s">
        <v>829</v>
      </c>
      <c r="D116" s="40">
        <v>0.88404792718496095</v>
      </c>
      <c r="E116" s="37">
        <v>0.80392164774760499</v>
      </c>
      <c r="F116" s="37">
        <v>0.80380019216141596</v>
      </c>
      <c r="G116" s="37">
        <v>0.79643273094909595</v>
      </c>
      <c r="H116" s="37">
        <v>0.72967239998408795</v>
      </c>
      <c r="I116" s="37">
        <v>0.67992268004272904</v>
      </c>
      <c r="J116" s="37">
        <v>0.71695770201613596</v>
      </c>
      <c r="K116" s="37">
        <v>0.75430899010597896</v>
      </c>
      <c r="L116" s="37">
        <v>0.71841389865332195</v>
      </c>
      <c r="M116" s="37">
        <v>0.77833812041681205</v>
      </c>
      <c r="N116" s="37">
        <v>0.75294512270200198</v>
      </c>
      <c r="O116" s="37">
        <v>0.75272819693259096</v>
      </c>
      <c r="P116" s="37">
        <v>0.90129642336709603</v>
      </c>
      <c r="Q116" s="37">
        <v>0.90342143625728799</v>
      </c>
      <c r="R116" s="37">
        <v>0.88520550826938005</v>
      </c>
      <c r="S116" s="37">
        <v>0.84677266710809596</v>
      </c>
      <c r="T116" s="37">
        <v>0.89321558147922597</v>
      </c>
      <c r="U116" s="41">
        <v>0.87747520723301198</v>
      </c>
      <c r="V116" s="40">
        <v>59.193555614286645</v>
      </c>
      <c r="W116" s="37">
        <v>62.677525147546106</v>
      </c>
      <c r="X116" s="37">
        <v>65.394336483942681</v>
      </c>
      <c r="Y116" s="37">
        <v>72.00371528114529</v>
      </c>
      <c r="Z116" s="37">
        <v>83.554217829181454</v>
      </c>
      <c r="AA116" s="37">
        <v>89.928674222239508</v>
      </c>
      <c r="AB116" s="37">
        <v>92.094077906552243</v>
      </c>
      <c r="AC116" s="37">
        <v>93.5714535894259</v>
      </c>
      <c r="AD116" s="37">
        <v>94.696840782477835</v>
      </c>
      <c r="AE116" s="37">
        <v>94.864470288777341</v>
      </c>
      <c r="AF116" s="37">
        <v>96.825291288348069</v>
      </c>
      <c r="AG116" s="37">
        <v>97.828622377350129</v>
      </c>
      <c r="AH116" s="38">
        <v>100</v>
      </c>
      <c r="AI116" s="37">
        <v>105.101095416601</v>
      </c>
      <c r="AJ116" s="37">
        <v>109.12115563662574</v>
      </c>
      <c r="AK116" s="37">
        <v>112.6415202274587</v>
      </c>
      <c r="AL116" s="37">
        <v>114.91929228627002</v>
      </c>
      <c r="AM116" s="41">
        <v>114.71748867942688</v>
      </c>
      <c r="AN116" s="40">
        <v>0.33598965602167302</v>
      </c>
      <c r="AO116" s="37">
        <v>0.34714104815979702</v>
      </c>
      <c r="AP116" s="37">
        <v>0.35541061733854101</v>
      </c>
      <c r="AQ116" s="37">
        <v>0.33729811788643699</v>
      </c>
      <c r="AR116" s="37">
        <v>0.35044884295628398</v>
      </c>
      <c r="AS116" s="37">
        <v>0.36405294683591399</v>
      </c>
      <c r="AT116" s="37">
        <v>0.37184135421228298</v>
      </c>
      <c r="AU116" s="37">
        <v>0.36998509055407103</v>
      </c>
      <c r="AV116" s="37">
        <v>0.36380103314871798</v>
      </c>
      <c r="AW116" s="37">
        <v>0.36976958933861298</v>
      </c>
      <c r="AX116" s="37">
        <v>0.36400559819934197</v>
      </c>
      <c r="AY116" s="37">
        <v>0.36178565287171799</v>
      </c>
      <c r="AZ116" s="37">
        <v>0.35963841564229698</v>
      </c>
      <c r="BA116" s="37">
        <v>0.34914143272762599</v>
      </c>
      <c r="BB116" s="37">
        <v>0.35095449988326299</v>
      </c>
      <c r="BC116" s="37">
        <v>0.34874493322379402</v>
      </c>
      <c r="BD116" s="37">
        <v>0.34458519082309402</v>
      </c>
      <c r="BE116" s="41">
        <v>0.33633205070922201</v>
      </c>
      <c r="BF116" s="42">
        <f t="shared" si="13"/>
        <v>0.38578054163860132</v>
      </c>
      <c r="BG116" s="43">
        <f t="shared" si="15"/>
        <v>2.5921473274740712</v>
      </c>
      <c r="BH116" s="43">
        <f t="shared" si="14"/>
        <v>0.49049540096570882</v>
      </c>
      <c r="BI116" s="22" t="str">
        <f>VLOOKUP(A116,'3.1 Metadata'!A117:B288,2,FALSE)</f>
        <v>MNE</v>
      </c>
      <c r="BJ116" s="23">
        <f t="shared" si="11"/>
        <v>1.2281447800363823</v>
      </c>
      <c r="BK116" s="660">
        <f t="shared" si="12"/>
        <v>1.1491929228627003</v>
      </c>
      <c r="BL116" s="203">
        <f>VLOOKUP(BI116,'3.1 Metadata'!$B$4:$P$197,15,FALSE)</f>
        <v>0</v>
      </c>
    </row>
    <row r="117" spans="1:64" x14ac:dyDescent="0.25">
      <c r="A117" s="36" t="s">
        <v>499</v>
      </c>
      <c r="B117" s="197" t="s">
        <v>735</v>
      </c>
      <c r="C117" s="39" t="s">
        <v>908</v>
      </c>
      <c r="D117" s="40">
        <v>9.5743833333333299</v>
      </c>
      <c r="E117" s="37">
        <v>8.8680166666666693</v>
      </c>
      <c r="F117" s="37">
        <v>8.8650083333333303</v>
      </c>
      <c r="G117" s="37">
        <v>8.7955833333333295</v>
      </c>
      <c r="H117" s="37">
        <v>8.1923333333333304</v>
      </c>
      <c r="I117" s="37">
        <v>7.7503250000000001</v>
      </c>
      <c r="J117" s="37">
        <v>8.0571000000000002</v>
      </c>
      <c r="K117" s="37">
        <v>8.4171583333333295</v>
      </c>
      <c r="L117" s="37">
        <v>8.0898749999999993</v>
      </c>
      <c r="M117" s="37">
        <v>8.6284445833333301</v>
      </c>
      <c r="N117" s="37">
        <v>8.4055039167442995</v>
      </c>
      <c r="O117" s="37">
        <v>8.4063366882615203</v>
      </c>
      <c r="P117" s="37">
        <v>9.7643482795011103</v>
      </c>
      <c r="Q117" s="37">
        <v>9.8074760315024996</v>
      </c>
      <c r="R117" s="37">
        <v>9.6919978888288991</v>
      </c>
      <c r="S117" s="37">
        <v>9.3861024209197197</v>
      </c>
      <c r="T117" s="37">
        <v>9.6170760995074396</v>
      </c>
      <c r="U117" s="41">
        <v>9.4968473222196899</v>
      </c>
      <c r="V117" s="40">
        <v>84.814869901813879</v>
      </c>
      <c r="W117" s="37">
        <v>85.848950697780609</v>
      </c>
      <c r="X117" s="37">
        <v>86.87101732204205</v>
      </c>
      <c r="Y117" s="37">
        <v>88.215807389627059</v>
      </c>
      <c r="Z117" s="37">
        <v>91.387214008806112</v>
      </c>
      <c r="AA117" s="37">
        <v>95.527509084671109</v>
      </c>
      <c r="AB117" s="37">
        <v>95.667850675957297</v>
      </c>
      <c r="AC117" s="37">
        <v>96.601206979608619</v>
      </c>
      <c r="AD117" s="37">
        <v>95.933711422818121</v>
      </c>
      <c r="AE117" s="37">
        <v>96.288028416236841</v>
      </c>
      <c r="AF117" s="37">
        <v>97.546794143068425</v>
      </c>
      <c r="AG117" s="37">
        <v>97.915335273698702</v>
      </c>
      <c r="AH117" s="38">
        <v>100</v>
      </c>
      <c r="AI117" s="37">
        <v>101.48315700501477</v>
      </c>
      <c r="AJ117" s="37">
        <v>102.12751551690454</v>
      </c>
      <c r="AK117" s="37">
        <v>103.24033162005873</v>
      </c>
      <c r="AL117" s="37">
        <v>104.64138239089482</v>
      </c>
      <c r="AM117" s="41">
        <v>105.53875937471979</v>
      </c>
      <c r="AN117" s="40">
        <v>3.8586019672148</v>
      </c>
      <c r="AO117" s="37">
        <v>3.8032551602266</v>
      </c>
      <c r="AP117" s="37">
        <v>3.7322762054796699</v>
      </c>
      <c r="AQ117" s="37">
        <v>3.6787271765406202</v>
      </c>
      <c r="AR117" s="37">
        <v>3.7112839953119998</v>
      </c>
      <c r="AS117" s="37">
        <v>3.8054034990071699</v>
      </c>
      <c r="AT117" s="37">
        <v>3.7821607996274</v>
      </c>
      <c r="AU117" s="37">
        <v>3.7750713414924202</v>
      </c>
      <c r="AV117" s="37">
        <v>3.6722760200500502</v>
      </c>
      <c r="AW117" s="37">
        <v>3.7496287822723402</v>
      </c>
      <c r="AX117" s="37">
        <v>3.7939896583557098</v>
      </c>
      <c r="AY117" s="37">
        <v>4.0338625907897896</v>
      </c>
      <c r="AZ117" s="37">
        <v>3.9964454174041699</v>
      </c>
      <c r="BA117" s="37">
        <v>3.9940369129180899</v>
      </c>
      <c r="BB117" s="37">
        <v>4.0234403610229501</v>
      </c>
      <c r="BC117" s="37">
        <v>3.9719161767410398</v>
      </c>
      <c r="BD117" s="37">
        <v>3.9552116157327499</v>
      </c>
      <c r="BE117" s="41">
        <v>3.9416259281361499</v>
      </c>
      <c r="BF117" s="42">
        <f t="shared" si="13"/>
        <v>0.41126965980183156</v>
      </c>
      <c r="BG117" s="268">
        <f t="shared" si="15"/>
        <v>2.4314947046710071</v>
      </c>
      <c r="BH117" s="268">
        <f t="shared" si="14"/>
        <v>0.44849712836486844</v>
      </c>
      <c r="BI117" s="262" t="str">
        <f>VLOOKUP(A117,'3.1 Metadata'!A118:B289,2,FALSE)</f>
        <v>MAR</v>
      </c>
      <c r="BJ117" s="260">
        <f t="shared" si="11"/>
        <v>1.0832305895824199</v>
      </c>
      <c r="BK117" s="660">
        <f t="shared" si="12"/>
        <v>1.0464138239089482</v>
      </c>
      <c r="BL117" s="203">
        <f>VLOOKUP(BI117,'3.1 Metadata'!$B$4:$P$197,15,FALSE)</f>
        <v>1</v>
      </c>
    </row>
    <row r="118" spans="1:64" x14ac:dyDescent="0.25">
      <c r="A118" s="36" t="s">
        <v>500</v>
      </c>
      <c r="B118" s="197" t="s">
        <v>736</v>
      </c>
      <c r="C118" s="39" t="s">
        <v>909</v>
      </c>
      <c r="D118" s="40">
        <v>23.7822675</v>
      </c>
      <c r="E118" s="37">
        <v>22.581342500000002</v>
      </c>
      <c r="F118" s="37">
        <v>23.060964999999999</v>
      </c>
      <c r="G118" s="37">
        <v>25.400779166666702</v>
      </c>
      <c r="H118" s="37">
        <v>25.840341450216499</v>
      </c>
      <c r="I118" s="37">
        <v>24.300642472865299</v>
      </c>
      <c r="J118" s="37">
        <v>27.518299963924999</v>
      </c>
      <c r="K118" s="37">
        <v>33.960098800690801</v>
      </c>
      <c r="L118" s="37">
        <v>29.067599931977501</v>
      </c>
      <c r="M118" s="37">
        <v>28.3729844798921</v>
      </c>
      <c r="N118" s="37">
        <v>30.1041110929498</v>
      </c>
      <c r="O118" s="37">
        <v>31.352687700944301</v>
      </c>
      <c r="P118" s="37">
        <v>39.982474146540603</v>
      </c>
      <c r="Q118" s="37">
        <v>63.056232731037099</v>
      </c>
      <c r="R118" s="37">
        <v>63.584322913398999</v>
      </c>
      <c r="S118" s="37">
        <v>60.326207643202203</v>
      </c>
      <c r="T118" s="37">
        <v>62.548333333333296</v>
      </c>
      <c r="U118" s="41">
        <v>69.465000000000003</v>
      </c>
      <c r="V118" s="40">
        <v>54.873247461210731</v>
      </c>
      <c r="W118" s="37">
        <v>58.449705282054509</v>
      </c>
      <c r="X118" s="37">
        <v>62.653039070586047</v>
      </c>
      <c r="Y118" s="37">
        <v>67.586412876108355</v>
      </c>
      <c r="Z118" s="37">
        <v>72.682485481157826</v>
      </c>
      <c r="AA118" s="37">
        <v>76.521655635735925</v>
      </c>
      <c r="AB118" s="37">
        <v>77.338916338936315</v>
      </c>
      <c r="AC118" s="37">
        <v>83.524960493702423</v>
      </c>
      <c r="AD118" s="37">
        <v>86.195157371774982</v>
      </c>
      <c r="AE118" s="37">
        <v>89.182744809739361</v>
      </c>
      <c r="AF118" s="37">
        <v>91.837162461799664</v>
      </c>
      <c r="AG118" s="37">
        <v>92.949021501591162</v>
      </c>
      <c r="AH118" s="38">
        <v>100</v>
      </c>
      <c r="AI118" s="37">
        <v>113.67560965432007</v>
      </c>
      <c r="AJ118" s="37">
        <v>122.36123031740749</v>
      </c>
      <c r="AK118" s="37">
        <v>126.03349841325333</v>
      </c>
      <c r="AL118" s="37">
        <v>132.40538459559878</v>
      </c>
      <c r="AM118" s="41">
        <v>135.7154953340559</v>
      </c>
      <c r="AN118" s="40">
        <v>12.78181142046</v>
      </c>
      <c r="AO118" s="37">
        <v>13.257955568797</v>
      </c>
      <c r="AP118" s="37">
        <v>13.782080178857701</v>
      </c>
      <c r="AQ118" s="37">
        <v>14.4305979183045</v>
      </c>
      <c r="AR118" s="37">
        <v>15.1127077077078</v>
      </c>
      <c r="AS118" s="37">
        <v>15.6073934689925</v>
      </c>
      <c r="AT118" s="37">
        <v>15.6547384559485</v>
      </c>
      <c r="AU118" s="37">
        <v>16.712162552441999</v>
      </c>
      <c r="AV118" s="37">
        <v>16.893541336059599</v>
      </c>
      <c r="AW118" s="37">
        <v>18.019264221191399</v>
      </c>
      <c r="AX118" s="37">
        <v>18.425573348998999</v>
      </c>
      <c r="AY118" s="37">
        <v>18.5511798858643</v>
      </c>
      <c r="AZ118" s="37">
        <v>18.264247894287099</v>
      </c>
      <c r="BA118" s="37">
        <v>19.8335285186768</v>
      </c>
      <c r="BB118" s="37">
        <v>22.855552673339801</v>
      </c>
      <c r="BC118" s="37">
        <v>22.989512722609302</v>
      </c>
      <c r="BD118" s="37">
        <v>23.7282109292012</v>
      </c>
      <c r="BE118" s="41">
        <v>24.031780497421199</v>
      </c>
      <c r="BF118" s="42">
        <f t="shared" si="13"/>
        <v>0.37935800467693592</v>
      </c>
      <c r="BG118" s="268">
        <f t="shared" si="15"/>
        <v>2.6360324223331135</v>
      </c>
      <c r="BH118" s="268">
        <f t="shared" si="14"/>
        <v>0.49211171765207135</v>
      </c>
      <c r="BI118" s="262" t="str">
        <f>VLOOKUP(A118,'3.1 Metadata'!A119:B290,2,FALSE)</f>
        <v>MOZ</v>
      </c>
      <c r="BJ118" s="260">
        <f t="shared" si="11"/>
        <v>1.5852193621280648</v>
      </c>
      <c r="BK118" s="660">
        <f t="shared" si="12"/>
        <v>1.3240538459559876</v>
      </c>
      <c r="BL118" s="203">
        <f>VLOOKUP(BI118,'3.1 Metadata'!$B$4:$P$197,15,FALSE)</f>
        <v>1</v>
      </c>
    </row>
    <row r="119" spans="1:64" x14ac:dyDescent="0.25">
      <c r="A119" s="36" t="s">
        <v>501</v>
      </c>
      <c r="B119" s="197" t="s">
        <v>737</v>
      </c>
      <c r="C119" s="39" t="s">
        <v>910</v>
      </c>
      <c r="D119" s="40">
        <v>6.1389250000000004</v>
      </c>
      <c r="E119" s="37">
        <v>5.8058333333333296</v>
      </c>
      <c r="F119" s="37">
        <v>5.81816666666667</v>
      </c>
      <c r="G119" s="37">
        <v>5.84294166666667</v>
      </c>
      <c r="H119" s="37">
        <v>5.6168833333333303</v>
      </c>
      <c r="I119" s="37">
        <v>5.4414499999999997</v>
      </c>
      <c r="J119" s="37">
        <v>5.5763666666666696</v>
      </c>
      <c r="K119" s="37">
        <v>5.6348833333333301</v>
      </c>
      <c r="L119" s="37">
        <v>5.4441083333333298</v>
      </c>
      <c r="M119" s="37">
        <v>640.653416666667</v>
      </c>
      <c r="N119" s="37">
        <v>933.57045635687905</v>
      </c>
      <c r="O119" s="37">
        <v>984.34574756004599</v>
      </c>
      <c r="P119" s="37">
        <v>1162.6153286255401</v>
      </c>
      <c r="Q119" s="37">
        <v>1234.8695166666701</v>
      </c>
      <c r="R119" s="37">
        <v>1360.35870704085</v>
      </c>
      <c r="S119" s="37">
        <v>1429.8079752010699</v>
      </c>
      <c r="T119" s="37">
        <v>1518.2551166666699</v>
      </c>
      <c r="U119" s="41">
        <v>1381.61916666667</v>
      </c>
      <c r="V119" s="40">
        <v>29.657442044562998</v>
      </c>
      <c r="W119" s="37">
        <v>32.837386593465922</v>
      </c>
      <c r="X119" s="37">
        <v>36.782357668657042</v>
      </c>
      <c r="Y119" s="37">
        <v>44.274000154011517</v>
      </c>
      <c r="Z119" s="37">
        <v>54.277235773027776</v>
      </c>
      <c r="AA119" s="37">
        <v>63.919223249562421</v>
      </c>
      <c r="AB119" s="37">
        <v>69.519728278354719</v>
      </c>
      <c r="AC119" s="37">
        <v>73.708899106041883</v>
      </c>
      <c r="AD119" s="37">
        <v>80.105209313532598</v>
      </c>
      <c r="AE119" s="37">
        <v>85.260353096344858</v>
      </c>
      <c r="AF119" s="37">
        <v>88.497681522293618</v>
      </c>
      <c r="AG119" s="37">
        <v>92.272290489857994</v>
      </c>
      <c r="AH119" s="38">
        <v>100</v>
      </c>
      <c r="AI119" s="37">
        <v>97.348647586175687</v>
      </c>
      <c r="AJ119" s="37">
        <v>102.57909406578614</v>
      </c>
      <c r="AK119" s="37">
        <v>108.16520218113752</v>
      </c>
      <c r="AL119" s="37">
        <v>114.9419886101998</v>
      </c>
      <c r="AM119" s="41">
        <v>120.75460536008491</v>
      </c>
      <c r="AN119" s="40">
        <v>115.188688654732</v>
      </c>
      <c r="AO119" s="37">
        <v>124.19588897920799</v>
      </c>
      <c r="AP119" s="37">
        <v>134.913868186526</v>
      </c>
      <c r="AQ119" s="37">
        <v>157.62245673574901</v>
      </c>
      <c r="AR119" s="37">
        <v>188.180507488215</v>
      </c>
      <c r="AS119" s="37">
        <v>217.381164574569</v>
      </c>
      <c r="AT119" s="37">
        <v>234.63900087171299</v>
      </c>
      <c r="AU119" s="37">
        <v>245.912552699965</v>
      </c>
      <c r="AV119" s="37">
        <v>261.783935546875</v>
      </c>
      <c r="AW119" s="37">
        <v>267.49615478515602</v>
      </c>
      <c r="AX119" s="37">
        <v>278.55938720703102</v>
      </c>
      <c r="AY119" s="37">
        <v>294.00662231445301</v>
      </c>
      <c r="AZ119" s="37">
        <v>318.97854614257801</v>
      </c>
      <c r="BA119" s="37">
        <v>347.07058715820301</v>
      </c>
      <c r="BB119" s="37">
        <v>366.71325683593801</v>
      </c>
      <c r="BC119" s="37">
        <v>377.61670611236502</v>
      </c>
      <c r="BD119" s="37">
        <v>394.23748197079698</v>
      </c>
      <c r="BE119" s="41">
        <v>409.24188264698199</v>
      </c>
      <c r="BF119" s="42">
        <f t="shared" si="13"/>
        <v>0.25966484660123895</v>
      </c>
      <c r="BG119" s="268">
        <f t="shared" si="15"/>
        <v>3.8511181358933655</v>
      </c>
      <c r="BH119" s="268">
        <f t="shared" si="14"/>
        <v>43.641108103385484</v>
      </c>
      <c r="BI119" s="262" t="str">
        <f>VLOOKUP(A119,'3.1 Metadata'!A120:B291,2,FALSE)</f>
        <v>MMR</v>
      </c>
      <c r="BJ119" s="260">
        <f t="shared" si="11"/>
        <v>1.5594044953084647</v>
      </c>
      <c r="BK119" s="660">
        <f t="shared" si="12"/>
        <v>1.149419886101998</v>
      </c>
      <c r="BL119" s="203">
        <f>VLOOKUP(BI119,'3.1 Metadata'!$B$4:$P$197,15,FALSE)</f>
        <v>1</v>
      </c>
    </row>
    <row r="120" spans="1:64" x14ac:dyDescent="0.25">
      <c r="A120" s="36" t="s">
        <v>502</v>
      </c>
      <c r="B120" s="197" t="s">
        <v>738</v>
      </c>
      <c r="C120" s="39" t="s">
        <v>911</v>
      </c>
      <c r="D120" s="40">
        <v>7.5647491666666697</v>
      </c>
      <c r="E120" s="37">
        <v>6.4596925000000001</v>
      </c>
      <c r="F120" s="37">
        <v>6.3771166666666703</v>
      </c>
      <c r="G120" s="37">
        <v>6.76715</v>
      </c>
      <c r="H120" s="37">
        <v>7.0543916666666702</v>
      </c>
      <c r="I120" s="37">
        <v>8.2517416666666694</v>
      </c>
      <c r="J120" s="37">
        <v>8.5228198333333296</v>
      </c>
      <c r="K120" s="37">
        <v>7.3302500000000004</v>
      </c>
      <c r="L120" s="37">
        <v>7.3000249999999998</v>
      </c>
      <c r="M120" s="37">
        <v>8.1937708333333301</v>
      </c>
      <c r="N120" s="37">
        <v>9.7500750000000007</v>
      </c>
      <c r="O120" s="37">
        <v>10.8428875</v>
      </c>
      <c r="P120" s="37">
        <v>12.8819208333333</v>
      </c>
      <c r="Q120" s="37">
        <v>14.708766666666699</v>
      </c>
      <c r="R120" s="37">
        <v>13.312900000000001</v>
      </c>
      <c r="S120" s="37">
        <v>13.2339416666667</v>
      </c>
      <c r="T120" s="37">
        <v>14.4486904166667</v>
      </c>
      <c r="U120" s="41">
        <v>16.463266666666701</v>
      </c>
      <c r="V120" s="40">
        <v>46.677475666359513</v>
      </c>
      <c r="W120" s="37">
        <v>47.629814172096047</v>
      </c>
      <c r="X120" s="37">
        <v>50.296170028006379</v>
      </c>
      <c r="Y120" s="37">
        <v>55.027322422316047</v>
      </c>
      <c r="Z120" s="37">
        <v>60.137398562937193</v>
      </c>
      <c r="AA120" s="37">
        <v>66.729306830596357</v>
      </c>
      <c r="AB120" s="37">
        <v>71.363926969258856</v>
      </c>
      <c r="AC120" s="37">
        <v>74.022874452970427</v>
      </c>
      <c r="AD120" s="37">
        <v>76.846755593271709</v>
      </c>
      <c r="AE120" s="37">
        <v>85.499937324900699</v>
      </c>
      <c r="AF120" s="37">
        <v>88.953956006900896</v>
      </c>
      <c r="AG120" s="37">
        <v>96.279218034702609</v>
      </c>
      <c r="AH120" s="38">
        <v>100</v>
      </c>
      <c r="AI120" s="37">
        <v>107.96867201225912</v>
      </c>
      <c r="AJ120" s="37">
        <v>118.67812587257225</v>
      </c>
      <c r="AK120" s="37">
        <v>123.9337684446856</v>
      </c>
      <c r="AL120" s="37">
        <v>124.69308790165776</v>
      </c>
      <c r="AM120" s="41">
        <v>131.95094972097436</v>
      </c>
      <c r="AN120" s="40">
        <v>3.4156655349728799</v>
      </c>
      <c r="AO120" s="37">
        <v>3.3939805897936699</v>
      </c>
      <c r="AP120" s="37">
        <v>3.4757119681880599</v>
      </c>
      <c r="AQ120" s="37">
        <v>3.6909617415537901</v>
      </c>
      <c r="AR120" s="37">
        <v>3.92819812088208</v>
      </c>
      <c r="AS120" s="37">
        <v>4.2756177212872002</v>
      </c>
      <c r="AT120" s="37">
        <v>4.5379813575308603</v>
      </c>
      <c r="AU120" s="37">
        <v>4.6528446393567302</v>
      </c>
      <c r="AV120" s="37">
        <v>4.7315082550048801</v>
      </c>
      <c r="AW120" s="37">
        <v>5.2124400138854998</v>
      </c>
      <c r="AX120" s="37">
        <v>5.4001631736755398</v>
      </c>
      <c r="AY120" s="37">
        <v>5.6662178039550799</v>
      </c>
      <c r="AZ120" s="37">
        <v>5.9320945739746103</v>
      </c>
      <c r="BA120" s="37">
        <v>6.4141111373901403</v>
      </c>
      <c r="BB120" s="37">
        <v>7.0205979347229004</v>
      </c>
      <c r="BC120" s="37">
        <v>7.1596033123345997</v>
      </c>
      <c r="BD120" s="37">
        <v>7.0771313685838697</v>
      </c>
      <c r="BE120" s="41">
        <v>7.3998780559088599</v>
      </c>
      <c r="BF120" s="42">
        <f t="shared" si="13"/>
        <v>0.48981126763020211</v>
      </c>
      <c r="BG120" s="43">
        <f t="shared" si="15"/>
        <v>2.0416026867617516</v>
      </c>
      <c r="BH120" s="43">
        <f t="shared" si="14"/>
        <v>0.63474569617089871</v>
      </c>
      <c r="BI120" s="22" t="str">
        <f>VLOOKUP(A120,'3.1 Metadata'!A121:B292,2,FALSE)</f>
        <v>NAM</v>
      </c>
      <c r="BJ120" s="23">
        <f t="shared" si="11"/>
        <v>1.6845210189842068</v>
      </c>
      <c r="BK120" s="660">
        <f t="shared" si="12"/>
        <v>1.2469308790165776</v>
      </c>
      <c r="BL120" s="203">
        <f>VLOOKUP(BI120,'3.1 Metadata'!$B$4:$P$197,15,FALSE)</f>
        <v>0</v>
      </c>
    </row>
    <row r="121" spans="1:64" x14ac:dyDescent="0.25">
      <c r="A121" s="36" t="s">
        <v>503</v>
      </c>
      <c r="B121" s="197" t="s">
        <v>739</v>
      </c>
      <c r="C121" s="39" t="s">
        <v>834</v>
      </c>
      <c r="D121" s="40">
        <v>1.54191416666667</v>
      </c>
      <c r="E121" s="37">
        <v>1.3597524999999999</v>
      </c>
      <c r="F121" s="37">
        <v>1.3094733333333299</v>
      </c>
      <c r="G121" s="37">
        <v>1.3279734405000001</v>
      </c>
      <c r="H121" s="37">
        <v>1.1950725</v>
      </c>
      <c r="I121" s="37">
        <v>1.19217833333333</v>
      </c>
      <c r="J121" s="37">
        <v>1.28218881008452</v>
      </c>
      <c r="K121" s="37">
        <v>1.0901594863867701</v>
      </c>
      <c r="L121" s="37">
        <v>0.96946320149673504</v>
      </c>
      <c r="M121" s="37">
        <v>0.96580103065870804</v>
      </c>
      <c r="N121" s="37">
        <v>1.0358430965205401</v>
      </c>
      <c r="O121" s="37">
        <v>1.1093632928169199</v>
      </c>
      <c r="P121" s="37">
        <v>1.33109026245502</v>
      </c>
      <c r="Q121" s="37">
        <v>1.3452139760194699</v>
      </c>
      <c r="R121" s="37">
        <v>1.3047580767159199</v>
      </c>
      <c r="S121" s="37">
        <v>1.33841214646451</v>
      </c>
      <c r="T121" s="37">
        <v>1.4385065442138201</v>
      </c>
      <c r="U121" s="41">
        <v>1.4530851184701601</v>
      </c>
      <c r="V121" s="40">
        <v>0</v>
      </c>
      <c r="W121" s="37">
        <v>110.13986013986012</v>
      </c>
      <c r="X121" s="37">
        <v>106.00961538461537</v>
      </c>
      <c r="Y121" s="37">
        <v>90</v>
      </c>
      <c r="Z121" s="37">
        <v>86.752136752136764</v>
      </c>
      <c r="AA121" s="37">
        <v>102.79720279720279</v>
      </c>
      <c r="AB121" s="37">
        <v>134.61538461538461</v>
      </c>
      <c r="AC121" s="37">
        <v>109.03846153846153</v>
      </c>
      <c r="AD121" s="37">
        <v>122.98951048951051</v>
      </c>
      <c r="AE121" s="37">
        <v>154.94505494505492</v>
      </c>
      <c r="AF121" s="37">
        <v>121.15384615384615</v>
      </c>
      <c r="AG121" s="37">
        <v>113.67521367521367</v>
      </c>
      <c r="AH121" s="38">
        <v>100</v>
      </c>
      <c r="AI121" s="37">
        <v>127.18832891246683</v>
      </c>
      <c r="AJ121" s="37">
        <v>142.82363977485929</v>
      </c>
      <c r="AK121" s="37">
        <v>148.54111405835542</v>
      </c>
      <c r="AL121" s="37">
        <v>154.11140583554376</v>
      </c>
      <c r="AM121" s="41">
        <v>156.94930069930069</v>
      </c>
      <c r="AN121" s="40" t="e">
        <v>#REF!</v>
      </c>
      <c r="AO121" s="37">
        <v>1.03512141243235</v>
      </c>
      <c r="AP121" s="37">
        <v>0.96620755128343505</v>
      </c>
      <c r="AQ121" s="37">
        <v>0.79619597302829603</v>
      </c>
      <c r="AR121" s="37">
        <v>0.74738646971348999</v>
      </c>
      <c r="AS121" s="37">
        <v>0.86872007348342495</v>
      </c>
      <c r="AT121" s="37">
        <v>1.12900266832653</v>
      </c>
      <c r="AU121" s="37">
        <v>0.90395877678365699</v>
      </c>
      <c r="AV121" s="37">
        <v>0.998753796315207</v>
      </c>
      <c r="AW121" s="37">
        <v>1.2345760316785399</v>
      </c>
      <c r="AX121" s="37">
        <v>0.94868476773310095</v>
      </c>
      <c r="AY121" s="37">
        <v>0.87395727779362198</v>
      </c>
      <c r="AZ121" s="37">
        <v>0.76156540949598295</v>
      </c>
      <c r="BA121" s="37">
        <v>0.95856460401591703</v>
      </c>
      <c r="BB121" s="37">
        <v>1.0565376986869399</v>
      </c>
      <c r="BC121" s="37">
        <v>1.07306853477025</v>
      </c>
      <c r="BD121" s="37">
        <v>1.09378292217275</v>
      </c>
      <c r="BE121" s="41">
        <v>1.1006592969561899</v>
      </c>
      <c r="BF121" s="42">
        <f t="shared" si="13"/>
        <v>0.76036005993322042</v>
      </c>
      <c r="BG121" s="43">
        <f t="shared" si="15"/>
        <v>1.3151663964146489</v>
      </c>
      <c r="BH121" s="43">
        <f t="shared" si="14"/>
        <v>0.82919865218963729</v>
      </c>
      <c r="BI121" s="22" t="str">
        <f>VLOOKUP(A121,'3.1 Metadata'!A122:B293,2,FALSE)</f>
        <v>NRU</v>
      </c>
      <c r="BJ121" s="23">
        <f t="shared" si="11"/>
        <v>1.4133673903788846</v>
      </c>
      <c r="BK121" s="660">
        <f t="shared" si="12"/>
        <v>1.5411140583554377</v>
      </c>
      <c r="BL121" s="203">
        <f>VLOOKUP(BI121,'3.1 Metadata'!$B$4:$P$197,15,FALSE)</f>
        <v>0</v>
      </c>
    </row>
    <row r="122" spans="1:64" x14ac:dyDescent="0.25">
      <c r="A122" s="36" t="s">
        <v>504</v>
      </c>
      <c r="B122" s="197" t="s">
        <v>740</v>
      </c>
      <c r="C122" s="39" t="s">
        <v>912</v>
      </c>
      <c r="D122" s="40">
        <v>76.141447499999998</v>
      </c>
      <c r="E122" s="37">
        <v>73.673596666666697</v>
      </c>
      <c r="F122" s="37">
        <v>71.367500000000007</v>
      </c>
      <c r="G122" s="37">
        <v>72.755605833333306</v>
      </c>
      <c r="H122" s="37">
        <v>66.415027499999994</v>
      </c>
      <c r="I122" s="37">
        <v>69.761695000000003</v>
      </c>
      <c r="J122" s="37">
        <v>77.573430739015606</v>
      </c>
      <c r="K122" s="37">
        <v>73.262359015804606</v>
      </c>
      <c r="L122" s="37">
        <v>74.02</v>
      </c>
      <c r="M122" s="37">
        <v>85.225755992383498</v>
      </c>
      <c r="N122" s="37">
        <v>93.084393807548494</v>
      </c>
      <c r="O122" s="37">
        <v>97.554842156794606</v>
      </c>
      <c r="P122" s="37">
        <v>102.405134331356</v>
      </c>
      <c r="Q122" s="37">
        <v>107.383815174654</v>
      </c>
      <c r="R122" s="37">
        <v>104.511885242863</v>
      </c>
      <c r="S122" s="37">
        <v>108.930134109273</v>
      </c>
      <c r="T122" s="37">
        <v>112.609482758621</v>
      </c>
      <c r="U122" s="41">
        <v>118.34518727598601</v>
      </c>
      <c r="V122" s="40">
        <v>33.697054733747322</v>
      </c>
      <c r="W122" s="37">
        <v>35.101017973248247</v>
      </c>
      <c r="X122" s="37">
        <v>37.248986300905237</v>
      </c>
      <c r="Y122" s="37">
        <v>39.990526320785861</v>
      </c>
      <c r="Z122" s="37">
        <v>43.031121587536809</v>
      </c>
      <c r="AA122" s="37">
        <v>45.449408021332246</v>
      </c>
      <c r="AB122" s="37">
        <v>52.679649930112205</v>
      </c>
      <c r="AC122" s="37">
        <v>60.659000917502546</v>
      </c>
      <c r="AD122" s="37">
        <v>76.841388751528712</v>
      </c>
      <c r="AE122" s="37">
        <v>82.789795939673965</v>
      </c>
      <c r="AF122" s="37">
        <v>88.653508248793955</v>
      </c>
      <c r="AG122" s="37">
        <v>95.777142282078401</v>
      </c>
      <c r="AH122" s="38">
        <v>100</v>
      </c>
      <c r="AI122" s="37">
        <v>107.15033478751282</v>
      </c>
      <c r="AJ122" s="37">
        <v>116.0024659921056</v>
      </c>
      <c r="AK122" s="37">
        <v>121.05536922973459</v>
      </c>
      <c r="AL122" s="37">
        <v>126.73426536742851</v>
      </c>
      <c r="AM122" s="41">
        <v>131.30808515412338</v>
      </c>
      <c r="AN122" s="40">
        <v>13.1622867828351</v>
      </c>
      <c r="AO122" s="37">
        <v>13.3512401670312</v>
      </c>
      <c r="AP122" s="37">
        <v>13.7402536963404</v>
      </c>
      <c r="AQ122" s="37">
        <v>14.3182424468727</v>
      </c>
      <c r="AR122" s="37">
        <v>15.0038544152399</v>
      </c>
      <c r="AS122" s="37">
        <v>15.5446846178668</v>
      </c>
      <c r="AT122" s="37">
        <v>17.8812665443211</v>
      </c>
      <c r="AU122" s="37">
        <v>20.352571458604501</v>
      </c>
      <c r="AV122" s="37">
        <v>25.254611968994102</v>
      </c>
      <c r="AW122" s="37">
        <v>26.004440307617202</v>
      </c>
      <c r="AX122" s="37">
        <v>26.799869537353501</v>
      </c>
      <c r="AY122" s="37">
        <v>28.152746200561499</v>
      </c>
      <c r="AZ122" s="37">
        <v>29.9425354003906</v>
      </c>
      <c r="BA122" s="37">
        <v>31.9988098144531</v>
      </c>
      <c r="BB122" s="37">
        <v>31.234983444213899</v>
      </c>
      <c r="BC122" s="37">
        <v>31.831272279629001</v>
      </c>
      <c r="BD122" s="37">
        <v>32.740067087247198</v>
      </c>
      <c r="BE122" s="41">
        <v>33.517695149922503</v>
      </c>
      <c r="BF122" s="42">
        <f t="shared" si="13"/>
        <v>0.2907398762982128</v>
      </c>
      <c r="BG122" s="268">
        <f t="shared" si="15"/>
        <v>3.4395006723270969</v>
      </c>
      <c r="BH122" s="268">
        <f t="shared" si="14"/>
        <v>0.27780393277008619</v>
      </c>
      <c r="BI122" s="262" t="str">
        <f>VLOOKUP(A122,'3.1 Metadata'!A123:B294,2,FALSE)</f>
        <v>NPL</v>
      </c>
      <c r="BJ122" s="260">
        <f t="shared" si="11"/>
        <v>2.0892903518109316</v>
      </c>
      <c r="BK122" s="660">
        <f t="shared" si="12"/>
        <v>1.2673426536742851</v>
      </c>
      <c r="BL122" s="203">
        <f>VLOOKUP(BI122,'3.1 Metadata'!$B$4:$P$197,15,FALSE)</f>
        <v>1</v>
      </c>
    </row>
    <row r="123" spans="1:64" x14ac:dyDescent="0.25">
      <c r="A123" s="36" t="s">
        <v>505</v>
      </c>
      <c r="B123" s="197" t="s">
        <v>741</v>
      </c>
      <c r="C123" s="39" t="s">
        <v>829</v>
      </c>
      <c r="D123" s="256">
        <v>0.88404799999999994</v>
      </c>
      <c r="E123" s="4">
        <v>0.80392200000000003</v>
      </c>
      <c r="F123" s="4">
        <v>0.80379999999999996</v>
      </c>
      <c r="G123" s="4">
        <v>0.79643299999999995</v>
      </c>
      <c r="H123" s="4">
        <v>0.72967199999999999</v>
      </c>
      <c r="I123" s="4">
        <v>0.67992300000000006</v>
      </c>
      <c r="J123" s="4">
        <v>0.71695799999999998</v>
      </c>
      <c r="K123" s="4">
        <v>0.75430900000000001</v>
      </c>
      <c r="L123" s="4">
        <v>0.718414</v>
      </c>
      <c r="M123" s="4">
        <v>0.77833799999999997</v>
      </c>
      <c r="N123" s="4">
        <v>0.75294499999999998</v>
      </c>
      <c r="O123" s="4">
        <v>0.75272799999999995</v>
      </c>
      <c r="P123" s="4">
        <v>0.90129599999999999</v>
      </c>
      <c r="Q123" s="4">
        <v>0.90342100000000003</v>
      </c>
      <c r="R123" s="4">
        <v>0.88520600000000005</v>
      </c>
      <c r="S123" s="4">
        <v>0.846773</v>
      </c>
      <c r="T123" s="4">
        <v>0.89327599999999996</v>
      </c>
      <c r="U123" s="257">
        <v>0.87550600000000001</v>
      </c>
      <c r="V123" s="40">
        <v>85.979374386233161</v>
      </c>
      <c r="W123" s="37">
        <v>87.014600959489499</v>
      </c>
      <c r="X123" s="37">
        <v>88.745095095390042</v>
      </c>
      <c r="Y123" s="37">
        <v>91.017951391519148</v>
      </c>
      <c r="Z123" s="37">
        <v>92.904030595535815</v>
      </c>
      <c r="AA123" s="37">
        <v>95.046699942239272</v>
      </c>
      <c r="AB123" s="37">
        <v>95.256469539874772</v>
      </c>
      <c r="AC123" s="37">
        <v>96.152274459866334</v>
      </c>
      <c r="AD123" s="37">
        <v>96.338475345886962</v>
      </c>
      <c r="AE123" s="37">
        <v>97.731635254190792</v>
      </c>
      <c r="AF123" s="37">
        <v>98.982587533362334</v>
      </c>
      <c r="AG123" s="37">
        <v>99.23319732216595</v>
      </c>
      <c r="AH123" s="38">
        <v>100</v>
      </c>
      <c r="AI123" s="37">
        <v>100.45466728877331</v>
      </c>
      <c r="AJ123" s="37">
        <v>101.72110646991415</v>
      </c>
      <c r="AK123" s="37">
        <v>104.20014214161282</v>
      </c>
      <c r="AL123" s="37">
        <v>107.36025506416087</v>
      </c>
      <c r="AM123" s="41">
        <v>109.82063139895078</v>
      </c>
      <c r="AN123" s="40">
        <v>0.92550299999999996</v>
      </c>
      <c r="AO123" s="37">
        <v>0.90779299999999996</v>
      </c>
      <c r="AP123" s="37">
        <v>0.89713900000000002</v>
      </c>
      <c r="AQ123" s="37">
        <v>0.87191600000000002</v>
      </c>
      <c r="AR123" s="37">
        <v>0.86019999999999996</v>
      </c>
      <c r="AS123" s="37">
        <v>0.84777499999999995</v>
      </c>
      <c r="AT123" s="37">
        <v>0.84834399999999999</v>
      </c>
      <c r="AU123" s="37">
        <v>0.85404599999999997</v>
      </c>
      <c r="AV123" s="37">
        <v>0.83606499999999995</v>
      </c>
      <c r="AW123" s="37">
        <v>0.82440800000000003</v>
      </c>
      <c r="AX123" s="37">
        <v>0.79816600000000004</v>
      </c>
      <c r="AY123" s="37">
        <v>0.80879800000000002</v>
      </c>
      <c r="AZ123" s="37">
        <v>0.80997799999999998</v>
      </c>
      <c r="BA123" s="37">
        <v>0.79544800000000004</v>
      </c>
      <c r="BB123" s="37">
        <v>0.78215000000000001</v>
      </c>
      <c r="BC123" s="37">
        <v>0.77674699999999997</v>
      </c>
      <c r="BD123" s="37">
        <v>0.79444700000000001</v>
      </c>
      <c r="BE123" s="41">
        <v>0.77400800000000003</v>
      </c>
      <c r="BF123" s="42">
        <f t="shared" si="13"/>
        <v>0.88936342183155048</v>
      </c>
      <c r="BG123" s="43">
        <f t="shared" si="15"/>
        <v>1.1243997396931449</v>
      </c>
      <c r="BH123" s="43">
        <f t="shared" si="14"/>
        <v>1.1322230014490082</v>
      </c>
      <c r="BI123" s="22" t="str">
        <f>VLOOKUP(A123,'3.1 Metadata'!A124:B295,2,FALSE)</f>
        <v>NLD</v>
      </c>
      <c r="BJ123" s="23">
        <f t="shared" si="11"/>
        <v>1.1165649036099787</v>
      </c>
      <c r="BK123" s="660">
        <f t="shared" si="12"/>
        <v>1.0736025506416087</v>
      </c>
      <c r="BL123" s="203">
        <f>VLOOKUP(BI123,'3.1 Metadata'!$B$4:$P$197,15,FALSE)</f>
        <v>0</v>
      </c>
    </row>
    <row r="124" spans="1:64" x14ac:dyDescent="0.25">
      <c r="A124" s="36" t="s">
        <v>506</v>
      </c>
      <c r="B124" s="197" t="s">
        <v>742</v>
      </c>
      <c r="C124" s="39" t="s">
        <v>858</v>
      </c>
      <c r="D124" s="40">
        <v>1.7220991463977799</v>
      </c>
      <c r="E124" s="37">
        <v>1.50868127077323</v>
      </c>
      <c r="F124" s="37">
        <v>1.42027345661433</v>
      </c>
      <c r="G124" s="37">
        <v>1.5420557566968101</v>
      </c>
      <c r="H124" s="37">
        <v>1.36067522852426</v>
      </c>
      <c r="I124" s="37">
        <v>1.4227268095265</v>
      </c>
      <c r="J124" s="37">
        <v>1.6008772952194701</v>
      </c>
      <c r="K124" s="37">
        <v>1.38783382768108</v>
      </c>
      <c r="L124" s="37">
        <v>1.26581069673447</v>
      </c>
      <c r="M124" s="37">
        <v>1.2342836550132901</v>
      </c>
      <c r="N124" s="37">
        <v>1.2194079739482899</v>
      </c>
      <c r="O124" s="37">
        <v>1.20543333333333</v>
      </c>
      <c r="P124" s="37">
        <v>1.433975</v>
      </c>
      <c r="Q124" s="37">
        <v>1.4365250000000001</v>
      </c>
      <c r="R124" s="37">
        <v>1.40740833333333</v>
      </c>
      <c r="S124" s="37">
        <v>1.44525833333333</v>
      </c>
      <c r="T124" s="37">
        <v>1.5178750000000001</v>
      </c>
      <c r="U124" s="41">
        <v>1.54205833333333</v>
      </c>
      <c r="V124" s="40">
        <v>74.721355640295002</v>
      </c>
      <c r="W124" s="37">
        <v>76.827084506114616</v>
      </c>
      <c r="X124" s="37">
        <v>78.388176632279453</v>
      </c>
      <c r="Y124" s="37">
        <v>80.433039167556856</v>
      </c>
      <c r="Z124" s="37">
        <v>84.727468969239069</v>
      </c>
      <c r="AA124" s="37">
        <v>86.937314793009776</v>
      </c>
      <c r="AB124" s="37">
        <v>89.307589786032324</v>
      </c>
      <c r="AC124" s="37">
        <v>92.053691084242246</v>
      </c>
      <c r="AD124" s="37">
        <v>94.308917577649567</v>
      </c>
      <c r="AE124" s="37">
        <v>94.175063054367897</v>
      </c>
      <c r="AF124" s="37">
        <v>98.155790767270503</v>
      </c>
      <c r="AG124" s="37">
        <v>98.561403969934915</v>
      </c>
      <c r="AH124" s="38">
        <v>100</v>
      </c>
      <c r="AI124" s="37">
        <v>102.47583833335752</v>
      </c>
      <c r="AJ124" s="37">
        <v>106.13235830010727</v>
      </c>
      <c r="AK124" s="37">
        <v>108.29306139397926</v>
      </c>
      <c r="AL124" s="37">
        <v>112.2565776653133</v>
      </c>
      <c r="AM124" s="41">
        <v>110.807625333109</v>
      </c>
      <c r="AN124" s="40">
        <v>1.496707</v>
      </c>
      <c r="AO124" s="37">
        <v>1.507009</v>
      </c>
      <c r="AP124" s="37">
        <v>1.5349999999999999</v>
      </c>
      <c r="AQ124" s="37">
        <v>1.4809319999999999</v>
      </c>
      <c r="AR124" s="37">
        <v>1.504794</v>
      </c>
      <c r="AS124" s="37">
        <v>1.4907090000000001</v>
      </c>
      <c r="AT124" s="37">
        <v>1.471921</v>
      </c>
      <c r="AU124" s="37">
        <v>1.496928</v>
      </c>
      <c r="AV124" s="37">
        <v>1.4859150000000001</v>
      </c>
      <c r="AW124" s="37">
        <v>1.495622</v>
      </c>
      <c r="AX124" s="37">
        <v>1.4459789999999999</v>
      </c>
      <c r="AY124" s="37">
        <v>1.4407300000000001</v>
      </c>
      <c r="AZ124" s="37">
        <v>1.4780139999999999</v>
      </c>
      <c r="BA124" s="37">
        <v>1.4410080000000001</v>
      </c>
      <c r="BB124" s="37">
        <v>1.4309590000000001</v>
      </c>
      <c r="BC124" s="37">
        <v>1.4700599999999999</v>
      </c>
      <c r="BD124" s="37">
        <v>1.4282589999999999</v>
      </c>
      <c r="BE124" s="41">
        <v>1.4363509999999999</v>
      </c>
      <c r="BF124" s="42">
        <f t="shared" si="13"/>
        <v>0.94095956518158597</v>
      </c>
      <c r="BG124" s="43">
        <f t="shared" si="15"/>
        <v>1.0627449223145102</v>
      </c>
      <c r="BH124" s="43">
        <f t="shared" si="14"/>
        <v>1.0786075178043502</v>
      </c>
      <c r="BI124" s="22" t="str">
        <f>VLOOKUP(A124,'3.1 Metadata'!A125:B296,2,FALSE)</f>
        <v>NZL</v>
      </c>
      <c r="BJ124" s="23">
        <f t="shared" si="11"/>
        <v>1.219468511725212</v>
      </c>
      <c r="BK124" s="660">
        <f t="shared" si="12"/>
        <v>1.122565776653133</v>
      </c>
      <c r="BL124" s="203">
        <f>VLOOKUP(BI124,'3.1 Metadata'!$B$4:$P$197,15,FALSE)</f>
        <v>0</v>
      </c>
    </row>
    <row r="125" spans="1:64" x14ac:dyDescent="0.25">
      <c r="A125" s="36" t="s">
        <v>507</v>
      </c>
      <c r="B125" s="197" t="s">
        <v>743</v>
      </c>
      <c r="C125" s="39" t="s">
        <v>913</v>
      </c>
      <c r="D125" s="40">
        <v>15.1046433333333</v>
      </c>
      <c r="E125" s="37">
        <v>15.937247316462701</v>
      </c>
      <c r="F125" s="37">
        <v>16.733329534050199</v>
      </c>
      <c r="G125" s="37">
        <v>17.569998431899599</v>
      </c>
      <c r="H125" s="37">
        <v>18.448506159754199</v>
      </c>
      <c r="I125" s="37">
        <v>19.371896406501101</v>
      </c>
      <c r="J125" s="37">
        <v>20.339481870199702</v>
      </c>
      <c r="K125" s="37">
        <v>21.356448683435801</v>
      </c>
      <c r="L125" s="37">
        <v>22.424270616359401</v>
      </c>
      <c r="M125" s="37">
        <v>23.546663531083901</v>
      </c>
      <c r="N125" s="37">
        <v>24.7227641666667</v>
      </c>
      <c r="O125" s="37">
        <v>25.958900366743499</v>
      </c>
      <c r="P125" s="37">
        <v>27.256844940476199</v>
      </c>
      <c r="Q125" s="37">
        <v>28.6209624101587</v>
      </c>
      <c r="R125" s="37">
        <v>30.0509413442878</v>
      </c>
      <c r="S125" s="37">
        <v>31.5532123338754</v>
      </c>
      <c r="T125" s="37">
        <v>33.121745265283998</v>
      </c>
      <c r="U125" s="41">
        <v>34.342122119702402</v>
      </c>
      <c r="V125" s="40">
        <v>37.860020654375262</v>
      </c>
      <c r="W125" s="37">
        <v>41.286694174306426</v>
      </c>
      <c r="X125" s="37">
        <v>45.360491159525822</v>
      </c>
      <c r="Y125" s="37">
        <v>48.929414708360774</v>
      </c>
      <c r="Z125" s="37">
        <v>53.662838238860246</v>
      </c>
      <c r="AA125" s="37">
        <v>62.355834002985453</v>
      </c>
      <c r="AB125" s="37">
        <v>66.119951948561123</v>
      </c>
      <c r="AC125" s="37">
        <v>70.178083057510577</v>
      </c>
      <c r="AD125" s="37">
        <v>77.346474282698111</v>
      </c>
      <c r="AE125" s="37">
        <v>82.17607405601494</v>
      </c>
      <c r="AF125" s="37">
        <v>85.750270923227674</v>
      </c>
      <c r="AG125" s="37">
        <v>92.946629736204827</v>
      </c>
      <c r="AH125" s="38">
        <v>100</v>
      </c>
      <c r="AI125" s="37">
        <v>104.59008266954466</v>
      </c>
      <c r="AJ125" s="37">
        <v>108.9014965833953</v>
      </c>
      <c r="AK125" s="37">
        <v>111.79715963485428</v>
      </c>
      <c r="AL125" s="37">
        <v>117.95907499974511</v>
      </c>
      <c r="AM125" s="41">
        <v>124.87432656957967</v>
      </c>
      <c r="AN125" s="40">
        <v>5.0667604923408396</v>
      </c>
      <c r="AO125" s="37">
        <v>5.3804937348113997</v>
      </c>
      <c r="AP125" s="37">
        <v>5.7328181374245597</v>
      </c>
      <c r="AQ125" s="37">
        <v>6.0022314205008103</v>
      </c>
      <c r="AR125" s="37">
        <v>6.4106776199829998</v>
      </c>
      <c r="AS125" s="37">
        <v>7.3070301571458804</v>
      </c>
      <c r="AT125" s="37">
        <v>7.6894990777601704</v>
      </c>
      <c r="AU125" s="37">
        <v>8.0674384298803208</v>
      </c>
      <c r="AV125" s="37">
        <v>8.7095584869384801</v>
      </c>
      <c r="AW125" s="37">
        <v>9.3616819381713903</v>
      </c>
      <c r="AX125" s="37">
        <v>9.7149305343627894</v>
      </c>
      <c r="AY125" s="37">
        <v>10.159691810607899</v>
      </c>
      <c r="AZ125" s="37">
        <v>10.554167747497599</v>
      </c>
      <c r="BA125" s="37">
        <v>10.5936603546143</v>
      </c>
      <c r="BB125" s="37">
        <v>10.8068704605103</v>
      </c>
      <c r="BC125" s="37">
        <v>10.8340977520888</v>
      </c>
      <c r="BD125" s="37">
        <v>11.230753900541499</v>
      </c>
      <c r="BE125" s="41">
        <v>11.747565543867101</v>
      </c>
      <c r="BF125" s="42">
        <f t="shared" si="13"/>
        <v>0.33907494338206945</v>
      </c>
      <c r="BG125" s="43">
        <f t="shared" si="15"/>
        <v>2.9492005219424322</v>
      </c>
      <c r="BH125" s="43">
        <f t="shared" si="14"/>
        <v>0.37775187014765604</v>
      </c>
      <c r="BI125" s="22" t="str">
        <f>VLOOKUP(A125,'3.1 Metadata'!A126:B297,2,FALSE)</f>
        <v>NIC</v>
      </c>
      <c r="BJ125" s="23">
        <f t="shared" si="11"/>
        <v>1.68085347818746</v>
      </c>
      <c r="BK125" s="660">
        <f t="shared" si="12"/>
        <v>1.1795907499974512</v>
      </c>
      <c r="BL125" s="203">
        <f>VLOOKUP(BI125,'3.1 Metadata'!$B$4:$P$197,15,FALSE)</f>
        <v>0</v>
      </c>
    </row>
    <row r="126" spans="1:64" x14ac:dyDescent="0.25">
      <c r="A126" s="36" t="s">
        <v>508</v>
      </c>
      <c r="B126" s="197" t="s">
        <v>744</v>
      </c>
      <c r="C126" s="39" t="s">
        <v>842</v>
      </c>
      <c r="D126" s="40">
        <v>579.897426172466</v>
      </c>
      <c r="E126" s="37">
        <v>527.33803229157604</v>
      </c>
      <c r="F126" s="37">
        <v>527.25836264962595</v>
      </c>
      <c r="G126" s="37">
        <v>522.42562489517604</v>
      </c>
      <c r="H126" s="37">
        <v>478.63371847636301</v>
      </c>
      <c r="I126" s="37">
        <v>446.00004143278801</v>
      </c>
      <c r="J126" s="37">
        <v>470.29342334139801</v>
      </c>
      <c r="K126" s="37">
        <v>494.794262222947</v>
      </c>
      <c r="L126" s="37">
        <v>471.24862571893698</v>
      </c>
      <c r="M126" s="37">
        <v>510.55633845425098</v>
      </c>
      <c r="N126" s="37">
        <v>493.89962385223703</v>
      </c>
      <c r="O126" s="37">
        <v>493.757329875312</v>
      </c>
      <c r="P126" s="37">
        <v>591.21169798260996</v>
      </c>
      <c r="Q126" s="37">
        <v>592.60561506302201</v>
      </c>
      <c r="R126" s="37">
        <v>580.65674958785803</v>
      </c>
      <c r="S126" s="37">
        <v>555.44645839822601</v>
      </c>
      <c r="T126" s="37">
        <v>585.91101318036897</v>
      </c>
      <c r="U126" s="41">
        <v>575.58600451094503</v>
      </c>
      <c r="V126" s="40">
        <v>64.023632554632144</v>
      </c>
      <c r="W126" s="37">
        <v>64.271366896098371</v>
      </c>
      <c r="X126" s="37">
        <v>69.788989473955496</v>
      </c>
      <c r="Y126" s="37">
        <v>70.833170645996432</v>
      </c>
      <c r="Z126" s="37">
        <v>75.817460792843832</v>
      </c>
      <c r="AA126" s="37">
        <v>83.497099131799601</v>
      </c>
      <c r="AB126" s="37">
        <v>86.995677683353392</v>
      </c>
      <c r="AC126" s="37">
        <v>90.018814903212615</v>
      </c>
      <c r="AD126" s="37">
        <v>93.594006821237059</v>
      </c>
      <c r="AE126" s="37">
        <v>98.5622943353696</v>
      </c>
      <c r="AF126" s="37">
        <v>98.198427888234079</v>
      </c>
      <c r="AG126" s="37">
        <v>97.80005960457207</v>
      </c>
      <c r="AH126" s="38">
        <v>100</v>
      </c>
      <c r="AI126" s="37">
        <v>101.79272146557585</v>
      </c>
      <c r="AJ126" s="37">
        <v>102.17146752127331</v>
      </c>
      <c r="AK126" s="37">
        <v>104.39450191598714</v>
      </c>
      <c r="AL126" s="37">
        <v>104.81923210985651</v>
      </c>
      <c r="AM126" s="41">
        <v>105.76222301982116</v>
      </c>
      <c r="AN126" s="40">
        <v>183.84003570995799</v>
      </c>
      <c r="AO126" s="37">
        <v>179.71313135532799</v>
      </c>
      <c r="AP126" s="37">
        <v>189.24638036701799</v>
      </c>
      <c r="AQ126" s="37">
        <v>186.43594685463199</v>
      </c>
      <c r="AR126" s="37">
        <v>194.33444728584499</v>
      </c>
      <c r="AS126" s="37">
        <v>209.93529044250499</v>
      </c>
      <c r="AT126" s="37">
        <v>217.07681996055501</v>
      </c>
      <c r="AU126" s="37">
        <v>222.03309102743501</v>
      </c>
      <c r="AV126" s="37">
        <v>226.12777709960901</v>
      </c>
      <c r="AW126" s="37">
        <v>233.42677307128901</v>
      </c>
      <c r="AX126" s="37">
        <v>242.08447265625</v>
      </c>
      <c r="AY126" s="37">
        <v>243.99969482421901</v>
      </c>
      <c r="AZ126" s="37">
        <v>249.92111206054699</v>
      </c>
      <c r="BA126" s="37">
        <v>257.01895141601602</v>
      </c>
      <c r="BB126" s="37">
        <v>258.46008300781301</v>
      </c>
      <c r="BC126" s="37">
        <v>257.89169523951199</v>
      </c>
      <c r="BD126" s="37">
        <v>254.399513645121</v>
      </c>
      <c r="BE126" s="41">
        <v>253.631411632946</v>
      </c>
      <c r="BF126" s="42">
        <f t="shared" si="13"/>
        <v>0.43419479737071565</v>
      </c>
      <c r="BG126" s="268">
        <f t="shared" si="15"/>
        <v>2.303113731568275</v>
      </c>
      <c r="BH126" s="268">
        <f t="shared" si="14"/>
        <v>0.44873820894752042</v>
      </c>
      <c r="BI126" s="262" t="str">
        <f>VLOOKUP(A126,'3.1 Metadata'!A127:B298,2,FALSE)</f>
        <v>NER</v>
      </c>
      <c r="BJ126" s="260">
        <f t="shared" si="11"/>
        <v>1.1644147084424203</v>
      </c>
      <c r="BK126" s="660">
        <f t="shared" si="12"/>
        <v>1.0481923210985651</v>
      </c>
      <c r="BL126" s="203">
        <f>VLOOKUP(BI126,'3.1 Metadata'!$B$4:$P$197,15,FALSE)</f>
        <v>1</v>
      </c>
    </row>
    <row r="127" spans="1:64" x14ac:dyDescent="0.25">
      <c r="A127" s="36" t="s">
        <v>509</v>
      </c>
      <c r="B127" s="197" t="s">
        <v>745</v>
      </c>
      <c r="C127" s="39" t="s">
        <v>914</v>
      </c>
      <c r="D127" s="40">
        <v>129.22235000000001</v>
      </c>
      <c r="E127" s="37">
        <v>132.888025</v>
      </c>
      <c r="F127" s="37">
        <v>131.274333333333</v>
      </c>
      <c r="G127" s="37">
        <v>128.65166666666701</v>
      </c>
      <c r="H127" s="37">
        <v>125.808108333333</v>
      </c>
      <c r="I127" s="37">
        <v>118.566666666667</v>
      </c>
      <c r="J127" s="37">
        <v>148.88</v>
      </c>
      <c r="K127" s="37">
        <v>150.29750000000001</v>
      </c>
      <c r="L127" s="37">
        <v>153.86250000000001</v>
      </c>
      <c r="M127" s="37">
        <v>157.5</v>
      </c>
      <c r="N127" s="37">
        <v>157.31166666666701</v>
      </c>
      <c r="O127" s="37">
        <v>158.552641666667</v>
      </c>
      <c r="P127" s="37">
        <v>192.440333333333</v>
      </c>
      <c r="Q127" s="37">
        <v>253.49199999999999</v>
      </c>
      <c r="R127" s="37">
        <v>305.79010916000499</v>
      </c>
      <c r="S127" s="37">
        <v>306.08368824523399</v>
      </c>
      <c r="T127" s="37">
        <v>306.92095149522299</v>
      </c>
      <c r="U127" s="41">
        <v>358.81079725829699</v>
      </c>
      <c r="V127" s="40">
        <v>29.806485990655379</v>
      </c>
      <c r="W127" s="37">
        <v>36.473702559864805</v>
      </c>
      <c r="X127" s="37">
        <v>43.716830874674756</v>
      </c>
      <c r="Y127" s="37">
        <v>54.149582011203748</v>
      </c>
      <c r="Z127" s="37">
        <v>57.994056668970813</v>
      </c>
      <c r="AA127" s="37">
        <v>62.587990451557772</v>
      </c>
      <c r="AB127" s="37">
        <v>63.017405949028827</v>
      </c>
      <c r="AC127" s="37">
        <v>73.316193348199761</v>
      </c>
      <c r="AD127" s="37">
        <v>80.485386592892155</v>
      </c>
      <c r="AE127" s="37">
        <v>88.491780452951588</v>
      </c>
      <c r="AF127" s="37">
        <v>92.885172331671768</v>
      </c>
      <c r="AG127" s="37">
        <v>97.216057663277127</v>
      </c>
      <c r="AH127" s="38">
        <v>100</v>
      </c>
      <c r="AI127" s="37">
        <v>109.54367007033214</v>
      </c>
      <c r="AJ127" s="37">
        <v>121.72374100078946</v>
      </c>
      <c r="AK127" s="37">
        <v>134.17423570008515</v>
      </c>
      <c r="AL127" s="37">
        <v>148.10793381244756</v>
      </c>
      <c r="AM127" s="41">
        <v>159.73313591871604</v>
      </c>
      <c r="AN127" s="40">
        <v>32.257858368831798</v>
      </c>
      <c r="AO127" s="37">
        <v>37.923189838506097</v>
      </c>
      <c r="AP127" s="37">
        <v>44.081064755288899</v>
      </c>
      <c r="AQ127" s="37">
        <v>52.9969421307555</v>
      </c>
      <c r="AR127" s="37">
        <v>55.2747485454721</v>
      </c>
      <c r="AS127" s="37">
        <v>58.5150800295037</v>
      </c>
      <c r="AT127" s="37">
        <v>58.470799203488902</v>
      </c>
      <c r="AU127" s="37">
        <v>73.258537836973005</v>
      </c>
      <c r="AV127" s="37">
        <v>78.776527404785199</v>
      </c>
      <c r="AW127" s="37">
        <v>86.8260498046875</v>
      </c>
      <c r="AX127" s="37">
        <v>90.261184692382798</v>
      </c>
      <c r="AY127" s="37">
        <v>92.782028198242202</v>
      </c>
      <c r="AZ127" s="37">
        <v>96.8323974609375</v>
      </c>
      <c r="BA127" s="37">
        <v>105.373916625977</v>
      </c>
      <c r="BB127" s="37">
        <v>115.977828979492</v>
      </c>
      <c r="BC127" s="37">
        <v>124.843143623728</v>
      </c>
      <c r="BD127" s="37">
        <v>135.39089577020499</v>
      </c>
      <c r="BE127" s="41">
        <v>144.27906574906501</v>
      </c>
      <c r="BF127" s="42">
        <f t="shared" si="13"/>
        <v>0.44112627408009408</v>
      </c>
      <c r="BG127" s="268">
        <f t="shared" si="15"/>
        <v>2.2669245945174259</v>
      </c>
      <c r="BH127" s="268">
        <f t="shared" si="14"/>
        <v>0.48742352891414026</v>
      </c>
      <c r="BI127" s="262" t="str">
        <f>VLOOKUP(A127,'3.1 Metadata'!A128:B299,2,FALSE)</f>
        <v>NGA</v>
      </c>
      <c r="BJ127" s="260">
        <f t="shared" si="11"/>
        <v>2.0201258009815133</v>
      </c>
      <c r="BK127" s="660">
        <f t="shared" si="12"/>
        <v>1.4810793381244756</v>
      </c>
      <c r="BL127" s="203">
        <f>VLOOKUP(BI127,'3.1 Metadata'!$B$4:$P$197,15,FALSE)</f>
        <v>1</v>
      </c>
    </row>
    <row r="128" spans="1:64" x14ac:dyDescent="0.25">
      <c r="A128" s="36" t="s">
        <v>510</v>
      </c>
      <c r="B128" s="197" t="s">
        <v>746</v>
      </c>
      <c r="C128" s="39" t="s">
        <v>858</v>
      </c>
      <c r="D128" s="40" t="e">
        <v>#N/A</v>
      </c>
      <c r="E128" s="37" t="e">
        <v>#N/A</v>
      </c>
      <c r="F128" s="37" t="e">
        <v>#N/A</v>
      </c>
      <c r="G128" s="37" t="e">
        <v>#N/A</v>
      </c>
      <c r="H128" s="37" t="e">
        <v>#N/A</v>
      </c>
      <c r="I128" s="37" t="e">
        <v>#N/A</v>
      </c>
      <c r="J128" s="37" t="e">
        <v>#N/A</v>
      </c>
      <c r="K128" s="37" t="e">
        <v>#N/A</v>
      </c>
      <c r="L128" s="37" t="e">
        <v>#N/A</v>
      </c>
      <c r="M128" s="37" t="e">
        <v>#N/A</v>
      </c>
      <c r="N128" s="37" t="e">
        <v>#N/A</v>
      </c>
      <c r="O128" s="37" t="e">
        <v>#N/A</v>
      </c>
      <c r="P128" s="37" t="e">
        <v>#N/A</v>
      </c>
      <c r="Q128" s="37" t="e">
        <v>#N/A</v>
      </c>
      <c r="R128" s="37" t="e">
        <v>#N/A</v>
      </c>
      <c r="S128" s="37" t="e">
        <v>#N/A</v>
      </c>
      <c r="T128" s="37" t="e">
        <v>#N/A</v>
      </c>
      <c r="U128" s="41" t="e">
        <v>#N/A</v>
      </c>
      <c r="V128" s="40" t="e">
        <v>#N/A</v>
      </c>
      <c r="W128" s="37" t="e">
        <v>#N/A</v>
      </c>
      <c r="X128" s="37" t="e">
        <v>#N/A</v>
      </c>
      <c r="Y128" s="37" t="e">
        <v>#N/A</v>
      </c>
      <c r="Z128" s="37" t="e">
        <v>#N/A</v>
      </c>
      <c r="AA128" s="37" t="e">
        <v>#N/A</v>
      </c>
      <c r="AB128" s="37" t="e">
        <v>#N/A</v>
      </c>
      <c r="AC128" s="37" t="e">
        <v>#N/A</v>
      </c>
      <c r="AD128" s="37" t="e">
        <v>#N/A</v>
      </c>
      <c r="AE128" s="37" t="e">
        <v>#N/A</v>
      </c>
      <c r="AF128" s="37" t="e">
        <v>#N/A</v>
      </c>
      <c r="AG128" s="37" t="e">
        <v>#N/A</v>
      </c>
      <c r="AH128" s="38" t="e">
        <v>#N/A</v>
      </c>
      <c r="AI128" s="37" t="e">
        <v>#N/A</v>
      </c>
      <c r="AJ128" s="37" t="e">
        <v>#N/A</v>
      </c>
      <c r="AK128" s="37" t="e">
        <v>#N/A</v>
      </c>
      <c r="AL128" s="37" t="e">
        <v>#N/A</v>
      </c>
      <c r="AM128" s="41" t="e">
        <v>#N/A</v>
      </c>
      <c r="AN128" s="40" t="e">
        <v>#N/A</v>
      </c>
      <c r="AO128" s="37" t="e">
        <v>#N/A</v>
      </c>
      <c r="AP128" s="37" t="e">
        <v>#N/A</v>
      </c>
      <c r="AQ128" s="37" t="e">
        <v>#N/A</v>
      </c>
      <c r="AR128" s="37" t="e">
        <v>#N/A</v>
      </c>
      <c r="AS128" s="37" t="e">
        <v>#N/A</v>
      </c>
      <c r="AT128" s="37" t="e">
        <v>#N/A</v>
      </c>
      <c r="AU128" s="37" t="e">
        <v>#N/A</v>
      </c>
      <c r="AV128" s="37" t="e">
        <v>#N/A</v>
      </c>
      <c r="AW128" s="37" t="e">
        <v>#N/A</v>
      </c>
      <c r="AX128" s="37" t="e">
        <v>#N/A</v>
      </c>
      <c r="AY128" s="37" t="e">
        <v>#N/A</v>
      </c>
      <c r="AZ128" s="37" t="e">
        <v>#N/A</v>
      </c>
      <c r="BA128" s="37" t="e">
        <v>#N/A</v>
      </c>
      <c r="BB128" s="37" t="e">
        <v>#N/A</v>
      </c>
      <c r="BC128" s="37" t="e">
        <v>#N/A</v>
      </c>
      <c r="BD128" s="37" t="e">
        <v>#N/A</v>
      </c>
      <c r="BE128" s="41" t="e">
        <v>#N/A</v>
      </c>
      <c r="BF128" s="42" t="e">
        <f t="shared" si="13"/>
        <v>#N/A</v>
      </c>
      <c r="BG128" s="43" t="e">
        <f t="shared" si="15"/>
        <v>#N/A</v>
      </c>
      <c r="BH128" s="43" t="e">
        <f t="shared" si="14"/>
        <v>#N/A</v>
      </c>
      <c r="BI128" s="22" t="str">
        <f>VLOOKUP(A128,'3.1 Metadata'!A129:B300,2,FALSE)</f>
        <v>NIU</v>
      </c>
      <c r="BJ128" s="23" t="e">
        <f t="shared" si="11"/>
        <v>#N/A</v>
      </c>
      <c r="BK128" s="660" t="e">
        <f t="shared" si="12"/>
        <v>#N/A</v>
      </c>
      <c r="BL128" s="203">
        <f>VLOOKUP(BI128,'3.1 Metadata'!$B$4:$P$197,15,FALSE)</f>
        <v>0</v>
      </c>
    </row>
    <row r="129" spans="1:64" x14ac:dyDescent="0.25">
      <c r="A129" s="36" t="s">
        <v>511</v>
      </c>
      <c r="B129" s="197" t="s">
        <v>747</v>
      </c>
      <c r="C129" s="39" t="s">
        <v>915</v>
      </c>
      <c r="D129" s="40">
        <v>7.0802166666666704</v>
      </c>
      <c r="E129" s="37">
        <v>6.7408333333333301</v>
      </c>
      <c r="F129" s="37">
        <v>6.4424999999999999</v>
      </c>
      <c r="G129" s="37">
        <v>6.4133333333333304</v>
      </c>
      <c r="H129" s="37">
        <v>5.8616666666666699</v>
      </c>
      <c r="I129" s="37">
        <v>5.64</v>
      </c>
      <c r="J129" s="37">
        <v>6.2883333333333304</v>
      </c>
      <c r="K129" s="37">
        <v>6.04416666666667</v>
      </c>
      <c r="L129" s="37">
        <v>5.60460730676329</v>
      </c>
      <c r="M129" s="37">
        <v>5.8174999999999999</v>
      </c>
      <c r="N129" s="37">
        <v>5.875</v>
      </c>
      <c r="O129" s="37">
        <v>6.3016666666666703</v>
      </c>
      <c r="P129" s="37">
        <v>8.0641666666666705</v>
      </c>
      <c r="Q129" s="37">
        <v>8.4</v>
      </c>
      <c r="R129" s="37">
        <v>8.2716666666666701</v>
      </c>
      <c r="S129" s="37">
        <v>8.1325000000000003</v>
      </c>
      <c r="T129" s="37">
        <v>8.8000000000000007</v>
      </c>
      <c r="U129" s="41">
        <v>9.4158333333333299</v>
      </c>
      <c r="V129" s="40">
        <v>63.492294864078644</v>
      </c>
      <c r="W129" s="37">
        <v>67.198418913937999</v>
      </c>
      <c r="X129" s="37">
        <v>73.079931605550868</v>
      </c>
      <c r="Y129" s="37">
        <v>79.484151348311698</v>
      </c>
      <c r="Z129" s="37">
        <v>81.834297398069836</v>
      </c>
      <c r="AA129" s="37">
        <v>90.349909271999636</v>
      </c>
      <c r="AB129" s="37">
        <v>85.639137092104491</v>
      </c>
      <c r="AC129" s="37">
        <v>90.750261939980732</v>
      </c>
      <c r="AD129" s="37">
        <v>96.84569027639354</v>
      </c>
      <c r="AE129" s="37">
        <v>100.08316478648294</v>
      </c>
      <c r="AF129" s="37">
        <v>102.64048539292799</v>
      </c>
      <c r="AG129" s="37">
        <v>102.93876272144125</v>
      </c>
      <c r="AH129" s="38">
        <v>100</v>
      </c>
      <c r="AI129" s="37">
        <v>98.525746174438851</v>
      </c>
      <c r="AJ129" s="37">
        <v>102.41860141311963</v>
      </c>
      <c r="AK129" s="37">
        <v>109.2310855705487</v>
      </c>
      <c r="AL129" s="37">
        <v>108.71486161864601</v>
      </c>
      <c r="AM129" s="41">
        <v>104.79612010872938</v>
      </c>
      <c r="AN129" s="40">
        <v>9.1974850000000004</v>
      </c>
      <c r="AO129" s="37">
        <v>9.1256509999999995</v>
      </c>
      <c r="AP129" s="37">
        <v>9.0052040000000009</v>
      </c>
      <c r="AQ129" s="37">
        <v>8.7801179999999999</v>
      </c>
      <c r="AR129" s="37">
        <v>8.9229420000000008</v>
      </c>
      <c r="AS129" s="37">
        <v>8.8592809999999993</v>
      </c>
      <c r="AT129" s="37">
        <v>9.0839130000000008</v>
      </c>
      <c r="AU129" s="37">
        <v>9.1512270000000004</v>
      </c>
      <c r="AV129" s="37">
        <v>9.0827360000000006</v>
      </c>
      <c r="AW129" s="37">
        <v>9.0370849999999994</v>
      </c>
      <c r="AX129" s="37">
        <v>9.0293489999999998</v>
      </c>
      <c r="AY129" s="37">
        <v>9.2784580000000005</v>
      </c>
      <c r="AZ129" s="37">
        <v>9.9325159999999997</v>
      </c>
      <c r="BA129" s="37">
        <v>10.0419</v>
      </c>
      <c r="BB129" s="37">
        <v>9.7498299999999993</v>
      </c>
      <c r="BC129" s="37">
        <v>9.5839990000000004</v>
      </c>
      <c r="BD129" s="37">
        <v>9.9751820000000002</v>
      </c>
      <c r="BE129" s="41">
        <v>10.119987</v>
      </c>
      <c r="BF129" s="42">
        <f t="shared" si="13"/>
        <v>1.1335434090909091</v>
      </c>
      <c r="BG129" s="43">
        <f t="shared" si="15"/>
        <v>0.88218941769684012</v>
      </c>
      <c r="BH129" s="43">
        <f t="shared" si="14"/>
        <v>1.5140593409623597</v>
      </c>
      <c r="BI129" s="22" t="str">
        <f>VLOOKUP(A129,'3.1 Metadata'!A130:B301,2,FALSE)</f>
        <v>NOR</v>
      </c>
      <c r="BJ129" s="23">
        <f t="shared" si="11"/>
        <v>1.1979564498728001</v>
      </c>
      <c r="BK129" s="660">
        <f t="shared" si="12"/>
        <v>1.0871486161864601</v>
      </c>
      <c r="BL129" s="203">
        <f>VLOOKUP(BI129,'3.1 Metadata'!$B$4:$P$197,15,FALSE)</f>
        <v>0</v>
      </c>
    </row>
    <row r="130" spans="1:64" x14ac:dyDescent="0.25">
      <c r="A130" s="36" t="s">
        <v>512</v>
      </c>
      <c r="B130" s="197" t="s">
        <v>748</v>
      </c>
      <c r="C130" s="39" t="s">
        <v>916</v>
      </c>
      <c r="D130" s="40">
        <v>0.38450000000000001</v>
      </c>
      <c r="E130" s="37">
        <v>0.38450000000000001</v>
      </c>
      <c r="F130" s="37">
        <v>0.38450000000000001</v>
      </c>
      <c r="G130" s="37">
        <v>0.38450000000000001</v>
      </c>
      <c r="H130" s="37">
        <v>0.38450000000000001</v>
      </c>
      <c r="I130" s="37">
        <v>0.38450000000000001</v>
      </c>
      <c r="J130" s="37">
        <v>0.38450000000000001</v>
      </c>
      <c r="K130" s="37">
        <v>0.38450000000000001</v>
      </c>
      <c r="L130" s="37">
        <v>0.38450000000000001</v>
      </c>
      <c r="M130" s="37">
        <v>0.38450000000000001</v>
      </c>
      <c r="N130" s="37">
        <v>0.38450000000000001</v>
      </c>
      <c r="O130" s="37">
        <v>0.38450000000000001</v>
      </c>
      <c r="P130" s="37">
        <v>0.38450000000000001</v>
      </c>
      <c r="Q130" s="37">
        <v>0.38450000000000001</v>
      </c>
      <c r="R130" s="37">
        <v>0.38450000000000001</v>
      </c>
      <c r="S130" s="37">
        <v>0.38450000000000001</v>
      </c>
      <c r="T130" s="37">
        <v>0.38450000000000001</v>
      </c>
      <c r="U130" s="41">
        <v>0.38450000000000001</v>
      </c>
      <c r="V130" s="40">
        <v>45.984709764263904</v>
      </c>
      <c r="W130" s="37">
        <v>51.966350089800613</v>
      </c>
      <c r="X130" s="37">
        <v>63.640394613148885</v>
      </c>
      <c r="Y130" s="37">
        <v>72.314665381443618</v>
      </c>
      <c r="Z130" s="37">
        <v>78.290831009563604</v>
      </c>
      <c r="AA130" s="37">
        <v>104.71484529354771</v>
      </c>
      <c r="AB130" s="37">
        <v>78.401955960645438</v>
      </c>
      <c r="AC130" s="37">
        <v>103.53214299305962</v>
      </c>
      <c r="AD130" s="37">
        <v>119.97769773376025</v>
      </c>
      <c r="AE130" s="37">
        <v>124.30461453968724</v>
      </c>
      <c r="AF130" s="37">
        <v>121.54454014459479</v>
      </c>
      <c r="AG130" s="37">
        <v>123.68044180047977</v>
      </c>
      <c r="AH130" s="38">
        <v>100</v>
      </c>
      <c r="AI130" s="37">
        <v>90.863724723945481</v>
      </c>
      <c r="AJ130" s="37">
        <v>97.494907832568174</v>
      </c>
      <c r="AK130" s="37">
        <v>108.93329764772358</v>
      </c>
      <c r="AL130" s="37">
        <v>106.02949110934155</v>
      </c>
      <c r="AM130" s="41">
        <v>92.010288647843211</v>
      </c>
      <c r="AN130" s="40">
        <v>9.6156590925011096E-2</v>
      </c>
      <c r="AO130" s="37">
        <v>0.10581574976616499</v>
      </c>
      <c r="AP130" s="37">
        <v>0.12567224094666399</v>
      </c>
      <c r="AQ130" s="37">
        <v>0.13860700362775999</v>
      </c>
      <c r="AR130" s="37">
        <v>0.14613602183417601</v>
      </c>
      <c r="AS130" s="37">
        <v>0.19172914781660599</v>
      </c>
      <c r="AT130" s="37">
        <v>0.14246510301519899</v>
      </c>
      <c r="AU130" s="37">
        <v>0.16284240604304401</v>
      </c>
      <c r="AV130" s="37">
        <v>0.184847801923752</v>
      </c>
      <c r="AW130" s="37">
        <v>0.18895140290260301</v>
      </c>
      <c r="AX130" s="37">
        <v>0.190663322806358</v>
      </c>
      <c r="AY130" s="37">
        <v>0.19944606721401201</v>
      </c>
      <c r="AZ130" s="37">
        <v>0.19808240234851801</v>
      </c>
      <c r="BA130" s="37">
        <v>0.19432105123996701</v>
      </c>
      <c r="BB130" s="37">
        <v>0.200041279196739</v>
      </c>
      <c r="BC130" s="37">
        <v>0.21827008782419299</v>
      </c>
      <c r="BD130" s="37">
        <v>0.20872564980566999</v>
      </c>
      <c r="BE130" s="41">
        <v>0.178971015846109</v>
      </c>
      <c r="BF130" s="42">
        <f t="shared" si="13"/>
        <v>0.54284954435804933</v>
      </c>
      <c r="BG130" s="43">
        <f t="shared" si="15"/>
        <v>1.8421310478993902</v>
      </c>
      <c r="BH130" s="43">
        <f t="shared" si="14"/>
        <v>0.42351731090518596</v>
      </c>
      <c r="BI130" s="22" t="str">
        <f>VLOOKUP(A130,'3.1 Metadata'!A131:B302,2,FALSE)</f>
        <v>OMN</v>
      </c>
      <c r="BJ130" s="23">
        <f t="shared" si="11"/>
        <v>1.0241214761337389</v>
      </c>
      <c r="BK130" s="660">
        <f t="shared" si="12"/>
        <v>1.0602949110934154</v>
      </c>
      <c r="BL130" s="203">
        <f>VLOOKUP(BI130,'3.1 Metadata'!$B$4:$P$197,15,FALSE)</f>
        <v>0</v>
      </c>
    </row>
    <row r="131" spans="1:64" x14ac:dyDescent="0.25">
      <c r="A131" s="36" t="s">
        <v>513</v>
      </c>
      <c r="B131" s="197" t="s">
        <v>749</v>
      </c>
      <c r="C131" s="39" t="s">
        <v>917</v>
      </c>
      <c r="D131" s="40">
        <v>57.751996666666699</v>
      </c>
      <c r="E131" s="37">
        <v>58.257863333333297</v>
      </c>
      <c r="F131" s="37">
        <v>59.514474999999997</v>
      </c>
      <c r="G131" s="37">
        <v>60.271335000000001</v>
      </c>
      <c r="H131" s="37">
        <v>60.738515833333302</v>
      </c>
      <c r="I131" s="37">
        <v>70.408033333333293</v>
      </c>
      <c r="J131" s="37">
        <v>81.712891666666707</v>
      </c>
      <c r="K131" s="37">
        <v>85.193816325757595</v>
      </c>
      <c r="L131" s="37">
        <v>86.343383333333307</v>
      </c>
      <c r="M131" s="37">
        <v>93.395197222222194</v>
      </c>
      <c r="N131" s="37">
        <v>101.628899206349</v>
      </c>
      <c r="O131" s="37">
        <v>101.100088423521</v>
      </c>
      <c r="P131" s="37">
        <v>102.769271604675</v>
      </c>
      <c r="Q131" s="37">
        <v>104.769117033301</v>
      </c>
      <c r="R131" s="37">
        <v>105.45516208793801</v>
      </c>
      <c r="S131" s="37">
        <v>121.824068875756</v>
      </c>
      <c r="T131" s="37">
        <v>150.036253839864</v>
      </c>
      <c r="U131" s="41">
        <v>161.83847968471801</v>
      </c>
      <c r="V131" s="40">
        <v>32.213405973401841</v>
      </c>
      <c r="W131" s="37">
        <v>34.574845672207452</v>
      </c>
      <c r="X131" s="37">
        <v>37.285431851884645</v>
      </c>
      <c r="Y131" s="37">
        <v>40.593699188888877</v>
      </c>
      <c r="Z131" s="37">
        <v>43.546614494269605</v>
      </c>
      <c r="AA131" s="37">
        <v>49.29651374817773</v>
      </c>
      <c r="AB131" s="37">
        <v>59.484385558053233</v>
      </c>
      <c r="AC131" s="37">
        <v>65.938583829887591</v>
      </c>
      <c r="AD131" s="37">
        <v>78.891988581554756</v>
      </c>
      <c r="AE131" s="37">
        <v>83.600715600638139</v>
      </c>
      <c r="AF131" s="37">
        <v>89.424293862606646</v>
      </c>
      <c r="AG131" s="37">
        <v>96.052023012532729</v>
      </c>
      <c r="AH131" s="38">
        <v>100</v>
      </c>
      <c r="AI131" s="37">
        <v>100.40023563882299</v>
      </c>
      <c r="AJ131" s="37">
        <v>104.42967615958716</v>
      </c>
      <c r="AK131" s="37">
        <v>106.99790066443539</v>
      </c>
      <c r="AL131" s="37">
        <v>116.3909600953791</v>
      </c>
      <c r="AM131" s="41">
        <v>128.19463508875856</v>
      </c>
      <c r="AN131" s="40">
        <v>11.939463157181301</v>
      </c>
      <c r="AO131" s="37">
        <v>12.478744562832899</v>
      </c>
      <c r="AP131" s="37">
        <v>13.050532091106801</v>
      </c>
      <c r="AQ131" s="37">
        <v>13.992221072660501</v>
      </c>
      <c r="AR131" s="37">
        <v>14.6173958914541</v>
      </c>
      <c r="AS131" s="37">
        <v>16.231749377182101</v>
      </c>
      <c r="AT131" s="37">
        <v>19.438100075548299</v>
      </c>
      <c r="AU131" s="37">
        <v>21.298993837906998</v>
      </c>
      <c r="AV131" s="37">
        <v>24.9616813659668</v>
      </c>
      <c r="AW131" s="37">
        <v>26.635309219360401</v>
      </c>
      <c r="AX131" s="37">
        <v>28.521720886230501</v>
      </c>
      <c r="AY131" s="37">
        <v>30.403480529785199</v>
      </c>
      <c r="AZ131" s="37">
        <v>31.467857360839801</v>
      </c>
      <c r="BA131" s="37">
        <v>32.377647399902301</v>
      </c>
      <c r="BB131" s="37">
        <v>33.588920593261697</v>
      </c>
      <c r="BC131" s="37">
        <v>33.608045423432898</v>
      </c>
      <c r="BD131" s="37">
        <v>35.917228851201102</v>
      </c>
      <c r="BE131" s="41">
        <v>39.088642385420599</v>
      </c>
      <c r="BF131" s="42">
        <f t="shared" ref="BF131:BF162" si="16">(BD131/T131)</f>
        <v>0.23939033354922412</v>
      </c>
      <c r="BG131" s="268">
        <f t="shared" ref="BG131:BG162" si="17">T131/BD131</f>
        <v>4.1772781096625904</v>
      </c>
      <c r="BH131" s="268">
        <f t="shared" ref="BH131:BH162" si="18">(AU131/K131)</f>
        <v>0.25000633562963698</v>
      </c>
      <c r="BI131" s="262" t="str">
        <f>VLOOKUP(A131,'3.1 Metadata'!A132:B303,2,FALSE)</f>
        <v>PAK</v>
      </c>
      <c r="BJ131" s="260">
        <f t="shared" si="11"/>
        <v>1.7651419447474281</v>
      </c>
      <c r="BK131" s="660">
        <f t="shared" si="12"/>
        <v>1.163909600953791</v>
      </c>
      <c r="BL131" s="203">
        <f>VLOOKUP(BI131,'3.1 Metadata'!$B$4:$P$197,15,FALSE)</f>
        <v>1</v>
      </c>
    </row>
    <row r="132" spans="1:64" x14ac:dyDescent="0.25">
      <c r="A132" s="36" t="s">
        <v>514</v>
      </c>
      <c r="B132" s="197" t="s">
        <v>750</v>
      </c>
      <c r="C132" t="s">
        <v>868</v>
      </c>
      <c r="D132" s="40">
        <v>0</v>
      </c>
      <c r="E132" s="37">
        <v>0</v>
      </c>
      <c r="F132" s="37">
        <v>1</v>
      </c>
      <c r="G132" s="37">
        <v>1</v>
      </c>
      <c r="H132" s="37">
        <v>1</v>
      </c>
      <c r="I132" s="37">
        <v>1</v>
      </c>
      <c r="J132" s="37">
        <v>1</v>
      </c>
      <c r="K132" s="37">
        <v>1</v>
      </c>
      <c r="L132" s="37">
        <v>1</v>
      </c>
      <c r="M132" s="37">
        <v>1</v>
      </c>
      <c r="N132" s="37">
        <v>1</v>
      </c>
      <c r="O132" s="37">
        <v>1</v>
      </c>
      <c r="P132" s="37">
        <v>1</v>
      </c>
      <c r="Q132" s="37">
        <v>1</v>
      </c>
      <c r="R132" s="37">
        <v>1</v>
      </c>
      <c r="S132" s="37">
        <v>1</v>
      </c>
      <c r="T132" s="37">
        <v>1</v>
      </c>
      <c r="U132" s="41">
        <v>1</v>
      </c>
      <c r="V132" s="40">
        <v>64.240198941869636</v>
      </c>
      <c r="W132" s="37">
        <v>65.731022262474198</v>
      </c>
      <c r="X132" s="37">
        <v>72.898482992080417</v>
      </c>
      <c r="Y132" s="37">
        <v>73.936953372798101</v>
      </c>
      <c r="Z132" s="37">
        <v>74.926551165179802</v>
      </c>
      <c r="AA132" s="37">
        <v>79.279184545580975</v>
      </c>
      <c r="AB132" s="37">
        <v>80.266546702387785</v>
      </c>
      <c r="AC132" s="37">
        <v>79.418732934153411</v>
      </c>
      <c r="AD132" s="37">
        <v>78.834318740131238</v>
      </c>
      <c r="AE132" s="37">
        <v>83.635603304821842</v>
      </c>
      <c r="AF132" s="37">
        <v>90.121738435785943</v>
      </c>
      <c r="AG132" s="37">
        <v>92.66618634251067</v>
      </c>
      <c r="AH132" s="38">
        <v>100</v>
      </c>
      <c r="AI132" s="37">
        <v>106.4505918303186</v>
      </c>
      <c r="AJ132" s="37">
        <v>105.26823034328959</v>
      </c>
      <c r="AK132" s="37">
        <v>105.15959758657112</v>
      </c>
      <c r="AL132" s="37">
        <v>103.23887434298081</v>
      </c>
      <c r="AM132" s="41">
        <v>107.49356734620667</v>
      </c>
      <c r="AN132" s="40">
        <v>0.72561287009313902</v>
      </c>
      <c r="AO132" s="37">
        <v>0.722987813934443</v>
      </c>
      <c r="AP132" s="37">
        <v>0.77760219563759803</v>
      </c>
      <c r="AQ132" s="37">
        <v>0.76551347064240205</v>
      </c>
      <c r="AR132" s="37">
        <v>0.755465458788524</v>
      </c>
      <c r="AS132" s="37">
        <v>0.78410017877238702</v>
      </c>
      <c r="AT132" s="37">
        <v>0.78785930688460803</v>
      </c>
      <c r="AU132" s="37">
        <v>0.77055862045384904</v>
      </c>
      <c r="AV132" s="37">
        <v>0.749237503264511</v>
      </c>
      <c r="AW132" s="37">
        <v>0.77991115815568601</v>
      </c>
      <c r="AX132" s="37">
        <v>0.82590120776115505</v>
      </c>
      <c r="AY132" s="37">
        <v>0.83379547334625803</v>
      </c>
      <c r="AZ132" s="37">
        <v>0.89129409438368701</v>
      </c>
      <c r="BA132" s="37">
        <v>0.92875477350882396</v>
      </c>
      <c r="BB132" s="37">
        <v>0.90149033526445999</v>
      </c>
      <c r="BC132" s="37">
        <v>0.87944473010269597</v>
      </c>
      <c r="BD132" s="37">
        <v>0.84823945302115</v>
      </c>
      <c r="BE132" s="41">
        <v>0.87267965023040805</v>
      </c>
      <c r="BF132" s="42">
        <f t="shared" si="16"/>
        <v>0.84823945302115</v>
      </c>
      <c r="BG132" s="43">
        <f t="shared" si="17"/>
        <v>1.1789123889938493</v>
      </c>
      <c r="BH132" s="43">
        <f t="shared" si="18"/>
        <v>0.77055862045384904</v>
      </c>
      <c r="BI132" s="22" t="str">
        <f>VLOOKUP(A132,'3.1 Metadata'!A133:B304,2,FALSE)</f>
        <v>PLW</v>
      </c>
      <c r="BJ132" s="23">
        <f t="shared" ref="BJ132:BJ195" si="19">((AL132-AC132)/AC132)+1</f>
        <v>1.299931017894441</v>
      </c>
      <c r="BK132" s="660">
        <f t="shared" ref="BK132:BK195" si="20">((AL132-AH132)/AH132)+1</f>
        <v>1.032388743429808</v>
      </c>
      <c r="BL132" s="203">
        <f>VLOOKUP(BI132,'3.1 Metadata'!$B$4:$P$197,15,FALSE)</f>
        <v>0</v>
      </c>
    </row>
    <row r="133" spans="1:64" x14ac:dyDescent="0.25">
      <c r="A133" s="36" t="s">
        <v>515</v>
      </c>
      <c r="B133" s="197" t="s">
        <v>751</v>
      </c>
      <c r="C133" s="39" t="s">
        <v>918</v>
      </c>
      <c r="D133" s="40">
        <v>1</v>
      </c>
      <c r="E133" s="37">
        <v>1</v>
      </c>
      <c r="F133" s="37">
        <v>1</v>
      </c>
      <c r="G133" s="37">
        <v>1</v>
      </c>
      <c r="H133" s="37">
        <v>1</v>
      </c>
      <c r="I133" s="37">
        <v>1</v>
      </c>
      <c r="J133" s="37">
        <v>1</v>
      </c>
      <c r="K133" s="37">
        <v>1</v>
      </c>
      <c r="L133" s="37">
        <v>1</v>
      </c>
      <c r="M133" s="37">
        <v>1</v>
      </c>
      <c r="N133" s="37">
        <v>1</v>
      </c>
      <c r="O133" s="37">
        <v>1</v>
      </c>
      <c r="P133" s="37">
        <v>1</v>
      </c>
      <c r="Q133" s="37">
        <v>1</v>
      </c>
      <c r="R133" s="37">
        <v>1</v>
      </c>
      <c r="S133" s="37">
        <v>1</v>
      </c>
      <c r="T133" s="37">
        <v>1</v>
      </c>
      <c r="U133" s="41">
        <v>1</v>
      </c>
      <c r="V133" s="40">
        <v>60.641809902245605</v>
      </c>
      <c r="W133" s="37">
        <v>61.833424255096517</v>
      </c>
      <c r="X133" s="37">
        <v>62.914471179204092</v>
      </c>
      <c r="Y133" s="37">
        <v>64.153876712265699</v>
      </c>
      <c r="Z133" s="37">
        <v>67.249262721886311</v>
      </c>
      <c r="AA133" s="37">
        <v>72.311447888018762</v>
      </c>
      <c r="AB133" s="37">
        <v>76.990692356216101</v>
      </c>
      <c r="AC133" s="37">
        <v>78.984870103566834</v>
      </c>
      <c r="AD133" s="37">
        <v>83.600823894844964</v>
      </c>
      <c r="AE133" s="37">
        <v>88.763788390765995</v>
      </c>
      <c r="AF133" s="37">
        <v>93.650059919524395</v>
      </c>
      <c r="AG133" s="37">
        <v>97.581133239331649</v>
      </c>
      <c r="AH133" s="38">
        <v>100</v>
      </c>
      <c r="AI133" s="37">
        <v>102.00204602790812</v>
      </c>
      <c r="AJ133" s="37">
        <v>103.76568587970677</v>
      </c>
      <c r="AK133" s="37">
        <v>104.4644268261568</v>
      </c>
      <c r="AL133" s="37">
        <v>104.65238604516006</v>
      </c>
      <c r="AM133" s="41">
        <v>102.77288738216355</v>
      </c>
      <c r="AN133" s="40">
        <v>0.47670460601609799</v>
      </c>
      <c r="AO133" s="37">
        <v>0.47332885656891599</v>
      </c>
      <c r="AP133" s="37">
        <v>0.46705565149082401</v>
      </c>
      <c r="AQ133" s="37">
        <v>0.46226741885077699</v>
      </c>
      <c r="AR133" s="37">
        <v>0.471895124881346</v>
      </c>
      <c r="AS133" s="37">
        <v>0.49773539969889402</v>
      </c>
      <c r="AT133" s="37">
        <v>0.52593419628110505</v>
      </c>
      <c r="AU133" s="37">
        <v>0.533341933825493</v>
      </c>
      <c r="AV133" s="37">
        <v>0.55296015739440896</v>
      </c>
      <c r="AW133" s="37">
        <v>0.57401180267333995</v>
      </c>
      <c r="AX133" s="37">
        <v>0.57132041454315197</v>
      </c>
      <c r="AY133" s="37">
        <v>0.55884391069412198</v>
      </c>
      <c r="AZ133" s="37">
        <v>0.53833818435668901</v>
      </c>
      <c r="BA133" s="37">
        <v>0.51544106006622303</v>
      </c>
      <c r="BB133" s="37">
        <v>0.49747046828269997</v>
      </c>
      <c r="BC133" s="37">
        <v>0.48907768909292498</v>
      </c>
      <c r="BD133" s="37">
        <v>0.48136458236850999</v>
      </c>
      <c r="BE133" s="41">
        <v>0.46709016355151001</v>
      </c>
      <c r="BF133" s="42">
        <f t="shared" si="16"/>
        <v>0.48136458236850999</v>
      </c>
      <c r="BG133" s="43">
        <f t="shared" si="17"/>
        <v>2.0774274565020807</v>
      </c>
      <c r="BH133" s="43">
        <f t="shared" si="18"/>
        <v>0.533341933825493</v>
      </c>
      <c r="BI133" s="22" t="str">
        <f>VLOOKUP(A133,'3.1 Metadata'!A134:B305,2,FALSE)</f>
        <v>PAN</v>
      </c>
      <c r="BJ133" s="23">
        <f t="shared" si="19"/>
        <v>1.324967502104357</v>
      </c>
      <c r="BK133" s="660">
        <f t="shared" si="20"/>
        <v>1.0465238604516005</v>
      </c>
      <c r="BL133" s="203">
        <f>VLOOKUP(BI133,'3.1 Metadata'!$B$4:$P$197,15,FALSE)</f>
        <v>0</v>
      </c>
    </row>
    <row r="134" spans="1:64" x14ac:dyDescent="0.25">
      <c r="A134" s="36" t="s">
        <v>516</v>
      </c>
      <c r="B134" s="197" t="s">
        <v>752</v>
      </c>
      <c r="C134" s="39" t="s">
        <v>919</v>
      </c>
      <c r="D134" s="40">
        <v>3.5634528749999999</v>
      </c>
      <c r="E134" s="37">
        <v>3.2225401036691999</v>
      </c>
      <c r="F134" s="37">
        <v>3.1019498003333301</v>
      </c>
      <c r="G134" s="37">
        <v>3.0567347873333302</v>
      </c>
      <c r="H134" s="37">
        <v>2.96534583333333</v>
      </c>
      <c r="I134" s="37">
        <v>2.7000883333333299</v>
      </c>
      <c r="J134" s="37">
        <v>2.7551433333333302</v>
      </c>
      <c r="K134" s="37">
        <v>2.7192941666666699</v>
      </c>
      <c r="L134" s="37">
        <v>2.37096994940423</v>
      </c>
      <c r="M134" s="37">
        <v>2.0836483390254799</v>
      </c>
      <c r="N134" s="37">
        <v>2.24451</v>
      </c>
      <c r="O134" s="37">
        <v>2.4613849999999999</v>
      </c>
      <c r="P134" s="37">
        <v>2.7684116666666698</v>
      </c>
      <c r="Q134" s="37">
        <v>3.1330293018560398</v>
      </c>
      <c r="R134" s="37">
        <v>3.1887883828961701</v>
      </c>
      <c r="S134" s="37">
        <v>3.2934630812507999</v>
      </c>
      <c r="T134" s="37">
        <v>3.38753768145423</v>
      </c>
      <c r="U134" s="41">
        <v>3.45997438644787</v>
      </c>
      <c r="V134" s="40">
        <v>40.447489489651446</v>
      </c>
      <c r="W134" s="37">
        <v>39.641625074144521</v>
      </c>
      <c r="X134" s="37">
        <v>44.470918184791984</v>
      </c>
      <c r="Y134" s="37">
        <v>71.382176780718623</v>
      </c>
      <c r="Z134" s="37">
        <v>73.377488423235889</v>
      </c>
      <c r="AA134" s="37">
        <v>81.937296279005579</v>
      </c>
      <c r="AB134" s="37">
        <v>77.939321613744823</v>
      </c>
      <c r="AC134" s="37">
        <v>85.668689716680234</v>
      </c>
      <c r="AD134" s="37">
        <v>93.235949194843698</v>
      </c>
      <c r="AE134" s="37">
        <v>92.700104025760183</v>
      </c>
      <c r="AF134" s="37">
        <v>96.025196862669631</v>
      </c>
      <c r="AG134" s="37">
        <v>101.24646386299221</v>
      </c>
      <c r="AH134" s="38">
        <v>100</v>
      </c>
      <c r="AI134" s="37">
        <v>102.51784593601241</v>
      </c>
      <c r="AJ134" s="37">
        <v>110.41124340453075</v>
      </c>
      <c r="AK134" s="37">
        <v>121.22890163837729</v>
      </c>
      <c r="AL134" s="37">
        <v>122.51895028487974</v>
      </c>
      <c r="AM134" s="41">
        <v>129.24797035233951</v>
      </c>
      <c r="AN134" s="40">
        <v>1.5035568674488</v>
      </c>
      <c r="AO134" s="37">
        <v>1.4349680393328099</v>
      </c>
      <c r="AP134" s="37">
        <v>1.5611522941926801</v>
      </c>
      <c r="AQ134" s="37">
        <v>1.65818983329558</v>
      </c>
      <c r="AR134" s="37">
        <v>1.6769378111331801</v>
      </c>
      <c r="AS134" s="37">
        <v>1.77263135597444</v>
      </c>
      <c r="AT134" s="37">
        <v>1.67338214889921</v>
      </c>
      <c r="AU134" s="37">
        <v>1.8181481713649199</v>
      </c>
      <c r="AV134" s="37">
        <v>1.85903340416986</v>
      </c>
      <c r="AW134" s="37">
        <v>1.8135676870508499</v>
      </c>
      <c r="AX134" s="37">
        <v>1.84621958922329</v>
      </c>
      <c r="AY134" s="37">
        <v>1.91125095239322</v>
      </c>
      <c r="AZ134" s="37">
        <v>1.8699097103012601</v>
      </c>
      <c r="BA134" s="37">
        <v>1.89708603066574</v>
      </c>
      <c r="BB134" s="37">
        <v>2.0054490313694702</v>
      </c>
      <c r="BC134" s="37">
        <v>2.1503065646758199</v>
      </c>
      <c r="BD134" s="37">
        <v>2.1350745807803402</v>
      </c>
      <c r="BE134" s="41">
        <v>2.2255157902348399</v>
      </c>
      <c r="BF134" s="42">
        <f t="shared" si="16"/>
        <v>0.63027330809314508</v>
      </c>
      <c r="BG134" s="43">
        <f t="shared" si="17"/>
        <v>1.5866132789685181</v>
      </c>
      <c r="BH134" s="43">
        <f t="shared" si="18"/>
        <v>0.6686103304496912</v>
      </c>
      <c r="BI134" s="22" t="str">
        <f>VLOOKUP(A134,'3.1 Metadata'!A135:B306,2,FALSE)</f>
        <v>PNG</v>
      </c>
      <c r="BJ134" s="23">
        <f t="shared" si="19"/>
        <v>1.430148525558977</v>
      </c>
      <c r="BK134" s="660">
        <f t="shared" si="20"/>
        <v>1.2251895028487974</v>
      </c>
      <c r="BL134" s="203">
        <f>VLOOKUP(BI134,'3.1 Metadata'!$B$4:$P$197,15,FALSE)</f>
        <v>0</v>
      </c>
    </row>
    <row r="135" spans="1:64" x14ac:dyDescent="0.25">
      <c r="A135" s="36" t="s">
        <v>517</v>
      </c>
      <c r="B135" s="197" t="s">
        <v>753</v>
      </c>
      <c r="C135" s="39" t="s">
        <v>920</v>
      </c>
      <c r="D135" s="40">
        <v>6424.3391666666703</v>
      </c>
      <c r="E135" s="37">
        <v>5974.5775000000003</v>
      </c>
      <c r="F135" s="37">
        <v>6177.9349469696999</v>
      </c>
      <c r="G135" s="37">
        <v>5635.0939393939398</v>
      </c>
      <c r="H135" s="37">
        <v>5032.7115764790797</v>
      </c>
      <c r="I135" s="37">
        <v>4363.2916082449201</v>
      </c>
      <c r="J135" s="37">
        <v>4966.6822965021202</v>
      </c>
      <c r="K135" s="37">
        <v>4758.4301287878798</v>
      </c>
      <c r="L135" s="37">
        <v>4193.8023075919</v>
      </c>
      <c r="M135" s="37">
        <v>4421.6592864041404</v>
      </c>
      <c r="N135" s="37">
        <v>4303.8825659981903</v>
      </c>
      <c r="O135" s="37">
        <v>4462.1852882909297</v>
      </c>
      <c r="P135" s="37">
        <v>5204.92080811087</v>
      </c>
      <c r="Q135" s="37">
        <v>5670.5408979978401</v>
      </c>
      <c r="R135" s="37">
        <v>5618.9334516427998</v>
      </c>
      <c r="S135" s="37">
        <v>5732.10455572912</v>
      </c>
      <c r="T135" s="37">
        <v>6240.7220784425699</v>
      </c>
      <c r="U135" s="41">
        <v>6771.0974251965099</v>
      </c>
      <c r="V135" s="40">
        <v>44.163277133838534</v>
      </c>
      <c r="W135" s="37">
        <v>49.390003289629867</v>
      </c>
      <c r="X135" s="37">
        <v>55.787403547622901</v>
      </c>
      <c r="Y135" s="37">
        <v>60.727842647751139</v>
      </c>
      <c r="Z135" s="37">
        <v>68.40111263243567</v>
      </c>
      <c r="AA135" s="37">
        <v>76.762981106777744</v>
      </c>
      <c r="AB135" s="37">
        <v>79.56326772818754</v>
      </c>
      <c r="AC135" s="37">
        <v>83.267495883773663</v>
      </c>
      <c r="AD135" s="37">
        <v>87.510566446882564</v>
      </c>
      <c r="AE135" s="37">
        <v>91.709564847974676</v>
      </c>
      <c r="AF135" s="37">
        <v>95.687628719358614</v>
      </c>
      <c r="AG135" s="37">
        <v>98.421430476936294</v>
      </c>
      <c r="AH135" s="38">
        <v>100</v>
      </c>
      <c r="AI135" s="37">
        <v>104.13475444403026</v>
      </c>
      <c r="AJ135" s="37">
        <v>106.3832417379228</v>
      </c>
      <c r="AK135" s="37">
        <v>108.46861731755963</v>
      </c>
      <c r="AL135" s="37">
        <v>111.7355762030332</v>
      </c>
      <c r="AM135" s="41">
        <v>114.72748019573528</v>
      </c>
      <c r="AN135" s="40">
        <v>1275.5421002097</v>
      </c>
      <c r="AO135" s="37">
        <v>1389.10492321115</v>
      </c>
      <c r="AP135" s="37">
        <v>1521.6351820641801</v>
      </c>
      <c r="AQ135" s="37">
        <v>1607.7352874998501</v>
      </c>
      <c r="AR135" s="37">
        <v>1763.5080263080999</v>
      </c>
      <c r="AS135" s="37">
        <v>1941.33111590064</v>
      </c>
      <c r="AT135" s="37">
        <v>1996.9266240791801</v>
      </c>
      <c r="AU135" s="37">
        <v>2065.82552140501</v>
      </c>
      <c r="AV135" s="37">
        <v>2126.669921875</v>
      </c>
      <c r="AW135" s="37">
        <v>2288.408203125</v>
      </c>
      <c r="AX135" s="37">
        <v>2309.77734375</v>
      </c>
      <c r="AY135" s="37">
        <v>2383.45092773438</v>
      </c>
      <c r="AZ135" s="37">
        <v>2453.15966796875</v>
      </c>
      <c r="BA135" s="37">
        <v>2507.39965820313</v>
      </c>
      <c r="BB135" s="37">
        <v>2534.37670898438</v>
      </c>
      <c r="BC135" s="37">
        <v>2523.4687740783502</v>
      </c>
      <c r="BD135" s="37">
        <v>2553.88228899251</v>
      </c>
      <c r="BE135" s="41">
        <v>2591.03944022015</v>
      </c>
      <c r="BF135" s="42">
        <f t="shared" si="16"/>
        <v>0.40922865285323762</v>
      </c>
      <c r="BG135" s="43">
        <f t="shared" si="17"/>
        <v>2.4436216599882896</v>
      </c>
      <c r="BH135" s="43">
        <f t="shared" si="18"/>
        <v>0.43414013981355654</v>
      </c>
      <c r="BI135" s="22" t="str">
        <f>VLOOKUP(A135,'3.1 Metadata'!A136:B307,2,FALSE)</f>
        <v>PRY</v>
      </c>
      <c r="BJ135" s="23">
        <f t="shared" si="19"/>
        <v>1.3418870715050182</v>
      </c>
      <c r="BK135" s="660">
        <f t="shared" si="20"/>
        <v>1.117355762030332</v>
      </c>
      <c r="BL135" s="203">
        <f>VLOOKUP(BI135,'3.1 Metadata'!$B$4:$P$197,15,FALSE)</f>
        <v>0</v>
      </c>
    </row>
    <row r="136" spans="1:64" x14ac:dyDescent="0.25">
      <c r="A136" s="36" t="s">
        <v>518</v>
      </c>
      <c r="B136" s="197" t="s">
        <v>754</v>
      </c>
      <c r="C136" s="39" t="s">
        <v>921</v>
      </c>
      <c r="D136" s="40">
        <v>3.4784670000000002</v>
      </c>
      <c r="E136" s="37">
        <v>3.4131749999999998</v>
      </c>
      <c r="F136" s="37">
        <v>3.2958416666666701</v>
      </c>
      <c r="G136" s="37">
        <v>3.27403250265816</v>
      </c>
      <c r="H136" s="37">
        <v>3.1280445773524699</v>
      </c>
      <c r="I136" s="37">
        <v>2.9244083333333299</v>
      </c>
      <c r="J136" s="37">
        <v>3.0115083333333299</v>
      </c>
      <c r="K136" s="37">
        <v>2.8251249999999999</v>
      </c>
      <c r="L136" s="37">
        <v>2.7541000000000002</v>
      </c>
      <c r="M136" s="37">
        <v>2.6375864177489201</v>
      </c>
      <c r="N136" s="37">
        <v>2.7018990259740301</v>
      </c>
      <c r="O136" s="37">
        <v>2.8390441378066402</v>
      </c>
      <c r="P136" s="37">
        <v>3.1844392415223699</v>
      </c>
      <c r="Q136" s="37">
        <v>3.3750615872066501</v>
      </c>
      <c r="R136" s="37">
        <v>3.2604884908320999</v>
      </c>
      <c r="S136" s="37">
        <v>3.2866026980329601</v>
      </c>
      <c r="T136" s="37">
        <v>3.3372655465368002</v>
      </c>
      <c r="U136" s="41">
        <v>3.4949411976912002</v>
      </c>
      <c r="V136" s="40">
        <v>66.419835331439046</v>
      </c>
      <c r="W136" s="37">
        <v>70.590362414749748</v>
      </c>
      <c r="X136" s="37">
        <v>73.063652755268464</v>
      </c>
      <c r="Y136" s="37">
        <v>78.657587265715563</v>
      </c>
      <c r="Z136" s="37">
        <v>79.830117005506139</v>
      </c>
      <c r="AA136" s="37">
        <v>80.710863760326546</v>
      </c>
      <c r="AB136" s="37">
        <v>82.376492511433241</v>
      </c>
      <c r="AC136" s="37">
        <v>87.080790424079908</v>
      </c>
      <c r="AD136" s="37">
        <v>92.95507517264403</v>
      </c>
      <c r="AE136" s="37">
        <v>94.072938907847288</v>
      </c>
      <c r="AF136" s="37">
        <v>95.067510333442655</v>
      </c>
      <c r="AG136" s="37">
        <v>97.379971513296866</v>
      </c>
      <c r="AH136" s="38">
        <v>100</v>
      </c>
      <c r="AI136" s="37">
        <v>103.08088269037734</v>
      </c>
      <c r="AJ136" s="37">
        <v>106.80793514094526</v>
      </c>
      <c r="AK136" s="37">
        <v>109.22955007933753</v>
      </c>
      <c r="AL136" s="37">
        <v>111.39761550689282</v>
      </c>
      <c r="AM136" s="41">
        <v>116.0923174694174</v>
      </c>
      <c r="AN136" s="40">
        <v>1.3102611935261399</v>
      </c>
      <c r="AO136" s="37">
        <v>1.3560259054653501</v>
      </c>
      <c r="AP136" s="37">
        <v>1.3611386060203401</v>
      </c>
      <c r="AQ136" s="37">
        <v>1.42230878007809</v>
      </c>
      <c r="AR136" s="37">
        <v>1.4057484703879599</v>
      </c>
      <c r="AS136" s="37">
        <v>1.3941399027499299</v>
      </c>
      <c r="AT136" s="37">
        <v>1.41214525551035</v>
      </c>
      <c r="AU136" s="37">
        <v>1.4755946635674</v>
      </c>
      <c r="AV136" s="37">
        <v>1.5429053306579601</v>
      </c>
      <c r="AW136" s="37">
        <v>1.5993064641952499</v>
      </c>
      <c r="AX136" s="37">
        <v>1.6161588430404701</v>
      </c>
      <c r="AY136" s="37">
        <v>1.6458592414855999</v>
      </c>
      <c r="AZ136" s="37">
        <v>1.7140855789184599</v>
      </c>
      <c r="BA136" s="37">
        <v>1.74326360225677</v>
      </c>
      <c r="BB136" s="37">
        <v>1.7494549751281701</v>
      </c>
      <c r="BC136" s="37">
        <v>1.7471704573658799</v>
      </c>
      <c r="BD136" s="37">
        <v>1.7505986938321101</v>
      </c>
      <c r="BE136" s="41">
        <v>1.8026497447232199</v>
      </c>
      <c r="BF136" s="42">
        <f t="shared" si="16"/>
        <v>0.52456080267534266</v>
      </c>
      <c r="BG136" s="268">
        <f t="shared" si="17"/>
        <v>1.9063566985940288</v>
      </c>
      <c r="BH136" s="268">
        <f t="shared" si="18"/>
        <v>0.52231128306443075</v>
      </c>
      <c r="BI136" s="262" t="str">
        <f>VLOOKUP(A136,'3.1 Metadata'!A137:B308,2,FALSE)</f>
        <v>PER</v>
      </c>
      <c r="BJ136" s="260">
        <f t="shared" si="19"/>
        <v>1.2792444230741471</v>
      </c>
      <c r="BK136" s="660">
        <f t="shared" si="20"/>
        <v>1.1139761550689282</v>
      </c>
      <c r="BL136" s="203">
        <f>VLOOKUP(BI136,'3.1 Metadata'!$B$4:$P$197,15,FALSE)</f>
        <v>1</v>
      </c>
    </row>
    <row r="137" spans="1:64" x14ac:dyDescent="0.25">
      <c r="A137" s="36" t="s">
        <v>519</v>
      </c>
      <c r="B137" s="197" t="s">
        <v>755</v>
      </c>
      <c r="C137" s="39" t="s">
        <v>922</v>
      </c>
      <c r="D137" s="40">
        <v>54.203333333333298</v>
      </c>
      <c r="E137" s="37">
        <v>56.039916666666699</v>
      </c>
      <c r="F137" s="37">
        <v>55.085491666666698</v>
      </c>
      <c r="G137" s="37">
        <v>51.314272500000001</v>
      </c>
      <c r="H137" s="37">
        <v>46.148391177755002</v>
      </c>
      <c r="I137" s="37">
        <v>44.323287609410002</v>
      </c>
      <c r="J137" s="37">
        <v>47.679688453509101</v>
      </c>
      <c r="K137" s="37">
        <v>45.109664180089602</v>
      </c>
      <c r="L137" s="37">
        <v>43.3131369237488</v>
      </c>
      <c r="M137" s="37">
        <v>42.228794734943399</v>
      </c>
      <c r="N137" s="37">
        <v>42.446184830673999</v>
      </c>
      <c r="O137" s="37">
        <v>44.395154304209697</v>
      </c>
      <c r="P137" s="37">
        <v>45.502839942143098</v>
      </c>
      <c r="Q137" s="37">
        <v>47.4924638585099</v>
      </c>
      <c r="R137" s="37">
        <v>50.403719793717698</v>
      </c>
      <c r="S137" s="37">
        <v>52.661429953968302</v>
      </c>
      <c r="T137" s="37">
        <v>51.795782651733298</v>
      </c>
      <c r="U137" s="41">
        <v>49.624096002632797</v>
      </c>
      <c r="V137" s="40">
        <v>64.646578753051813</v>
      </c>
      <c r="W137" s="37">
        <v>68.45475260750753</v>
      </c>
      <c r="X137" s="37">
        <v>72.501040094391314</v>
      </c>
      <c r="Y137" s="37">
        <v>76.206993590448818</v>
      </c>
      <c r="Z137" s="37">
        <v>78.618403680388056</v>
      </c>
      <c r="AA137" s="37">
        <v>84.262588840606512</v>
      </c>
      <c r="AB137" s="37">
        <v>86.569916397798394</v>
      </c>
      <c r="AC137" s="37">
        <v>90.353787337950791</v>
      </c>
      <c r="AD137" s="37">
        <v>93.894576774880846</v>
      </c>
      <c r="AE137" s="37">
        <v>95.766999980952576</v>
      </c>
      <c r="AF137" s="37">
        <v>97.74081852728122</v>
      </c>
      <c r="AG137" s="37">
        <v>100.72489976879926</v>
      </c>
      <c r="AH137" s="38">
        <v>100</v>
      </c>
      <c r="AI137" s="37">
        <v>101.28031174420369</v>
      </c>
      <c r="AJ137" s="37">
        <v>103.63027825120102</v>
      </c>
      <c r="AK137" s="37">
        <v>107.50672822352702</v>
      </c>
      <c r="AL137" s="37">
        <v>108.25613214387499</v>
      </c>
      <c r="AM137" s="41">
        <v>110.02981382304955</v>
      </c>
      <c r="AN137" s="40">
        <v>14.8088466964437</v>
      </c>
      <c r="AO137" s="37">
        <v>15.2700967018061</v>
      </c>
      <c r="AP137" s="37">
        <v>15.6841438098671</v>
      </c>
      <c r="AQ137" s="37">
        <v>16.001610920699999</v>
      </c>
      <c r="AR137" s="37">
        <v>16.076099388261301</v>
      </c>
      <c r="AS137" s="37">
        <v>16.901481247143</v>
      </c>
      <c r="AT137" s="37">
        <v>17.232912399556898</v>
      </c>
      <c r="AU137" s="37">
        <v>17.778973487945802</v>
      </c>
      <c r="AV137" s="37">
        <v>18.097654342651399</v>
      </c>
      <c r="AW137" s="37">
        <v>18.068983078002901</v>
      </c>
      <c r="AX137" s="37">
        <v>18.425867080688501</v>
      </c>
      <c r="AY137" s="37">
        <v>18.876012802123999</v>
      </c>
      <c r="AZ137" s="37">
        <v>19.0010089874268</v>
      </c>
      <c r="BA137" s="37">
        <v>18.948604583740199</v>
      </c>
      <c r="BB137" s="37">
        <v>19.385011672973601</v>
      </c>
      <c r="BC137" s="37">
        <v>19.6386183371934</v>
      </c>
      <c r="BD137" s="37">
        <v>19.428683056435201</v>
      </c>
      <c r="BE137" s="41">
        <v>19.511847849240901</v>
      </c>
      <c r="BF137" s="42">
        <f t="shared" si="16"/>
        <v>0.37510164074690427</v>
      </c>
      <c r="BG137" s="268">
        <f t="shared" si="17"/>
        <v>2.6659440838722936</v>
      </c>
      <c r="BH137" s="268">
        <f t="shared" si="18"/>
        <v>0.39412781742217101</v>
      </c>
      <c r="BI137" s="262" t="str">
        <f>VLOOKUP(A137,'3.1 Metadata'!A138:B309,2,FALSE)</f>
        <v>PHL</v>
      </c>
      <c r="BJ137" s="260">
        <f t="shared" si="19"/>
        <v>1.1981360752368237</v>
      </c>
      <c r="BK137" s="660">
        <f t="shared" si="20"/>
        <v>1.0825613214387499</v>
      </c>
      <c r="BL137" s="203">
        <f>VLOOKUP(BI137,'3.1 Metadata'!$B$4:$P$197,15,FALSE)</f>
        <v>1</v>
      </c>
    </row>
    <row r="138" spans="1:64" x14ac:dyDescent="0.25">
      <c r="A138" s="36" t="s">
        <v>520</v>
      </c>
      <c r="B138" s="197" t="s">
        <v>756</v>
      </c>
      <c r="C138" s="39" t="s">
        <v>923</v>
      </c>
      <c r="D138" s="40">
        <v>3.8890750000000001</v>
      </c>
      <c r="E138" s="37">
        <v>3.6576416666666698</v>
      </c>
      <c r="F138" s="37">
        <v>3.2354833333333302</v>
      </c>
      <c r="G138" s="37">
        <v>3.1031583333333299</v>
      </c>
      <c r="H138" s="37">
        <v>2.7679499999999999</v>
      </c>
      <c r="I138" s="37">
        <v>2.4092416666666701</v>
      </c>
      <c r="J138" s="37">
        <v>3.1201416666666701</v>
      </c>
      <c r="K138" s="37">
        <v>3.0152999999999999</v>
      </c>
      <c r="L138" s="37">
        <v>2.96284777777778</v>
      </c>
      <c r="M138" s="37">
        <v>3.2565416666666702</v>
      </c>
      <c r="N138" s="37">
        <v>3.16061666666667</v>
      </c>
      <c r="O138" s="37">
        <v>3.1545416666666699</v>
      </c>
      <c r="P138" s="37">
        <v>3.7694999999999999</v>
      </c>
      <c r="Q138" s="37">
        <v>3.9427833333333302</v>
      </c>
      <c r="R138" s="37">
        <v>3.7793333333333301</v>
      </c>
      <c r="S138" s="37">
        <v>3.6117166666666698</v>
      </c>
      <c r="T138" s="37">
        <v>3.839375</v>
      </c>
      <c r="U138" s="41">
        <v>3.89974166666667</v>
      </c>
      <c r="V138" s="40">
        <v>74.669402584490413</v>
      </c>
      <c r="W138" s="37">
        <v>78.340633498143262</v>
      </c>
      <c r="X138" s="37">
        <v>80.345511737957466</v>
      </c>
      <c r="Y138" s="37">
        <v>81.73422244301355</v>
      </c>
      <c r="Z138" s="37">
        <v>84.772347624962521</v>
      </c>
      <c r="AA138" s="37">
        <v>88.073680474961876</v>
      </c>
      <c r="AB138" s="37">
        <v>91.407760457403569</v>
      </c>
      <c r="AC138" s="37">
        <v>92.916817316886934</v>
      </c>
      <c r="AD138" s="37">
        <v>95.955731347419288</v>
      </c>
      <c r="AE138" s="37">
        <v>98.22172099557487</v>
      </c>
      <c r="AF138" s="37">
        <v>98.521216124290362</v>
      </c>
      <c r="AG138" s="37">
        <v>99.035367541865554</v>
      </c>
      <c r="AH138" s="38">
        <v>100</v>
      </c>
      <c r="AI138" s="37">
        <v>100.31162223353849</v>
      </c>
      <c r="AJ138" s="37">
        <v>102.17711792473902</v>
      </c>
      <c r="AK138" s="37">
        <v>103.4048887335703</v>
      </c>
      <c r="AL138" s="37">
        <v>106.7076181138727</v>
      </c>
      <c r="AM138" s="41">
        <v>111.08678225156115</v>
      </c>
      <c r="AN138" s="40">
        <v>1.804465</v>
      </c>
      <c r="AO138" s="37">
        <v>1.8300449999999999</v>
      </c>
      <c r="AP138" s="37">
        <v>1.8675949999999999</v>
      </c>
      <c r="AQ138" s="37">
        <v>1.8504529999999999</v>
      </c>
      <c r="AR138" s="37">
        <v>1.853936</v>
      </c>
      <c r="AS138" s="37">
        <v>1.8422430000000001</v>
      </c>
      <c r="AT138" s="37">
        <v>1.869157</v>
      </c>
      <c r="AU138" s="37">
        <v>1.8048150000000001</v>
      </c>
      <c r="AV138" s="37">
        <v>1.8014239999999999</v>
      </c>
      <c r="AW138" s="37">
        <v>1.796168</v>
      </c>
      <c r="AX138" s="37">
        <v>1.7620450000000001</v>
      </c>
      <c r="AY138" s="37">
        <v>1.767142</v>
      </c>
      <c r="AZ138" s="37">
        <v>1.7651159999999999</v>
      </c>
      <c r="BA138" s="37">
        <v>1.7328429999999999</v>
      </c>
      <c r="BB138" s="37">
        <v>1.7428790000000001</v>
      </c>
      <c r="BC138" s="37">
        <v>1.748426</v>
      </c>
      <c r="BD138" s="37">
        <v>1.787166</v>
      </c>
      <c r="BE138" s="41">
        <v>1.7905</v>
      </c>
      <c r="BF138" s="42">
        <f t="shared" si="16"/>
        <v>0.46548357480058605</v>
      </c>
      <c r="BG138" s="43">
        <f t="shared" si="17"/>
        <v>2.148303515174304</v>
      </c>
      <c r="BH138" s="43">
        <f t="shared" si="18"/>
        <v>0.59855238284747792</v>
      </c>
      <c r="BI138" s="22" t="str">
        <f>VLOOKUP(A138,'3.1 Metadata'!A139:B310,2,FALSE)</f>
        <v>POL</v>
      </c>
      <c r="BJ138" s="23">
        <f t="shared" si="19"/>
        <v>1.1484209338547737</v>
      </c>
      <c r="BK138" s="660">
        <f t="shared" si="20"/>
        <v>1.067076181138727</v>
      </c>
      <c r="BL138" s="203">
        <f>VLOOKUP(BI138,'3.1 Metadata'!$B$4:$P$197,15,FALSE)</f>
        <v>0</v>
      </c>
    </row>
    <row r="139" spans="1:64" x14ac:dyDescent="0.25">
      <c r="A139" s="36" t="s">
        <v>521</v>
      </c>
      <c r="B139" s="197" t="s">
        <v>757</v>
      </c>
      <c r="C139" s="39" t="s">
        <v>829</v>
      </c>
      <c r="D139" s="256">
        <v>0.88404799999999994</v>
      </c>
      <c r="E139" s="4">
        <v>0.80392200000000003</v>
      </c>
      <c r="F139" s="4">
        <v>0.80379999999999996</v>
      </c>
      <c r="G139" s="4">
        <v>0.79643299999999995</v>
      </c>
      <c r="H139" s="4">
        <v>0.72967199999999999</v>
      </c>
      <c r="I139" s="4">
        <v>0.67992300000000006</v>
      </c>
      <c r="J139" s="4">
        <v>0.71695799999999998</v>
      </c>
      <c r="K139" s="4">
        <v>0.75430900000000001</v>
      </c>
      <c r="L139" s="4">
        <v>0.718414</v>
      </c>
      <c r="M139" s="4">
        <v>0.77833799999999997</v>
      </c>
      <c r="N139" s="4">
        <v>0.75294499999999998</v>
      </c>
      <c r="O139" s="4">
        <v>0.75272799999999995</v>
      </c>
      <c r="P139" s="4">
        <v>0.90129599999999999</v>
      </c>
      <c r="Q139" s="4">
        <v>0.90342100000000003</v>
      </c>
      <c r="R139" s="4">
        <v>0.88520600000000005</v>
      </c>
      <c r="S139" s="4">
        <v>0.846773</v>
      </c>
      <c r="T139" s="4">
        <v>0.89327599999999996</v>
      </c>
      <c r="U139" s="257">
        <v>0.87550600000000001</v>
      </c>
      <c r="V139" s="40">
        <v>82.337466602865604</v>
      </c>
      <c r="W139" s="37">
        <v>84.313248527170401</v>
      </c>
      <c r="X139" s="37">
        <v>87.123327508597598</v>
      </c>
      <c r="Y139" s="37">
        <v>89.897807039319076</v>
      </c>
      <c r="Z139" s="37">
        <v>92.56448658650379</v>
      </c>
      <c r="AA139" s="37">
        <v>94.173002152095734</v>
      </c>
      <c r="AB139" s="37">
        <v>95.207149662676414</v>
      </c>
      <c r="AC139" s="37">
        <v>95.818656491691684</v>
      </c>
      <c r="AD139" s="37">
        <v>95.564618816709228</v>
      </c>
      <c r="AE139" s="37">
        <v>95.193640444888985</v>
      </c>
      <c r="AF139" s="37">
        <v>97.334216897872082</v>
      </c>
      <c r="AG139" s="37">
        <v>98.020030256248972</v>
      </c>
      <c r="AH139" s="38">
        <v>100</v>
      </c>
      <c r="AI139" s="37">
        <v>101.71666254687131</v>
      </c>
      <c r="AJ139" s="37">
        <v>103.25452734075749</v>
      </c>
      <c r="AK139" s="37">
        <v>105.12652856743698</v>
      </c>
      <c r="AL139" s="37">
        <v>106.96566697628678</v>
      </c>
      <c r="AM139" s="41">
        <v>109.04280525131107</v>
      </c>
      <c r="AN139" s="40">
        <v>0.66979699999999998</v>
      </c>
      <c r="AO139" s="37">
        <v>0.67614700000000005</v>
      </c>
      <c r="AP139" s="37">
        <v>0.66425900000000004</v>
      </c>
      <c r="AQ139" s="37">
        <v>0.64015599999999995</v>
      </c>
      <c r="AR139" s="37">
        <v>0.64681599999999995</v>
      </c>
      <c r="AS139" s="37">
        <v>0.63614800000000005</v>
      </c>
      <c r="AT139" s="37">
        <v>0.62732900000000003</v>
      </c>
      <c r="AU139" s="37">
        <v>0.62312199999999995</v>
      </c>
      <c r="AV139" s="37">
        <v>0.62308300000000005</v>
      </c>
      <c r="AW139" s="37">
        <v>0.60539799999999999</v>
      </c>
      <c r="AX139" s="37">
        <v>0.58360699999999999</v>
      </c>
      <c r="AY139" s="37">
        <v>0.57886800000000005</v>
      </c>
      <c r="AZ139" s="37">
        <v>0.58494699999999999</v>
      </c>
      <c r="BA139" s="37">
        <v>0.57141600000000004</v>
      </c>
      <c r="BB139" s="37">
        <v>0.57568799999999998</v>
      </c>
      <c r="BC139" s="37">
        <v>0.57122700000000004</v>
      </c>
      <c r="BD139" s="37">
        <v>0.57615899999999998</v>
      </c>
      <c r="BE139" s="41">
        <v>0.56855299999999998</v>
      </c>
      <c r="BF139" s="42">
        <f t="shared" si="16"/>
        <v>0.64499549971117554</v>
      </c>
      <c r="BG139" s="43">
        <f t="shared" si="17"/>
        <v>1.5503984143266007</v>
      </c>
      <c r="BH139" s="43">
        <f t="shared" si="18"/>
        <v>0.82608320993120854</v>
      </c>
      <c r="BI139" s="22" t="str">
        <f>VLOOKUP(A139,'3.1 Metadata'!A140:B311,2,FALSE)</f>
        <v>PRT</v>
      </c>
      <c r="BJ139" s="23">
        <f t="shared" si="19"/>
        <v>1.1163344477237753</v>
      </c>
      <c r="BK139" s="660">
        <f t="shared" si="20"/>
        <v>1.0696566697628678</v>
      </c>
      <c r="BL139" s="203">
        <f>VLOOKUP(BI139,'3.1 Metadata'!$B$4:$P$197,15,FALSE)</f>
        <v>0</v>
      </c>
    </row>
    <row r="140" spans="1:64" x14ac:dyDescent="0.25">
      <c r="A140" s="36" t="s">
        <v>522</v>
      </c>
      <c r="B140" s="197" t="s">
        <v>758</v>
      </c>
      <c r="C140" s="39" t="s">
        <v>924</v>
      </c>
      <c r="D140" s="40">
        <v>3.64</v>
      </c>
      <c r="E140" s="37">
        <v>3.64</v>
      </c>
      <c r="F140" s="37">
        <v>3.64</v>
      </c>
      <c r="G140" s="37">
        <v>3.64</v>
      </c>
      <c r="H140" s="37">
        <v>3.64</v>
      </c>
      <c r="I140" s="37">
        <v>3.64</v>
      </c>
      <c r="J140" s="37">
        <v>3.64</v>
      </c>
      <c r="K140" s="37">
        <v>3.64</v>
      </c>
      <c r="L140" s="37">
        <v>3.64</v>
      </c>
      <c r="M140" s="37">
        <v>3.64</v>
      </c>
      <c r="N140" s="37">
        <v>3.64</v>
      </c>
      <c r="O140" s="37">
        <v>3.64</v>
      </c>
      <c r="P140" s="37">
        <v>3.64</v>
      </c>
      <c r="Q140" s="37">
        <v>3.64</v>
      </c>
      <c r="R140" s="37">
        <v>3.64</v>
      </c>
      <c r="S140" s="37">
        <v>3.64</v>
      </c>
      <c r="T140" s="37">
        <v>3.64</v>
      </c>
      <c r="U140" s="41">
        <v>3.64</v>
      </c>
      <c r="V140" s="40">
        <v>60.476966673021963</v>
      </c>
      <c r="W140" s="37">
        <v>68.403552575731581</v>
      </c>
      <c r="X140" s="37">
        <v>89.295844300389348</v>
      </c>
      <c r="Y140" s="37">
        <v>96.762417704040161</v>
      </c>
      <c r="Z140" s="37">
        <v>107.37712003482901</v>
      </c>
      <c r="AA140" s="37">
        <v>131.96601309750116</v>
      </c>
      <c r="AB140" s="37">
        <v>100.00635092271209</v>
      </c>
      <c r="AC140" s="37">
        <v>106.98612406847097</v>
      </c>
      <c r="AD140" s="37">
        <v>126.5326722484125</v>
      </c>
      <c r="AE140" s="37">
        <v>134.54214261737178</v>
      </c>
      <c r="AF140" s="37">
        <v>135.57473818639792</v>
      </c>
      <c r="AG140" s="37">
        <v>133.56450231465328</v>
      </c>
      <c r="AH140" s="38">
        <v>100</v>
      </c>
      <c r="AI140" s="37">
        <v>91.023300942481569</v>
      </c>
      <c r="AJ140" s="37">
        <v>98.111803906611613</v>
      </c>
      <c r="AK140" s="37">
        <v>110.29179915021655</v>
      </c>
      <c r="AL140" s="37">
        <v>105.37729119744735</v>
      </c>
      <c r="AM140" s="41">
        <v>89.464877315950048</v>
      </c>
      <c r="AN140" s="40">
        <v>1.22272082287128</v>
      </c>
      <c r="AO140" s="37">
        <v>1.3467235555122801</v>
      </c>
      <c r="AP140" s="37">
        <v>1.7049413483196501</v>
      </c>
      <c r="AQ140" s="37">
        <v>1.7932349942469901</v>
      </c>
      <c r="AR140" s="37">
        <v>1.93789315807731</v>
      </c>
      <c r="AS140" s="37">
        <v>2.33621970525222</v>
      </c>
      <c r="AT140" s="37">
        <v>1.7570368898090101</v>
      </c>
      <c r="AU140" s="37">
        <v>1.8580157520545999</v>
      </c>
      <c r="AV140" s="37">
        <v>2.1525144577026398</v>
      </c>
      <c r="AW140" s="37">
        <v>2.1864457130432098</v>
      </c>
      <c r="AX140" s="37">
        <v>2.2396368980407702</v>
      </c>
      <c r="AY140" s="37">
        <v>2.3649780750274698</v>
      </c>
      <c r="AZ140" s="37">
        <v>2.4681804180145299</v>
      </c>
      <c r="BA140" s="37">
        <v>2.5038185119628902</v>
      </c>
      <c r="BB140" s="37">
        <v>2.3459498882293701</v>
      </c>
      <c r="BC140" s="37">
        <v>2.57535186204225</v>
      </c>
      <c r="BD140" s="37">
        <v>2.4174414000975499</v>
      </c>
      <c r="BE140" s="41">
        <v>2.0279566203653099</v>
      </c>
      <c r="BF140" s="42">
        <f t="shared" si="16"/>
        <v>0.66413225277405219</v>
      </c>
      <c r="BG140" s="43">
        <f t="shared" si="17"/>
        <v>1.505724192467754</v>
      </c>
      <c r="BH140" s="43">
        <f t="shared" si="18"/>
        <v>0.51044388792708784</v>
      </c>
      <c r="BI140" s="22" t="str">
        <f>VLOOKUP(A140,'3.1 Metadata'!A141:B312,2,FALSE)</f>
        <v>QAT</v>
      </c>
      <c r="BJ140" s="23">
        <f t="shared" si="19"/>
        <v>0.98496222865318528</v>
      </c>
      <c r="BK140" s="660">
        <f t="shared" si="20"/>
        <v>1.0537729119744734</v>
      </c>
      <c r="BL140" s="203">
        <f>VLOOKUP(BI140,'3.1 Metadata'!$B$4:$P$197,15,FALSE)</f>
        <v>0</v>
      </c>
    </row>
    <row r="141" spans="1:64" x14ac:dyDescent="0.25">
      <c r="A141" s="36" t="s">
        <v>523</v>
      </c>
      <c r="B141" s="197" t="s">
        <v>759</v>
      </c>
      <c r="C141" t="s">
        <v>925</v>
      </c>
      <c r="D141" s="40">
        <v>1191.6458333333301</v>
      </c>
      <c r="E141" s="37">
        <v>1146.2491666666699</v>
      </c>
      <c r="F141" s="37">
        <v>1024.32833333333</v>
      </c>
      <c r="G141" s="37">
        <v>955.34083333333297</v>
      </c>
      <c r="H141" s="37">
        <v>929.37583333333305</v>
      </c>
      <c r="I141" s="37">
        <v>1100.1258333333301</v>
      </c>
      <c r="J141" s="37">
        <v>1277.24583333333</v>
      </c>
      <c r="K141" s="37">
        <v>1156.46</v>
      </c>
      <c r="L141" s="37">
        <v>1108.2333333333299</v>
      </c>
      <c r="M141" s="37">
        <v>1126.80666666667</v>
      </c>
      <c r="N141" s="37">
        <v>1094.9825000000001</v>
      </c>
      <c r="O141" s="37">
        <v>1052.8399999999999</v>
      </c>
      <c r="P141" s="37">
        <v>1130.9525000000001</v>
      </c>
      <c r="Q141" s="37">
        <v>1160.7674999999999</v>
      </c>
      <c r="R141" s="37">
        <v>1131.0008333333301</v>
      </c>
      <c r="S141" s="37">
        <v>1100.16333333333</v>
      </c>
      <c r="T141" s="37">
        <v>1165.3575000000001</v>
      </c>
      <c r="U141" s="41">
        <v>1180.26583333333</v>
      </c>
      <c r="V141" s="40">
        <v>79.544270364550087</v>
      </c>
      <c r="W141" s="37">
        <v>82.03231991729939</v>
      </c>
      <c r="X141" s="37">
        <v>82.886605720552424</v>
      </c>
      <c r="Y141" s="37">
        <v>82.701606453281599</v>
      </c>
      <c r="Z141" s="37">
        <v>84.702320362452426</v>
      </c>
      <c r="AA141" s="37">
        <v>87.09626399192949</v>
      </c>
      <c r="AB141" s="37">
        <v>90.239258206203175</v>
      </c>
      <c r="AC141" s="37">
        <v>92.709555045569317</v>
      </c>
      <c r="AD141" s="37">
        <v>93.897965276328037</v>
      </c>
      <c r="AE141" s="37">
        <v>95.073387676774956</v>
      </c>
      <c r="AF141" s="37">
        <v>96.04175177721055</v>
      </c>
      <c r="AG141" s="37">
        <v>96.912751303312575</v>
      </c>
      <c r="AH141" s="38">
        <v>100</v>
      </c>
      <c r="AI141" s="37">
        <v>101.98603850545349</v>
      </c>
      <c r="AJ141" s="37">
        <v>104.25296518111109</v>
      </c>
      <c r="AK141" s="37">
        <v>104.7564538163076</v>
      </c>
      <c r="AL141" s="37">
        <v>103.87720638750721</v>
      </c>
      <c r="AM141" s="41">
        <v>105.24101968276554</v>
      </c>
      <c r="AN141" s="40">
        <v>791.29371400000002</v>
      </c>
      <c r="AO141" s="37">
        <v>794.71155199999998</v>
      </c>
      <c r="AP141" s="37">
        <v>788.92013499999996</v>
      </c>
      <c r="AQ141" s="37">
        <v>772.21616100000006</v>
      </c>
      <c r="AR141" s="37">
        <v>770.08552599999996</v>
      </c>
      <c r="AS141" s="37">
        <v>785.71788600000002</v>
      </c>
      <c r="AT141" s="37">
        <v>828.42084799999998</v>
      </c>
      <c r="AU141" s="37">
        <v>840.99170200000003</v>
      </c>
      <c r="AV141" s="37">
        <v>854.58572300000003</v>
      </c>
      <c r="AW141" s="37">
        <v>854.88726799999995</v>
      </c>
      <c r="AX141" s="37">
        <v>869.08142199999998</v>
      </c>
      <c r="AY141" s="37">
        <v>871.878106</v>
      </c>
      <c r="AZ141" s="37">
        <v>857.48338699999999</v>
      </c>
      <c r="BA141" s="37">
        <v>858.80968700000005</v>
      </c>
      <c r="BB141" s="37">
        <v>872.62477100000001</v>
      </c>
      <c r="BC141" s="37">
        <v>854.871397</v>
      </c>
      <c r="BD141" s="37">
        <v>864.63056700000004</v>
      </c>
      <c r="BE141" s="41">
        <v>824.60492399999998</v>
      </c>
      <c r="BF141" s="42">
        <f t="shared" si="16"/>
        <v>0.74194448227260734</v>
      </c>
      <c r="BG141" s="43">
        <f t="shared" si="17"/>
        <v>1.3478097403419698</v>
      </c>
      <c r="BH141" s="43">
        <f t="shared" si="18"/>
        <v>0.72721209726233504</v>
      </c>
      <c r="BI141" s="22" t="str">
        <f>VLOOKUP(A141,'3.1 Metadata'!A142:B313,2,FALSE)</f>
        <v>KOR</v>
      </c>
      <c r="BJ141" s="23">
        <f t="shared" si="19"/>
        <v>1.1204584720145478</v>
      </c>
      <c r="BK141" s="660">
        <f t="shared" si="20"/>
        <v>1.0387720638750721</v>
      </c>
      <c r="BL141" s="203">
        <f>VLOOKUP(BI141,'3.1 Metadata'!$B$4:$P$197,15,FALSE)</f>
        <v>0</v>
      </c>
    </row>
    <row r="142" spans="1:64" x14ac:dyDescent="0.25">
      <c r="A142" s="36" t="s">
        <v>524</v>
      </c>
      <c r="B142" s="197" t="s">
        <v>760</v>
      </c>
      <c r="C142" t="s">
        <v>926</v>
      </c>
      <c r="D142" s="40">
        <v>13.9448833333333</v>
      </c>
      <c r="E142" s="37">
        <v>12.3297166666667</v>
      </c>
      <c r="F142" s="37">
        <v>12.599625</v>
      </c>
      <c r="G142" s="37">
        <v>13.1310583333333</v>
      </c>
      <c r="H142" s="37">
        <v>12.1399449731183</v>
      </c>
      <c r="I142" s="37">
        <v>10.3920436827957</v>
      </c>
      <c r="J142" s="37">
        <v>11.1095754339478</v>
      </c>
      <c r="K142" s="37">
        <v>12.369260961341499</v>
      </c>
      <c r="L142" s="37">
        <v>11.7386124865591</v>
      </c>
      <c r="M142" s="37">
        <v>12.1114368159066</v>
      </c>
      <c r="N142" s="37">
        <v>12.5867562314388</v>
      </c>
      <c r="O142" s="37">
        <v>14.035630049923199</v>
      </c>
      <c r="P142" s="37">
        <v>18.818475145289302</v>
      </c>
      <c r="Q142" s="37">
        <v>19.923827563342002</v>
      </c>
      <c r="R142" s="37">
        <v>18.499034887352799</v>
      </c>
      <c r="S142" s="37">
        <v>16.8020517223502</v>
      </c>
      <c r="T142" s="37">
        <v>17.573468866487499</v>
      </c>
      <c r="U142" s="41">
        <v>17.321835209183099</v>
      </c>
      <c r="V142" s="40">
        <v>30.764148658729091</v>
      </c>
      <c r="W142" s="37">
        <v>33.22130794644314</v>
      </c>
      <c r="X142" s="37">
        <v>36.325554828484037</v>
      </c>
      <c r="Y142" s="37">
        <v>41.199769076452483</v>
      </c>
      <c r="Z142" s="37">
        <v>47.754122897343294</v>
      </c>
      <c r="AA142" s="37">
        <v>52.168632842903321</v>
      </c>
      <c r="AB142" s="37">
        <v>53.300374850818521</v>
      </c>
      <c r="AC142" s="37">
        <v>71.052028188770748</v>
      </c>
      <c r="AD142" s="37">
        <v>76.871757198461594</v>
      </c>
      <c r="AE142" s="37">
        <v>82.578887009578892</v>
      </c>
      <c r="AF142" s="37">
        <v>85.819159908864535</v>
      </c>
      <c r="AG142" s="37">
        <v>91.270550867020972</v>
      </c>
      <c r="AH142" s="38">
        <v>100</v>
      </c>
      <c r="AI142" s="37">
        <v>105.67408524875492</v>
      </c>
      <c r="AJ142" s="37">
        <v>112.27901019335562</v>
      </c>
      <c r="AK142" s="37">
        <v>115.84950873962137</v>
      </c>
      <c r="AL142" s="37">
        <v>122.10553806686771</v>
      </c>
      <c r="AM142" s="41">
        <v>128.75729329364157</v>
      </c>
      <c r="AN142" s="40">
        <v>2.3760980844764501</v>
      </c>
      <c r="AO142" s="37">
        <v>2.4986111898915602</v>
      </c>
      <c r="AP142" s="37">
        <v>2.6495529720890199</v>
      </c>
      <c r="AQ142" s="37">
        <v>2.91680523629877</v>
      </c>
      <c r="AR142" s="37">
        <v>3.29238872300968</v>
      </c>
      <c r="AS142" s="37">
        <v>3.52811877213303</v>
      </c>
      <c r="AT142" s="37">
        <v>3.5773852927277399</v>
      </c>
      <c r="AU142" s="37">
        <v>4.7139022427626198</v>
      </c>
      <c r="AV142" s="37">
        <v>4.9956541061401403</v>
      </c>
      <c r="AW142" s="37">
        <v>5.00982761383057</v>
      </c>
      <c r="AX142" s="37">
        <v>4.9887223243713397</v>
      </c>
      <c r="AY142" s="37">
        <v>5.2930145263671902</v>
      </c>
      <c r="AZ142" s="37">
        <v>5.5560870170593297</v>
      </c>
      <c r="BA142" s="37">
        <v>5.4087381362915004</v>
      </c>
      <c r="BB142" s="37">
        <v>5.5724015235900897</v>
      </c>
      <c r="BC142" s="37">
        <v>5.6147950155958197</v>
      </c>
      <c r="BD142" s="37">
        <v>5.8142090577805998</v>
      </c>
      <c r="BE142" s="41">
        <v>6.0579304837115897</v>
      </c>
      <c r="BF142" s="42">
        <f t="shared" si="16"/>
        <v>0.33085152976645732</v>
      </c>
      <c r="BG142" s="43">
        <f t="shared" si="17"/>
        <v>3.0225037820012002</v>
      </c>
      <c r="BH142" s="43">
        <f t="shared" si="18"/>
        <v>0.38109813169075357</v>
      </c>
      <c r="BI142" s="22" t="str">
        <f>VLOOKUP(A142,'3.1 Metadata'!A143:B314,2,FALSE)</f>
        <v>MDA</v>
      </c>
      <c r="BJ142" s="23">
        <f t="shared" si="19"/>
        <v>1.7185369816954161</v>
      </c>
      <c r="BK142" s="660">
        <f t="shared" si="20"/>
        <v>1.221055380668677</v>
      </c>
      <c r="BL142" s="203">
        <f>VLOOKUP(BI142,'3.1 Metadata'!$B$4:$P$197,15,FALSE)</f>
        <v>0</v>
      </c>
    </row>
    <row r="143" spans="1:64" x14ac:dyDescent="0.25">
      <c r="A143" s="36" t="s">
        <v>525</v>
      </c>
      <c r="B143" s="197" t="s">
        <v>761</v>
      </c>
      <c r="C143" s="39" t="s">
        <v>927</v>
      </c>
      <c r="D143" s="40">
        <v>3.3200070833333299</v>
      </c>
      <c r="E143" s="37">
        <v>3.26365683333333</v>
      </c>
      <c r="F143" s="37">
        <v>2.9136531666666698</v>
      </c>
      <c r="G143" s="37">
        <v>2.8089833333333298</v>
      </c>
      <c r="H143" s="37">
        <v>2.43825</v>
      </c>
      <c r="I143" s="37">
        <v>2.5188583333333301</v>
      </c>
      <c r="J143" s="37">
        <v>3.0493250000000001</v>
      </c>
      <c r="K143" s="37">
        <v>3.1779000000000002</v>
      </c>
      <c r="L143" s="37">
        <v>3.04860833333333</v>
      </c>
      <c r="M143" s="37">
        <v>3.4681999999999999</v>
      </c>
      <c r="N143" s="37">
        <v>3.32791666666667</v>
      </c>
      <c r="O143" s="37">
        <v>3.3491749999999998</v>
      </c>
      <c r="P143" s="37">
        <v>4.00566666666667</v>
      </c>
      <c r="Q143" s="37">
        <v>4.0591833333333298</v>
      </c>
      <c r="R143" s="37">
        <v>4.0524916666666702</v>
      </c>
      <c r="S143" s="37">
        <v>3.9416166666666701</v>
      </c>
      <c r="T143" s="37">
        <v>4.2379249999999997</v>
      </c>
      <c r="U143" s="41">
        <v>4.2439916666666697</v>
      </c>
      <c r="V143" s="40">
        <v>41.233473489451598</v>
      </c>
      <c r="W143" s="37">
        <v>47.6067648527385</v>
      </c>
      <c r="X143" s="37">
        <v>53.322904403930785</v>
      </c>
      <c r="Y143" s="37">
        <v>58.978640575045183</v>
      </c>
      <c r="Z143" s="37">
        <v>68.306836528549312</v>
      </c>
      <c r="AA143" s="37">
        <v>79.246572502374363</v>
      </c>
      <c r="AB143" s="37">
        <v>82.485204176884565</v>
      </c>
      <c r="AC143" s="37">
        <v>85.449006108037622</v>
      </c>
      <c r="AD143" s="37">
        <v>88.669922013489682</v>
      </c>
      <c r="AE143" s="37">
        <v>92.01340128288669</v>
      </c>
      <c r="AF143" s="37">
        <v>95.13769880988896</v>
      </c>
      <c r="AG143" s="37">
        <v>96.847283731373594</v>
      </c>
      <c r="AH143" s="38">
        <v>100</v>
      </c>
      <c r="AI143" s="37">
        <v>102.44704326362606</v>
      </c>
      <c r="AJ143" s="37">
        <v>107.24071713637247</v>
      </c>
      <c r="AK143" s="37">
        <v>113.87486968399882</v>
      </c>
      <c r="AL143" s="37">
        <v>121.61327977389034</v>
      </c>
      <c r="AM143" s="41">
        <v>126.17944418221749</v>
      </c>
      <c r="AN143" s="40">
        <v>1.17667679172482</v>
      </c>
      <c r="AO143" s="37">
        <v>1.26874719169969</v>
      </c>
      <c r="AP143" s="37">
        <v>1.4012823347335801</v>
      </c>
      <c r="AQ143" s="37">
        <v>1.39944045272461</v>
      </c>
      <c r="AR143" s="37">
        <v>1.4879163738857899</v>
      </c>
      <c r="AS143" s="37">
        <v>1.5662300983830399</v>
      </c>
      <c r="AT143" s="37">
        <v>1.56721984808903</v>
      </c>
      <c r="AU143" s="37">
        <v>1.5376482430315399</v>
      </c>
      <c r="AV143" s="37">
        <v>1.5500361527509601</v>
      </c>
      <c r="AW143" s="37">
        <v>1.5635937857823501</v>
      </c>
      <c r="AX143" s="37">
        <v>1.60622871818549</v>
      </c>
      <c r="AY143" s="37">
        <v>1.6283675341052399</v>
      </c>
      <c r="AZ143" s="37">
        <v>1.6628711091941599</v>
      </c>
      <c r="BA143" s="37">
        <v>1.59692123955867</v>
      </c>
      <c r="BB143" s="37">
        <v>1.6135717522969799</v>
      </c>
      <c r="BC143" s="37">
        <v>1.66745652926679</v>
      </c>
      <c r="BD143" s="37">
        <v>1.7135954659128001</v>
      </c>
      <c r="BE143" s="41">
        <v>1.7041406307309599</v>
      </c>
      <c r="BF143" s="42">
        <f t="shared" si="16"/>
        <v>0.40434775648762078</v>
      </c>
      <c r="BG143" s="43">
        <f t="shared" si="17"/>
        <v>2.473118705261359</v>
      </c>
      <c r="BH143" s="43">
        <f t="shared" si="18"/>
        <v>0.48385671136018749</v>
      </c>
      <c r="BI143" s="22" t="str">
        <f>VLOOKUP(A143,'3.1 Metadata'!A144:B315,2,FALSE)</f>
        <v>ROU</v>
      </c>
      <c r="BJ143" s="23">
        <f t="shared" si="19"/>
        <v>1.4232263815933488</v>
      </c>
      <c r="BK143" s="660">
        <f t="shared" si="20"/>
        <v>1.2161327977389034</v>
      </c>
      <c r="BL143" s="203">
        <f>VLOOKUP(BI143,'3.1 Metadata'!$B$4:$P$197,15,FALSE)</f>
        <v>0</v>
      </c>
    </row>
    <row r="144" spans="1:64" x14ac:dyDescent="0.25">
      <c r="A144" s="36" t="s">
        <v>526</v>
      </c>
      <c r="B144" s="197" t="s">
        <v>762</v>
      </c>
      <c r="C144" s="39" t="s">
        <v>928</v>
      </c>
      <c r="D144" s="40">
        <v>30.692025000000001</v>
      </c>
      <c r="E144" s="37">
        <v>28.813741666666701</v>
      </c>
      <c r="F144" s="37">
        <v>28.284441666666702</v>
      </c>
      <c r="G144" s="37">
        <v>27.190958333333299</v>
      </c>
      <c r="H144" s="37">
        <v>25.580845367540402</v>
      </c>
      <c r="I144" s="37">
        <v>24.852875000000001</v>
      </c>
      <c r="J144" s="37">
        <v>31.740358333333301</v>
      </c>
      <c r="K144" s="37">
        <v>30.367915338305899</v>
      </c>
      <c r="L144" s="37">
        <v>29.382341370930199</v>
      </c>
      <c r="M144" s="37">
        <v>30.839831351991698</v>
      </c>
      <c r="N144" s="37">
        <v>31.837143640281301</v>
      </c>
      <c r="O144" s="37">
        <v>38.378207144416798</v>
      </c>
      <c r="P144" s="37">
        <v>60.937650108895198</v>
      </c>
      <c r="Q144" s="37">
        <v>67.0559333333333</v>
      </c>
      <c r="R144" s="37">
        <v>58.342801185171901</v>
      </c>
      <c r="S144" s="37">
        <v>62.668133333333301</v>
      </c>
      <c r="T144" s="37">
        <v>64.7376583333333</v>
      </c>
      <c r="U144" s="41">
        <v>72.104908333333299</v>
      </c>
      <c r="V144" s="40">
        <v>23.522007574361865</v>
      </c>
      <c r="W144" s="37">
        <v>28.286425391933712</v>
      </c>
      <c r="X144" s="37">
        <v>33.739887578540994</v>
      </c>
      <c r="Y144" s="37">
        <v>38.84149577691506</v>
      </c>
      <c r="Z144" s="37">
        <v>44.217640131579543</v>
      </c>
      <c r="AA144" s="37">
        <v>52.182792843871383</v>
      </c>
      <c r="AB144" s="37">
        <v>53.21111353642133</v>
      </c>
      <c r="AC144" s="37">
        <v>60.762360960867312</v>
      </c>
      <c r="AD144" s="37">
        <v>75.624886745392615</v>
      </c>
      <c r="AE144" s="37">
        <v>82.36145215031587</v>
      </c>
      <c r="AF144" s="37">
        <v>86.743195781721781</v>
      </c>
      <c r="AG144" s="37">
        <v>93.240322835225925</v>
      </c>
      <c r="AH144" s="38">
        <v>100</v>
      </c>
      <c r="AI144" s="37">
        <v>102.84422269754501</v>
      </c>
      <c r="AJ144" s="37">
        <v>108.34619844071867</v>
      </c>
      <c r="AK144" s="37">
        <v>119.17857000483356</v>
      </c>
      <c r="AL144" s="37">
        <v>122.85424428493974</v>
      </c>
      <c r="AM144" s="41">
        <v>123.95504496369855</v>
      </c>
      <c r="AN144" s="40">
        <v>9.8667870000000004</v>
      </c>
      <c r="AO144" s="37">
        <v>11.556843000000001</v>
      </c>
      <c r="AP144" s="37">
        <v>12.736131</v>
      </c>
      <c r="AQ144" s="37">
        <v>12.618288</v>
      </c>
      <c r="AR144" s="37">
        <v>13.984503</v>
      </c>
      <c r="AS144" s="37">
        <v>14.341196</v>
      </c>
      <c r="AT144" s="37">
        <v>14.016913000000001</v>
      </c>
      <c r="AU144" s="37">
        <v>15.821142</v>
      </c>
      <c r="AV144" s="37">
        <v>18.443729000000001</v>
      </c>
      <c r="AW144" s="37">
        <v>19.568259999999999</v>
      </c>
      <c r="AX144" s="37">
        <v>19.505592</v>
      </c>
      <c r="AY144" s="37">
        <v>20.998875000000002</v>
      </c>
      <c r="AZ144" s="37">
        <v>23.562632000000001</v>
      </c>
      <c r="BA144" s="37">
        <v>24.192336999999998</v>
      </c>
      <c r="BB144" s="37">
        <v>24.124181</v>
      </c>
      <c r="BC144" s="37">
        <v>24.542904</v>
      </c>
      <c r="BD144" s="37">
        <v>24.838260999999999</v>
      </c>
      <c r="BE144" s="41">
        <v>24.492858999999999</v>
      </c>
      <c r="BF144" s="42">
        <f t="shared" si="16"/>
        <v>0.38367561693548041</v>
      </c>
      <c r="BG144" s="268">
        <f t="shared" si="17"/>
        <v>2.6063683900146351</v>
      </c>
      <c r="BH144" s="268">
        <f t="shared" si="18"/>
        <v>0.52098215579662499</v>
      </c>
      <c r="BI144" s="262" t="str">
        <f>VLOOKUP(A144,'3.1 Metadata'!A145:B316,2,FALSE)</f>
        <v>RUS</v>
      </c>
      <c r="BJ144" s="260">
        <f t="shared" si="19"/>
        <v>2.0218806896601889</v>
      </c>
      <c r="BK144" s="660">
        <f t="shared" si="20"/>
        <v>1.2285424428493974</v>
      </c>
      <c r="BL144" s="203">
        <f>VLOOKUP(BI144,'3.1 Metadata'!$B$4:$P$197,15,FALSE)</f>
        <v>1</v>
      </c>
    </row>
    <row r="145" spans="1:64" x14ac:dyDescent="0.25">
      <c r="A145" s="36" t="s">
        <v>527</v>
      </c>
      <c r="B145" s="197" t="s">
        <v>763</v>
      </c>
      <c r="C145" s="39" t="s">
        <v>929</v>
      </c>
      <c r="D145" s="40">
        <v>537.65498475000004</v>
      </c>
      <c r="E145" s="37">
        <v>577.44897458333298</v>
      </c>
      <c r="F145" s="37">
        <v>557.82264075000001</v>
      </c>
      <c r="G145" s="37">
        <v>551.71033333333298</v>
      </c>
      <c r="H145" s="37">
        <v>546.95500000000004</v>
      </c>
      <c r="I145" s="37">
        <v>546.84865316666696</v>
      </c>
      <c r="J145" s="37">
        <v>568.28132683333297</v>
      </c>
      <c r="K145" s="37">
        <v>583.13090658333294</v>
      </c>
      <c r="L145" s="37">
        <v>600.30651975000001</v>
      </c>
      <c r="M145" s="37">
        <v>614.29514241666698</v>
      </c>
      <c r="N145" s="37">
        <v>646.63597449999997</v>
      </c>
      <c r="O145" s="37">
        <v>682.43779538750005</v>
      </c>
      <c r="P145" s="37">
        <v>719.85955550000006</v>
      </c>
      <c r="Q145" s="37">
        <v>787.25152175000005</v>
      </c>
      <c r="R145" s="37">
        <v>831.55433975000005</v>
      </c>
      <c r="S145" s="37">
        <v>861.09341216666701</v>
      </c>
      <c r="T145" s="37">
        <v>899.35050899999999</v>
      </c>
      <c r="U145" s="41">
        <v>943.27804816666696</v>
      </c>
      <c r="V145" s="40">
        <v>46.474620496001677</v>
      </c>
      <c r="W145" s="37">
        <v>51.632165900918572</v>
      </c>
      <c r="X145" s="37">
        <v>56.292913614696339</v>
      </c>
      <c r="Y145" s="37">
        <v>57.678349990051323</v>
      </c>
      <c r="Z145" s="37">
        <v>65.136543104826316</v>
      </c>
      <c r="AA145" s="37">
        <v>74.555270560943868</v>
      </c>
      <c r="AB145" s="37">
        <v>79.883733234438168</v>
      </c>
      <c r="AC145" s="37">
        <v>82.428047110722389</v>
      </c>
      <c r="AD145" s="37">
        <v>88.356904287240155</v>
      </c>
      <c r="AE145" s="37">
        <v>92.528016759324601</v>
      </c>
      <c r="AF145" s="37">
        <v>95.019089680810481</v>
      </c>
      <c r="AG145" s="37">
        <v>99.515836096588018</v>
      </c>
      <c r="AH145" s="38">
        <v>100</v>
      </c>
      <c r="AI145" s="37">
        <v>105.03022339503406</v>
      </c>
      <c r="AJ145" s="37">
        <v>113.60247968249443</v>
      </c>
      <c r="AK145" s="37">
        <v>112.8912909324504</v>
      </c>
      <c r="AL145" s="37">
        <v>115.71476463581656</v>
      </c>
      <c r="AM145" s="41">
        <v>125.28029300283841</v>
      </c>
      <c r="AN145" s="40">
        <v>172.941307844779</v>
      </c>
      <c r="AO145" s="37">
        <v>187.09652493075899</v>
      </c>
      <c r="AP145" s="37">
        <v>197.823327120138</v>
      </c>
      <c r="AQ145" s="37">
        <v>196.738293977354</v>
      </c>
      <c r="AR145" s="37">
        <v>216.36567446676401</v>
      </c>
      <c r="AS145" s="37">
        <v>242.926848453574</v>
      </c>
      <c r="AT145" s="37">
        <v>258.31952326698803</v>
      </c>
      <c r="AU145" s="37">
        <v>263.476889085317</v>
      </c>
      <c r="AV145" s="37">
        <v>276.64923095703102</v>
      </c>
      <c r="AW145" s="37">
        <v>299.23913574218801</v>
      </c>
      <c r="AX145" s="37">
        <v>302.89480590820301</v>
      </c>
      <c r="AY145" s="37">
        <v>297.07180786132801</v>
      </c>
      <c r="AZ145" s="37">
        <v>299.61502075195301</v>
      </c>
      <c r="BA145" s="37">
        <v>311.47610473632801</v>
      </c>
      <c r="BB145" s="37">
        <v>325.126220703125</v>
      </c>
      <c r="BC145" s="37">
        <v>315.515359817177</v>
      </c>
      <c r="BD145" s="37">
        <v>317.73453083078601</v>
      </c>
      <c r="BE145" s="41">
        <v>339.90344409267101</v>
      </c>
      <c r="BF145" s="42">
        <f t="shared" si="16"/>
        <v>0.35329332407236791</v>
      </c>
      <c r="BG145" s="268">
        <f t="shared" si="17"/>
        <v>2.8305091884361846</v>
      </c>
      <c r="BH145" s="268">
        <f t="shared" si="18"/>
        <v>0.45183146033036503</v>
      </c>
      <c r="BI145" s="262" t="str">
        <f>VLOOKUP(A145,'3.1 Metadata'!A146:B317,2,FALSE)</f>
        <v>RWA</v>
      </c>
      <c r="BJ145" s="260">
        <f t="shared" si="19"/>
        <v>1.403827564668388</v>
      </c>
      <c r="BK145" s="660">
        <f t="shared" si="20"/>
        <v>1.1571476463581656</v>
      </c>
      <c r="BL145" s="203">
        <f>VLOOKUP(BI145,'3.1 Metadata'!$B$4:$P$197,15,FALSE)</f>
        <v>1</v>
      </c>
    </row>
    <row r="146" spans="1:64" x14ac:dyDescent="0.25">
      <c r="A146" s="36" t="s">
        <v>528</v>
      </c>
      <c r="B146" s="197" t="s">
        <v>764</v>
      </c>
      <c r="C146" s="39" t="s">
        <v>831</v>
      </c>
      <c r="D146" s="40">
        <v>2.7</v>
      </c>
      <c r="E146" s="37">
        <v>2.7</v>
      </c>
      <c r="F146" s="37">
        <v>2.7</v>
      </c>
      <c r="G146" s="37">
        <v>2.7</v>
      </c>
      <c r="H146" s="37">
        <v>2.7</v>
      </c>
      <c r="I146" s="37">
        <v>2.7</v>
      </c>
      <c r="J146" s="37">
        <v>2.7</v>
      </c>
      <c r="K146" s="37">
        <v>2.7</v>
      </c>
      <c r="L146" s="37">
        <v>2.7</v>
      </c>
      <c r="M146" s="37">
        <v>2.7</v>
      </c>
      <c r="N146" s="37">
        <v>2.7</v>
      </c>
      <c r="O146" s="37">
        <v>2.7</v>
      </c>
      <c r="P146" s="37">
        <v>2.7</v>
      </c>
      <c r="Q146" s="37">
        <v>2.7</v>
      </c>
      <c r="R146" s="37">
        <v>2.7</v>
      </c>
      <c r="S146" s="37">
        <v>2.7</v>
      </c>
      <c r="T146" s="37">
        <v>2.7</v>
      </c>
      <c r="U146" s="41">
        <v>2.7</v>
      </c>
      <c r="V146" s="40">
        <v>68.657834746941361</v>
      </c>
      <c r="W146" s="37">
        <v>71.293711761409327</v>
      </c>
      <c r="X146" s="37">
        <v>70.13606886599284</v>
      </c>
      <c r="Y146" s="37">
        <v>80.073178951422648</v>
      </c>
      <c r="Z146" s="37">
        <v>85.13779516849344</v>
      </c>
      <c r="AA146" s="37">
        <v>87.43685420941965</v>
      </c>
      <c r="AB146" s="37">
        <v>90.71668675326606</v>
      </c>
      <c r="AC146" s="37">
        <v>92.774884485473535</v>
      </c>
      <c r="AD146" s="37">
        <v>98.011240106324607</v>
      </c>
      <c r="AE146" s="37">
        <v>98.118542403580349</v>
      </c>
      <c r="AF146" s="37">
        <v>97.683927500054708</v>
      </c>
      <c r="AG146" s="37">
        <v>100.31259081433525</v>
      </c>
      <c r="AH146" s="38">
        <v>100</v>
      </c>
      <c r="AI146" s="37">
        <v>96.377371425903078</v>
      </c>
      <c r="AJ146" s="37">
        <v>100.42684640776838</v>
      </c>
      <c r="AK146" s="37">
        <v>99.425490207396322</v>
      </c>
      <c r="AL146" s="37">
        <v>102.46268668709446</v>
      </c>
      <c r="AM146" s="41">
        <v>100.78346560008188</v>
      </c>
      <c r="AN146" s="40">
        <v>1.6327837433451799</v>
      </c>
      <c r="AO146" s="37">
        <v>1.6510197992804401</v>
      </c>
      <c r="AP146" s="37">
        <v>1.5751462084588701</v>
      </c>
      <c r="AQ146" s="37">
        <v>1.74549585368865</v>
      </c>
      <c r="AR146" s="37">
        <v>1.8073477945665199</v>
      </c>
      <c r="AS146" s="37">
        <v>1.82073762755441</v>
      </c>
      <c r="AT146" s="37">
        <v>1.8747429786325001</v>
      </c>
      <c r="AU146" s="37">
        <v>1.8951937543511099</v>
      </c>
      <c r="AV146" s="37">
        <v>1.96119391918182</v>
      </c>
      <c r="AW146" s="37">
        <v>2.0161473751068102</v>
      </c>
      <c r="AX146" s="37">
        <v>2.0336470603942902</v>
      </c>
      <c r="AY146" s="37">
        <v>2.0349855422973602</v>
      </c>
      <c r="AZ146" s="37">
        <v>2.0349133014678999</v>
      </c>
      <c r="BA146" s="37">
        <v>2.0376164913177499</v>
      </c>
      <c r="BB146" s="37">
        <v>2.0397644042968799</v>
      </c>
      <c r="BC146" s="37">
        <v>1.9720767214512001</v>
      </c>
      <c r="BD146" s="37">
        <v>1.9966749878175001</v>
      </c>
      <c r="BE146" s="41">
        <v>1.9405645419054001</v>
      </c>
      <c r="BF146" s="42">
        <f t="shared" si="16"/>
        <v>0.73950925474722218</v>
      </c>
      <c r="BG146" s="43">
        <f t="shared" si="17"/>
        <v>1.3522481207376076</v>
      </c>
      <c r="BH146" s="43">
        <f t="shared" si="18"/>
        <v>0.70192361272263326</v>
      </c>
      <c r="BI146" s="22" t="str">
        <f>VLOOKUP(A146,'3.1 Metadata'!A147:B318,2,FALSE)</f>
        <v>KNA</v>
      </c>
      <c r="BJ146" s="23">
        <f t="shared" si="19"/>
        <v>1.1044226813684452</v>
      </c>
      <c r="BK146" s="660">
        <f t="shared" si="20"/>
        <v>1.0246268668709446</v>
      </c>
      <c r="BL146" s="203">
        <f>VLOOKUP(BI146,'3.1 Metadata'!$B$4:$P$197,15,FALSE)</f>
        <v>0</v>
      </c>
    </row>
    <row r="147" spans="1:64" x14ac:dyDescent="0.25">
      <c r="A147" s="36" t="s">
        <v>529</v>
      </c>
      <c r="B147" s="197" t="s">
        <v>765</v>
      </c>
      <c r="C147" s="39" t="s">
        <v>831</v>
      </c>
      <c r="D147" s="40">
        <v>2.7</v>
      </c>
      <c r="E147" s="37">
        <v>2.7</v>
      </c>
      <c r="F147" s="37">
        <v>2.7</v>
      </c>
      <c r="G147" s="37">
        <v>2.7</v>
      </c>
      <c r="H147" s="37">
        <v>2.7</v>
      </c>
      <c r="I147" s="37">
        <v>2.7</v>
      </c>
      <c r="J147" s="37">
        <v>2.7</v>
      </c>
      <c r="K147" s="37">
        <v>2.7</v>
      </c>
      <c r="L147" s="37">
        <v>2.7</v>
      </c>
      <c r="M147" s="37">
        <v>2.7</v>
      </c>
      <c r="N147" s="37">
        <v>2.7</v>
      </c>
      <c r="O147" s="37">
        <v>2.7</v>
      </c>
      <c r="P147" s="37">
        <v>2.7</v>
      </c>
      <c r="Q147" s="37">
        <v>2.7</v>
      </c>
      <c r="R147" s="37">
        <v>2.7</v>
      </c>
      <c r="S147" s="37">
        <v>2.7</v>
      </c>
      <c r="T147" s="37">
        <v>2.7</v>
      </c>
      <c r="U147" s="41">
        <v>2.7</v>
      </c>
      <c r="V147" s="40">
        <v>66.789193667075637</v>
      </c>
      <c r="W147" s="37">
        <v>67.262151209046266</v>
      </c>
      <c r="X147" s="37">
        <v>71.901179077309777</v>
      </c>
      <c r="Y147" s="37">
        <v>75.622506213932667</v>
      </c>
      <c r="Z147" s="37">
        <v>78.338034852975866</v>
      </c>
      <c r="AA147" s="37">
        <v>80.322159859195907</v>
      </c>
      <c r="AB147" s="37">
        <v>80.577934959676739</v>
      </c>
      <c r="AC147" s="37">
        <v>84.129956378636223</v>
      </c>
      <c r="AD147" s="37">
        <v>84.596949546352789</v>
      </c>
      <c r="AE147" s="37">
        <v>86.279926661308835</v>
      </c>
      <c r="AF147" s="37">
        <v>92.4211042090148</v>
      </c>
      <c r="AG147" s="37">
        <v>95.750886889477059</v>
      </c>
      <c r="AH147" s="38">
        <v>100</v>
      </c>
      <c r="AI147" s="37">
        <v>99.546707648924396</v>
      </c>
      <c r="AJ147" s="37">
        <v>102.94592755258465</v>
      </c>
      <c r="AK147" s="37">
        <v>103.44291776520774</v>
      </c>
      <c r="AL147" s="37">
        <v>106.19888786887286</v>
      </c>
      <c r="AM147" s="41">
        <v>101.77095744887836</v>
      </c>
      <c r="AN147" s="40">
        <v>1.7168157214792199</v>
      </c>
      <c r="AO147" s="37">
        <v>1.68364577580203</v>
      </c>
      <c r="AP147" s="37">
        <v>1.7453976263155699</v>
      </c>
      <c r="AQ147" s="37">
        <v>1.78181140227332</v>
      </c>
      <c r="AR147" s="37">
        <v>1.7975083808877099</v>
      </c>
      <c r="AS147" s="37">
        <v>1.80786974960137</v>
      </c>
      <c r="AT147" s="37">
        <v>1.7999050910859999</v>
      </c>
      <c r="AU147" s="37">
        <v>1.8576024471793799</v>
      </c>
      <c r="AV147" s="37">
        <v>1.8296931982040401</v>
      </c>
      <c r="AW147" s="37">
        <v>1.8756631612777701</v>
      </c>
      <c r="AX147" s="37">
        <v>1.87722980976105</v>
      </c>
      <c r="AY147" s="37">
        <v>1.9314279556274401</v>
      </c>
      <c r="AZ147" s="37">
        <v>2.0110747814178498</v>
      </c>
      <c r="BA147" s="37">
        <v>1.9576119184494001</v>
      </c>
      <c r="BB147" s="37">
        <v>1.99576032161713</v>
      </c>
      <c r="BC147" s="37">
        <v>1.95837500402512</v>
      </c>
      <c r="BD147" s="37">
        <v>1.9752889605302699</v>
      </c>
      <c r="BE147" s="41">
        <v>1.8703879392518501</v>
      </c>
      <c r="BF147" s="42">
        <f t="shared" si="16"/>
        <v>0.73158850390009988</v>
      </c>
      <c r="BG147" s="43">
        <f t="shared" si="17"/>
        <v>1.3668886193112628</v>
      </c>
      <c r="BH147" s="43">
        <f t="shared" si="18"/>
        <v>0.68800090636273326</v>
      </c>
      <c r="BI147" s="22" t="str">
        <f>VLOOKUP(A147,'3.1 Metadata'!A148:B319,2,FALSE)</f>
        <v>LCA</v>
      </c>
      <c r="BJ147" s="23">
        <f t="shared" si="19"/>
        <v>1.2623195403895486</v>
      </c>
      <c r="BK147" s="660">
        <f t="shared" si="20"/>
        <v>1.0619888786887286</v>
      </c>
      <c r="BL147" s="203">
        <f>VLOOKUP(BI147,'3.1 Metadata'!$B$4:$P$197,15,FALSE)</f>
        <v>0</v>
      </c>
    </row>
    <row r="148" spans="1:64" x14ac:dyDescent="0.25">
      <c r="A148" s="36" t="s">
        <v>530</v>
      </c>
      <c r="B148" s="197" t="s">
        <v>766</v>
      </c>
      <c r="C148" t="s">
        <v>831</v>
      </c>
      <c r="D148" s="40">
        <v>2.7</v>
      </c>
      <c r="E148" s="37">
        <v>2.7</v>
      </c>
      <c r="F148" s="37">
        <v>2.7</v>
      </c>
      <c r="G148" s="37">
        <v>2.7</v>
      </c>
      <c r="H148" s="37">
        <v>2.7</v>
      </c>
      <c r="I148" s="37">
        <v>2.7</v>
      </c>
      <c r="J148" s="37">
        <v>2.7</v>
      </c>
      <c r="K148" s="37">
        <v>2.7</v>
      </c>
      <c r="L148" s="37">
        <v>2.7</v>
      </c>
      <c r="M148" s="37">
        <v>2.7</v>
      </c>
      <c r="N148" s="37">
        <v>2.7</v>
      </c>
      <c r="O148" s="37">
        <v>2.7</v>
      </c>
      <c r="P148" s="37">
        <v>2.7</v>
      </c>
      <c r="Q148" s="37">
        <v>2.7</v>
      </c>
      <c r="R148" s="37">
        <v>2.7</v>
      </c>
      <c r="S148" s="37">
        <v>2.7</v>
      </c>
      <c r="T148" s="37">
        <v>2.7</v>
      </c>
      <c r="U148" s="41">
        <v>2.7</v>
      </c>
      <c r="V148" s="40">
        <v>76.791296260715498</v>
      </c>
      <c r="W148" s="37">
        <v>79.873330318318963</v>
      </c>
      <c r="X148" s="37">
        <v>82.227439776357485</v>
      </c>
      <c r="Y148" s="37">
        <v>84.703713509644146</v>
      </c>
      <c r="Z148" s="37">
        <v>91.826745998194582</v>
      </c>
      <c r="AA148" s="37">
        <v>91.845266800941545</v>
      </c>
      <c r="AB148" s="37">
        <v>91.048085654829762</v>
      </c>
      <c r="AC148" s="37">
        <v>95.084764904134005</v>
      </c>
      <c r="AD148" s="37">
        <v>94.772532604517579</v>
      </c>
      <c r="AE148" s="37">
        <v>95.806705567658199</v>
      </c>
      <c r="AF148" s="37">
        <v>97.916386565027992</v>
      </c>
      <c r="AG148" s="37">
        <v>97.617688670980186</v>
      </c>
      <c r="AH148" s="38">
        <v>100</v>
      </c>
      <c r="AI148" s="37">
        <v>100.60899613731284</v>
      </c>
      <c r="AJ148" s="37">
        <v>101.89599479837328</v>
      </c>
      <c r="AK148" s="37">
        <v>102.14948881304259</v>
      </c>
      <c r="AL148" s="37">
        <v>103.32776915350659</v>
      </c>
      <c r="AM148" s="41">
        <v>104.52784407055866</v>
      </c>
      <c r="AN148" s="40">
        <v>1.5753798135000501</v>
      </c>
      <c r="AO148" s="37">
        <v>1.59564972255712</v>
      </c>
      <c r="AP148" s="37">
        <v>1.59305559915553</v>
      </c>
      <c r="AQ148" s="37">
        <v>1.5928281211970501</v>
      </c>
      <c r="AR148" s="37">
        <v>1.68160210436971</v>
      </c>
      <c r="AS148" s="37">
        <v>1.6498495253996399</v>
      </c>
      <c r="AT148" s="37">
        <v>1.62315534944491</v>
      </c>
      <c r="AU148" s="37">
        <v>1.67559418346064</v>
      </c>
      <c r="AV148" s="37">
        <v>1.63591921329498</v>
      </c>
      <c r="AW148" s="37">
        <v>1.6499547958373999</v>
      </c>
      <c r="AX148" s="37">
        <v>1.6432464122772199</v>
      </c>
      <c r="AY148" s="37">
        <v>1.59582412242889</v>
      </c>
      <c r="AZ148" s="37">
        <v>1.6051045656204199</v>
      </c>
      <c r="BA148" s="37">
        <v>1.5334950685501101</v>
      </c>
      <c r="BB148" s="37">
        <v>1.59044253826141</v>
      </c>
      <c r="BC148" s="37">
        <v>1.55701554761922</v>
      </c>
      <c r="BD148" s="37">
        <v>1.54735291403325</v>
      </c>
      <c r="BE148" s="41">
        <v>1.5466836061643601</v>
      </c>
      <c r="BF148" s="42">
        <f t="shared" si="16"/>
        <v>0.5730936718641666</v>
      </c>
      <c r="BG148" s="43">
        <f t="shared" si="17"/>
        <v>1.7449154459290868</v>
      </c>
      <c r="BH148" s="43">
        <f t="shared" si="18"/>
        <v>0.62059043831875549</v>
      </c>
      <c r="BI148" s="22" t="str">
        <f>VLOOKUP(A148,'3.1 Metadata'!A149:B320,2,FALSE)</f>
        <v>VCT</v>
      </c>
      <c r="BJ148" s="23">
        <f t="shared" si="19"/>
        <v>1.0866911145826919</v>
      </c>
      <c r="BK148" s="660">
        <f t="shared" si="20"/>
        <v>1.0332776915350659</v>
      </c>
      <c r="BL148" s="203">
        <f>VLOOKUP(BI148,'3.1 Metadata'!$B$4:$P$197,15,FALSE)</f>
        <v>0</v>
      </c>
    </row>
    <row r="149" spans="1:64" x14ac:dyDescent="0.25">
      <c r="A149" s="36" t="s">
        <v>531</v>
      </c>
      <c r="B149" s="197" t="s">
        <v>767</v>
      </c>
      <c r="C149" s="39" t="s">
        <v>930</v>
      </c>
      <c r="D149" s="40">
        <v>2.9732376583333302</v>
      </c>
      <c r="E149" s="37">
        <v>2.7807234306666699</v>
      </c>
      <c r="F149" s="37">
        <v>2.71033673441667</v>
      </c>
      <c r="G149" s="37">
        <v>2.7792940446967198</v>
      </c>
      <c r="H149" s="37">
        <v>2.6165724724799602</v>
      </c>
      <c r="I149" s="37">
        <v>2.64417628032353</v>
      </c>
      <c r="J149" s="37">
        <v>2.7307785095373101</v>
      </c>
      <c r="K149" s="37">
        <v>2.4846565845233801</v>
      </c>
      <c r="L149" s="37">
        <v>2.3174720118126002</v>
      </c>
      <c r="M149" s="37">
        <v>2.29231194992329</v>
      </c>
      <c r="N149" s="37">
        <v>2.3109000348257598</v>
      </c>
      <c r="O149" s="37">
        <v>2.3317688461830799</v>
      </c>
      <c r="P149" s="37">
        <v>2.5608736880983001</v>
      </c>
      <c r="Q149" s="37">
        <v>2.56492967258212</v>
      </c>
      <c r="R149" s="37">
        <v>2.5543771164103699</v>
      </c>
      <c r="S149" s="37">
        <v>2.5872799505726101</v>
      </c>
      <c r="T149" s="37">
        <v>2.6488263218660499</v>
      </c>
      <c r="U149" s="41">
        <v>2.6649608451969602</v>
      </c>
      <c r="V149" s="40">
        <v>66.564049938857153</v>
      </c>
      <c r="W149" s="37">
        <v>71.233627259125214</v>
      </c>
      <c r="X149" s="37">
        <v>71.843446798761647</v>
      </c>
      <c r="Y149" s="37">
        <v>78.498510673062</v>
      </c>
      <c r="Z149" s="37">
        <v>78.390435393163955</v>
      </c>
      <c r="AA149" s="37">
        <v>85.133585977913228</v>
      </c>
      <c r="AB149" s="37">
        <v>87.209008538673643</v>
      </c>
      <c r="AC149" s="37">
        <v>91.491860596738036</v>
      </c>
      <c r="AD149" s="37">
        <v>91.901653768041584</v>
      </c>
      <c r="AE149" s="37">
        <v>95.250501707437849</v>
      </c>
      <c r="AF149" s="37">
        <v>96.124793711611431</v>
      </c>
      <c r="AG149" s="37">
        <v>95.979028631848323</v>
      </c>
      <c r="AH149" s="38">
        <v>100</v>
      </c>
      <c r="AI149" s="37">
        <v>101.17793737312535</v>
      </c>
      <c r="AJ149" s="37">
        <v>101.09473963611583</v>
      </c>
      <c r="AK149" s="37">
        <v>102.26316928846518</v>
      </c>
      <c r="AL149" s="37">
        <v>103.68031002198055</v>
      </c>
      <c r="AM149" s="41">
        <v>103.90323023530566</v>
      </c>
      <c r="AN149" s="40">
        <v>1.42944357782958</v>
      </c>
      <c r="AO149" s="37">
        <v>1.4896177212902599</v>
      </c>
      <c r="AP149" s="37">
        <v>1.4569858286336099</v>
      </c>
      <c r="AQ149" s="37">
        <v>1.54518998049281</v>
      </c>
      <c r="AR149" s="37">
        <v>1.5026959865034</v>
      </c>
      <c r="AS149" s="37">
        <v>1.6008199412865001</v>
      </c>
      <c r="AT149" s="37">
        <v>1.62743862858271</v>
      </c>
      <c r="AU149" s="37">
        <v>1.687696575461</v>
      </c>
      <c r="AV149" s="37">
        <v>1.66056811905465</v>
      </c>
      <c r="AW149" s="37">
        <v>1.68869178943971</v>
      </c>
      <c r="AX149" s="37">
        <v>1.67480073002597</v>
      </c>
      <c r="AY149" s="37">
        <v>1.6418889246953501</v>
      </c>
      <c r="AZ149" s="37">
        <v>1.6945336953190699</v>
      </c>
      <c r="BA149" s="37">
        <v>1.69669174747897</v>
      </c>
      <c r="BB149" s="37">
        <v>1.6640120172961499</v>
      </c>
      <c r="BC149" s="37">
        <v>1.64377749662756</v>
      </c>
      <c r="BD149" s="37">
        <v>1.6373278244337599</v>
      </c>
      <c r="BE149" s="41">
        <v>1.6213081649338399</v>
      </c>
      <c r="BF149" s="42">
        <f t="shared" si="16"/>
        <v>0.61813332603864046</v>
      </c>
      <c r="BG149" s="43">
        <f t="shared" si="17"/>
        <v>1.617773962145973</v>
      </c>
      <c r="BH149" s="43">
        <f t="shared" si="18"/>
        <v>0.67924742033706154</v>
      </c>
      <c r="BI149" s="22" t="str">
        <f>VLOOKUP(A149,'3.1 Metadata'!A150:B321,2,FALSE)</f>
        <v>WSM</v>
      </c>
      <c r="BJ149" s="23">
        <f t="shared" si="19"/>
        <v>1.1332189480653874</v>
      </c>
      <c r="BK149" s="660">
        <f t="shared" si="20"/>
        <v>1.0368031002198055</v>
      </c>
      <c r="BL149" s="203">
        <f>VLOOKUP(BI149,'3.1 Metadata'!$B$4:$P$197,15,FALSE)</f>
        <v>0</v>
      </c>
    </row>
    <row r="150" spans="1:64" x14ac:dyDescent="0.25">
      <c r="A150" s="36" t="s">
        <v>532</v>
      </c>
      <c r="B150" s="197" t="s">
        <v>768</v>
      </c>
      <c r="C150" s="39" t="s">
        <v>829</v>
      </c>
      <c r="D150" s="40">
        <v>0.88404792718496095</v>
      </c>
      <c r="E150" s="37">
        <v>0.80392164774760499</v>
      </c>
      <c r="F150" s="37">
        <v>0.80380019216141596</v>
      </c>
      <c r="G150" s="37">
        <v>0.79643273094909595</v>
      </c>
      <c r="H150" s="37">
        <v>0.72967239998408795</v>
      </c>
      <c r="I150" s="37">
        <v>0.67992268004272904</v>
      </c>
      <c r="J150" s="37">
        <v>0.71695770201613596</v>
      </c>
      <c r="K150" s="37">
        <v>0.75430899010597896</v>
      </c>
      <c r="L150" s="37">
        <v>0.71841389865332195</v>
      </c>
      <c r="M150" s="37">
        <v>0.77833812041681205</v>
      </c>
      <c r="N150" s="37">
        <v>0.75294512270200198</v>
      </c>
      <c r="O150" s="37">
        <v>0.75272819693259096</v>
      </c>
      <c r="P150" s="37">
        <v>0.90129642336709603</v>
      </c>
      <c r="Q150" s="37">
        <v>0.90342143625728799</v>
      </c>
      <c r="R150" s="37">
        <v>0.88520550826938005</v>
      </c>
      <c r="S150" s="37">
        <v>0.84677266710809596</v>
      </c>
      <c r="T150" s="37">
        <v>0.89321558147922597</v>
      </c>
      <c r="U150" s="41">
        <v>0.87747520723301198</v>
      </c>
      <c r="V150" s="40">
        <v>87.196559744325938</v>
      </c>
      <c r="W150" s="37">
        <v>88.949980276236445</v>
      </c>
      <c r="X150" s="37">
        <v>90.433555001655904</v>
      </c>
      <c r="Y150" s="37">
        <v>92.253143633479965</v>
      </c>
      <c r="Z150" s="37">
        <v>90.433555001655904</v>
      </c>
      <c r="AA150" s="37">
        <v>92.99460596142589</v>
      </c>
      <c r="AB150" s="37">
        <v>93.923972914000515</v>
      </c>
      <c r="AC150" s="37">
        <v>95.267419856978265</v>
      </c>
      <c r="AD150" s="37">
        <v>95.412892443042637</v>
      </c>
      <c r="AE150" s="37">
        <v>98.389817244832955</v>
      </c>
      <c r="AF150" s="37">
        <v>100.35822082712298</v>
      </c>
      <c r="AG150" s="37">
        <v>100.74825756152647</v>
      </c>
      <c r="AH150" s="38">
        <v>100</v>
      </c>
      <c r="AI150" s="37">
        <v>101.31670533871491</v>
      </c>
      <c r="AJ150" s="37">
        <v>103.08301603862422</v>
      </c>
      <c r="AK150" s="37">
        <v>105.15826280164032</v>
      </c>
      <c r="AL150" s="37">
        <v>105.79919457360722</v>
      </c>
      <c r="AM150" s="41">
        <v>0</v>
      </c>
      <c r="AN150" s="40">
        <v>0.77143912528577996</v>
      </c>
      <c r="AO150" s="37">
        <v>0.76632087757802603</v>
      </c>
      <c r="AP150" s="37">
        <v>0.75556668729045495</v>
      </c>
      <c r="AQ150" s="37">
        <v>0.74812931235679303</v>
      </c>
      <c r="AR150" s="37">
        <v>0.71418822254760705</v>
      </c>
      <c r="AS150" s="37">
        <v>0.72040106771118495</v>
      </c>
      <c r="AT150" s="37">
        <v>0.72209569576822996</v>
      </c>
      <c r="AU150" s="37">
        <v>0.72398795940771499</v>
      </c>
      <c r="AV150" s="37">
        <v>0.71025689999999997</v>
      </c>
      <c r="AW150" s="37">
        <v>0.71452112755585595</v>
      </c>
      <c r="AX150" s="37">
        <v>0.72622698102306305</v>
      </c>
      <c r="AY150" s="37">
        <v>0.69003746306645097</v>
      </c>
      <c r="AZ150" s="37">
        <v>0.69140223664803402</v>
      </c>
      <c r="BA150" s="37">
        <v>0.68913126741554598</v>
      </c>
      <c r="BB150" s="37">
        <v>0.68267809471537999</v>
      </c>
      <c r="BC150" s="37">
        <v>0.68009273609748899</v>
      </c>
      <c r="BD150" s="37">
        <v>0.67223739443934905</v>
      </c>
      <c r="BE150" s="41" t="e">
        <v>#REF!</v>
      </c>
      <c r="BF150" s="42">
        <f t="shared" si="16"/>
        <v>0.75260374805159358</v>
      </c>
      <c r="BG150" s="43">
        <f t="shared" si="17"/>
        <v>1.3287204622470821</v>
      </c>
      <c r="BH150" s="43">
        <f t="shared" si="18"/>
        <v>0.95980290425279968</v>
      </c>
      <c r="BI150" s="22" t="str">
        <f>VLOOKUP(A150,'3.1 Metadata'!A151:B322,2,FALSE)</f>
        <v>SMR</v>
      </c>
      <c r="BJ150" s="23">
        <f t="shared" si="19"/>
        <v>1.1105495953647109</v>
      </c>
      <c r="BK150" s="660">
        <f t="shared" si="20"/>
        <v>1.0579919457360722</v>
      </c>
      <c r="BL150" s="203">
        <f>VLOOKUP(BI150,'3.1 Metadata'!$B$4:$P$197,15,FALSE)</f>
        <v>0</v>
      </c>
    </row>
    <row r="151" spans="1:64" x14ac:dyDescent="0.25">
      <c r="A151" s="36" t="s">
        <v>533</v>
      </c>
      <c r="B151" s="197" t="s">
        <v>769</v>
      </c>
      <c r="C151" s="39" t="s">
        <v>931</v>
      </c>
      <c r="D151" s="40">
        <v>9.3475833333333291</v>
      </c>
      <c r="E151" s="37">
        <v>9.9023241666666699</v>
      </c>
      <c r="F151" s="37">
        <v>10.5579703333333</v>
      </c>
      <c r="G151" s="37">
        <v>12.4486425</v>
      </c>
      <c r="H151" s="37">
        <v>13.536754999999999</v>
      </c>
      <c r="I151" s="37">
        <v>14.6952016666667</v>
      </c>
      <c r="J151" s="37">
        <v>16.2084512541667</v>
      </c>
      <c r="K151" s="37">
        <v>18.498601323751</v>
      </c>
      <c r="L151" s="37">
        <v>17.622935005819699</v>
      </c>
      <c r="M151" s="37">
        <v>19.0684168084154</v>
      </c>
      <c r="N151" s="37">
        <v>18.449952624878101</v>
      </c>
      <c r="O151" s="37">
        <v>18.4664030495763</v>
      </c>
      <c r="P151" s="37">
        <v>22.090644560211299</v>
      </c>
      <c r="Q151" s="37">
        <v>22.148860634783802</v>
      </c>
      <c r="R151" s="37">
        <v>21.741138360711599</v>
      </c>
      <c r="S151" s="37">
        <v>20.750859237091401</v>
      </c>
      <c r="T151" s="37">
        <v>21.8847418164689</v>
      </c>
      <c r="U151" s="41">
        <v>21.507059099358202</v>
      </c>
      <c r="V151" s="40">
        <v>25.116956116231098</v>
      </c>
      <c r="W151" s="37">
        <v>28.762386798685213</v>
      </c>
      <c r="X151" s="37">
        <v>34.100611359390506</v>
      </c>
      <c r="Y151" s="37">
        <v>38.556142658366696</v>
      </c>
      <c r="Z151" s="37">
        <v>42.417269757707849</v>
      </c>
      <c r="AA151" s="37">
        <v>53.656753659638234</v>
      </c>
      <c r="AB151" s="37">
        <v>57.718683893772507</v>
      </c>
      <c r="AC151" s="37">
        <v>64.921008445627379</v>
      </c>
      <c r="AD151" s="37">
        <v>69.97119113711716</v>
      </c>
      <c r="AE151" s="37">
        <v>79.493571597852309</v>
      </c>
      <c r="AF151" s="37">
        <v>88.015738240525792</v>
      </c>
      <c r="AG151" s="37">
        <v>95.232527609572458</v>
      </c>
      <c r="AH151" s="38">
        <v>100</v>
      </c>
      <c r="AI151" s="37">
        <v>105.11333295070166</v>
      </c>
      <c r="AJ151" s="37">
        <v>108.23099153975558</v>
      </c>
      <c r="AK151" s="37">
        <v>110.08801710391867</v>
      </c>
      <c r="AL151" s="37">
        <v>117.77021983849454</v>
      </c>
      <c r="AM151" s="41">
        <v>124.21690116154123</v>
      </c>
      <c r="AN151" s="40">
        <v>3.1703843542210701</v>
      </c>
      <c r="AO151" s="37">
        <v>3.5353492430355402</v>
      </c>
      <c r="AP151" s="37">
        <v>4.0648821776917403</v>
      </c>
      <c r="AQ151" s="37">
        <v>4.46099435847617</v>
      </c>
      <c r="AR151" s="37">
        <v>4.7793450967918698</v>
      </c>
      <c r="AS151" s="37">
        <v>5.9303944583473402</v>
      </c>
      <c r="AT151" s="37">
        <v>6.3310729825276404</v>
      </c>
      <c r="AU151" s="37">
        <v>7.0390620910046104</v>
      </c>
      <c r="AV151" s="37">
        <v>7.4313936233520499</v>
      </c>
      <c r="AW151" s="37">
        <v>8.6515598297119105</v>
      </c>
      <c r="AX151" s="37">
        <v>8.7667951583862305</v>
      </c>
      <c r="AY151" s="37">
        <v>8.6241178512573207</v>
      </c>
      <c r="AZ151" s="37">
        <v>9.1860589981079102</v>
      </c>
      <c r="BA151" s="37">
        <v>9.7386798858642596</v>
      </c>
      <c r="BB151" s="37">
        <v>10.0551843643188</v>
      </c>
      <c r="BC151" s="37">
        <v>9.9879033776710404</v>
      </c>
      <c r="BD151" s="37">
        <v>10.497486897273401</v>
      </c>
      <c r="BE151" s="41">
        <v>10.940261716610699</v>
      </c>
      <c r="BF151" s="42">
        <f t="shared" si="16"/>
        <v>0.47967149831183931</v>
      </c>
      <c r="BG151" s="43">
        <f t="shared" si="17"/>
        <v>2.084760098357751</v>
      </c>
      <c r="BH151" s="43">
        <f t="shared" si="18"/>
        <v>0.38051861153237099</v>
      </c>
      <c r="BI151" s="22" t="str">
        <f>VLOOKUP(A151,'3.1 Metadata'!A152:B323,2,FALSE)</f>
        <v>STP</v>
      </c>
      <c r="BJ151" s="23">
        <f t="shared" si="19"/>
        <v>1.8140540736844748</v>
      </c>
      <c r="BK151" s="660">
        <f t="shared" si="20"/>
        <v>1.1777021983849454</v>
      </c>
      <c r="BL151" s="203">
        <f>VLOOKUP(BI151,'3.1 Metadata'!$B$4:$P$197,15,FALSE)</f>
        <v>0</v>
      </c>
    </row>
    <row r="152" spans="1:64" x14ac:dyDescent="0.25">
      <c r="A152" s="36" t="s">
        <v>534</v>
      </c>
      <c r="B152" s="197" t="s">
        <v>770</v>
      </c>
      <c r="C152" s="39" t="s">
        <v>932</v>
      </c>
      <c r="D152" s="40">
        <v>3.75</v>
      </c>
      <c r="E152" s="37">
        <v>3.75</v>
      </c>
      <c r="F152" s="37">
        <v>3.75</v>
      </c>
      <c r="G152" s="37">
        <v>3.75</v>
      </c>
      <c r="H152" s="37">
        <v>3.75</v>
      </c>
      <c r="I152" s="37">
        <v>3.75</v>
      </c>
      <c r="J152" s="37">
        <v>3.75</v>
      </c>
      <c r="K152" s="37">
        <v>3.75</v>
      </c>
      <c r="L152" s="37">
        <v>3.75</v>
      </c>
      <c r="M152" s="37">
        <v>3.75</v>
      </c>
      <c r="N152" s="37">
        <v>3.75</v>
      </c>
      <c r="O152" s="37">
        <v>3.75</v>
      </c>
      <c r="P152" s="37">
        <v>3.75</v>
      </c>
      <c r="Q152" s="37">
        <v>3.75</v>
      </c>
      <c r="R152" s="37">
        <v>3.75</v>
      </c>
      <c r="S152" s="37">
        <v>3.75</v>
      </c>
      <c r="T152" s="37">
        <v>3.75</v>
      </c>
      <c r="U152" s="41">
        <v>3.75</v>
      </c>
      <c r="V152" s="40">
        <v>55.277992710108812</v>
      </c>
      <c r="W152" s="37">
        <v>61.389795029953696</v>
      </c>
      <c r="X152" s="37">
        <v>73.759601013497928</v>
      </c>
      <c r="Y152" s="37">
        <v>82.295328653377268</v>
      </c>
      <c r="Z152" s="37">
        <v>89.237268391835428</v>
      </c>
      <c r="AA152" s="37">
        <v>105.02315960910573</v>
      </c>
      <c r="AB152" s="37">
        <v>88.520628538199603</v>
      </c>
      <c r="AC152" s="37">
        <v>103.73849584957458</v>
      </c>
      <c r="AD152" s="37">
        <v>119.84843417765359</v>
      </c>
      <c r="AE152" s="37">
        <v>124.66096645680823</v>
      </c>
      <c r="AF152" s="37">
        <v>123.14467199529911</v>
      </c>
      <c r="AG152" s="37">
        <v>120.34929034936171</v>
      </c>
      <c r="AH152" s="38">
        <v>100</v>
      </c>
      <c r="AI152" s="37">
        <v>96.953585786922559</v>
      </c>
      <c r="AJ152" s="37">
        <v>104.28892995106595</v>
      </c>
      <c r="AK152" s="37">
        <v>116.29098496208302</v>
      </c>
      <c r="AL152" s="37">
        <v>116.85660522749426</v>
      </c>
      <c r="AM152" s="41">
        <v>107.59215656117355</v>
      </c>
      <c r="AN152" s="40">
        <v>0.86958890270501099</v>
      </c>
      <c r="AO152" s="37">
        <v>0.94041684275182202</v>
      </c>
      <c r="AP152" s="37">
        <v>1.0957744526017399</v>
      </c>
      <c r="AQ152" s="37">
        <v>1.18667035953292</v>
      </c>
      <c r="AR152" s="37">
        <v>1.2531087490277899</v>
      </c>
      <c r="AS152" s="37">
        <v>1.44664204413401</v>
      </c>
      <c r="AT152" s="37">
        <v>1.2101026290356101</v>
      </c>
      <c r="AU152" s="37">
        <v>1.40180079116764</v>
      </c>
      <c r="AV152" s="37">
        <v>1.58635425567627</v>
      </c>
      <c r="AW152" s="37">
        <v>1.6501966714859</v>
      </c>
      <c r="AX152" s="37">
        <v>1.6664663553237899</v>
      </c>
      <c r="AY152" s="37">
        <v>1.6462805271148699</v>
      </c>
      <c r="AZ152" s="37">
        <v>1.59129655361176</v>
      </c>
      <c r="BA152" s="37">
        <v>1.6389201879501301</v>
      </c>
      <c r="BB152" s="37">
        <v>1.6490272283554099</v>
      </c>
      <c r="BC152" s="37">
        <v>1.7956907540367599</v>
      </c>
      <c r="BD152" s="37">
        <v>1.7727779267446</v>
      </c>
      <c r="BE152" s="41">
        <v>1.6127938095857901</v>
      </c>
      <c r="BF152" s="42">
        <f t="shared" si="16"/>
        <v>0.47274078046522666</v>
      </c>
      <c r="BG152" s="43">
        <f t="shared" si="17"/>
        <v>2.1153241719825711</v>
      </c>
      <c r="BH152" s="43">
        <f t="shared" si="18"/>
        <v>0.37381354431137065</v>
      </c>
      <c r="BI152" s="22" t="str">
        <f>VLOOKUP(A152,'3.1 Metadata'!A153:B324,2,FALSE)</f>
        <v>SAU</v>
      </c>
      <c r="BJ152" s="23">
        <f t="shared" si="19"/>
        <v>1.1264536300674874</v>
      </c>
      <c r="BK152" s="660">
        <f t="shared" si="20"/>
        <v>1.1685660522749426</v>
      </c>
      <c r="BL152" s="203">
        <f>VLOOKUP(BI152,'3.1 Metadata'!$B$4:$P$197,15,FALSE)</f>
        <v>0</v>
      </c>
    </row>
    <row r="153" spans="1:64" x14ac:dyDescent="0.25">
      <c r="A153" s="36" t="s">
        <v>535</v>
      </c>
      <c r="B153" s="197" t="s">
        <v>771</v>
      </c>
      <c r="C153" s="39" t="s">
        <v>842</v>
      </c>
      <c r="D153" s="40">
        <v>579.897426172466</v>
      </c>
      <c r="E153" s="37">
        <v>527.33803229157604</v>
      </c>
      <c r="F153" s="37">
        <v>527.25836264962595</v>
      </c>
      <c r="G153" s="37">
        <v>522.42562489517604</v>
      </c>
      <c r="H153" s="37">
        <v>478.63371847636301</v>
      </c>
      <c r="I153" s="37">
        <v>446.00004143278801</v>
      </c>
      <c r="J153" s="37">
        <v>470.29342334139801</v>
      </c>
      <c r="K153" s="37">
        <v>494.794262222947</v>
      </c>
      <c r="L153" s="37">
        <v>471.24862571893698</v>
      </c>
      <c r="M153" s="37">
        <v>510.55633845425098</v>
      </c>
      <c r="N153" s="37">
        <v>493.89962385223703</v>
      </c>
      <c r="O153" s="37">
        <v>493.757329875312</v>
      </c>
      <c r="P153" s="37">
        <v>591.21169798260996</v>
      </c>
      <c r="Q153" s="37">
        <v>592.60561506302201</v>
      </c>
      <c r="R153" s="37">
        <v>580.65674958785803</v>
      </c>
      <c r="S153" s="37">
        <v>555.44645839822601</v>
      </c>
      <c r="T153" s="37">
        <v>585.91101318036897</v>
      </c>
      <c r="U153" s="41">
        <v>575.58600451094503</v>
      </c>
      <c r="V153" s="40">
        <v>74.669245566371927</v>
      </c>
      <c r="W153" s="37">
        <v>74.568490537018903</v>
      </c>
      <c r="X153" s="37">
        <v>78.088778564111024</v>
      </c>
      <c r="Y153" s="37">
        <v>80.342024024013952</v>
      </c>
      <c r="Z153" s="37">
        <v>85.635528964545585</v>
      </c>
      <c r="AA153" s="37">
        <v>92.671808794613781</v>
      </c>
      <c r="AB153" s="37">
        <v>91.10654609625513</v>
      </c>
      <c r="AC153" s="37">
        <v>92.568273907728681</v>
      </c>
      <c r="AD153" s="37">
        <v>96.139067658287146</v>
      </c>
      <c r="AE153" s="37">
        <v>99.286768001706747</v>
      </c>
      <c r="AF153" s="37">
        <v>100.46443860960856</v>
      </c>
      <c r="AG153" s="37">
        <v>98.941538637217917</v>
      </c>
      <c r="AH153" s="38">
        <v>100</v>
      </c>
      <c r="AI153" s="37">
        <v>100.95564952008903</v>
      </c>
      <c r="AJ153" s="37">
        <v>101.56028989275742</v>
      </c>
      <c r="AK153" s="37">
        <v>100.70754454030069</v>
      </c>
      <c r="AL153" s="37">
        <v>102.58569502153591</v>
      </c>
      <c r="AM153" s="41">
        <v>104.98903762344804</v>
      </c>
      <c r="AN153" s="40">
        <v>222.715274908483</v>
      </c>
      <c r="AO153" s="37">
        <v>216.58385694482999</v>
      </c>
      <c r="AP153" s="37">
        <v>219.95698496085399</v>
      </c>
      <c r="AQ153" s="37">
        <v>219.65656888702</v>
      </c>
      <c r="AR153" s="37">
        <v>228.00427776615501</v>
      </c>
      <c r="AS153" s="37">
        <v>242.03053402758101</v>
      </c>
      <c r="AT153" s="37">
        <v>236.14231378249201</v>
      </c>
      <c r="AU153" s="37">
        <v>237.16742365862001</v>
      </c>
      <c r="AV153" s="37">
        <v>241.27606201171901</v>
      </c>
      <c r="AW153" s="37">
        <v>245.59980773925801</v>
      </c>
      <c r="AX153" s="37">
        <v>247.2119140625</v>
      </c>
      <c r="AY153" s="37">
        <v>243.61833190918</v>
      </c>
      <c r="AZ153" s="37">
        <v>242.59521484375</v>
      </c>
      <c r="BA153" s="37">
        <v>244.65771484375</v>
      </c>
      <c r="BB153" s="37">
        <v>246.78666687011699</v>
      </c>
      <c r="BC153" s="37">
        <v>238.97674965567001</v>
      </c>
      <c r="BD153" s="37">
        <v>239.16411681189601</v>
      </c>
      <c r="BE153" s="41">
        <v>241.85236321725301</v>
      </c>
      <c r="BF153" s="42">
        <f t="shared" si="16"/>
        <v>0.40819187800156753</v>
      </c>
      <c r="BG153" s="43">
        <f t="shared" si="17"/>
        <v>2.4498282643344504</v>
      </c>
      <c r="BH153" s="43">
        <f t="shared" si="18"/>
        <v>0.47932533128639204</v>
      </c>
      <c r="BI153" s="22" t="str">
        <f>VLOOKUP(A153,'3.1 Metadata'!A154:B325,2,FALSE)</f>
        <v>SEN</v>
      </c>
      <c r="BJ153" s="23">
        <f t="shared" si="19"/>
        <v>1.108216570223536</v>
      </c>
      <c r="BK153" s="660">
        <f t="shared" si="20"/>
        <v>1.0258569502153592</v>
      </c>
      <c r="BL153" s="203">
        <f>VLOOKUP(BI153,'3.1 Metadata'!$B$4:$P$197,15,FALSE)</f>
        <v>0</v>
      </c>
    </row>
    <row r="154" spans="1:64" x14ac:dyDescent="0.25">
      <c r="A154" s="36" t="s">
        <v>536</v>
      </c>
      <c r="B154" s="197" t="s">
        <v>772</v>
      </c>
      <c r="C154" s="39" t="s">
        <v>933</v>
      </c>
      <c r="D154" s="40">
        <v>57.5900416666667</v>
      </c>
      <c r="E154" s="37">
        <v>58.3757083333333</v>
      </c>
      <c r="F154" s="37">
        <v>66.717825000000005</v>
      </c>
      <c r="G154" s="37">
        <v>67.155124999999998</v>
      </c>
      <c r="H154" s="37">
        <v>58.449566666666698</v>
      </c>
      <c r="I154" s="37">
        <v>55.72925</v>
      </c>
      <c r="J154" s="37">
        <v>67.604933333333307</v>
      </c>
      <c r="K154" s="37">
        <v>77.722841666666696</v>
      </c>
      <c r="L154" s="37">
        <v>73.355433333333394</v>
      </c>
      <c r="M154" s="37">
        <v>87.958808333333295</v>
      </c>
      <c r="N154" s="37">
        <v>85.158841666666703</v>
      </c>
      <c r="O154" s="37">
        <v>88.405308333333295</v>
      </c>
      <c r="P154" s="37">
        <v>108.811425</v>
      </c>
      <c r="Q154" s="37">
        <v>111.27785</v>
      </c>
      <c r="R154" s="37">
        <v>107.75885</v>
      </c>
      <c r="S154" s="37">
        <v>100.17507500000001</v>
      </c>
      <c r="T154" s="37">
        <v>105.249558333333</v>
      </c>
      <c r="U154" s="41">
        <v>103.16329166666701</v>
      </c>
      <c r="V154" s="40">
        <v>41.767291018610997</v>
      </c>
      <c r="W154" s="37">
        <v>45.160202083440659</v>
      </c>
      <c r="X154" s="37">
        <v>51.784298756402301</v>
      </c>
      <c r="Y154" s="37">
        <v>58.182633322348785</v>
      </c>
      <c r="Z154" s="37">
        <v>63.245615380559087</v>
      </c>
      <c r="AA154" s="37">
        <v>68.991609099228086</v>
      </c>
      <c r="AB154" s="37">
        <v>74.433455348055091</v>
      </c>
      <c r="AC154" s="37">
        <v>78.697704558798847</v>
      </c>
      <c r="AD154" s="37">
        <v>85.708959975517317</v>
      </c>
      <c r="AE154" s="37">
        <v>91.022348920008767</v>
      </c>
      <c r="AF154" s="37">
        <v>95.687647782172093</v>
      </c>
      <c r="AG154" s="37">
        <v>98.161539900555198</v>
      </c>
      <c r="AH154" s="38">
        <v>100</v>
      </c>
      <c r="AI154" s="37">
        <v>101.54988883247718</v>
      </c>
      <c r="AJ154" s="37">
        <v>104.56672599387051</v>
      </c>
      <c r="AK154" s="37">
        <v>106.63185877137269</v>
      </c>
      <c r="AL154" s="37">
        <v>109.23431635161882</v>
      </c>
      <c r="AM154" s="41">
        <v>111.91053716491921</v>
      </c>
      <c r="AN154" s="40">
        <v>22.635826286840199</v>
      </c>
      <c r="AO154" s="37">
        <v>24.093787018504099</v>
      </c>
      <c r="AP154" s="37">
        <v>27.0328608511231</v>
      </c>
      <c r="AQ154" s="37">
        <v>28.824473834806401</v>
      </c>
      <c r="AR154" s="37">
        <v>30.4251573121531</v>
      </c>
      <c r="AS154" s="37">
        <v>31.324601967660801</v>
      </c>
      <c r="AT154" s="37">
        <v>33.262612687434903</v>
      </c>
      <c r="AU154" s="37">
        <v>34.833460732152197</v>
      </c>
      <c r="AV154" s="37">
        <v>36.323675206666998</v>
      </c>
      <c r="AW154" s="37">
        <v>37.982521589456802</v>
      </c>
      <c r="AX154" s="37">
        <v>39.322877589888598</v>
      </c>
      <c r="AY154" s="37">
        <v>39.8019603347472</v>
      </c>
      <c r="AZ154" s="37">
        <v>40.737258284810601</v>
      </c>
      <c r="BA154" s="37">
        <v>40.455009408480798</v>
      </c>
      <c r="BB154" s="37">
        <v>40.8209385686622</v>
      </c>
      <c r="BC154" s="37">
        <v>41.050290936496403</v>
      </c>
      <c r="BD154" s="37">
        <v>41.430629553115097</v>
      </c>
      <c r="BE154" s="41">
        <v>41.6844611311544</v>
      </c>
      <c r="BF154" s="42">
        <f t="shared" si="16"/>
        <v>0.39364183763984339</v>
      </c>
      <c r="BG154" s="43">
        <f t="shared" si="17"/>
        <v>2.540380377237581</v>
      </c>
      <c r="BH154" s="43">
        <f t="shared" si="18"/>
        <v>0.44817533668601522</v>
      </c>
      <c r="BI154" s="22" t="str">
        <f>VLOOKUP(A154,'3.1 Metadata'!A155:B326,2,FALSE)</f>
        <v>SRB</v>
      </c>
      <c r="BJ154" s="23">
        <f t="shared" si="19"/>
        <v>1.3880241738182413</v>
      </c>
      <c r="BK154" s="660">
        <f t="shared" si="20"/>
        <v>1.0923431635161882</v>
      </c>
      <c r="BL154" s="203">
        <f>VLOOKUP(BI154,'3.1 Metadata'!$B$4:$P$197,15,FALSE)</f>
        <v>0</v>
      </c>
    </row>
    <row r="155" spans="1:64" x14ac:dyDescent="0.25">
      <c r="A155" s="36" t="s">
        <v>537</v>
      </c>
      <c r="B155" s="197" t="s">
        <v>773</v>
      </c>
      <c r="C155" s="39" t="s">
        <v>934</v>
      </c>
      <c r="D155" s="40">
        <v>5.4007166666666704</v>
      </c>
      <c r="E155" s="37">
        <v>5.5</v>
      </c>
      <c r="F155" s="37">
        <v>5.5</v>
      </c>
      <c r="G155" s="37">
        <v>5.5196916666666702</v>
      </c>
      <c r="H155" s="37">
        <v>6.7010595376306004</v>
      </c>
      <c r="I155" s="37">
        <v>9.4572432834492108</v>
      </c>
      <c r="J155" s="37">
        <v>13.609940452489999</v>
      </c>
      <c r="K155" s="37">
        <v>12.06775664095</v>
      </c>
      <c r="L155" s="37">
        <v>12.381031907384401</v>
      </c>
      <c r="M155" s="37">
        <v>13.704031214932501</v>
      </c>
      <c r="N155" s="37">
        <v>12.0583166666667</v>
      </c>
      <c r="O155" s="37">
        <v>12.747033333333301</v>
      </c>
      <c r="P155" s="37">
        <v>13.313924999999999</v>
      </c>
      <c r="Q155" s="37">
        <v>13.3191166666667</v>
      </c>
      <c r="R155" s="37">
        <v>13.6478416666667</v>
      </c>
      <c r="S155" s="37">
        <v>13.9111166666667</v>
      </c>
      <c r="T155" s="37">
        <v>14.033250000000001</v>
      </c>
      <c r="U155" s="41">
        <v>17.616518755411299</v>
      </c>
      <c r="V155" s="40">
        <v>34.625041505582601</v>
      </c>
      <c r="W155" s="37">
        <v>43.168465852265847</v>
      </c>
      <c r="X155" s="37">
        <v>43.366455930262546</v>
      </c>
      <c r="Y155" s="37">
        <v>43.991949675175313</v>
      </c>
      <c r="Z155" s="37">
        <v>49.182928724820698</v>
      </c>
      <c r="AA155" s="37">
        <v>66.379802652396663</v>
      </c>
      <c r="AB155" s="37">
        <v>84.630384587789308</v>
      </c>
      <c r="AC155" s="37">
        <v>81.065140262582972</v>
      </c>
      <c r="AD155" s="37">
        <v>84.710020124560543</v>
      </c>
      <c r="AE155" s="37">
        <v>92.044714201203121</v>
      </c>
      <c r="AF155" s="37">
        <v>95.760227083117528</v>
      </c>
      <c r="AG155" s="37">
        <v>97.953064945819889</v>
      </c>
      <c r="AH155" s="38">
        <v>100</v>
      </c>
      <c r="AI155" s="37">
        <v>99.091716798016819</v>
      </c>
      <c r="AJ155" s="37">
        <v>103.84527773570736</v>
      </c>
      <c r="AK155" s="37">
        <v>105.3308872905228</v>
      </c>
      <c r="AL155" s="37">
        <v>107.38879935652885</v>
      </c>
      <c r="AM155" s="41">
        <v>101.06976245051609</v>
      </c>
      <c r="AN155" s="40">
        <v>3.3441195586952701</v>
      </c>
      <c r="AO155" s="37">
        <v>4.0599491924343001</v>
      </c>
      <c r="AP155" s="37">
        <v>3.9553626854836499</v>
      </c>
      <c r="AQ155" s="37">
        <v>3.8945554293021099</v>
      </c>
      <c r="AR155" s="37">
        <v>4.24020300434319</v>
      </c>
      <c r="AS155" s="37">
        <v>5.6136034275428601</v>
      </c>
      <c r="AT155" s="37">
        <v>7.1028688967890599</v>
      </c>
      <c r="AU155" s="37">
        <v>6.7252783086179502</v>
      </c>
      <c r="AV155" s="37">
        <v>6.8838653564453098</v>
      </c>
      <c r="AW155" s="37">
        <v>7.6246895790100098</v>
      </c>
      <c r="AX155" s="37">
        <v>7.9590930938720703</v>
      </c>
      <c r="AY155" s="37">
        <v>7.8436746597290004</v>
      </c>
      <c r="AZ155" s="37">
        <v>8.1570787429809606</v>
      </c>
      <c r="BA155" s="37">
        <v>7.8153324127197301</v>
      </c>
      <c r="BB155" s="37">
        <v>7.9686732292175302</v>
      </c>
      <c r="BC155" s="37">
        <v>7.8931597184366904</v>
      </c>
      <c r="BD155" s="37">
        <v>7.9062347930194203</v>
      </c>
      <c r="BE155" s="41">
        <v>7.3524000766108903</v>
      </c>
      <c r="BF155" s="42">
        <f t="shared" si="16"/>
        <v>0.5633929982733451</v>
      </c>
      <c r="BG155" s="43">
        <f t="shared" si="17"/>
        <v>1.7749599357193704</v>
      </c>
      <c r="BH155" s="43">
        <f t="shared" si="18"/>
        <v>0.55729316630373493</v>
      </c>
      <c r="BI155" s="22" t="str">
        <f>VLOOKUP(A155,'3.1 Metadata'!A156:B327,2,FALSE)</f>
        <v>SYC</v>
      </c>
      <c r="BJ155" s="23">
        <f t="shared" si="19"/>
        <v>1.3247223036767632</v>
      </c>
      <c r="BK155" s="660">
        <f t="shared" si="20"/>
        <v>1.0738879935652885</v>
      </c>
      <c r="BL155" s="203">
        <f>VLOOKUP(BI155,'3.1 Metadata'!$B$4:$P$197,15,FALSE)</f>
        <v>0</v>
      </c>
    </row>
    <row r="156" spans="1:64" x14ac:dyDescent="0.25">
      <c r="A156" s="36" t="s">
        <v>538</v>
      </c>
      <c r="B156" s="197" t="s">
        <v>774</v>
      </c>
      <c r="C156" s="39" t="s">
        <v>935</v>
      </c>
      <c r="D156" s="40">
        <v>2347.9416666666698</v>
      </c>
      <c r="E156" s="37">
        <v>2701.2966666666698</v>
      </c>
      <c r="F156" s="37">
        <v>2889.5875000000001</v>
      </c>
      <c r="G156" s="37">
        <v>2961.90916666667</v>
      </c>
      <c r="H156" s="37">
        <v>2985.1858333333298</v>
      </c>
      <c r="I156" s="37">
        <v>2981.5149999999999</v>
      </c>
      <c r="J156" s="37">
        <v>3385.65</v>
      </c>
      <c r="K156" s="37">
        <v>3978.0866666666702</v>
      </c>
      <c r="L156" s="37">
        <v>4349.1616666666696</v>
      </c>
      <c r="M156" s="37">
        <v>4344.0366666666696</v>
      </c>
      <c r="N156" s="37">
        <v>4332.5008333333299</v>
      </c>
      <c r="O156" s="37">
        <v>4524.15916666667</v>
      </c>
      <c r="P156" s="37">
        <v>5080.7475000000004</v>
      </c>
      <c r="Q156" s="37">
        <v>6290.2974149522797</v>
      </c>
      <c r="R156" s="37">
        <v>7384.4322224869202</v>
      </c>
      <c r="S156" s="37">
        <v>7931.6317497372802</v>
      </c>
      <c r="T156" s="37">
        <v>9010.2211440091505</v>
      </c>
      <c r="U156" s="41">
        <v>9829.9267633237505</v>
      </c>
      <c r="V156" s="40">
        <v>26.803812957259975</v>
      </c>
      <c r="W156" s="37">
        <v>30.238952185518954</v>
      </c>
      <c r="X156" s="37">
        <v>35.267677980335961</v>
      </c>
      <c r="Y156" s="37">
        <v>39.615809611281641</v>
      </c>
      <c r="Z156" s="37">
        <v>42.308231597927353</v>
      </c>
      <c r="AA156" s="37">
        <v>46.53639542348084</v>
      </c>
      <c r="AB156" s="37">
        <v>50.157746920561699</v>
      </c>
      <c r="AC156" s="37">
        <v>58.773401963298241</v>
      </c>
      <c r="AD156" s="37">
        <v>68.984798240230049</v>
      </c>
      <c r="AE156" s="37">
        <v>77.291311625433991</v>
      </c>
      <c r="AF156" s="37">
        <v>82.643853158124614</v>
      </c>
      <c r="AG156" s="37">
        <v>84.129221454285002</v>
      </c>
      <c r="AH156" s="38">
        <v>100</v>
      </c>
      <c r="AI156" s="37">
        <v>101.77562247078991</v>
      </c>
      <c r="AJ156" s="37">
        <v>116.06831129833546</v>
      </c>
      <c r="AK156" s="37">
        <v>132.34340117634738</v>
      </c>
      <c r="AL156" s="37">
        <v>142.53684595727029</v>
      </c>
      <c r="AM156" s="41">
        <v>158.09542913041847</v>
      </c>
      <c r="AN156" s="40">
        <v>748.35255488945302</v>
      </c>
      <c r="AO156" s="37">
        <v>822.126970996522</v>
      </c>
      <c r="AP156" s="37">
        <v>929.88110107979298</v>
      </c>
      <c r="AQ156" s="37">
        <v>1013.84459238328</v>
      </c>
      <c r="AR156" s="37">
        <v>1054.42406658199</v>
      </c>
      <c r="AS156" s="37">
        <v>1137.6709969199801</v>
      </c>
      <c r="AT156" s="37">
        <v>1216.9246206062701</v>
      </c>
      <c r="AU156" s="37">
        <v>1409.5326042709401</v>
      </c>
      <c r="AV156" s="37">
        <v>1620.57507324219</v>
      </c>
      <c r="AW156" s="37">
        <v>1750.4375</v>
      </c>
      <c r="AX156" s="37">
        <v>1778.18005371094</v>
      </c>
      <c r="AY156" s="37">
        <v>1808.75476074219</v>
      </c>
      <c r="AZ156" s="37">
        <v>1881.81066894531</v>
      </c>
      <c r="BA156" s="37">
        <v>1975.34399414063</v>
      </c>
      <c r="BB156" s="37">
        <v>2244.99462890625</v>
      </c>
      <c r="BC156" s="37">
        <v>2499.76863407173</v>
      </c>
      <c r="BD156" s="37">
        <v>2645.0886974473201</v>
      </c>
      <c r="BE156" s="41">
        <v>2898.8755696087801</v>
      </c>
      <c r="BF156" s="42">
        <f t="shared" si="16"/>
        <v>0.29356534708429727</v>
      </c>
      <c r="BG156" s="268">
        <f t="shared" si="17"/>
        <v>3.4063965993671936</v>
      </c>
      <c r="BH156" s="268">
        <f t="shared" si="18"/>
        <v>0.35432425745817642</v>
      </c>
      <c r="BI156" s="262" t="str">
        <f>VLOOKUP(A156,'3.1 Metadata'!A157:B328,2,FALSE)</f>
        <v>SLE</v>
      </c>
      <c r="BJ156" s="260">
        <f t="shared" si="19"/>
        <v>2.4251930498472616</v>
      </c>
      <c r="BK156" s="660">
        <f t="shared" si="20"/>
        <v>1.4253684595727028</v>
      </c>
      <c r="BL156" s="203">
        <f>VLOOKUP(BI156,'3.1 Metadata'!$B$4:$P$197,15,FALSE)</f>
        <v>1</v>
      </c>
    </row>
    <row r="157" spans="1:64" x14ac:dyDescent="0.25">
      <c r="A157" s="36" t="s">
        <v>539</v>
      </c>
      <c r="B157" s="197" t="s">
        <v>775</v>
      </c>
      <c r="C157" s="39" t="s">
        <v>936</v>
      </c>
      <c r="D157" s="40">
        <v>1.7421833333333301</v>
      </c>
      <c r="E157" s="37">
        <v>1.6902283333333299</v>
      </c>
      <c r="F157" s="37">
        <v>1.6643975</v>
      </c>
      <c r="G157" s="37">
        <v>1.58893333333333</v>
      </c>
      <c r="H157" s="37">
        <v>1.5071016666666699</v>
      </c>
      <c r="I157" s="37">
        <v>1.4148608333333299</v>
      </c>
      <c r="J157" s="37">
        <v>1.45451471343873</v>
      </c>
      <c r="K157" s="37">
        <v>1.36350833333333</v>
      </c>
      <c r="L157" s="37">
        <v>1.2577758771929799</v>
      </c>
      <c r="M157" s="37">
        <v>1.2496762037036999</v>
      </c>
      <c r="N157" s="37">
        <v>1.2513000000000001</v>
      </c>
      <c r="O157" s="37">
        <v>1.26705</v>
      </c>
      <c r="P157" s="37">
        <v>1.374825</v>
      </c>
      <c r="Q157" s="37">
        <v>1.3815463636363601</v>
      </c>
      <c r="R157" s="37">
        <v>1.380925</v>
      </c>
      <c r="S157" s="37">
        <v>1.34884166666667</v>
      </c>
      <c r="T157" s="37">
        <v>1.36415833333333</v>
      </c>
      <c r="U157" s="41">
        <v>1.37974166666667</v>
      </c>
      <c r="V157" s="40">
        <v>81.964226692761414</v>
      </c>
      <c r="W157" s="37">
        <v>85.303035421513684</v>
      </c>
      <c r="X157" s="37">
        <v>86.930136895053934</v>
      </c>
      <c r="Y157" s="37">
        <v>88.534605374935609</v>
      </c>
      <c r="Z157" s="37">
        <v>93.772514886130892</v>
      </c>
      <c r="AA157" s="37">
        <v>92.47267255062269</v>
      </c>
      <c r="AB157" s="37">
        <v>95.210873940910119</v>
      </c>
      <c r="AC157" s="37">
        <v>96.260678004921658</v>
      </c>
      <c r="AD157" s="37">
        <v>97.275106897501601</v>
      </c>
      <c r="AE157" s="37">
        <v>97.732519572582149</v>
      </c>
      <c r="AF157" s="37">
        <v>97.292978615886042</v>
      </c>
      <c r="AG157" s="37">
        <v>97.030644771359619</v>
      </c>
      <c r="AH157" s="38">
        <v>100</v>
      </c>
      <c r="AI157" s="37">
        <v>100.64713979750913</v>
      </c>
      <c r="AJ157" s="37">
        <v>103.6726863862265</v>
      </c>
      <c r="AK157" s="37">
        <v>107.14327365903972</v>
      </c>
      <c r="AL157" s="37">
        <v>106.47449168812015</v>
      </c>
      <c r="AM157" s="41">
        <v>103.36579692619033</v>
      </c>
      <c r="AN157" s="40">
        <v>0.847940655254668</v>
      </c>
      <c r="AO157" s="37">
        <v>0.85934605723394497</v>
      </c>
      <c r="AP157" s="37">
        <v>0.84928286829452404</v>
      </c>
      <c r="AQ157" s="37">
        <v>0.83955152466431804</v>
      </c>
      <c r="AR157" s="37">
        <v>0.86595923064444602</v>
      </c>
      <c r="AS157" s="37">
        <v>0.83766197314744895</v>
      </c>
      <c r="AT157" s="37">
        <v>0.85594065569077105</v>
      </c>
      <c r="AU157" s="37">
        <v>0.85541066060853999</v>
      </c>
      <c r="AV157" s="37">
        <v>0.84673774242401101</v>
      </c>
      <c r="AW157" s="37">
        <v>0.84587192535400402</v>
      </c>
      <c r="AX157" s="37">
        <v>0.85881692171096802</v>
      </c>
      <c r="AY157" s="37">
        <v>0.86395078897476196</v>
      </c>
      <c r="AZ157" s="37">
        <v>0.879599809646606</v>
      </c>
      <c r="BA157" s="37">
        <v>0.87830555438995395</v>
      </c>
      <c r="BB157" s="37">
        <v>0.88597989082336404</v>
      </c>
      <c r="BC157" s="37">
        <v>0.89417043581195899</v>
      </c>
      <c r="BD157" s="37">
        <v>0.87300462146764601</v>
      </c>
      <c r="BE157" s="41">
        <v>0.83742320282747296</v>
      </c>
      <c r="BF157" s="42">
        <f t="shared" si="16"/>
        <v>0.63995842721163709</v>
      </c>
      <c r="BG157" s="43">
        <f t="shared" si="17"/>
        <v>1.5626015026586964</v>
      </c>
      <c r="BH157" s="43">
        <f t="shared" si="18"/>
        <v>0.62736005325126387</v>
      </c>
      <c r="BI157" s="22" t="str">
        <f>VLOOKUP(A157,'3.1 Metadata'!A158:B329,2,FALSE)</f>
        <v>SGP</v>
      </c>
      <c r="BJ157" s="23">
        <f t="shared" si="19"/>
        <v>1.1061057733530224</v>
      </c>
      <c r="BK157" s="660">
        <f t="shared" si="20"/>
        <v>1.0647449168812015</v>
      </c>
      <c r="BL157" s="203">
        <f>VLOOKUP(BI157,'3.1 Metadata'!$B$4:$P$197,15,FALSE)</f>
        <v>0</v>
      </c>
    </row>
    <row r="158" spans="1:64" x14ac:dyDescent="0.25">
      <c r="A158" s="36" t="s">
        <v>540</v>
      </c>
      <c r="B158" s="197" t="s">
        <v>776</v>
      </c>
      <c r="C158" s="39" t="s">
        <v>829</v>
      </c>
      <c r="D158" s="40">
        <v>36.772916666666703</v>
      </c>
      <c r="E158" s="37">
        <v>32.256916666666697</v>
      </c>
      <c r="F158" s="37">
        <v>31.018249999999998</v>
      </c>
      <c r="G158" s="37">
        <v>29.69725</v>
      </c>
      <c r="H158" s="37">
        <v>24.694333333333301</v>
      </c>
      <c r="I158" s="37">
        <v>21.361416666666699</v>
      </c>
      <c r="J158" s="37">
        <v>0</v>
      </c>
      <c r="K158" s="37">
        <v>0</v>
      </c>
      <c r="L158" s="37">
        <v>0</v>
      </c>
      <c r="M158" s="37">
        <v>0</v>
      </c>
      <c r="N158" s="37">
        <v>0</v>
      </c>
      <c r="O158" s="37">
        <v>0</v>
      </c>
      <c r="P158" s="37">
        <v>0</v>
      </c>
      <c r="Q158" s="37">
        <v>0</v>
      </c>
      <c r="R158" s="37">
        <v>0</v>
      </c>
      <c r="S158" s="37">
        <v>0</v>
      </c>
      <c r="T158" s="37">
        <v>0</v>
      </c>
      <c r="U158" s="41">
        <v>0</v>
      </c>
      <c r="V158" s="40">
        <v>84.152744760804381</v>
      </c>
      <c r="W158" s="37">
        <v>88.982042819375664</v>
      </c>
      <c r="X158" s="37">
        <v>91.244948609807466</v>
      </c>
      <c r="Y158" s="37">
        <v>93.890207573906224</v>
      </c>
      <c r="Z158" s="37">
        <v>94.937593718843686</v>
      </c>
      <c r="AA158" s="37">
        <v>97.650980459321062</v>
      </c>
      <c r="AB158" s="37">
        <v>96.517036380115357</v>
      </c>
      <c r="AC158" s="37">
        <v>97.031164601011682</v>
      </c>
      <c r="AD158" s="37">
        <v>98.657869932255267</v>
      </c>
      <c r="AE158" s="37">
        <v>99.901073745794648</v>
      </c>
      <c r="AF158" s="37">
        <v>100.40991117470548</v>
      </c>
      <c r="AG158" s="37">
        <v>100.21687254063085</v>
      </c>
      <c r="AH158" s="38">
        <v>100</v>
      </c>
      <c r="AI158" s="37">
        <v>99.487815076975721</v>
      </c>
      <c r="AJ158" s="37">
        <v>100.69728236390465</v>
      </c>
      <c r="AK158" s="37">
        <v>102.74582419573038</v>
      </c>
      <c r="AL158" s="37">
        <v>105.30777869348753</v>
      </c>
      <c r="AM158" s="41">
        <v>107.80211870814176</v>
      </c>
      <c r="AN158" s="40">
        <v>0.54434700000000003</v>
      </c>
      <c r="AO158" s="37">
        <v>0.56448799999999999</v>
      </c>
      <c r="AP158" s="37">
        <v>0.56471499999999997</v>
      </c>
      <c r="AQ158" s="37">
        <v>0.55459599999999998</v>
      </c>
      <c r="AR158" s="37">
        <v>0.55376199999999998</v>
      </c>
      <c r="AS158" s="37">
        <v>0.53742999999999996</v>
      </c>
      <c r="AT158" s="37">
        <v>0.51556299999999999</v>
      </c>
      <c r="AU158" s="37">
        <v>0.50208600000000003</v>
      </c>
      <c r="AV158" s="37">
        <v>0.50640700000000005</v>
      </c>
      <c r="AW158" s="37">
        <v>0.50454200000000005</v>
      </c>
      <c r="AX158" s="37">
        <v>0.491124</v>
      </c>
      <c r="AY158" s="37">
        <v>0.48541200000000001</v>
      </c>
      <c r="AZ158" s="37">
        <v>0.49154799999999998</v>
      </c>
      <c r="BA158" s="37">
        <v>0.50319400000000003</v>
      </c>
      <c r="BB158" s="37">
        <v>0.51643300000000003</v>
      </c>
      <c r="BC158" s="37">
        <v>0.52600100000000005</v>
      </c>
      <c r="BD158" s="37">
        <v>0.53942000000000001</v>
      </c>
      <c r="BE158" s="41">
        <v>0.53794200000000003</v>
      </c>
      <c r="BF158" s="42" t="e">
        <f t="shared" si="16"/>
        <v>#DIV/0!</v>
      </c>
      <c r="BG158" s="43">
        <f t="shared" si="17"/>
        <v>0</v>
      </c>
      <c r="BH158" s="43" t="e">
        <f t="shared" si="18"/>
        <v>#DIV/0!</v>
      </c>
      <c r="BI158" s="22" t="str">
        <f>VLOOKUP(A158,'3.1 Metadata'!A159:B330,2,FALSE)</f>
        <v>SVK</v>
      </c>
      <c r="BJ158" s="23">
        <f t="shared" si="19"/>
        <v>1.0852985133849415</v>
      </c>
      <c r="BK158" s="660">
        <f t="shared" si="20"/>
        <v>1.0530777869348753</v>
      </c>
      <c r="BL158" s="203">
        <f>VLOOKUP(BI158,'3.1 Metadata'!$B$4:$P$197,15,FALSE)</f>
        <v>0</v>
      </c>
    </row>
    <row r="159" spans="1:64" x14ac:dyDescent="0.25">
      <c r="A159" s="36" t="s">
        <v>541</v>
      </c>
      <c r="B159" s="197" t="s">
        <v>777</v>
      </c>
      <c r="C159" s="39" t="s">
        <v>829</v>
      </c>
      <c r="D159" s="40">
        <v>207.11371569658101</v>
      </c>
      <c r="E159" s="37">
        <v>192.38112433333299</v>
      </c>
      <c r="F159" s="37">
        <v>192.705468</v>
      </c>
      <c r="G159" s="37">
        <v>191.02825783333299</v>
      </c>
      <c r="H159" s="37">
        <v>0</v>
      </c>
      <c r="I159" s="37">
        <v>0</v>
      </c>
      <c r="J159" s="37">
        <v>0</v>
      </c>
      <c r="K159" s="37">
        <v>0</v>
      </c>
      <c r="L159" s="37">
        <v>0</v>
      </c>
      <c r="M159" s="37">
        <v>0</v>
      </c>
      <c r="N159" s="37">
        <v>0</v>
      </c>
      <c r="O159" s="37">
        <v>0</v>
      </c>
      <c r="P159" s="37">
        <v>0</v>
      </c>
      <c r="Q159" s="37">
        <v>0</v>
      </c>
      <c r="R159" s="37">
        <v>0</v>
      </c>
      <c r="S159" s="37">
        <v>0</v>
      </c>
      <c r="T159" s="37">
        <v>0</v>
      </c>
      <c r="U159" s="41">
        <v>0</v>
      </c>
      <c r="V159" s="40">
        <v>79.982090180316973</v>
      </c>
      <c r="W159" s="37">
        <v>82.670241917721057</v>
      </c>
      <c r="X159" s="37">
        <v>83.927305074942439</v>
      </c>
      <c r="Y159" s="37">
        <v>85.791406792899252</v>
      </c>
      <c r="Z159" s="37">
        <v>89.375329534275039</v>
      </c>
      <c r="AA159" s="37">
        <v>93.366490198016038</v>
      </c>
      <c r="AB159" s="37">
        <v>96.540652923418222</v>
      </c>
      <c r="AC159" s="37">
        <v>95.546942716148564</v>
      </c>
      <c r="AD159" s="37">
        <v>96.540645259241444</v>
      </c>
      <c r="AE159" s="37">
        <v>97.00311767976855</v>
      </c>
      <c r="AF159" s="37">
        <v>98.555512830713468</v>
      </c>
      <c r="AG159" s="37">
        <v>99.004957128218734</v>
      </c>
      <c r="AH159" s="38">
        <v>100</v>
      </c>
      <c r="AI159" s="37">
        <v>100.87411542632634</v>
      </c>
      <c r="AJ159" s="37">
        <v>102.35097705969814</v>
      </c>
      <c r="AK159" s="37">
        <v>104.51753061036229</v>
      </c>
      <c r="AL159" s="37">
        <v>106.81650231328649</v>
      </c>
      <c r="AM159" s="41">
        <v>108.12587583705692</v>
      </c>
      <c r="AN159" s="40">
        <v>0.60789099999999996</v>
      </c>
      <c r="AO159" s="37">
        <v>0.60782899999999995</v>
      </c>
      <c r="AP159" s="37">
        <v>0.61013499999999998</v>
      </c>
      <c r="AQ159" s="37">
        <v>0.60968299999999997</v>
      </c>
      <c r="AR159" s="37">
        <v>0.63036499999999995</v>
      </c>
      <c r="AS159" s="37">
        <v>0.63378900000000005</v>
      </c>
      <c r="AT159" s="37">
        <v>0.64547399999999999</v>
      </c>
      <c r="AU159" s="37">
        <v>0.63790000000000002</v>
      </c>
      <c r="AV159" s="37">
        <v>0.62397000000000002</v>
      </c>
      <c r="AW159" s="37">
        <v>0.60679300000000003</v>
      </c>
      <c r="AX159" s="37">
        <v>0.59040700000000002</v>
      </c>
      <c r="AY159" s="37">
        <v>0.59123800000000004</v>
      </c>
      <c r="AZ159" s="37">
        <v>0.59529799999999999</v>
      </c>
      <c r="BA159" s="37">
        <v>0.57710600000000001</v>
      </c>
      <c r="BB159" s="37">
        <v>0.57014900000000002</v>
      </c>
      <c r="BC159" s="37">
        <v>0.56761200000000001</v>
      </c>
      <c r="BD159" s="37">
        <v>0.56979900000000006</v>
      </c>
      <c r="BE159" s="41">
        <v>0.56176400000000004</v>
      </c>
      <c r="BF159" s="42" t="e">
        <f t="shared" si="16"/>
        <v>#DIV/0!</v>
      </c>
      <c r="BG159" s="43">
        <f t="shared" si="17"/>
        <v>0</v>
      </c>
      <c r="BH159" s="43" t="e">
        <f t="shared" si="18"/>
        <v>#DIV/0!</v>
      </c>
      <c r="BI159" s="22" t="str">
        <f>VLOOKUP(A159,'3.1 Metadata'!A160:B331,2,FALSE)</f>
        <v>SVN</v>
      </c>
      <c r="BJ159" s="23">
        <f t="shared" si="19"/>
        <v>1.1179478827555749</v>
      </c>
      <c r="BK159" s="660">
        <f t="shared" si="20"/>
        <v>1.068165023132865</v>
      </c>
      <c r="BL159" s="203">
        <f>VLOOKUP(BI159,'3.1 Metadata'!$B$4:$P$197,15,FALSE)</f>
        <v>0</v>
      </c>
    </row>
    <row r="160" spans="1:64" x14ac:dyDescent="0.25">
      <c r="A160" s="36" t="s">
        <v>542</v>
      </c>
      <c r="B160" s="197" t="s">
        <v>778</v>
      </c>
      <c r="C160" s="39" t="s">
        <v>937</v>
      </c>
      <c r="D160" s="40">
        <v>7.50594374859842</v>
      </c>
      <c r="E160" s="37">
        <v>7.48474390550839</v>
      </c>
      <c r="F160" s="37">
        <v>7.5298730248359602</v>
      </c>
      <c r="G160" s="37">
        <v>7.6094583333333299</v>
      </c>
      <c r="H160" s="37">
        <v>7.6520000000000001</v>
      </c>
      <c r="I160" s="37">
        <v>7.7479166666666703</v>
      </c>
      <c r="J160" s="37">
        <v>8.0550416666666695</v>
      </c>
      <c r="K160" s="37">
        <v>8.06450134408602</v>
      </c>
      <c r="L160" s="37">
        <v>7.64125903009875</v>
      </c>
      <c r="M160" s="37">
        <v>7.3552028471520297</v>
      </c>
      <c r="N160" s="37">
        <v>7.3021351000420598</v>
      </c>
      <c r="O160" s="37">
        <v>7.3753453536421096</v>
      </c>
      <c r="P160" s="37">
        <v>7.9146889773578799</v>
      </c>
      <c r="Q160" s="37">
        <v>7.9481529377886702</v>
      </c>
      <c r="R160" s="37">
        <v>7.8873903690918299</v>
      </c>
      <c r="S160" s="37">
        <v>7.9525048613100298</v>
      </c>
      <c r="T160" s="37">
        <v>8.1733992977783902</v>
      </c>
      <c r="U160" s="41">
        <v>8.2134129096726092</v>
      </c>
      <c r="V160" s="40">
        <v>43.839321546924729</v>
      </c>
      <c r="W160" s="37">
        <v>46.231419823039204</v>
      </c>
      <c r="X160" s="37">
        <v>52.856788618740403</v>
      </c>
      <c r="Y160" s="37">
        <v>57.536109860904439</v>
      </c>
      <c r="Z160" s="37">
        <v>63.777585672993844</v>
      </c>
      <c r="AA160" s="37">
        <v>68.799344660081701</v>
      </c>
      <c r="AB160" s="37">
        <v>73.41249058936674</v>
      </c>
      <c r="AC160" s="37">
        <v>77.861398081517564</v>
      </c>
      <c r="AD160" s="37">
        <v>85.273739701237545</v>
      </c>
      <c r="AE160" s="37">
        <v>91.406476558724009</v>
      </c>
      <c r="AF160" s="37">
        <v>92.932064224275507</v>
      </c>
      <c r="AG160" s="37">
        <v>96.563040980634014</v>
      </c>
      <c r="AH160" s="38">
        <v>100</v>
      </c>
      <c r="AI160" s="37">
        <v>100.0340355227666</v>
      </c>
      <c r="AJ160" s="37">
        <v>101.42504931892928</v>
      </c>
      <c r="AK160" s="37">
        <v>104.40498946167492</v>
      </c>
      <c r="AL160" s="37">
        <v>105.72503953836008</v>
      </c>
      <c r="AM160" s="41">
        <v>109.32441907178965</v>
      </c>
      <c r="AN160" s="40">
        <v>3.89505166012591</v>
      </c>
      <c r="AO160" s="37">
        <v>3.9998998706732398</v>
      </c>
      <c r="AP160" s="37">
        <v>4.4349738008391402</v>
      </c>
      <c r="AQ160" s="37">
        <v>4.6857927800098196</v>
      </c>
      <c r="AR160" s="37">
        <v>5.0582261481150104</v>
      </c>
      <c r="AS160" s="37">
        <v>5.3523927978736499</v>
      </c>
      <c r="AT160" s="37">
        <v>5.6680718493289399</v>
      </c>
      <c r="AU160" s="37">
        <v>5.9423225934380399</v>
      </c>
      <c r="AV160" s="37">
        <v>6.3748621240379801</v>
      </c>
      <c r="AW160" s="37">
        <v>6.70474408892842</v>
      </c>
      <c r="AX160" s="37">
        <v>6.6990839810404701</v>
      </c>
      <c r="AY160" s="37">
        <v>6.8344012826840297</v>
      </c>
      <c r="AZ160" s="37">
        <v>7.01087665854158</v>
      </c>
      <c r="BA160" s="37">
        <v>6.9404404580897596</v>
      </c>
      <c r="BB160" s="37">
        <v>6.9070920757796097</v>
      </c>
      <c r="BC160" s="37">
        <v>6.9433195659230904</v>
      </c>
      <c r="BD160" s="37">
        <v>6.9077932218689</v>
      </c>
      <c r="BE160" s="41">
        <v>7.0579051264407404</v>
      </c>
      <c r="BF160" s="42">
        <f t="shared" si="16"/>
        <v>0.84515548185031231</v>
      </c>
      <c r="BG160" s="43">
        <f t="shared" si="17"/>
        <v>1.1832142386519036</v>
      </c>
      <c r="BH160" s="43">
        <f t="shared" si="18"/>
        <v>0.73684935247679662</v>
      </c>
      <c r="BI160" s="22" t="str">
        <f>VLOOKUP(A160,'3.1 Metadata'!A161:B332,2,FALSE)</f>
        <v>SLB</v>
      </c>
      <c r="BJ160" s="23">
        <f t="shared" si="19"/>
        <v>1.3578620747044701</v>
      </c>
      <c r="BK160" s="660">
        <f t="shared" si="20"/>
        <v>1.0572503953836008</v>
      </c>
      <c r="BL160" s="203">
        <f>VLOOKUP(BI160,'3.1 Metadata'!$B$4:$P$197,15,FALSE)</f>
        <v>0</v>
      </c>
    </row>
    <row r="161" spans="1:64" x14ac:dyDescent="0.25">
      <c r="A161" s="36" t="s">
        <v>543</v>
      </c>
      <c r="B161" s="197" t="s">
        <v>779</v>
      </c>
      <c r="C161" s="39" t="s">
        <v>938</v>
      </c>
      <c r="D161" s="40">
        <v>0</v>
      </c>
      <c r="E161" s="37">
        <v>0</v>
      </c>
      <c r="F161" s="37">
        <v>0</v>
      </c>
      <c r="G161" s="37">
        <v>0</v>
      </c>
      <c r="H161" s="37">
        <v>0</v>
      </c>
      <c r="I161" s="37">
        <v>0</v>
      </c>
      <c r="J161" s="37">
        <v>31558.9054783951</v>
      </c>
      <c r="K161" s="37">
        <v>31269.662571225101</v>
      </c>
      <c r="L161" s="37">
        <v>29966.835440408398</v>
      </c>
      <c r="M161" s="37">
        <v>22516.000296771101</v>
      </c>
      <c r="N161" s="37">
        <v>19283.799950452099</v>
      </c>
      <c r="O161" s="37">
        <v>20230.929131054101</v>
      </c>
      <c r="P161" s="37">
        <v>22254.2356837607</v>
      </c>
      <c r="Q161" s="37">
        <v>23061.784313865101</v>
      </c>
      <c r="R161" s="37">
        <v>23097.9873219373</v>
      </c>
      <c r="S161" s="226">
        <v>0</v>
      </c>
      <c r="T161" s="241">
        <v>24300</v>
      </c>
      <c r="U161" s="242">
        <v>0</v>
      </c>
      <c r="V161" s="40">
        <v>0</v>
      </c>
      <c r="W161" s="37">
        <v>0</v>
      </c>
      <c r="X161" s="37">
        <v>0</v>
      </c>
      <c r="Y161" s="37">
        <v>0</v>
      </c>
      <c r="Z161" s="37">
        <v>0</v>
      </c>
      <c r="AA161" s="37">
        <v>0</v>
      </c>
      <c r="AB161" s="37">
        <v>0</v>
      </c>
      <c r="AC161" s="37">
        <v>54.599264510527945</v>
      </c>
      <c r="AD161" s="37">
        <v>65.552900752297333</v>
      </c>
      <c r="AE161" s="37">
        <v>87.540264694670668</v>
      </c>
      <c r="AF161" s="37">
        <v>91.831470348361862</v>
      </c>
      <c r="AG161" s="37">
        <v>98.380233672159122</v>
      </c>
      <c r="AH161" s="38">
        <v>100</v>
      </c>
      <c r="AI161" s="37">
        <v>99.151145464224143</v>
      </c>
      <c r="AJ161" s="37">
        <v>98.185188962895666</v>
      </c>
      <c r="AK161" s="37">
        <v>98.63493393350636</v>
      </c>
      <c r="AL161" s="37">
        <v>105.7037098826933</v>
      </c>
      <c r="AM161" s="41">
        <v>114.05734752646485</v>
      </c>
      <c r="AN161" s="40" t="e">
        <v>#REF!</v>
      </c>
      <c r="AO161" s="37" t="e">
        <v>#REF!</v>
      </c>
      <c r="AP161" s="37" t="e">
        <v>#REF!</v>
      </c>
      <c r="AQ161" s="37" t="e">
        <v>#REF!</v>
      </c>
      <c r="AR161" s="37" t="e">
        <v>#REF!</v>
      </c>
      <c r="AS161" s="37" t="e">
        <v>#REF!</v>
      </c>
      <c r="AT161" s="37" t="e">
        <v>#REF!</v>
      </c>
      <c r="AU161" s="37" t="e">
        <v>#REF!</v>
      </c>
      <c r="AV161" s="37">
        <v>8001.0313137900903</v>
      </c>
      <c r="AW161" s="37">
        <v>8005.5929977191699</v>
      </c>
      <c r="AX161" s="37">
        <v>8325.8633473100508</v>
      </c>
      <c r="AY161" s="37">
        <v>8129.2714312595999</v>
      </c>
      <c r="AZ161" s="37">
        <v>7941.6353301305398</v>
      </c>
      <c r="BA161" s="37">
        <v>7916.9107517724897</v>
      </c>
      <c r="BB161" s="37">
        <v>8229.5310858614394</v>
      </c>
      <c r="BC161" s="37">
        <v>8073.3866116252602</v>
      </c>
      <c r="BD161" s="37">
        <v>8500.2322997002993</v>
      </c>
      <c r="BE161" s="41">
        <v>9062.7708143232394</v>
      </c>
      <c r="BF161" s="42">
        <f t="shared" si="16"/>
        <v>0.3498037983415761</v>
      </c>
      <c r="BG161" s="43">
        <f t="shared" si="17"/>
        <v>2.8587454016823477</v>
      </c>
      <c r="BH161" s="43" t="e">
        <f t="shared" si="18"/>
        <v>#REF!</v>
      </c>
      <c r="BI161" s="22" t="str">
        <f>VLOOKUP(A161,'3.1 Metadata'!A162:B333,2,FALSE)</f>
        <v>SOM</v>
      </c>
      <c r="BJ161" s="23">
        <f>((AL161-AC161)/AC161)+1</f>
        <v>1.9359914612459899</v>
      </c>
      <c r="BK161" s="660">
        <f t="shared" si="20"/>
        <v>1.0570370988269331</v>
      </c>
      <c r="BL161" s="203">
        <f>VLOOKUP(BI161,'3.1 Metadata'!$B$4:$P$197,15,FALSE)</f>
        <v>0</v>
      </c>
    </row>
    <row r="162" spans="1:64" x14ac:dyDescent="0.25">
      <c r="A162" s="36" t="s">
        <v>544</v>
      </c>
      <c r="B162" s="197" t="s">
        <v>780</v>
      </c>
      <c r="C162" s="39" t="s">
        <v>939</v>
      </c>
      <c r="D162" s="40">
        <v>7.5647491666666697</v>
      </c>
      <c r="E162" s="37">
        <v>6.4596925000000001</v>
      </c>
      <c r="F162" s="37">
        <v>6.3593283333333304</v>
      </c>
      <c r="G162" s="37">
        <v>6.7715491666666701</v>
      </c>
      <c r="H162" s="37">
        <v>7.0453650000000003</v>
      </c>
      <c r="I162" s="37">
        <v>8.26122333333333</v>
      </c>
      <c r="J162" s="37">
        <v>8.4736741582488797</v>
      </c>
      <c r="K162" s="37">
        <v>7.3212219611528804</v>
      </c>
      <c r="L162" s="37">
        <v>7.2611321323273499</v>
      </c>
      <c r="M162" s="37">
        <v>8.2099686265933105</v>
      </c>
      <c r="N162" s="37">
        <v>9.6550560691352594</v>
      </c>
      <c r="O162" s="37">
        <v>10.852655568783099</v>
      </c>
      <c r="P162" s="37">
        <v>12.7589308811644</v>
      </c>
      <c r="Q162" s="37">
        <v>14.7096108855267</v>
      </c>
      <c r="R162" s="37">
        <v>13.3238014244992</v>
      </c>
      <c r="S162" s="37">
        <v>13.233926471583301</v>
      </c>
      <c r="T162" s="37">
        <v>14.448427054833299</v>
      </c>
      <c r="U162" s="41">
        <v>16.459105390333299</v>
      </c>
      <c r="V162" s="40">
        <v>48.088955802343072</v>
      </c>
      <c r="W162" s="37">
        <v>50.99457302797871</v>
      </c>
      <c r="X162" s="37">
        <v>53.848744267950508</v>
      </c>
      <c r="Y162" s="37">
        <v>57.11447514466974</v>
      </c>
      <c r="Z162" s="37">
        <v>61.82400041250142</v>
      </c>
      <c r="AA162" s="37">
        <v>66.677389532720227</v>
      </c>
      <c r="AB162" s="37">
        <v>72.453679680156242</v>
      </c>
      <c r="AC162" s="37">
        <v>76.893954483565736</v>
      </c>
      <c r="AD162" s="37">
        <v>81.153154014832069</v>
      </c>
      <c r="AE162" s="37">
        <v>84.955346770911973</v>
      </c>
      <c r="AF162" s="37">
        <v>89.920231877032521</v>
      </c>
      <c r="AG162" s="37">
        <v>94.74584265008825</v>
      </c>
      <c r="AH162" s="38">
        <v>100</v>
      </c>
      <c r="AI162" s="37">
        <v>106.9521719608848</v>
      </c>
      <c r="AJ162" s="37">
        <v>112.80600869136157</v>
      </c>
      <c r="AK162" s="37">
        <v>117.26914875421981</v>
      </c>
      <c r="AL162" s="37">
        <v>122.54561399000279</v>
      </c>
      <c r="AM162" s="41">
        <v>129.00772565946346</v>
      </c>
      <c r="AN162" s="40">
        <v>3.3639948291569199</v>
      </c>
      <c r="AO162" s="37">
        <v>3.4737329103790402</v>
      </c>
      <c r="AP162" s="37">
        <v>3.55734871940611</v>
      </c>
      <c r="AQ162" s="37">
        <v>3.6622614797016699</v>
      </c>
      <c r="AR162" s="37">
        <v>3.86053812501076</v>
      </c>
      <c r="AS162" s="37">
        <v>4.0841608664998903</v>
      </c>
      <c r="AT162" s="37">
        <v>4.4043965145159198</v>
      </c>
      <c r="AU162" s="37">
        <v>4.6204768473451203</v>
      </c>
      <c r="AV162" s="37">
        <v>4.7766284942626998</v>
      </c>
      <c r="AW162" s="37">
        <v>5.1078166961669904</v>
      </c>
      <c r="AX162" s="37">
        <v>5.2957382202148402</v>
      </c>
      <c r="AY162" s="37">
        <v>5.5718913078308097</v>
      </c>
      <c r="AZ162" s="37">
        <v>5.82525587081909</v>
      </c>
      <c r="BA162" s="37">
        <v>6.1590933799743697</v>
      </c>
      <c r="BB162" s="37">
        <v>6.4267010688781703</v>
      </c>
      <c r="BC162" s="37">
        <v>6.5243240187589198</v>
      </c>
      <c r="BD162" s="37">
        <v>6.69830769087487</v>
      </c>
      <c r="BE162" s="41">
        <v>6.9675517867432104</v>
      </c>
      <c r="BF162" s="42">
        <f t="shared" si="16"/>
        <v>0.46360117024878128</v>
      </c>
      <c r="BG162" s="268">
        <f t="shared" si="17"/>
        <v>2.1570264791682301</v>
      </c>
      <c r="BH162" s="268">
        <f t="shared" si="18"/>
        <v>0.63110733042404976</v>
      </c>
      <c r="BI162" s="262" t="str">
        <f>VLOOKUP(A162,'3.1 Metadata'!A163:B334,2,FALSE)</f>
        <v>ZAF</v>
      </c>
      <c r="BJ162" s="260">
        <f t="shared" si="19"/>
        <v>1.5936963420992221</v>
      </c>
      <c r="BK162" s="660">
        <f t="shared" si="20"/>
        <v>1.2254561399000279</v>
      </c>
      <c r="BL162" s="203">
        <f>VLOOKUP(BI162,'3.1 Metadata'!$B$4:$P$197,15,FALSE)</f>
        <v>1</v>
      </c>
    </row>
    <row r="163" spans="1:64" x14ac:dyDescent="0.25">
      <c r="A163" s="36" t="s">
        <v>545</v>
      </c>
      <c r="B163" s="197" t="s">
        <v>781</v>
      </c>
      <c r="C163" s="39" t="s">
        <v>940</v>
      </c>
      <c r="D163" s="40">
        <v>0</v>
      </c>
      <c r="E163" s="37">
        <v>0</v>
      </c>
      <c r="F163" s="37">
        <v>0</v>
      </c>
      <c r="G163" s="37">
        <v>0</v>
      </c>
      <c r="H163" s="37">
        <v>0</v>
      </c>
      <c r="I163" s="37">
        <v>0</v>
      </c>
      <c r="J163" s="37">
        <v>0</v>
      </c>
      <c r="K163" s="37">
        <v>0</v>
      </c>
      <c r="L163" s="37">
        <v>2.98895</v>
      </c>
      <c r="M163" s="37">
        <v>2.95</v>
      </c>
      <c r="N163" s="37">
        <v>2.95</v>
      </c>
      <c r="O163" s="37">
        <v>2.95</v>
      </c>
      <c r="P163" s="37">
        <v>3.6041666666666701</v>
      </c>
      <c r="Q163" s="37">
        <v>46.7291666666667</v>
      </c>
      <c r="R163" s="37">
        <v>113.64749999999999</v>
      </c>
      <c r="S163" s="37">
        <v>141.38583333333301</v>
      </c>
      <c r="T163" s="37">
        <v>157.99916666666701</v>
      </c>
      <c r="U163" s="41">
        <v>165.90731666666699</v>
      </c>
      <c r="V163" s="40">
        <v>0</v>
      </c>
      <c r="W163" s="37">
        <v>0</v>
      </c>
      <c r="X163" s="37">
        <v>0</v>
      </c>
      <c r="Y163" s="37">
        <v>0</v>
      </c>
      <c r="Z163" s="37">
        <v>0</v>
      </c>
      <c r="AA163" s="37">
        <v>41.929315172146914</v>
      </c>
      <c r="AB163" s="37">
        <v>36.969358306943576</v>
      </c>
      <c r="AC163" s="37">
        <v>41.748166337912579</v>
      </c>
      <c r="AD163" s="37">
        <v>57.960374956515835</v>
      </c>
      <c r="AE163" s="37">
        <v>84.91595133346182</v>
      </c>
      <c r="AF163" s="37">
        <v>115.9205980756816</v>
      </c>
      <c r="AG163" s="37">
        <v>84.969468500020668</v>
      </c>
      <c r="AH163" s="38">
        <v>100</v>
      </c>
      <c r="AI163" s="37">
        <v>0</v>
      </c>
      <c r="AJ163" s="37">
        <v>0</v>
      </c>
      <c r="AK163" s="37">
        <v>0</v>
      </c>
      <c r="AL163" s="37">
        <v>0</v>
      </c>
      <c r="AM163" s="41">
        <v>0</v>
      </c>
      <c r="AN163" s="40" t="e">
        <v>#REF!</v>
      </c>
      <c r="AO163" s="37" t="e">
        <v>#REF!</v>
      </c>
      <c r="AP163" s="37" t="e">
        <v>#REF!</v>
      </c>
      <c r="AQ163" s="37" t="e">
        <v>#REF!</v>
      </c>
      <c r="AR163" s="37" t="e">
        <v>#REF!</v>
      </c>
      <c r="AS163" s="37">
        <v>1.1995743855402501</v>
      </c>
      <c r="AT163" s="37">
        <v>1.0496706145991099</v>
      </c>
      <c r="AU163" s="37">
        <v>1.1717019985358199</v>
      </c>
      <c r="AV163" s="37">
        <v>1.5934278790787799</v>
      </c>
      <c r="AW163" s="37">
        <v>2.29091910386011</v>
      </c>
      <c r="AX163" s="37">
        <v>2.5006409141290402</v>
      </c>
      <c r="AY163" s="37">
        <v>2.6093578209665198</v>
      </c>
      <c r="AZ163" s="37">
        <v>3.2682952304697199</v>
      </c>
      <c r="BA163" s="236" t="e">
        <v>#REF!</v>
      </c>
      <c r="BB163" s="236" t="e">
        <v>#REF!</v>
      </c>
      <c r="BC163" s="236" t="e">
        <v>#REF!</v>
      </c>
      <c r="BD163" s="236">
        <v>1.9738588618159201</v>
      </c>
      <c r="BE163" s="243" t="e">
        <v>#REF!</v>
      </c>
      <c r="BF163" s="42">
        <f t="shared" ref="BF163:BF196" si="21">(BD163/T163)</f>
        <v>1.249284349695462E-2</v>
      </c>
      <c r="BG163" s="43">
        <f t="shared" ref="BG163:BG196" si="22">T163/BD163</f>
        <v>80.045827856866211</v>
      </c>
      <c r="BH163" s="43" t="e">
        <f t="shared" ref="BH163:BH196" si="23">(AU163/K163)</f>
        <v>#DIV/0!</v>
      </c>
      <c r="BI163" s="22" t="str">
        <f>VLOOKUP(A163,'3.1 Metadata'!A164:B335,2,FALSE)</f>
        <v>SSD</v>
      </c>
      <c r="BJ163" s="23">
        <f t="shared" si="19"/>
        <v>0</v>
      </c>
      <c r="BK163" s="660">
        <f t="shared" si="20"/>
        <v>0</v>
      </c>
      <c r="BL163" s="203">
        <f>VLOOKUP(BI163,'3.1 Metadata'!$B$4:$P$197,15,FALSE)</f>
        <v>0</v>
      </c>
    </row>
    <row r="164" spans="1:64" x14ac:dyDescent="0.25">
      <c r="A164" s="36" t="s">
        <v>546</v>
      </c>
      <c r="B164" s="197" t="s">
        <v>782</v>
      </c>
      <c r="C164" s="39" t="s">
        <v>829</v>
      </c>
      <c r="D164" s="256">
        <v>0.88404799999999994</v>
      </c>
      <c r="E164" s="4">
        <v>0.80392200000000003</v>
      </c>
      <c r="F164" s="4">
        <v>0.80379999999999996</v>
      </c>
      <c r="G164" s="4">
        <v>0.79643299999999995</v>
      </c>
      <c r="H164" s="4">
        <v>0.72967199999999999</v>
      </c>
      <c r="I164" s="4">
        <v>0.67992300000000006</v>
      </c>
      <c r="J164" s="4">
        <v>0.71695799999999998</v>
      </c>
      <c r="K164" s="4">
        <v>0.75430900000000001</v>
      </c>
      <c r="L164" s="4">
        <v>0.718414</v>
      </c>
      <c r="M164" s="4">
        <v>0.77833799999999997</v>
      </c>
      <c r="N164" s="4">
        <v>0.75294499999999998</v>
      </c>
      <c r="O164" s="4">
        <v>0.75272799999999995</v>
      </c>
      <c r="P164" s="4">
        <v>0.90129599999999999</v>
      </c>
      <c r="Q164" s="4">
        <v>0.90342100000000003</v>
      </c>
      <c r="R164" s="4">
        <v>0.88520600000000005</v>
      </c>
      <c r="S164" s="4">
        <v>0.846773</v>
      </c>
      <c r="T164" s="4">
        <v>0.89327599999999996</v>
      </c>
      <c r="U164" s="257">
        <v>0.87550600000000001</v>
      </c>
      <c r="V164" s="40">
        <v>83.360366248375172</v>
      </c>
      <c r="W164" s="37">
        <v>86.596551401012235</v>
      </c>
      <c r="X164" s="37">
        <v>90.147913981254121</v>
      </c>
      <c r="Y164" s="37">
        <v>93.735427126997479</v>
      </c>
      <c r="Z164" s="37">
        <v>96.937848463381258</v>
      </c>
      <c r="AA164" s="37">
        <v>99.123067975632438</v>
      </c>
      <c r="AB164" s="37">
        <v>99.265711317792906</v>
      </c>
      <c r="AC164" s="37">
        <v>99.417973677210796</v>
      </c>
      <c r="AD164" s="37">
        <v>99.398337883876138</v>
      </c>
      <c r="AE164" s="37">
        <v>99.284469394239935</v>
      </c>
      <c r="AF164" s="37">
        <v>99.680057990099868</v>
      </c>
      <c r="AG164" s="37">
        <v>99.457404154409033</v>
      </c>
      <c r="AH164" s="38">
        <v>100</v>
      </c>
      <c r="AI164" s="37">
        <v>100.32289879352041</v>
      </c>
      <c r="AJ164" s="37">
        <v>101.62664987273347</v>
      </c>
      <c r="AK164" s="37">
        <v>102.8921609287204</v>
      </c>
      <c r="AL164" s="37">
        <v>104.23455087944433</v>
      </c>
      <c r="AM164" s="41">
        <v>105.38522810102423</v>
      </c>
      <c r="AN164" s="40">
        <v>0.75926400000000005</v>
      </c>
      <c r="AO164" s="37">
        <v>0.76589499999999999</v>
      </c>
      <c r="AP164" s="37">
        <v>0.76950799999999997</v>
      </c>
      <c r="AQ164" s="37">
        <v>0.73599700000000001</v>
      </c>
      <c r="AR164" s="37">
        <v>0.73241000000000001</v>
      </c>
      <c r="AS164" s="37">
        <v>0.72586200000000001</v>
      </c>
      <c r="AT164" s="37">
        <v>0.71868100000000001</v>
      </c>
      <c r="AU164" s="37">
        <v>0.72692400000000001</v>
      </c>
      <c r="AV164" s="37">
        <v>0.71412900000000001</v>
      </c>
      <c r="AW164" s="37">
        <v>0.69497600000000004</v>
      </c>
      <c r="AX164" s="37">
        <v>0.67479999999999996</v>
      </c>
      <c r="AY164" s="37">
        <v>0.66235900000000003</v>
      </c>
      <c r="AZ164" s="37">
        <v>0.66474</v>
      </c>
      <c r="BA164" s="37">
        <v>0.64264399999999999</v>
      </c>
      <c r="BB164" s="37">
        <v>0.63083900000000004</v>
      </c>
      <c r="BC164" s="37">
        <v>0.63179799999999997</v>
      </c>
      <c r="BD164" s="37">
        <v>0.63317500000000004</v>
      </c>
      <c r="BE164" s="41">
        <v>0.62739299999999998</v>
      </c>
      <c r="BF164" s="42">
        <f t="shared" si="21"/>
        <v>0.7088234767305962</v>
      </c>
      <c r="BG164" s="43">
        <f t="shared" si="22"/>
        <v>1.4107884865953328</v>
      </c>
      <c r="BH164" s="43">
        <f t="shared" si="23"/>
        <v>0.96369524955953068</v>
      </c>
      <c r="BI164" s="22" t="str">
        <f>VLOOKUP(A164,'3.1 Metadata'!A165:B336,2,FALSE)</f>
        <v>ESP</v>
      </c>
      <c r="BJ164" s="23">
        <f>((AL164-AC164)/AC164)+1</f>
        <v>1.0484477506841161</v>
      </c>
      <c r="BK164" s="660">
        <f t="shared" si="20"/>
        <v>1.0423455087944433</v>
      </c>
      <c r="BL164" s="203">
        <f>VLOOKUP(BI164,'3.1 Metadata'!$B$4:$P$197,15,FALSE)</f>
        <v>0</v>
      </c>
    </row>
    <row r="165" spans="1:64" x14ac:dyDescent="0.25">
      <c r="A165" s="36" t="s">
        <v>547</v>
      </c>
      <c r="B165" s="197" t="s">
        <v>783</v>
      </c>
      <c r="C165" s="39" t="s">
        <v>941</v>
      </c>
      <c r="D165" s="40">
        <v>96.520950833333302</v>
      </c>
      <c r="E165" s="37">
        <v>101.1944575</v>
      </c>
      <c r="F165" s="37">
        <v>100.498051666667</v>
      </c>
      <c r="G165" s="37">
        <v>103.914445833333</v>
      </c>
      <c r="H165" s="37">
        <v>110.623233333333</v>
      </c>
      <c r="I165" s="37">
        <v>108.33376271929799</v>
      </c>
      <c r="J165" s="37">
        <v>114.94478333333301</v>
      </c>
      <c r="K165" s="37">
        <v>113.064480448821</v>
      </c>
      <c r="L165" s="37">
        <v>110.565207851396</v>
      </c>
      <c r="M165" s="37">
        <v>127.60335350681</v>
      </c>
      <c r="N165" s="37">
        <v>129.06903093288801</v>
      </c>
      <c r="O165" s="37">
        <v>130.564685218829</v>
      </c>
      <c r="P165" s="37">
        <v>135.856912797089</v>
      </c>
      <c r="Q165" s="37">
        <v>145.58166749202601</v>
      </c>
      <c r="R165" s="37">
        <v>152.446413948767</v>
      </c>
      <c r="S165" s="37">
        <v>162.46485873677801</v>
      </c>
      <c r="T165" s="37">
        <v>178.74492504584799</v>
      </c>
      <c r="U165" s="41">
        <v>185.59255777221301</v>
      </c>
      <c r="V165" s="40">
        <v>34.251727623247206</v>
      </c>
      <c r="W165" s="37">
        <v>37.266390848214762</v>
      </c>
      <c r="X165" s="37">
        <v>41.149074280548902</v>
      </c>
      <c r="Y165" s="37">
        <v>45.789467504852361</v>
      </c>
      <c r="Z165" s="37">
        <v>52.213016773495887</v>
      </c>
      <c r="AA165" s="37">
        <v>60.73784438895612</v>
      </c>
      <c r="AB165" s="37">
        <v>64.309158354698027</v>
      </c>
      <c r="AC165" s="37">
        <v>78.971170978352902</v>
      </c>
      <c r="AD165" s="37">
        <v>81.996867749677747</v>
      </c>
      <c r="AE165" s="37">
        <v>90.875843007249145</v>
      </c>
      <c r="AF165" s="37">
        <v>96.54369060144748</v>
      </c>
      <c r="AG165" s="37">
        <v>99.355143109253703</v>
      </c>
      <c r="AH165" s="38">
        <v>100</v>
      </c>
      <c r="AI165" s="37">
        <v>104.8431358204671</v>
      </c>
      <c r="AJ165" s="37">
        <v>112.46066572722127</v>
      </c>
      <c r="AK165" s="37">
        <v>116.76414308897279</v>
      </c>
      <c r="AL165" s="37">
        <v>119.95836595563574</v>
      </c>
      <c r="AM165" s="41">
        <v>124.06713715042603</v>
      </c>
      <c r="AN165" s="40">
        <v>22.322824508657199</v>
      </c>
      <c r="AO165" s="37">
        <v>23.650835562175601</v>
      </c>
      <c r="AP165" s="37">
        <v>25.326059346060202</v>
      </c>
      <c r="AQ165" s="37">
        <v>27.354289731151098</v>
      </c>
      <c r="AR165" s="37">
        <v>30.3756947447825</v>
      </c>
      <c r="AS165" s="37">
        <v>34.660938391963498</v>
      </c>
      <c r="AT165" s="37">
        <v>36.421303090076101</v>
      </c>
      <c r="AU165" s="37">
        <v>38.6295440062271</v>
      </c>
      <c r="AV165" s="37">
        <v>39.288887023925803</v>
      </c>
      <c r="AW165" s="37">
        <v>41.447456359863303</v>
      </c>
      <c r="AX165" s="37">
        <v>42.938968658447301</v>
      </c>
      <c r="AY165" s="37">
        <v>44.298309326171903</v>
      </c>
      <c r="AZ165" s="37">
        <v>45.183189392089801</v>
      </c>
      <c r="BA165" s="37">
        <v>46.282962799072301</v>
      </c>
      <c r="BB165" s="37">
        <v>49.39013671875</v>
      </c>
      <c r="BC165" s="37">
        <v>50.0777672216174</v>
      </c>
      <c r="BD165" s="37">
        <v>50.545392618937697</v>
      </c>
      <c r="BE165" s="41">
        <v>51.654119072248598</v>
      </c>
      <c r="BF165" s="42">
        <f t="shared" si="21"/>
        <v>0.2827794557298498</v>
      </c>
      <c r="BG165" s="268">
        <f t="shared" si="22"/>
        <v>3.5363247921211745</v>
      </c>
      <c r="BH165" s="268">
        <f t="shared" si="23"/>
        <v>0.34165941286673923</v>
      </c>
      <c r="BI165" s="262" t="str">
        <f>VLOOKUP(A165,'3.1 Metadata'!A166:B337,2,FALSE)</f>
        <v>LKA</v>
      </c>
      <c r="BJ165" s="260">
        <f t="shared" si="19"/>
        <v>1.5190146539490721</v>
      </c>
      <c r="BK165" s="660">
        <f t="shared" si="20"/>
        <v>1.1995836595563574</v>
      </c>
      <c r="BL165" s="203">
        <f>VLOOKUP(BI165,'3.1 Metadata'!$B$4:$P$197,15,FALSE)</f>
        <v>1</v>
      </c>
    </row>
    <row r="166" spans="1:64" x14ac:dyDescent="0.25">
      <c r="A166" s="36" t="s">
        <v>548</v>
      </c>
      <c r="B166" s="197" t="s">
        <v>784</v>
      </c>
      <c r="C166" s="39" t="s">
        <v>942</v>
      </c>
      <c r="D166" s="40">
        <v>2.60983433333333</v>
      </c>
      <c r="E166" s="37">
        <v>2.5790500000000001</v>
      </c>
      <c r="F166" s="37">
        <v>2.4360583333333299</v>
      </c>
      <c r="G166" s="37">
        <v>2.17153333333333</v>
      </c>
      <c r="H166" s="37">
        <v>2.0160999999999998</v>
      </c>
      <c r="I166" s="37">
        <v>2.0901628287698402</v>
      </c>
      <c r="J166" s="37">
        <v>2.3015333333333299</v>
      </c>
      <c r="K166" s="37">
        <v>2.30600092016667</v>
      </c>
      <c r="L166" s="37">
        <v>2.6666196217746898</v>
      </c>
      <c r="M166" s="37">
        <v>3.5729583333333301</v>
      </c>
      <c r="N166" s="37">
        <v>4.7567605470882102</v>
      </c>
      <c r="O166" s="37">
        <v>5.7368666666666703</v>
      </c>
      <c r="P166" s="37">
        <v>6.0257325979166696</v>
      </c>
      <c r="Q166" s="37">
        <v>6.2117136458333304</v>
      </c>
      <c r="R166" s="37">
        <v>6.6833600000000004</v>
      </c>
      <c r="S166" s="37">
        <v>24.3289109018116</v>
      </c>
      <c r="T166" s="37">
        <v>45.767045454545503</v>
      </c>
      <c r="U166" s="41">
        <v>53.9960119047619</v>
      </c>
      <c r="V166" s="40">
        <v>12.474004205020655</v>
      </c>
      <c r="W166" s="37">
        <v>14.628763431763009</v>
      </c>
      <c r="X166" s="37">
        <v>17.269899316409212</v>
      </c>
      <c r="Y166" s="37">
        <v>18.591435930364117</v>
      </c>
      <c r="Z166" s="37">
        <v>21.437156655807474</v>
      </c>
      <c r="AA166" s="37">
        <v>23.343137815454611</v>
      </c>
      <c r="AB166" s="37">
        <v>23.77781782954866</v>
      </c>
      <c r="AC166" s="37">
        <v>29.168111032704829</v>
      </c>
      <c r="AD166" s="37">
        <v>36.847593383589036</v>
      </c>
      <c r="AE166" s="37">
        <v>47.949254875848474</v>
      </c>
      <c r="AF166" s="37">
        <v>65.416511099268774</v>
      </c>
      <c r="AG166" s="37">
        <v>87.701944462433573</v>
      </c>
      <c r="AH166" s="38">
        <v>100</v>
      </c>
      <c r="AI166" s="37">
        <v>120.68558773062452</v>
      </c>
      <c r="AJ166" s="37">
        <v>162.46979933424919</v>
      </c>
      <c r="AK166" s="37">
        <v>253.41279825941402</v>
      </c>
      <c r="AL166" s="37">
        <v>385.1339663931704</v>
      </c>
      <c r="AM166" s="41">
        <v>829.10780873858005</v>
      </c>
      <c r="AN166" s="40">
        <v>0.49546903661171499</v>
      </c>
      <c r="AO166" s="37">
        <v>0.56582318722334901</v>
      </c>
      <c r="AP166" s="37">
        <v>0.64780057066292596</v>
      </c>
      <c r="AQ166" s="37">
        <v>0.67688790453728498</v>
      </c>
      <c r="AR166" s="37">
        <v>0.76007873906502799</v>
      </c>
      <c r="AS166" s="37">
        <v>0.81186561064679497</v>
      </c>
      <c r="AT166" s="37">
        <v>0.82072680838244605</v>
      </c>
      <c r="AU166" s="37">
        <v>0.99518441732365504</v>
      </c>
      <c r="AV166" s="37">
        <v>1.2314757108688399</v>
      </c>
      <c r="AW166" s="37">
        <v>1.6391863822937001</v>
      </c>
      <c r="AX166" s="37">
        <v>2.2071690559387198</v>
      </c>
      <c r="AY166" s="37">
        <v>2.6209602355957</v>
      </c>
      <c r="AZ166" s="37">
        <v>2.96842265129089</v>
      </c>
      <c r="BA166" s="37">
        <v>3.3734300136566202</v>
      </c>
      <c r="BB166" s="37">
        <v>4.6189689636230504</v>
      </c>
      <c r="BC166" s="37">
        <v>7.0355301236113403</v>
      </c>
      <c r="BD166" s="37">
        <v>10.5049908178352</v>
      </c>
      <c r="BE166" s="41">
        <v>22.345600264528802</v>
      </c>
      <c r="BF166" s="42">
        <f t="shared" si="21"/>
        <v>0.22953176709360562</v>
      </c>
      <c r="BG166" s="268">
        <f t="shared" si="22"/>
        <v>4.3566954267911369</v>
      </c>
      <c r="BH166" s="268">
        <f t="shared" si="23"/>
        <v>0.43156288821069788</v>
      </c>
      <c r="BI166" s="262" t="str">
        <f>VLOOKUP(A166,'3.1 Metadata'!A167:B338,2,FALSE)</f>
        <v>SDN</v>
      </c>
      <c r="BJ166" s="260">
        <f t="shared" si="19"/>
        <v>13.203939259602304</v>
      </c>
      <c r="BK166" s="660">
        <f t="shared" si="20"/>
        <v>3.8513396639317041</v>
      </c>
      <c r="BL166" s="203">
        <f>VLOOKUP(BI166,'3.1 Metadata'!$B$4:$P$197,15,FALSE)</f>
        <v>1</v>
      </c>
    </row>
    <row r="167" spans="1:64" x14ac:dyDescent="0.25">
      <c r="A167" s="36" t="s">
        <v>549</v>
      </c>
      <c r="B167" s="197" t="s">
        <v>785</v>
      </c>
      <c r="C167" s="39" t="s">
        <v>943</v>
      </c>
      <c r="D167" s="40">
        <v>2.6013333333333302</v>
      </c>
      <c r="E167" s="37">
        <v>2.7335829756751999</v>
      </c>
      <c r="F167" s="37">
        <v>2.7316666654786901</v>
      </c>
      <c r="G167" s="37">
        <v>2.7437499999999999</v>
      </c>
      <c r="H167" s="37">
        <v>2.7450000000000001</v>
      </c>
      <c r="I167" s="37">
        <v>2.7450000000000001</v>
      </c>
      <c r="J167" s="37">
        <v>2.7450000000000001</v>
      </c>
      <c r="K167" s="37">
        <v>2.7454166666666699</v>
      </c>
      <c r="L167" s="37">
        <v>3.2679999999999998</v>
      </c>
      <c r="M167" s="37">
        <v>3.3</v>
      </c>
      <c r="N167" s="37">
        <v>3.3</v>
      </c>
      <c r="O167" s="37">
        <v>3.3</v>
      </c>
      <c r="P167" s="37">
        <v>3.4166666666666701</v>
      </c>
      <c r="Q167" s="37">
        <v>6.2286302784897902</v>
      </c>
      <c r="R167" s="37">
        <v>7.4876611249999998</v>
      </c>
      <c r="S167" s="37">
        <v>7.4625111984126997</v>
      </c>
      <c r="T167" s="37">
        <v>7.4580000000000002</v>
      </c>
      <c r="U167" s="41">
        <v>9.3095454545454608</v>
      </c>
      <c r="V167" s="40">
        <v>29.163760632328202</v>
      </c>
      <c r="W167" s="37">
        <v>32.907783179950016</v>
      </c>
      <c r="X167" s="37">
        <v>38.021590799765342</v>
      </c>
      <c r="Y167" s="37">
        <v>52.863746371394591</v>
      </c>
      <c r="Z167" s="37">
        <v>56.260348465054591</v>
      </c>
      <c r="AA167" s="37">
        <v>64.992597726453312</v>
      </c>
      <c r="AB167" s="37">
        <v>69.206473551937492</v>
      </c>
      <c r="AC167" s="37">
        <v>74.186954924524557</v>
      </c>
      <c r="AD167" s="37">
        <v>84.457728465679665</v>
      </c>
      <c r="AE167" s="37">
        <v>93.524435042755599</v>
      </c>
      <c r="AF167" s="37">
        <v>93.883350183425534</v>
      </c>
      <c r="AG167" s="37">
        <v>95.370168743931032</v>
      </c>
      <c r="AH167" s="38">
        <v>100</v>
      </c>
      <c r="AI167" s="37">
        <v>124.07229494415756</v>
      </c>
      <c r="AJ167" s="37">
        <v>158.98906296186817</v>
      </c>
      <c r="AK167" s="37">
        <v>167.99233889139251</v>
      </c>
      <c r="AL167" s="37">
        <v>175.42207611299938</v>
      </c>
      <c r="AM167" s="41">
        <v>254.12801484230053</v>
      </c>
      <c r="AN167" s="40">
        <v>0.94243896902850199</v>
      </c>
      <c r="AO167" s="37">
        <v>1.0355494169038999</v>
      </c>
      <c r="AP167" s="37">
        <v>1.1603282915114701</v>
      </c>
      <c r="AQ167" s="37">
        <v>1.27208285563093</v>
      </c>
      <c r="AR167" s="37">
        <v>1.31840081613589</v>
      </c>
      <c r="AS167" s="37">
        <v>1.49397197254644</v>
      </c>
      <c r="AT167" s="37">
        <v>1.5787995236285699</v>
      </c>
      <c r="AU167" s="37">
        <v>1.67292492018062</v>
      </c>
      <c r="AV167" s="37">
        <v>1.86556231975555</v>
      </c>
      <c r="AW167" s="37">
        <v>1.92353367805481</v>
      </c>
      <c r="AX167" s="37">
        <v>1.8451941013336199</v>
      </c>
      <c r="AY167" s="37">
        <v>1.8108571767807</v>
      </c>
      <c r="AZ167" s="37">
        <v>1.82014083862305</v>
      </c>
      <c r="BA167" s="37">
        <v>2.4285078048706099</v>
      </c>
      <c r="BB167" s="37">
        <v>2.57821440696716</v>
      </c>
      <c r="BC167" s="37">
        <v>2.66033997377694</v>
      </c>
      <c r="BD167" s="37">
        <v>2.7292761649953299</v>
      </c>
      <c r="BE167" s="41">
        <v>3.9067259303730899</v>
      </c>
      <c r="BF167" s="42">
        <f t="shared" si="21"/>
        <v>0.36595282448314959</v>
      </c>
      <c r="BG167" s="43">
        <f t="shared" si="22"/>
        <v>2.7325926542918246</v>
      </c>
      <c r="BH167" s="43">
        <f t="shared" si="23"/>
        <v>0.60935192114637782</v>
      </c>
      <c r="BI167" s="22" t="str">
        <f>VLOOKUP(A167,'3.1 Metadata'!A168:B339,2,FALSE)</f>
        <v>SUR</v>
      </c>
      <c r="BJ167" s="23">
        <f t="shared" si="19"/>
        <v>2.3645946418944979</v>
      </c>
      <c r="BK167" s="660">
        <f t="shared" si="20"/>
        <v>1.7542207611299938</v>
      </c>
      <c r="BL167" s="203">
        <f>VLOOKUP(BI167,'3.1 Metadata'!$B$4:$P$197,15,FALSE)</f>
        <v>0</v>
      </c>
    </row>
    <row r="168" spans="1:64" x14ac:dyDescent="0.25">
      <c r="A168" s="36" t="s">
        <v>550</v>
      </c>
      <c r="B168" s="197" t="s">
        <v>786</v>
      </c>
      <c r="C168" t="s">
        <v>944</v>
      </c>
      <c r="D168" s="40">
        <v>7.5647491666666697</v>
      </c>
      <c r="E168" s="37">
        <v>6.4596925000000001</v>
      </c>
      <c r="F168" s="37">
        <v>6.3593283333333304</v>
      </c>
      <c r="G168" s="37">
        <v>6.7715491666666701</v>
      </c>
      <c r="H168" s="37">
        <v>7.0453650000000003</v>
      </c>
      <c r="I168" s="37">
        <v>8.26122333333333</v>
      </c>
      <c r="J168" s="37">
        <v>8.4736741582488797</v>
      </c>
      <c r="K168" s="37">
        <v>7.3212219611528804</v>
      </c>
      <c r="L168" s="37">
        <v>7.2611321323273499</v>
      </c>
      <c r="M168" s="37">
        <v>8.2099686265933105</v>
      </c>
      <c r="N168" s="37">
        <v>9.6550560691352594</v>
      </c>
      <c r="O168" s="37">
        <v>10.852655568783099</v>
      </c>
      <c r="P168" s="37">
        <v>12.7589308811644</v>
      </c>
      <c r="Q168" s="37">
        <v>14.7096108855267</v>
      </c>
      <c r="R168" s="37">
        <v>13.3238014244992</v>
      </c>
      <c r="S168" s="37">
        <v>13.233926471583301</v>
      </c>
      <c r="T168" s="37">
        <v>14.451789228882401</v>
      </c>
      <c r="U168" s="41">
        <v>16.470255865432499</v>
      </c>
      <c r="V168" s="40">
        <v>47.899142374764949</v>
      </c>
      <c r="W168" s="37">
        <v>49.753456051606534</v>
      </c>
      <c r="X168" s="37">
        <v>53.015702158895905</v>
      </c>
      <c r="Y168" s="37">
        <v>55.158152540713488</v>
      </c>
      <c r="Z168" s="37">
        <v>57.923946620222658</v>
      </c>
      <c r="AA168" s="37">
        <v>63.962851748631252</v>
      </c>
      <c r="AB168" s="37">
        <v>70.211973944678704</v>
      </c>
      <c r="AC168" s="37">
        <v>72.456773944873063</v>
      </c>
      <c r="AD168" s="37">
        <v>76.32665048807003</v>
      </c>
      <c r="AE168" s="37">
        <v>83.003990954291012</v>
      </c>
      <c r="AF168" s="37">
        <v>88.426640231420947</v>
      </c>
      <c r="AG168" s="37">
        <v>94.746258627082511</v>
      </c>
      <c r="AH168" s="38">
        <v>100</v>
      </c>
      <c r="AI168" s="37">
        <v>107.24177909838608</v>
      </c>
      <c r="AJ168" s="37">
        <v>109.8993696838594</v>
      </c>
      <c r="AK168" s="37">
        <v>112.9903748090358</v>
      </c>
      <c r="AL168" s="37">
        <v>115.8030688435048</v>
      </c>
      <c r="AM168" s="41">
        <v>118.83909705730088</v>
      </c>
      <c r="AN168" s="40">
        <v>3.0222449153546398</v>
      </c>
      <c r="AO168" s="37">
        <v>3.0569452643219099</v>
      </c>
      <c r="AP168" s="37">
        <v>3.1589832510037601</v>
      </c>
      <c r="AQ168" s="37">
        <v>3.1901038104930799</v>
      </c>
      <c r="AR168" s="37">
        <v>3.2624272241357901</v>
      </c>
      <c r="AS168" s="37">
        <v>3.5338166683685501</v>
      </c>
      <c r="AT168" s="37">
        <v>3.8497195452659598</v>
      </c>
      <c r="AU168" s="37">
        <v>3.9270419560627601</v>
      </c>
      <c r="AV168" s="37">
        <v>4.0521378517150897</v>
      </c>
      <c r="AW168" s="37">
        <v>4.4966244697570801</v>
      </c>
      <c r="AX168" s="37">
        <v>4.6900162696838397</v>
      </c>
      <c r="AY168" s="37">
        <v>4.9823050498962402</v>
      </c>
      <c r="AZ168" s="37">
        <v>5.3229084014892596</v>
      </c>
      <c r="BA168" s="37">
        <v>5.7878603935241699</v>
      </c>
      <c r="BB168" s="37">
        <v>6.2055931091308603</v>
      </c>
      <c r="BC168" s="37">
        <v>6.2305362365221901</v>
      </c>
      <c r="BD168" s="37">
        <v>6.2736403463535604</v>
      </c>
      <c r="BE168" s="41">
        <v>6.36144912050319</v>
      </c>
      <c r="BF168" s="42">
        <f t="shared" si="21"/>
        <v>0.43410820950913631</v>
      </c>
      <c r="BG168" s="43">
        <f t="shared" si="22"/>
        <v>2.3035731140186004</v>
      </c>
      <c r="BH168" s="43">
        <f t="shared" si="23"/>
        <v>0.53639159923029633</v>
      </c>
      <c r="BI168" s="22" t="str">
        <f>VLOOKUP(A168,'3.1 Metadata'!A169:B340,2,FALSE)</f>
        <v>SWZ</v>
      </c>
      <c r="BJ168" s="23">
        <f t="shared" si="19"/>
        <v>1.5982366111360504</v>
      </c>
      <c r="BK168" s="660">
        <f t="shared" si="20"/>
        <v>1.158030688435048</v>
      </c>
      <c r="BL168" s="203">
        <f>VLOOKUP(BI168,'3.1 Metadata'!$B$4:$P$197,15,FALSE)</f>
        <v>0</v>
      </c>
    </row>
    <row r="169" spans="1:64" x14ac:dyDescent="0.25">
      <c r="A169" s="36" t="s">
        <v>551</v>
      </c>
      <c r="B169" s="197" t="s">
        <v>787</v>
      </c>
      <c r="C169" s="39" t="s">
        <v>945</v>
      </c>
      <c r="D169" s="40">
        <v>8.08630416666667</v>
      </c>
      <c r="E169" s="37">
        <v>7.3488866666666697</v>
      </c>
      <c r="F169" s="37">
        <v>7.4730883333333296</v>
      </c>
      <c r="G169" s="37">
        <v>7.3782491666666701</v>
      </c>
      <c r="H169" s="37">
        <v>6.7587700000000002</v>
      </c>
      <c r="I169" s="37">
        <v>6.5910991666666696</v>
      </c>
      <c r="J169" s="37">
        <v>7.6538191666666702</v>
      </c>
      <c r="K169" s="37">
        <v>7.2075241666666701</v>
      </c>
      <c r="L169" s="37">
        <v>6.4935433333333297</v>
      </c>
      <c r="M169" s="37">
        <v>6.7750158333333301</v>
      </c>
      <c r="N169" s="37">
        <v>6.51397166666667</v>
      </c>
      <c r="O169" s="37">
        <v>6.8607849999999999</v>
      </c>
      <c r="P169" s="37">
        <v>8.4348408333333307</v>
      </c>
      <c r="Q169" s="37">
        <v>8.5619916666666693</v>
      </c>
      <c r="R169" s="37">
        <v>8.5488608333333307</v>
      </c>
      <c r="S169" s="37">
        <v>8.6925183333333305</v>
      </c>
      <c r="T169" s="37">
        <v>9.4583491666666593</v>
      </c>
      <c r="U169" s="41">
        <v>9.2103090284208502</v>
      </c>
      <c r="V169" s="40">
        <v>82.832883253029692</v>
      </c>
      <c r="W169" s="37">
        <v>83.108734892792683</v>
      </c>
      <c r="X169" s="37">
        <v>83.679179162747147</v>
      </c>
      <c r="Y169" s="37">
        <v>85.149768513656639</v>
      </c>
      <c r="Z169" s="37">
        <v>87.556010058604869</v>
      </c>
      <c r="AA169" s="37">
        <v>90.388652985756636</v>
      </c>
      <c r="AB169" s="37">
        <v>92.520835531320245</v>
      </c>
      <c r="AC169" s="37">
        <v>93.397530973902349</v>
      </c>
      <c r="AD169" s="37">
        <v>94.414031781970962</v>
      </c>
      <c r="AE169" s="37">
        <v>95.3595146890531</v>
      </c>
      <c r="AF169" s="37">
        <v>96.243874719621218</v>
      </c>
      <c r="AG169" s="37">
        <v>97.922879230337401</v>
      </c>
      <c r="AH169" s="38">
        <v>100</v>
      </c>
      <c r="AI169" s="37">
        <v>101.52560991398094</v>
      </c>
      <c r="AJ169" s="37">
        <v>103.69333582640677</v>
      </c>
      <c r="AK169" s="37">
        <v>106.17878247835655</v>
      </c>
      <c r="AL169" s="37">
        <v>108.88302385580644</v>
      </c>
      <c r="AM169" s="41">
        <v>110.75050917243566</v>
      </c>
      <c r="AN169" s="40">
        <v>9.4859829999999992</v>
      </c>
      <c r="AO169" s="37">
        <v>9.2943029999999993</v>
      </c>
      <c r="AP169" s="37">
        <v>9.4791819999999998</v>
      </c>
      <c r="AQ169" s="37">
        <v>9.1114610000000003</v>
      </c>
      <c r="AR169" s="37">
        <v>8.8729080000000007</v>
      </c>
      <c r="AS169" s="37">
        <v>8.7789859999999997</v>
      </c>
      <c r="AT169" s="37">
        <v>8.9207409999999996</v>
      </c>
      <c r="AU169" s="37">
        <v>9.0246220000000008</v>
      </c>
      <c r="AV169" s="37">
        <v>8.844042</v>
      </c>
      <c r="AW169" s="37">
        <v>8.6547680000000007</v>
      </c>
      <c r="AX169" s="37">
        <v>8.5976809999999997</v>
      </c>
      <c r="AY169" s="37">
        <v>8.727131</v>
      </c>
      <c r="AZ169" s="37">
        <v>8.8543830000000003</v>
      </c>
      <c r="BA169" s="37">
        <v>8.8225859999999994</v>
      </c>
      <c r="BB169" s="37">
        <v>8.8522470000000002</v>
      </c>
      <c r="BC169" s="37">
        <v>8.8658809999999999</v>
      </c>
      <c r="BD169" s="37">
        <v>8.9976599999999998</v>
      </c>
      <c r="BE169" s="41">
        <v>8.7478809999999996</v>
      </c>
      <c r="BF169" s="42">
        <f t="shared" si="21"/>
        <v>0.95129285686658394</v>
      </c>
      <c r="BG169" s="43">
        <f t="shared" si="22"/>
        <v>1.05120099744452</v>
      </c>
      <c r="BH169" s="43">
        <f t="shared" si="23"/>
        <v>1.252111236995505</v>
      </c>
      <c r="BI169" s="22" t="str">
        <f>VLOOKUP(A169,'3.1 Metadata'!A170:B341,2,FALSE)</f>
        <v>SWE</v>
      </c>
      <c r="BJ169" s="23">
        <f t="shared" si="19"/>
        <v>1.1658019512981679</v>
      </c>
      <c r="BK169" s="660">
        <f t="shared" si="20"/>
        <v>1.0888302385580644</v>
      </c>
      <c r="BL169" s="203">
        <f>VLOOKUP(BI169,'3.1 Metadata'!$B$4:$P$197,15,FALSE)</f>
        <v>0</v>
      </c>
    </row>
    <row r="170" spans="1:64" x14ac:dyDescent="0.25">
      <c r="A170" s="36" t="s">
        <v>552</v>
      </c>
      <c r="B170" s="197" t="s">
        <v>788</v>
      </c>
      <c r="C170" s="39" t="s">
        <v>946</v>
      </c>
      <c r="D170" s="40">
        <v>1.34665083333333</v>
      </c>
      <c r="E170" s="37">
        <v>1.2434958333333299</v>
      </c>
      <c r="F170" s="37">
        <v>1.2451766666666699</v>
      </c>
      <c r="G170" s="37">
        <v>1.2538433333333301</v>
      </c>
      <c r="H170" s="37">
        <v>1.20036583333333</v>
      </c>
      <c r="I170" s="37">
        <v>1.0830900000000001</v>
      </c>
      <c r="J170" s="37">
        <v>1.08814169630268</v>
      </c>
      <c r="K170" s="37">
        <v>1.04290564573352</v>
      </c>
      <c r="L170" s="37">
        <v>0.88804202822328104</v>
      </c>
      <c r="M170" s="37">
        <v>0.93768448070934896</v>
      </c>
      <c r="N170" s="37">
        <v>0.92690354775828498</v>
      </c>
      <c r="O170" s="37">
        <v>0.91615104728361296</v>
      </c>
      <c r="P170" s="37">
        <v>0.96238132800435405</v>
      </c>
      <c r="Q170" s="37">
        <v>0.98539439424483399</v>
      </c>
      <c r="R170" s="37">
        <v>0.98469166666666696</v>
      </c>
      <c r="S170" s="37">
        <v>0.97789166666666705</v>
      </c>
      <c r="T170" s="37">
        <v>0.99370916666666698</v>
      </c>
      <c r="U170" s="41">
        <v>0.93896500000000005</v>
      </c>
      <c r="V170" s="40">
        <v>94.113804146448032</v>
      </c>
      <c r="W170" s="37">
        <v>94.403101515768626</v>
      </c>
      <c r="X170" s="37">
        <v>95.285213039894472</v>
      </c>
      <c r="Y170" s="37">
        <v>97.340909594286018</v>
      </c>
      <c r="Z170" s="37">
        <v>99.657165791362431</v>
      </c>
      <c r="AA170" s="37">
        <v>101.11893694078256</v>
      </c>
      <c r="AB170" s="37">
        <v>101.54133764415229</v>
      </c>
      <c r="AC170" s="37">
        <v>101.88102286477856</v>
      </c>
      <c r="AD170" s="37">
        <v>101.84754180281681</v>
      </c>
      <c r="AE170" s="37">
        <v>101.84370717953621</v>
      </c>
      <c r="AF170" s="37">
        <v>101.81996895977805</v>
      </c>
      <c r="AG170" s="37">
        <v>101.21886861401536</v>
      </c>
      <c r="AH170" s="38">
        <v>100</v>
      </c>
      <c r="AI170" s="37">
        <v>99.40328011210697</v>
      </c>
      <c r="AJ170" s="37">
        <v>99.030700225330222</v>
      </c>
      <c r="AK170" s="37">
        <v>99.77185411791838</v>
      </c>
      <c r="AL170" s="37">
        <v>99.666350808736581</v>
      </c>
      <c r="AM170" s="41">
        <v>99.165160359078058</v>
      </c>
      <c r="AN170" s="40">
        <v>1.715249</v>
      </c>
      <c r="AO170" s="37">
        <v>1.6918059999999999</v>
      </c>
      <c r="AP170" s="37">
        <v>1.6865479999999999</v>
      </c>
      <c r="AQ170" s="37">
        <v>1.598848</v>
      </c>
      <c r="AR170" s="37">
        <v>1.532132</v>
      </c>
      <c r="AS170" s="37">
        <v>1.4930490000000001</v>
      </c>
      <c r="AT170" s="37">
        <v>1.470062</v>
      </c>
      <c r="AU170" s="37">
        <v>1.466062</v>
      </c>
      <c r="AV170" s="37">
        <v>1.3974979999999999</v>
      </c>
      <c r="AW170" s="37">
        <v>1.3540719999999999</v>
      </c>
      <c r="AX170" s="37">
        <v>1.3124769999999999</v>
      </c>
      <c r="AY170" s="37">
        <v>1.2817609999999999</v>
      </c>
      <c r="AZ170" s="37">
        <v>1.2357880000000001</v>
      </c>
      <c r="BA170" s="37">
        <v>1.201964</v>
      </c>
      <c r="BB170" s="37">
        <v>1.1877260000000001</v>
      </c>
      <c r="BC170" s="37">
        <v>1.178866</v>
      </c>
      <c r="BD170" s="37">
        <v>1.1772689999999999</v>
      </c>
      <c r="BE170" s="41">
        <v>1.139775</v>
      </c>
      <c r="BF170" s="42">
        <f t="shared" si="21"/>
        <v>1.1847218879434034</v>
      </c>
      <c r="BG170" s="43">
        <f t="shared" si="22"/>
        <v>0.84407995680398196</v>
      </c>
      <c r="BH170" s="43">
        <f t="shared" si="23"/>
        <v>1.4057474959480694</v>
      </c>
      <c r="BI170" s="22" t="str">
        <f>VLOOKUP(A170,'3.1 Metadata'!A171:B342,2,FALSE)</f>
        <v>CHE</v>
      </c>
      <c r="BJ170" s="23">
        <f t="shared" si="19"/>
        <v>0.9782621729369424</v>
      </c>
      <c r="BK170" s="660">
        <f t="shared" si="20"/>
        <v>0.99666350808736581</v>
      </c>
      <c r="BL170" s="203">
        <f>VLOOKUP(BI170,'3.1 Metadata'!$B$4:$P$197,15,FALSE)</f>
        <v>0</v>
      </c>
    </row>
    <row r="171" spans="1:64" x14ac:dyDescent="0.25">
      <c r="A171" s="36" t="s">
        <v>553</v>
      </c>
      <c r="B171" s="197" t="s">
        <v>789</v>
      </c>
      <c r="C171" s="39" t="s">
        <v>947</v>
      </c>
      <c r="D171" s="40">
        <v>11.225</v>
      </c>
      <c r="E171" s="37">
        <v>11.225</v>
      </c>
      <c r="F171" s="37">
        <v>11.225</v>
      </c>
      <c r="G171" s="37">
        <v>11.225</v>
      </c>
      <c r="H171" s="37">
        <v>11.225</v>
      </c>
      <c r="I171" s="37">
        <v>11.225</v>
      </c>
      <c r="J171" s="37">
        <v>11.225</v>
      </c>
      <c r="K171" s="37">
        <v>11.225</v>
      </c>
      <c r="L171" s="37">
        <v>48.336666666666702</v>
      </c>
      <c r="M171" s="37">
        <v>64.580833333333302</v>
      </c>
      <c r="N171" s="37">
        <v>108.73333333333299</v>
      </c>
      <c r="O171" s="37">
        <v>154.13</v>
      </c>
      <c r="P171" s="37">
        <v>237.02916666666701</v>
      </c>
      <c r="Q171" s="37">
        <v>460.27583333333303</v>
      </c>
      <c r="R171" s="37">
        <v>492.61083333333301</v>
      </c>
      <c r="S171" s="37">
        <v>0</v>
      </c>
      <c r="T171" s="37">
        <v>0</v>
      </c>
      <c r="U171" s="41">
        <v>0</v>
      </c>
      <c r="V171" s="40">
        <v>16.144428171463364</v>
      </c>
      <c r="W171" s="37">
        <v>17.811561759002046</v>
      </c>
      <c r="X171" s="37">
        <v>19.940123357915059</v>
      </c>
      <c r="Y171" s="37">
        <v>21.753977940142608</v>
      </c>
      <c r="Z171" s="37">
        <v>24.096677828431787</v>
      </c>
      <c r="AA171" s="37">
        <v>27.940128298360246</v>
      </c>
      <c r="AB171" s="37">
        <v>27.163330414172982</v>
      </c>
      <c r="AC171" s="37">
        <v>29.037400587820649</v>
      </c>
      <c r="AD171" s="37">
        <v>32.398211927478052</v>
      </c>
      <c r="AE171" s="37">
        <v>40.901529325931747</v>
      </c>
      <c r="AF171" s="37">
        <v>53.896024504743259</v>
      </c>
      <c r="AG171" s="37">
        <v>73.888530605914639</v>
      </c>
      <c r="AH171" s="38">
        <v>100</v>
      </c>
      <c r="AI171" s="37">
        <v>136.96322138890156</v>
      </c>
      <c r="AJ171" s="37">
        <v>187.59008524545015</v>
      </c>
      <c r="AK171" s="37">
        <v>213.11173310236347</v>
      </c>
      <c r="AL171" s="37">
        <v>255.03366769905364</v>
      </c>
      <c r="AM171" s="41">
        <v>0</v>
      </c>
      <c r="AN171" s="40" t="e">
        <v>#REF!</v>
      </c>
      <c r="AO171" s="37" t="e">
        <v>#REF!</v>
      </c>
      <c r="AP171" s="37" t="e">
        <v>#REF!</v>
      </c>
      <c r="AQ171" s="37" t="e">
        <v>#REF!</v>
      </c>
      <c r="AR171" s="37" t="e">
        <v>#REF!</v>
      </c>
      <c r="AS171" s="37" t="e">
        <v>#REF!</v>
      </c>
      <c r="AT171" s="37" t="e">
        <v>#REF!</v>
      </c>
      <c r="AU171" s="236" t="e">
        <v>#REF!</v>
      </c>
      <c r="AV171" s="236" t="e">
        <v>#REF!</v>
      </c>
      <c r="AW171" s="236" t="e">
        <v>#REF!</v>
      </c>
      <c r="AX171" s="236" t="e">
        <v>#REF!</v>
      </c>
      <c r="AY171" s="236" t="e">
        <v>#REF!</v>
      </c>
      <c r="AZ171" s="236" t="e">
        <v>#REF!</v>
      </c>
      <c r="BA171" s="236" t="e">
        <v>#REF!</v>
      </c>
      <c r="BB171" s="236" t="e">
        <v>#REF!</v>
      </c>
      <c r="BC171" s="236" t="e">
        <v>#REF!</v>
      </c>
      <c r="BD171" s="236" t="e">
        <v>#REF!</v>
      </c>
      <c r="BE171" s="243" t="e">
        <v>#REF!</v>
      </c>
      <c r="BF171" s="42" t="e">
        <f t="shared" si="21"/>
        <v>#REF!</v>
      </c>
      <c r="BG171" s="43" t="e">
        <f t="shared" si="22"/>
        <v>#REF!</v>
      </c>
      <c r="BH171" s="43" t="e">
        <f t="shared" si="23"/>
        <v>#REF!</v>
      </c>
      <c r="BI171" s="22" t="str">
        <f>VLOOKUP(A171,'3.1 Metadata'!A172:B343,2,FALSE)</f>
        <v>SYR</v>
      </c>
      <c r="BJ171" s="23">
        <f t="shared" si="19"/>
        <v>8.7829372649156525</v>
      </c>
      <c r="BK171" s="660">
        <f t="shared" si="20"/>
        <v>2.5503366769905362</v>
      </c>
      <c r="BL171" s="203">
        <f>VLOOKUP(BI171,'3.1 Metadata'!$B$4:$P$197,15,FALSE)</f>
        <v>0</v>
      </c>
    </row>
    <row r="172" spans="1:64" x14ac:dyDescent="0.25">
      <c r="A172" s="36" t="s">
        <v>554</v>
      </c>
      <c r="B172" s="197" t="s">
        <v>790</v>
      </c>
      <c r="C172" s="39" t="s">
        <v>948</v>
      </c>
      <c r="D172" s="40">
        <v>3.0613666666666699</v>
      </c>
      <c r="E172" s="37">
        <v>2.97050833333333</v>
      </c>
      <c r="F172" s="37">
        <v>3.11656666666667</v>
      </c>
      <c r="G172" s="37">
        <v>3.2984083333333301</v>
      </c>
      <c r="H172" s="37">
        <v>3.44248333333333</v>
      </c>
      <c r="I172" s="37">
        <v>3.4307249999999998</v>
      </c>
      <c r="J172" s="37">
        <v>4.1427083333333297</v>
      </c>
      <c r="K172" s="37">
        <v>4.3789666666666696</v>
      </c>
      <c r="L172" s="37">
        <v>4.61018333333333</v>
      </c>
      <c r="M172" s="37">
        <v>4.7377083333333303</v>
      </c>
      <c r="N172" s="37">
        <v>4.7642333333333298</v>
      </c>
      <c r="O172" s="37">
        <v>4.9375666666666698</v>
      </c>
      <c r="P172" s="37">
        <v>6.1631166666666699</v>
      </c>
      <c r="Q172" s="37">
        <v>7.8356750000000002</v>
      </c>
      <c r="R172" s="37">
        <v>8.5497416666666695</v>
      </c>
      <c r="S172" s="37">
        <v>9.1512166666666701</v>
      </c>
      <c r="T172" s="37">
        <v>9.5303666666666693</v>
      </c>
      <c r="U172" s="41">
        <v>10.321941666666699</v>
      </c>
      <c r="V172" s="40">
        <v>21.230975884835058</v>
      </c>
      <c r="W172" s="37">
        <v>24.931870116991867</v>
      </c>
      <c r="X172" s="37">
        <v>27.303969184255727</v>
      </c>
      <c r="Y172" s="37">
        <v>33.054851002316859</v>
      </c>
      <c r="Z172" s="37">
        <v>42.058332341079272</v>
      </c>
      <c r="AA172" s="37">
        <v>53.903425537982962</v>
      </c>
      <c r="AB172" s="37">
        <v>60.43986353099131</v>
      </c>
      <c r="AC172" s="37">
        <v>67.971678503693326</v>
      </c>
      <c r="AD172" s="37">
        <v>77.028466633956853</v>
      </c>
      <c r="AE172" s="37">
        <v>86.170602204244204</v>
      </c>
      <c r="AF172" s="37">
        <v>89.301188325915902</v>
      </c>
      <c r="AG172" s="37">
        <v>93.557873562382824</v>
      </c>
      <c r="AH172" s="38">
        <v>100</v>
      </c>
      <c r="AI172" s="37">
        <v>100.54139011425369</v>
      </c>
      <c r="AJ172" s="37">
        <v>110.39994207002535</v>
      </c>
      <c r="AK172" s="37">
        <v>113.15135932528646</v>
      </c>
      <c r="AL172" s="37">
        <v>117.29121052159333</v>
      </c>
      <c r="AM172" s="41">
        <v>120.00033723135557</v>
      </c>
      <c r="AN172" s="40">
        <v>0.51258508745870501</v>
      </c>
      <c r="AO172" s="37">
        <v>0.58615619140224995</v>
      </c>
      <c r="AP172" s="37">
        <v>0.62253343682626605</v>
      </c>
      <c r="AQ172" s="37">
        <v>0.73151696116188303</v>
      </c>
      <c r="AR172" s="37">
        <v>0.90641864089906199</v>
      </c>
      <c r="AS172" s="37">
        <v>1.13953233730904</v>
      </c>
      <c r="AT172" s="37">
        <v>1.26804736567718</v>
      </c>
      <c r="AU172" s="37">
        <v>1.40964136148176</v>
      </c>
      <c r="AV172" s="37">
        <v>1.56478023529053</v>
      </c>
      <c r="AW172" s="37">
        <v>1.66968774795532</v>
      </c>
      <c r="AX172" s="37">
        <v>1.6493602991104099</v>
      </c>
      <c r="AY172" s="37">
        <v>1.6505599021911601</v>
      </c>
      <c r="AZ172" s="37">
        <v>1.91402864456177</v>
      </c>
      <c r="BA172" s="37">
        <v>2.03031325340271</v>
      </c>
      <c r="BB172" s="37">
        <v>2.2305700778961199</v>
      </c>
      <c r="BC172" s="37">
        <v>2.2325576616521099</v>
      </c>
      <c r="BD172" s="37">
        <v>2.27365177224029</v>
      </c>
      <c r="BE172" s="41">
        <v>2.2984661547868801</v>
      </c>
      <c r="BF172" s="42">
        <f t="shared" si="21"/>
        <v>0.23856918120397144</v>
      </c>
      <c r="BG172" s="268">
        <f t="shared" si="22"/>
        <v>4.19165625230118</v>
      </c>
      <c r="BH172" s="268">
        <f t="shared" si="23"/>
        <v>0.3219118730024037</v>
      </c>
      <c r="BI172" s="262" t="str">
        <f>VLOOKUP(A172,'3.1 Metadata'!A173:B344,2,FALSE)</f>
        <v>TJK</v>
      </c>
      <c r="BJ172" s="260">
        <f t="shared" si="19"/>
        <v>1.7255894381837307</v>
      </c>
      <c r="BK172" s="660">
        <f t="shared" si="20"/>
        <v>1.1729121052159333</v>
      </c>
      <c r="BL172" s="203">
        <f>VLOOKUP(BI172,'3.1 Metadata'!$B$4:$P$197,15,FALSE)</f>
        <v>1</v>
      </c>
    </row>
    <row r="173" spans="1:64" x14ac:dyDescent="0.25">
      <c r="A173" s="36" t="s">
        <v>555</v>
      </c>
      <c r="B173" s="197" t="s">
        <v>791</v>
      </c>
      <c r="C173" s="39" t="s">
        <v>949</v>
      </c>
      <c r="D173" s="40">
        <v>41.484616666666703</v>
      </c>
      <c r="E173" s="37">
        <v>40.2224149175021</v>
      </c>
      <c r="F173" s="37">
        <v>40.220130208333302</v>
      </c>
      <c r="G173" s="37">
        <v>37.881983221536302</v>
      </c>
      <c r="H173" s="37">
        <v>34.518180591701302</v>
      </c>
      <c r="I173" s="37">
        <v>33.313300641233802</v>
      </c>
      <c r="J173" s="37">
        <v>34.285774123424098</v>
      </c>
      <c r="K173" s="37">
        <v>31.685704999999999</v>
      </c>
      <c r="L173" s="37">
        <v>30.4917333333333</v>
      </c>
      <c r="M173" s="37">
        <v>31.0830916666667</v>
      </c>
      <c r="N173" s="37">
        <v>30.7259666666667</v>
      </c>
      <c r="O173" s="37">
        <v>32.479833333333303</v>
      </c>
      <c r="P173" s="37">
        <v>34.247716666666697</v>
      </c>
      <c r="Q173" s="37">
        <v>35.296383333333303</v>
      </c>
      <c r="R173" s="37">
        <v>33.939811056685798</v>
      </c>
      <c r="S173" s="37">
        <v>32.3102257431458</v>
      </c>
      <c r="T173" s="37">
        <v>31.047605780549901</v>
      </c>
      <c r="U173" s="41">
        <v>31.293673213083199</v>
      </c>
      <c r="V173" s="40">
        <v>70.76878431737012</v>
      </c>
      <c r="W173" s="37">
        <v>73.294705822304664</v>
      </c>
      <c r="X173" s="37">
        <v>77.026546948447745</v>
      </c>
      <c r="Y173" s="37">
        <v>80.958146181546411</v>
      </c>
      <c r="Z173" s="37">
        <v>82.96051456618936</v>
      </c>
      <c r="AA173" s="37">
        <v>87.219525162574314</v>
      </c>
      <c r="AB173" s="37">
        <v>87.389404490345072</v>
      </c>
      <c r="AC173" s="37">
        <v>90.955756672906048</v>
      </c>
      <c r="AD173" s="37">
        <v>94.360319891364952</v>
      </c>
      <c r="AE173" s="37">
        <v>96.161794694021296</v>
      </c>
      <c r="AF173" s="37">
        <v>97.872268667155254</v>
      </c>
      <c r="AG173" s="37">
        <v>99.283063522206376</v>
      </c>
      <c r="AH173" s="38">
        <v>100</v>
      </c>
      <c r="AI173" s="37">
        <v>102.63616761998928</v>
      </c>
      <c r="AJ173" s="37">
        <v>104.5861983445904</v>
      </c>
      <c r="AK173" s="37">
        <v>106.08413264229826</v>
      </c>
      <c r="AL173" s="37">
        <v>107.0879273441538</v>
      </c>
      <c r="AM173" s="41">
        <v>105.9460920696045</v>
      </c>
      <c r="AN173" s="40">
        <v>11.0412769488306</v>
      </c>
      <c r="AO173" s="37">
        <v>11.1355754543617</v>
      </c>
      <c r="AP173" s="37">
        <v>11.3490336787979</v>
      </c>
      <c r="AQ173" s="37">
        <v>11.577940392658199</v>
      </c>
      <c r="AR173" s="37">
        <v>11.5539311465692</v>
      </c>
      <c r="AS173" s="37">
        <v>11.9153160044527</v>
      </c>
      <c r="AT173" s="37">
        <v>11.848198975824401</v>
      </c>
      <c r="AU173" s="37">
        <v>12.1896823596256</v>
      </c>
      <c r="AV173" s="37">
        <v>12.3871974945068</v>
      </c>
      <c r="AW173" s="37">
        <v>12.249703407287599</v>
      </c>
      <c r="AX173" s="37">
        <v>12.300760269165</v>
      </c>
      <c r="AY173" s="37">
        <v>12.487942695617701</v>
      </c>
      <c r="AZ173" s="37">
        <v>12.6408605575562</v>
      </c>
      <c r="BA173" s="37">
        <v>12.7310800552368</v>
      </c>
      <c r="BB173" s="37">
        <v>12.8447160720825</v>
      </c>
      <c r="BC173" s="37">
        <v>12.7232026379071</v>
      </c>
      <c r="BD173" s="37">
        <v>12.6183363508257</v>
      </c>
      <c r="BE173" s="41">
        <v>12.335128948505099</v>
      </c>
      <c r="BF173" s="42">
        <f t="shared" si="21"/>
        <v>0.40641898251396213</v>
      </c>
      <c r="BG173" s="268">
        <f t="shared" si="22"/>
        <v>2.4605149932081383</v>
      </c>
      <c r="BH173" s="268">
        <f t="shared" si="23"/>
        <v>0.38470604834658406</v>
      </c>
      <c r="BI173" s="262" t="str">
        <f>VLOOKUP(A173,'3.1 Metadata'!A174:B345,2,FALSE)</f>
        <v>THA</v>
      </c>
      <c r="BJ173" s="260">
        <f t="shared" si="19"/>
        <v>1.1773628328909633</v>
      </c>
      <c r="BK173" s="660">
        <f t="shared" si="20"/>
        <v>1.070879273441538</v>
      </c>
      <c r="BL173" s="203">
        <f>VLOOKUP(BI173,'3.1 Metadata'!$B$4:$P$197,15,FALSE)</f>
        <v>1</v>
      </c>
    </row>
    <row r="174" spans="1:64" x14ac:dyDescent="0.25">
      <c r="A174" s="36" t="s">
        <v>556</v>
      </c>
      <c r="B174" s="197" t="s">
        <v>792</v>
      </c>
      <c r="C174" t="s">
        <v>950</v>
      </c>
      <c r="D174" s="40">
        <v>54.322258333333302</v>
      </c>
      <c r="E174" s="37">
        <v>49.409933333333299</v>
      </c>
      <c r="F174" s="37">
        <v>49.2836833333333</v>
      </c>
      <c r="G174" s="37">
        <v>48.801766666666701</v>
      </c>
      <c r="H174" s="37">
        <v>44.7298166666667</v>
      </c>
      <c r="I174" s="37">
        <v>41.867683333333297</v>
      </c>
      <c r="J174" s="37">
        <v>44.100574999999999</v>
      </c>
      <c r="K174" s="37">
        <v>46.4853916666667</v>
      </c>
      <c r="L174" s="37">
        <v>44.230825000000003</v>
      </c>
      <c r="M174" s="37">
        <v>47.890250000000002</v>
      </c>
      <c r="N174" s="37">
        <v>46.395341666666702</v>
      </c>
      <c r="O174" s="37">
        <v>46.437130833333299</v>
      </c>
      <c r="P174" s="37">
        <v>55.537075000000002</v>
      </c>
      <c r="Q174" s="37">
        <v>55.731724999999997</v>
      </c>
      <c r="R174" s="37">
        <v>54.665458333333298</v>
      </c>
      <c r="S174" s="37">
        <v>52.107108333333301</v>
      </c>
      <c r="T174" s="37">
        <v>54.947200000000002</v>
      </c>
      <c r="U174" s="41">
        <v>54.144325000000002</v>
      </c>
      <c r="V174" s="40">
        <v>72.307454368131559</v>
      </c>
      <c r="W174" s="37">
        <v>72.187393585756126</v>
      </c>
      <c r="X174" s="37">
        <v>75.721615732242725</v>
      </c>
      <c r="Y174" s="37">
        <v>78.184555313680733</v>
      </c>
      <c r="Z174" s="37">
        <v>81.77522211732412</v>
      </c>
      <c r="AA174" s="37">
        <v>86.265658237158604</v>
      </c>
      <c r="AB174" s="37">
        <v>86.520208883366749</v>
      </c>
      <c r="AC174" s="37">
        <v>88.286331218779907</v>
      </c>
      <c r="AD174" s="37">
        <v>91.572500619499493</v>
      </c>
      <c r="AE174" s="37">
        <v>92.490971213509198</v>
      </c>
      <c r="AF174" s="37">
        <v>96.637612593788461</v>
      </c>
      <c r="AG174" s="37">
        <v>98.03592778637163</v>
      </c>
      <c r="AH174" s="38">
        <v>100</v>
      </c>
      <c r="AI174" s="37">
        <v>103.46525285653088</v>
      </c>
      <c r="AJ174" s="37">
        <v>106.36955047644872</v>
      </c>
      <c r="AK174" s="37">
        <v>110.54578420875549</v>
      </c>
      <c r="AL174" s="37">
        <v>111.50550808957904</v>
      </c>
      <c r="AM174" s="41">
        <v>112.76303586616989</v>
      </c>
      <c r="AN174" s="40">
        <v>20.100566455955999</v>
      </c>
      <c r="AO174" s="37">
        <v>19.2617131653119</v>
      </c>
      <c r="AP174" s="37">
        <v>19.2935694925525</v>
      </c>
      <c r="AQ174" s="37">
        <v>18.885435874610501</v>
      </c>
      <c r="AR174" s="37">
        <v>19.513654773841601</v>
      </c>
      <c r="AS174" s="37">
        <v>19.263834145433101</v>
      </c>
      <c r="AT174" s="37">
        <v>18.3640880056778</v>
      </c>
      <c r="AU174" s="37">
        <v>18.730350939597798</v>
      </c>
      <c r="AV174" s="37">
        <v>19.289542537252199</v>
      </c>
      <c r="AW174" s="37">
        <v>19.003523753943</v>
      </c>
      <c r="AX174" s="37">
        <v>19.105370231430701</v>
      </c>
      <c r="AY174" s="37">
        <v>18.995829989682399</v>
      </c>
      <c r="AZ174" s="37">
        <v>19.440586586154801</v>
      </c>
      <c r="BA174" s="37">
        <v>18.958609627896301</v>
      </c>
      <c r="BB174" s="37">
        <v>18.970170161921601</v>
      </c>
      <c r="BC174" s="37">
        <v>18.972386494028498</v>
      </c>
      <c r="BD174" s="37">
        <v>18.989276394476502</v>
      </c>
      <c r="BE174" s="41">
        <v>18.891052529792699</v>
      </c>
      <c r="BF174" s="42">
        <f t="shared" si="21"/>
        <v>0.34559133849361751</v>
      </c>
      <c r="BG174" s="43">
        <f t="shared" si="22"/>
        <v>2.89359103836009</v>
      </c>
      <c r="BH174" s="43">
        <f t="shared" si="23"/>
        <v>0.40292982952381529</v>
      </c>
      <c r="BI174" s="22" t="str">
        <f>VLOOKUP(A174,'3.1 Metadata'!A175:B346,2,FALSE)</f>
        <v>MKD</v>
      </c>
      <c r="BJ174" s="23">
        <f t="shared" si="19"/>
        <v>1.2629985474564611</v>
      </c>
      <c r="BK174" s="660">
        <f t="shared" si="20"/>
        <v>1.1150550808957904</v>
      </c>
      <c r="BL174" s="203">
        <f>VLOOKUP(BI174,'3.1 Metadata'!$B$4:$P$197,15,FALSE)</f>
        <v>0</v>
      </c>
    </row>
    <row r="175" spans="1:64" x14ac:dyDescent="0.25">
      <c r="A175" s="36" t="s">
        <v>557</v>
      </c>
      <c r="B175" s="197" t="s">
        <v>793</v>
      </c>
      <c r="C175" t="s">
        <v>868</v>
      </c>
      <c r="D175" s="40">
        <v>1</v>
      </c>
      <c r="E175" s="37">
        <v>1</v>
      </c>
      <c r="F175" s="37">
        <v>1</v>
      </c>
      <c r="G175" s="37">
        <v>1</v>
      </c>
      <c r="H175" s="37">
        <v>1</v>
      </c>
      <c r="I175" s="37">
        <v>1</v>
      </c>
      <c r="J175" s="37">
        <v>1</v>
      </c>
      <c r="K175" s="37">
        <v>1</v>
      </c>
      <c r="L175" s="37">
        <v>1</v>
      </c>
      <c r="M175" s="37">
        <v>1</v>
      </c>
      <c r="N175" s="37">
        <v>1</v>
      </c>
      <c r="O175" s="37">
        <v>1</v>
      </c>
      <c r="P175" s="37">
        <v>1</v>
      </c>
      <c r="Q175" s="37">
        <v>1</v>
      </c>
      <c r="R175" s="37">
        <v>1</v>
      </c>
      <c r="S175" s="37">
        <v>1</v>
      </c>
      <c r="T175" s="37">
        <v>1</v>
      </c>
      <c r="U175" s="41">
        <v>1</v>
      </c>
      <c r="V175" s="40">
        <v>55.467354429591801</v>
      </c>
      <c r="W175" s="37">
        <v>49.650696848972771</v>
      </c>
      <c r="X175" s="37">
        <v>50.564064575321368</v>
      </c>
      <c r="Y175" s="37">
        <v>51.769282323892341</v>
      </c>
      <c r="Z175" s="37">
        <v>56.157971389366246</v>
      </c>
      <c r="AA175" s="37">
        <v>60.232657692708734</v>
      </c>
      <c r="AB175" s="37">
        <v>61.295563110142517</v>
      </c>
      <c r="AC175" s="37">
        <v>68.016079248141153</v>
      </c>
      <c r="AD175" s="37">
        <v>75.882434006826159</v>
      </c>
      <c r="AE175" s="37">
        <v>80.560745929408384</v>
      </c>
      <c r="AF175" s="37">
        <v>94.000608622668963</v>
      </c>
      <c r="AG175" s="37">
        <v>93.280119572607575</v>
      </c>
      <c r="AH175" s="38">
        <v>100</v>
      </c>
      <c r="AI175" s="37">
        <v>100.1353992679806</v>
      </c>
      <c r="AJ175" s="37">
        <v>101.11698044156667</v>
      </c>
      <c r="AK175" s="37">
        <v>99.817145118823404</v>
      </c>
      <c r="AL175" s="37">
        <v>107.96956466753478</v>
      </c>
      <c r="AM175" s="41">
        <v>90.860234491852694</v>
      </c>
      <c r="AN175" s="40">
        <v>0.39487041845484999</v>
      </c>
      <c r="AO175" s="37">
        <v>0.34419534038366401</v>
      </c>
      <c r="AP175" s="37">
        <v>0.339938232882046</v>
      </c>
      <c r="AQ175" s="37">
        <v>0.337817760358057</v>
      </c>
      <c r="AR175" s="37">
        <v>0.35686941486580598</v>
      </c>
      <c r="AS175" s="37">
        <v>0.37545980698485298</v>
      </c>
      <c r="AT175" s="37">
        <v>0.37919462948925498</v>
      </c>
      <c r="AU175" s="37">
        <v>0.415923415551885</v>
      </c>
      <c r="AV175" s="37">
        <v>0.45453202700875001</v>
      </c>
      <c r="AW175" s="37">
        <v>0.43664579446148899</v>
      </c>
      <c r="AX175" s="37">
        <v>0.48729369600391798</v>
      </c>
      <c r="AY175" s="37">
        <v>0.452933233030273</v>
      </c>
      <c r="AZ175" s="37">
        <v>0.45757380041426898</v>
      </c>
      <c r="BA175" s="37">
        <v>0.43242795316652799</v>
      </c>
      <c r="BB175" s="37">
        <v>0.408969540137466</v>
      </c>
      <c r="BC175" s="37">
        <v>0.39424654646314899</v>
      </c>
      <c r="BD175" s="37">
        <v>0.41896686395135102</v>
      </c>
      <c r="BE175" s="41">
        <v>0.34837689516473402</v>
      </c>
      <c r="BF175" s="42">
        <f t="shared" si="21"/>
        <v>0.41896686395135102</v>
      </c>
      <c r="BG175" s="43">
        <f t="shared" si="22"/>
        <v>2.3868236035872195</v>
      </c>
      <c r="BH175" s="43">
        <f t="shared" si="23"/>
        <v>0.415923415551885</v>
      </c>
      <c r="BI175" s="22" t="str">
        <f>VLOOKUP(A175,'3.1 Metadata'!A176:B347,2,FALSE)</f>
        <v>TLS</v>
      </c>
      <c r="BJ175" s="23">
        <f t="shared" si="19"/>
        <v>1.5874123569168468</v>
      </c>
      <c r="BK175" s="660">
        <f t="shared" si="20"/>
        <v>1.0796956466753478</v>
      </c>
      <c r="BL175" s="203">
        <f>VLOOKUP(BI175,'3.1 Metadata'!$B$4:$P$197,15,FALSE)</f>
        <v>0</v>
      </c>
    </row>
    <row r="176" spans="1:64" x14ac:dyDescent="0.25">
      <c r="A176" s="36" t="s">
        <v>558</v>
      </c>
      <c r="B176" s="197" t="s">
        <v>794</v>
      </c>
      <c r="C176" s="39" t="s">
        <v>842</v>
      </c>
      <c r="D176" s="40">
        <v>579.897426172466</v>
      </c>
      <c r="E176" s="37">
        <v>527.33803229157604</v>
      </c>
      <c r="F176" s="37">
        <v>527.25836264962595</v>
      </c>
      <c r="G176" s="37">
        <v>522.42562489517604</v>
      </c>
      <c r="H176" s="37">
        <v>478.63371847636301</v>
      </c>
      <c r="I176" s="37">
        <v>446.00004143278801</v>
      </c>
      <c r="J176" s="37">
        <v>470.29342334139801</v>
      </c>
      <c r="K176" s="37">
        <v>494.794262222947</v>
      </c>
      <c r="L176" s="37">
        <v>471.24862571893698</v>
      </c>
      <c r="M176" s="37">
        <v>510.55633845425098</v>
      </c>
      <c r="N176" s="37">
        <v>493.89962385223703</v>
      </c>
      <c r="O176" s="37">
        <v>493.757329875312</v>
      </c>
      <c r="P176" s="37">
        <v>591.21169798260996</v>
      </c>
      <c r="Q176" s="37">
        <v>592.60561506302201</v>
      </c>
      <c r="R176" s="37">
        <v>580.65674958785803</v>
      </c>
      <c r="S176" s="37">
        <v>555.44645839822601</v>
      </c>
      <c r="T176" s="37">
        <v>585.91101318036897</v>
      </c>
      <c r="U176" s="41">
        <v>575.58600451094503</v>
      </c>
      <c r="V176" s="40">
        <v>74.627293906302967</v>
      </c>
      <c r="W176" s="37">
        <v>73.203487999096524</v>
      </c>
      <c r="X176" s="37">
        <v>77.505040441017641</v>
      </c>
      <c r="Y176" s="37">
        <v>77.110723293845396</v>
      </c>
      <c r="Z176" s="37">
        <v>80.942131917255622</v>
      </c>
      <c r="AA176" s="37">
        <v>90.474019986428843</v>
      </c>
      <c r="AB176" s="37">
        <v>91.907724514128134</v>
      </c>
      <c r="AC176" s="37">
        <v>92.491106319786937</v>
      </c>
      <c r="AD176" s="37">
        <v>93.487168777147971</v>
      </c>
      <c r="AE176" s="37">
        <v>95.085393067381546</v>
      </c>
      <c r="AF176" s="37">
        <v>96.718826854576719</v>
      </c>
      <c r="AG176" s="37">
        <v>96.637380743828274</v>
      </c>
      <c r="AH176" s="38">
        <v>100</v>
      </c>
      <c r="AI176" s="37">
        <v>136.99216192641975</v>
      </c>
      <c r="AJ176" s="37">
        <v>136.39678081458396</v>
      </c>
      <c r="AK176" s="37">
        <v>138.21888189459204</v>
      </c>
      <c r="AL176" s="37">
        <v>140.35449168734101</v>
      </c>
      <c r="AM176" s="41">
        <v>142.15405830617092</v>
      </c>
      <c r="AN176" s="40">
        <v>216.90185071294201</v>
      </c>
      <c r="AO176" s="37">
        <v>207.18572501980501</v>
      </c>
      <c r="AP176" s="37">
        <v>212.733751372184</v>
      </c>
      <c r="AQ176" s="37">
        <v>205.43456978173299</v>
      </c>
      <c r="AR176" s="37">
        <v>210.000811365837</v>
      </c>
      <c r="AS176" s="37">
        <v>230.25216898306499</v>
      </c>
      <c r="AT176" s="37">
        <v>232.13122787327401</v>
      </c>
      <c r="AU176" s="37">
        <v>230.91394854851899</v>
      </c>
      <c r="AV176" s="37">
        <v>228.62496948242199</v>
      </c>
      <c r="AW176" s="37">
        <v>237.89924621582</v>
      </c>
      <c r="AX176" s="37">
        <v>240.65126037597699</v>
      </c>
      <c r="AY176" s="37">
        <v>238.234451293945</v>
      </c>
      <c r="AZ176" s="37">
        <v>241.55215454101599</v>
      </c>
      <c r="BA176" s="37">
        <v>243.55308532714801</v>
      </c>
      <c r="BB176" s="37">
        <v>239.72172546386699</v>
      </c>
      <c r="BC176" s="37">
        <v>237.228319517215</v>
      </c>
      <c r="BD176" s="37">
        <v>236.66881978397399</v>
      </c>
      <c r="BE176" s="41">
        <v>236.84878290593301</v>
      </c>
      <c r="BF176" s="42">
        <f t="shared" si="21"/>
        <v>0.40393304522357049</v>
      </c>
      <c r="BG176" s="268">
        <f t="shared" si="22"/>
        <v>2.4756578146423154</v>
      </c>
      <c r="BH176" s="268">
        <f t="shared" si="23"/>
        <v>0.46668679525728324</v>
      </c>
      <c r="BI176" s="262" t="str">
        <f>VLOOKUP(A176,'3.1 Metadata'!A177:B348,2,FALSE)</f>
        <v>TGO</v>
      </c>
      <c r="BJ176" s="260">
        <f t="shared" si="19"/>
        <v>1.5174917597165178</v>
      </c>
      <c r="BK176" s="660">
        <f t="shared" si="20"/>
        <v>1.4035449168734102</v>
      </c>
      <c r="BL176" s="203">
        <f>VLOOKUP(BI176,'3.1 Metadata'!$B$4:$P$197,15,FALSE)</f>
        <v>1</v>
      </c>
    </row>
    <row r="177" spans="1:64" x14ac:dyDescent="0.25">
      <c r="A177" s="36" t="s">
        <v>559</v>
      </c>
      <c r="B177" s="197" t="s">
        <v>795</v>
      </c>
      <c r="C177" s="39" t="s">
        <v>951</v>
      </c>
      <c r="D177" s="40">
        <v>2.1458922520015999</v>
      </c>
      <c r="E177" s="37">
        <v>1.9715627931326101</v>
      </c>
      <c r="F177" s="37">
        <v>1.9430362169364801</v>
      </c>
      <c r="G177" s="37">
        <v>2.0258807949091402</v>
      </c>
      <c r="H177" s="37">
        <v>1.97093365696189</v>
      </c>
      <c r="I177" s="37">
        <v>1.9424442568685301</v>
      </c>
      <c r="J177" s="37">
        <v>2.0344936132287899</v>
      </c>
      <c r="K177" s="37">
        <v>1.9059878423835299</v>
      </c>
      <c r="L177" s="37">
        <v>1.7289507097783201</v>
      </c>
      <c r="M177" s="37">
        <v>1.7195070158616499</v>
      </c>
      <c r="N177" s="37">
        <v>1.77371311869907</v>
      </c>
      <c r="O177" s="37">
        <v>1.8467736845354601</v>
      </c>
      <c r="P177" s="37">
        <v>2.1057632574496701</v>
      </c>
      <c r="Q177" s="37">
        <v>2.2156611042252798</v>
      </c>
      <c r="R177" s="37">
        <v>2.2059726971783999</v>
      </c>
      <c r="S177" s="37">
        <v>2.2365714759422302</v>
      </c>
      <c r="T177" s="37">
        <v>2.28948563032632</v>
      </c>
      <c r="U177" s="41">
        <v>2.2995615078788898</v>
      </c>
      <c r="V177" s="40">
        <v>57.076669630200136</v>
      </c>
      <c r="W177" s="37">
        <v>62.151466908701813</v>
      </c>
      <c r="X177" s="37">
        <v>66.784528597345599</v>
      </c>
      <c r="Y177" s="37">
        <v>77.378704845486425</v>
      </c>
      <c r="Z177" s="37">
        <v>78.585056951115462</v>
      </c>
      <c r="AA177" s="37">
        <v>82.156199400816917</v>
      </c>
      <c r="AB177" s="37">
        <v>86.242968874943898</v>
      </c>
      <c r="AC177" s="37">
        <v>92.918699698859328</v>
      </c>
      <c r="AD177" s="37">
        <v>93.361830991725654</v>
      </c>
      <c r="AE177" s="37">
        <v>97.277490818491472</v>
      </c>
      <c r="AF177" s="37">
        <v>94.970579126726591</v>
      </c>
      <c r="AG177" s="37">
        <v>94.981763354992978</v>
      </c>
      <c r="AH177" s="38">
        <v>100</v>
      </c>
      <c r="AI177" s="37">
        <v>103.05495723166224</v>
      </c>
      <c r="AJ177" s="37">
        <v>108.84029710763792</v>
      </c>
      <c r="AK177" s="37">
        <v>114.44520540686476</v>
      </c>
      <c r="AL177" s="37">
        <v>123.21465835473981</v>
      </c>
      <c r="AM177" s="41">
        <v>118.75746576330303</v>
      </c>
      <c r="AN177" s="40">
        <v>1.0554910445774299</v>
      </c>
      <c r="AO177" s="37">
        <v>1.11920541439895</v>
      </c>
      <c r="AP177" s="37">
        <v>1.1663064586623699</v>
      </c>
      <c r="AQ177" s="37">
        <v>1.31162767272029</v>
      </c>
      <c r="AR177" s="37">
        <v>1.2972290641454001</v>
      </c>
      <c r="AS177" s="37">
        <v>1.33030292866397</v>
      </c>
      <c r="AT177" s="37">
        <v>1.38591188070664</v>
      </c>
      <c r="AU177" s="37">
        <v>1.47599090542698</v>
      </c>
      <c r="AV177" s="37">
        <v>1.45268475139735</v>
      </c>
      <c r="AW177" s="37">
        <v>1.48512882711451</v>
      </c>
      <c r="AX177" s="37">
        <v>1.42490350686838</v>
      </c>
      <c r="AY177" s="37">
        <v>1.3991887333422599</v>
      </c>
      <c r="AZ177" s="37">
        <v>1.4592135619925499</v>
      </c>
      <c r="BA177" s="37">
        <v>1.4881772515571099</v>
      </c>
      <c r="BB177" s="37">
        <v>1.54271700684063</v>
      </c>
      <c r="BC177" s="37">
        <v>1.5841271373680399</v>
      </c>
      <c r="BD177" s="37">
        <v>1.6756001111991301</v>
      </c>
      <c r="BE177" s="41">
        <v>1.5957545446194401</v>
      </c>
      <c r="BF177" s="42">
        <f t="shared" si="21"/>
        <v>0.73186749416737207</v>
      </c>
      <c r="BG177" s="43">
        <f t="shared" si="22"/>
        <v>1.3663675569273313</v>
      </c>
      <c r="BH177" s="43">
        <f t="shared" si="23"/>
        <v>0.77439681020272511</v>
      </c>
      <c r="BI177" s="22" t="str">
        <f>VLOOKUP(A177,'3.1 Metadata'!A178:B349,2,FALSE)</f>
        <v>TON</v>
      </c>
      <c r="BJ177" s="23">
        <f t="shared" si="19"/>
        <v>1.3260480264367325</v>
      </c>
      <c r="BK177" s="660">
        <f t="shared" si="20"/>
        <v>1.2321465835473981</v>
      </c>
      <c r="BL177" s="203">
        <f>VLOOKUP(BI177,'3.1 Metadata'!$B$4:$P$197,15,FALSE)</f>
        <v>0</v>
      </c>
    </row>
    <row r="178" spans="1:64" x14ac:dyDescent="0.25">
      <c r="A178" s="36" t="s">
        <v>560</v>
      </c>
      <c r="B178" s="197" t="s">
        <v>796</v>
      </c>
      <c r="C178" s="39" t="s">
        <v>952</v>
      </c>
      <c r="D178" s="40">
        <v>6.2950999999999997</v>
      </c>
      <c r="E178" s="37">
        <v>6.2989916666666703</v>
      </c>
      <c r="F178" s="37">
        <v>6.29955833333333</v>
      </c>
      <c r="G178" s="37">
        <v>6.3122833333333297</v>
      </c>
      <c r="H178" s="37">
        <v>6.3280333333333303</v>
      </c>
      <c r="I178" s="37">
        <v>6.2894333333333297</v>
      </c>
      <c r="J178" s="37">
        <v>6.3249083333333296</v>
      </c>
      <c r="K178" s="37">
        <v>6.3755083333333298</v>
      </c>
      <c r="L178" s="37">
        <v>6.40930070568578</v>
      </c>
      <c r="M178" s="37">
        <v>6.4296026559454198</v>
      </c>
      <c r="N178" s="37">
        <v>6.4426293976465896</v>
      </c>
      <c r="O178" s="37">
        <v>6.4090945782979301</v>
      </c>
      <c r="P178" s="37">
        <v>6.3774416666666696</v>
      </c>
      <c r="Q178" s="37">
        <v>6.6689666666666696</v>
      </c>
      <c r="R178" s="37">
        <v>6.7795249999999996</v>
      </c>
      <c r="S178" s="37">
        <v>6.7707508982460602</v>
      </c>
      <c r="T178" s="37">
        <v>6.7543266828631996</v>
      </c>
      <c r="U178" s="41">
        <v>6.7510526871150498</v>
      </c>
      <c r="V178" s="40">
        <v>64.447672419095596</v>
      </c>
      <c r="W178" s="37">
        <v>70.173348453647549</v>
      </c>
      <c r="X178" s="37">
        <v>79.521438940448746</v>
      </c>
      <c r="Y178" s="37">
        <v>80.896533729101307</v>
      </c>
      <c r="Z178" s="37">
        <v>91.212338598098285</v>
      </c>
      <c r="AA178" s="37">
        <v>112.91405341655066</v>
      </c>
      <c r="AB178" s="37">
        <v>81.713876981344953</v>
      </c>
      <c r="AC178" s="37">
        <v>92.118779598758337</v>
      </c>
      <c r="AD178" s="37">
        <v>106.60879026850776</v>
      </c>
      <c r="AE178" s="37">
        <v>106.97642276933514</v>
      </c>
      <c r="AF178" s="37">
        <v>110.98176241395706</v>
      </c>
      <c r="AG178" s="37">
        <v>112.84081701396353</v>
      </c>
      <c r="AH178" s="38">
        <v>100</v>
      </c>
      <c r="AI178" s="37">
        <v>99.355737726990697</v>
      </c>
      <c r="AJ178" s="37">
        <v>104.10826951078175</v>
      </c>
      <c r="AK178" s="37">
        <v>109.91466500553071</v>
      </c>
      <c r="AL178" s="37">
        <v>108.81951530249576</v>
      </c>
      <c r="AM178" s="41">
        <v>109.79777731849187</v>
      </c>
      <c r="AN178" s="40">
        <v>2.8376707599673501</v>
      </c>
      <c r="AO178" s="37">
        <v>3.0087732484101002</v>
      </c>
      <c r="AP178" s="37">
        <v>3.3065864791586401</v>
      </c>
      <c r="AQ178" s="37">
        <v>3.2649600194845498</v>
      </c>
      <c r="AR178" s="37">
        <v>3.5849997411831902</v>
      </c>
      <c r="AS178" s="37">
        <v>4.3532844417550898</v>
      </c>
      <c r="AT178" s="37">
        <v>3.1265586182035099</v>
      </c>
      <c r="AU178" s="37">
        <v>3.4840756260541301</v>
      </c>
      <c r="AV178" s="37">
        <v>3.94960689544678</v>
      </c>
      <c r="AW178" s="37">
        <v>4.0971779823303196</v>
      </c>
      <c r="AX178" s="37">
        <v>4.31729984283447</v>
      </c>
      <c r="AY178" s="37">
        <v>4.3745689392089799</v>
      </c>
      <c r="AZ178" s="37">
        <v>4.2398777008056596</v>
      </c>
      <c r="BA178" s="37">
        <v>4.1067261695861799</v>
      </c>
      <c r="BB178" s="37">
        <v>4.1624517440795898</v>
      </c>
      <c r="BC178" s="37">
        <v>4.2915631444095697</v>
      </c>
      <c r="BD178" s="37">
        <v>4.1742862368298699</v>
      </c>
      <c r="BE178" s="41">
        <v>4.1616557490716799</v>
      </c>
      <c r="BF178" s="42">
        <f t="shared" si="21"/>
        <v>0.61801663331160717</v>
      </c>
      <c r="BG178" s="43">
        <f t="shared" si="22"/>
        <v>1.6180794271532088</v>
      </c>
      <c r="BH178" s="43">
        <f t="shared" si="23"/>
        <v>0.54647809145479365</v>
      </c>
      <c r="BI178" s="22" t="str">
        <f>VLOOKUP(A178,'3.1 Metadata'!A179:B350,2,FALSE)</f>
        <v>TTO</v>
      </c>
      <c r="BJ178" s="23">
        <f t="shared" si="19"/>
        <v>1.1812956682283546</v>
      </c>
      <c r="BK178" s="660">
        <f t="shared" si="20"/>
        <v>1.0881951530249576</v>
      </c>
      <c r="BL178" s="203">
        <f>VLOOKUP(BI178,'3.1 Metadata'!$B$4:$P$197,15,FALSE)</f>
        <v>0</v>
      </c>
    </row>
    <row r="179" spans="1:64" x14ac:dyDescent="0.25">
      <c r="A179" s="36" t="s">
        <v>561</v>
      </c>
      <c r="B179" s="197" t="s">
        <v>797</v>
      </c>
      <c r="C179" s="39" t="s">
        <v>953</v>
      </c>
      <c r="D179" s="40">
        <v>1.2884583333333299</v>
      </c>
      <c r="E179" s="37">
        <v>1.2454666666666701</v>
      </c>
      <c r="F179" s="37">
        <v>1.2974333333333301</v>
      </c>
      <c r="G179" s="37">
        <v>1.3310249999999999</v>
      </c>
      <c r="H179" s="37">
        <v>1.28135833333333</v>
      </c>
      <c r="I179" s="37">
        <v>1.23214166666667</v>
      </c>
      <c r="J179" s="37">
        <v>1.3502749999999999</v>
      </c>
      <c r="K179" s="37">
        <v>1.4314</v>
      </c>
      <c r="L179" s="37">
        <v>1.4077833333333301</v>
      </c>
      <c r="M179" s="37">
        <v>1.56189166666667</v>
      </c>
      <c r="N179" s="37">
        <v>1.62465833333333</v>
      </c>
      <c r="O179" s="37">
        <v>1.697675</v>
      </c>
      <c r="P179" s="37">
        <v>1.961625</v>
      </c>
      <c r="Q179" s="37">
        <v>2.1480333333333301</v>
      </c>
      <c r="R179" s="37">
        <v>2.4194249999999999</v>
      </c>
      <c r="S179" s="37">
        <v>2.64686666666667</v>
      </c>
      <c r="T179" s="37">
        <v>2.9344333333333301</v>
      </c>
      <c r="U179" s="41">
        <v>2.81235833333333</v>
      </c>
      <c r="V179" s="40">
        <v>58.544760369523132</v>
      </c>
      <c r="W179" s="37">
        <v>60.506952157591407</v>
      </c>
      <c r="X179" s="37">
        <v>63.033623246756434</v>
      </c>
      <c r="Y179" s="37">
        <v>65.45022297133626</v>
      </c>
      <c r="Z179" s="37">
        <v>66.842006594996676</v>
      </c>
      <c r="AA179" s="37">
        <v>71.080006500634681</v>
      </c>
      <c r="AB179" s="37">
        <v>73.228787084352703</v>
      </c>
      <c r="AC179" s="37">
        <v>79.742118019190031</v>
      </c>
      <c r="AD179" s="37">
        <v>83.062645059926226</v>
      </c>
      <c r="AE179" s="37">
        <v>87.188595490608463</v>
      </c>
      <c r="AF179" s="37">
        <v>91.367496876938418</v>
      </c>
      <c r="AG179" s="37">
        <v>95.987942633904581</v>
      </c>
      <c r="AH179" s="38">
        <v>100</v>
      </c>
      <c r="AI179" s="37">
        <v>104.93503380655258</v>
      </c>
      <c r="AJ179" s="37">
        <v>109.8746832980208</v>
      </c>
      <c r="AK179" s="37">
        <v>118.39197802569284</v>
      </c>
      <c r="AL179" s="37">
        <v>127.10865106571849</v>
      </c>
      <c r="AM179" s="41">
        <v>133.55021181319307</v>
      </c>
      <c r="AN179" s="40">
        <v>0.52397472077752305</v>
      </c>
      <c r="AO179" s="37">
        <v>0.52733921728023403</v>
      </c>
      <c r="AP179" s="37">
        <v>0.53276472413778897</v>
      </c>
      <c r="AQ179" s="37">
        <v>0.53694106369246497</v>
      </c>
      <c r="AR179" s="37">
        <v>0.53401388692153295</v>
      </c>
      <c r="AS179" s="37">
        <v>0.55703699531611495</v>
      </c>
      <c r="AT179" s="37">
        <v>0.56953462719608094</v>
      </c>
      <c r="AU179" s="37">
        <v>0.584451240074083</v>
      </c>
      <c r="AV179" s="37">
        <v>0.59633147716522195</v>
      </c>
      <c r="AW179" s="37">
        <v>0.63482326269149802</v>
      </c>
      <c r="AX179" s="37">
        <v>0.67052507400512695</v>
      </c>
      <c r="AY179" s="37">
        <v>0.69972884654998802</v>
      </c>
      <c r="AZ179" s="37">
        <v>0.74201995134353604</v>
      </c>
      <c r="BA179" s="37">
        <v>0.76676547527313199</v>
      </c>
      <c r="BB179" s="37">
        <v>0.79418015480041504</v>
      </c>
      <c r="BC179" s="37">
        <v>0.83567912391476695</v>
      </c>
      <c r="BD179" s="37">
        <v>0.88147085817050497</v>
      </c>
      <c r="BE179" s="41">
        <v>0.91511272726935</v>
      </c>
      <c r="BF179" s="42">
        <f t="shared" si="21"/>
        <v>0.30038878312809036</v>
      </c>
      <c r="BG179" s="43">
        <f t="shared" si="22"/>
        <v>3.3290191117874888</v>
      </c>
      <c r="BH179" s="43">
        <f t="shared" si="23"/>
        <v>0.40830741936152226</v>
      </c>
      <c r="BI179" s="22" t="str">
        <f>VLOOKUP(A179,'3.1 Metadata'!A180:B351,2,FALSE)</f>
        <v>TUN</v>
      </c>
      <c r="BJ179" s="23">
        <f t="shared" si="19"/>
        <v>1.5939964252658758</v>
      </c>
      <c r="BK179" s="660">
        <f t="shared" si="20"/>
        <v>1.2710865106571849</v>
      </c>
      <c r="BL179" s="203">
        <f>VLOOKUP(BI179,'3.1 Metadata'!$B$4:$P$197,15,FALSE)</f>
        <v>0</v>
      </c>
    </row>
    <row r="180" spans="1:64" x14ac:dyDescent="0.25">
      <c r="A180" s="36" t="s">
        <v>562</v>
      </c>
      <c r="B180" s="197" t="s">
        <v>798</v>
      </c>
      <c r="C180" s="39" t="s">
        <v>954</v>
      </c>
      <c r="D180" s="40">
        <v>1.50088520858333</v>
      </c>
      <c r="E180" s="37">
        <v>1.4255372500000001</v>
      </c>
      <c r="F180" s="37">
        <v>1.3435831083333301</v>
      </c>
      <c r="G180" s="37">
        <v>1.4284534133384501</v>
      </c>
      <c r="H180" s="37">
        <v>1.3029309053379401</v>
      </c>
      <c r="I180" s="37">
        <v>1.30152170281795</v>
      </c>
      <c r="J180" s="37">
        <v>1.54995977566564</v>
      </c>
      <c r="K180" s="37">
        <v>1.5028486296723</v>
      </c>
      <c r="L180" s="37">
        <v>1.67495455197133</v>
      </c>
      <c r="M180" s="37">
        <v>1.7960009444135501</v>
      </c>
      <c r="N180" s="37">
        <v>1.90376824244752</v>
      </c>
      <c r="O180" s="37">
        <v>2.1885424177547299</v>
      </c>
      <c r="P180" s="37">
        <v>2.7200085279057902</v>
      </c>
      <c r="Q180" s="37">
        <v>3.0201347480804301</v>
      </c>
      <c r="R180" s="37">
        <v>3.6481326353686598</v>
      </c>
      <c r="S180" s="37">
        <v>4.8283701472094203</v>
      </c>
      <c r="T180" s="37">
        <v>5.67381930843574</v>
      </c>
      <c r="U180" s="41">
        <v>7.0086054155852198</v>
      </c>
      <c r="V180" s="40">
        <v>39.533033079455961</v>
      </c>
      <c r="W180" s="37">
        <v>44.446005143856361</v>
      </c>
      <c r="X180" s="37">
        <v>47.595189561088205</v>
      </c>
      <c r="Y180" s="37">
        <v>52.057812753447728</v>
      </c>
      <c r="Z180" s="37">
        <v>55.285271269691172</v>
      </c>
      <c r="AA180" s="37">
        <v>61.945019961657934</v>
      </c>
      <c r="AB180" s="37">
        <v>65.31882394583603</v>
      </c>
      <c r="AC180" s="37">
        <v>69.897205562080984</v>
      </c>
      <c r="AD180" s="37">
        <v>75.629368512721371</v>
      </c>
      <c r="AE180" s="37">
        <v>81.2430894461436</v>
      </c>
      <c r="AF180" s="37">
        <v>86.34524458465971</v>
      </c>
      <c r="AG180" s="37">
        <v>92.725742526013406</v>
      </c>
      <c r="AH180" s="38">
        <v>100</v>
      </c>
      <c r="AI180" s="37">
        <v>108.13047807814451</v>
      </c>
      <c r="AJ180" s="37">
        <v>120.00582313266581</v>
      </c>
      <c r="AK180" s="37">
        <v>139.77776454857261</v>
      </c>
      <c r="AL180" s="37">
        <v>159.15004901761375</v>
      </c>
      <c r="AM180" s="41">
        <v>182.74628940685344</v>
      </c>
      <c r="AN180" s="40">
        <v>0.73654600000000003</v>
      </c>
      <c r="AO180" s="37">
        <v>0.79217300000000002</v>
      </c>
      <c r="AP180" s="37">
        <v>0.83458900000000003</v>
      </c>
      <c r="AQ180" s="37">
        <v>0.84180500000000003</v>
      </c>
      <c r="AR180" s="37">
        <v>0.85130899999999998</v>
      </c>
      <c r="AS180" s="37">
        <v>0.87995999999999996</v>
      </c>
      <c r="AT180" s="37">
        <v>0.90462799999999999</v>
      </c>
      <c r="AU180" s="37">
        <v>0.92030900000000004</v>
      </c>
      <c r="AV180" s="37">
        <v>0.96617600000000003</v>
      </c>
      <c r="AW180" s="37">
        <v>1.0198560000000001</v>
      </c>
      <c r="AX180" s="37">
        <v>1.0702940000000001</v>
      </c>
      <c r="AY180" s="37">
        <v>1.1045039999999999</v>
      </c>
      <c r="AZ180" s="37">
        <v>1.162452</v>
      </c>
      <c r="BA180" s="37">
        <v>1.241052</v>
      </c>
      <c r="BB180" s="37">
        <v>1.38398</v>
      </c>
      <c r="BC180" s="37">
        <v>1.6326099999999999</v>
      </c>
      <c r="BD180" s="37">
        <v>1.9262570000000001</v>
      </c>
      <c r="BE180" s="41">
        <v>2.1971530000000001</v>
      </c>
      <c r="BF180" s="42">
        <f t="shared" si="21"/>
        <v>0.33949917952728481</v>
      </c>
      <c r="BG180" s="268">
        <f t="shared" si="22"/>
        <v>2.945515218600498</v>
      </c>
      <c r="BH180" s="268">
        <f t="shared" si="23"/>
        <v>0.61237637765333408</v>
      </c>
      <c r="BI180" s="262" t="str">
        <f>VLOOKUP(A180,'3.1 Metadata'!A181:B352,2,FALSE)</f>
        <v>TUR</v>
      </c>
      <c r="BJ180" s="260">
        <f t="shared" si="19"/>
        <v>2.2769157613355597</v>
      </c>
      <c r="BK180" s="660">
        <f t="shared" si="20"/>
        <v>1.5915004901761374</v>
      </c>
      <c r="BL180" s="203">
        <f>VLOOKUP(BI180,'3.1 Metadata'!$B$4:$P$197,15,FALSE)</f>
        <v>1</v>
      </c>
    </row>
    <row r="181" spans="1:64" x14ac:dyDescent="0.25">
      <c r="A181" s="36" t="s">
        <v>563</v>
      </c>
      <c r="B181" s="197" t="s">
        <v>799</v>
      </c>
      <c r="C181" s="39" t="s">
        <v>955</v>
      </c>
      <c r="D181" s="40">
        <v>0</v>
      </c>
      <c r="E181" s="37">
        <v>0</v>
      </c>
      <c r="F181" s="37">
        <v>0</v>
      </c>
      <c r="G181" s="37">
        <v>0</v>
      </c>
      <c r="H181" s="37">
        <v>0</v>
      </c>
      <c r="I181" s="37">
        <v>0</v>
      </c>
      <c r="J181" s="37">
        <v>0</v>
      </c>
      <c r="K181" s="37">
        <v>0</v>
      </c>
      <c r="L181" s="37">
        <v>0</v>
      </c>
      <c r="M181" s="37">
        <v>0</v>
      </c>
      <c r="N181" s="37">
        <v>0</v>
      </c>
      <c r="O181" s="37">
        <v>0</v>
      </c>
      <c r="P181" s="37">
        <v>0</v>
      </c>
      <c r="Q181" s="37">
        <v>0</v>
      </c>
      <c r="R181" s="37">
        <v>0</v>
      </c>
      <c r="S181" s="37">
        <v>0</v>
      </c>
      <c r="T181" s="37">
        <v>0</v>
      </c>
      <c r="U181" s="41">
        <v>0</v>
      </c>
      <c r="V181" s="40">
        <v>30.406378721166639</v>
      </c>
      <c r="W181" s="37">
        <v>35.985269275577295</v>
      </c>
      <c r="X181" s="37">
        <v>38.513878881714938</v>
      </c>
      <c r="Y181" s="37">
        <v>43.23181336690191</v>
      </c>
      <c r="Z181" s="37">
        <v>47.239119148062656</v>
      </c>
      <c r="AA181" s="37">
        <v>75.459951056045071</v>
      </c>
      <c r="AB181" s="37">
        <v>82.825609054158903</v>
      </c>
      <c r="AC181" s="37">
        <v>84.735640612469879</v>
      </c>
      <c r="AD181" s="37">
        <v>95.630486936905285</v>
      </c>
      <c r="AE181" s="37">
        <v>103.53920861501382</v>
      </c>
      <c r="AF181" s="37">
        <v>104.73244190972324</v>
      </c>
      <c r="AG181" s="37">
        <v>105.43329147699569</v>
      </c>
      <c r="AH181" s="38">
        <v>100</v>
      </c>
      <c r="AI181" s="37">
        <v>95.134397120968856</v>
      </c>
      <c r="AJ181" s="37">
        <v>93.667003571860647</v>
      </c>
      <c r="AK181" s="37">
        <v>94.801194781961186</v>
      </c>
      <c r="AL181" s="37">
        <v>98.952971044945642</v>
      </c>
      <c r="AM181" s="41">
        <v>0</v>
      </c>
      <c r="AN181" s="40">
        <v>0.60131807527435099</v>
      </c>
      <c r="AO181" s="37">
        <v>0.62085499340172601</v>
      </c>
      <c r="AP181" s="37">
        <v>0.64440823036345596</v>
      </c>
      <c r="AQ181" s="37">
        <v>0.702100964295721</v>
      </c>
      <c r="AR181" s="37">
        <v>0.74711162060428105</v>
      </c>
      <c r="AS181" s="37">
        <v>1.1706679497863</v>
      </c>
      <c r="AT181" s="37">
        <v>1.27521543255088</v>
      </c>
      <c r="AU181" s="37">
        <v>1.2895960001673801</v>
      </c>
      <c r="AV181" s="37">
        <v>1.4256252771395499</v>
      </c>
      <c r="AW181" s="37">
        <v>1.5778361046542</v>
      </c>
      <c r="AX181" s="37">
        <v>1.63410950636299</v>
      </c>
      <c r="AY181" s="37">
        <v>1.6820401023637801</v>
      </c>
      <c r="AZ181" s="37">
        <v>1.6445134199831299</v>
      </c>
      <c r="BA181" s="37">
        <v>1.61278636436468</v>
      </c>
      <c r="BB181" s="37">
        <v>1.62300465233047</v>
      </c>
      <c r="BC181" s="37">
        <v>1.60414207686379</v>
      </c>
      <c r="BD181" s="37">
        <v>1.6450285155393001</v>
      </c>
      <c r="BE181" s="41" t="e">
        <v>#REF!</v>
      </c>
      <c r="BF181" s="42" t="e">
        <f t="shared" si="21"/>
        <v>#DIV/0!</v>
      </c>
      <c r="BG181" s="43">
        <f t="shared" si="22"/>
        <v>0</v>
      </c>
      <c r="BH181" s="43" t="e">
        <f t="shared" si="23"/>
        <v>#DIV/0!</v>
      </c>
      <c r="BI181" s="22" t="str">
        <f>VLOOKUP(A181,'3.1 Metadata'!A182:B353,2,FALSE)</f>
        <v>TKM</v>
      </c>
      <c r="BJ181" s="23">
        <f t="shared" si="19"/>
        <v>1.1677845394182753</v>
      </c>
      <c r="BK181" s="660">
        <f>((AL181-AH181)/AH181)+1</f>
        <v>0.98952971044945637</v>
      </c>
      <c r="BL181" s="203">
        <f>VLOOKUP(BI181,'3.1 Metadata'!$B$4:$P$197,15,FALSE)</f>
        <v>0</v>
      </c>
    </row>
    <row r="182" spans="1:64" x14ac:dyDescent="0.25">
      <c r="A182" s="36" t="s">
        <v>564</v>
      </c>
      <c r="B182" s="197" t="s">
        <v>800</v>
      </c>
      <c r="C182" s="39" t="s">
        <v>834</v>
      </c>
      <c r="D182" s="40">
        <v>0</v>
      </c>
      <c r="E182" s="37">
        <v>0</v>
      </c>
      <c r="F182" s="37">
        <v>0</v>
      </c>
      <c r="G182" s="37">
        <v>0</v>
      </c>
      <c r="H182" s="37">
        <v>0</v>
      </c>
      <c r="I182" s="37">
        <v>0</v>
      </c>
      <c r="J182" s="37">
        <v>0</v>
      </c>
      <c r="K182" s="37">
        <v>0</v>
      </c>
      <c r="L182" s="37">
        <v>0</v>
      </c>
      <c r="M182" s="37">
        <v>0</v>
      </c>
      <c r="N182" s="37">
        <v>0</v>
      </c>
      <c r="O182" s="37">
        <v>0</v>
      </c>
      <c r="P182" s="37">
        <v>0</v>
      </c>
      <c r="Q182" s="37">
        <v>0</v>
      </c>
      <c r="R182" s="37">
        <v>0</v>
      </c>
      <c r="S182" s="37">
        <v>0</v>
      </c>
      <c r="T182" s="37">
        <v>0</v>
      </c>
      <c r="U182" s="41">
        <v>0</v>
      </c>
      <c r="V182" s="40">
        <v>73.653087770041409</v>
      </c>
      <c r="W182" s="37">
        <v>77.777402371470544</v>
      </c>
      <c r="X182" s="37">
        <v>78.942076687798306</v>
      </c>
      <c r="Y182" s="37">
        <v>82.198673826065928</v>
      </c>
      <c r="Z182" s="37">
        <v>82.090611470228126</v>
      </c>
      <c r="AA182" s="37">
        <v>84.983045859286705</v>
      </c>
      <c r="AB182" s="37">
        <v>85.568601373270425</v>
      </c>
      <c r="AC182" s="37">
        <v>87.83043352488454</v>
      </c>
      <c r="AD182" s="37">
        <v>88.370849930873817</v>
      </c>
      <c r="AE182" s="37">
        <v>89.085570504450629</v>
      </c>
      <c r="AF182" s="37">
        <v>90.966377368414427</v>
      </c>
      <c r="AG182" s="37">
        <v>95.574276896928183</v>
      </c>
      <c r="AH182" s="38">
        <v>100</v>
      </c>
      <c r="AI182" s="37">
        <v>101.00024338447608</v>
      </c>
      <c r="AJ182" s="37">
        <v>104.59825161133276</v>
      </c>
      <c r="AK182" s="37">
        <v>109.74874076108546</v>
      </c>
      <c r="AL182" s="37">
        <v>119.29024921711746</v>
      </c>
      <c r="AM182" s="41">
        <v>119.29024921711746</v>
      </c>
      <c r="AN182" s="40">
        <v>1.0994360387701201</v>
      </c>
      <c r="AO182" s="37">
        <v>1.13056343513857</v>
      </c>
      <c r="AP182" s="37">
        <v>1.11282902537163</v>
      </c>
      <c r="AQ182" s="37">
        <v>1.1247008081454</v>
      </c>
      <c r="AR182" s="37">
        <v>1.0938386646686</v>
      </c>
      <c r="AS182" s="37">
        <v>1.11077368180866</v>
      </c>
      <c r="AT182" s="37">
        <v>1.10996538334392</v>
      </c>
      <c r="AU182" s="37">
        <v>1.12618221901819</v>
      </c>
      <c r="AV182" s="37">
        <v>1.1099262718756799</v>
      </c>
      <c r="AW182" s="37">
        <v>1.09784800144485</v>
      </c>
      <c r="AX182" s="37">
        <v>1.1016923927912701</v>
      </c>
      <c r="AY182" s="37">
        <v>1.1364757522222</v>
      </c>
      <c r="AZ182" s="37">
        <v>1.1778824179907901</v>
      </c>
      <c r="BA182" s="37">
        <v>1.1773112021285701</v>
      </c>
      <c r="BB182" s="37">
        <v>1.1967517071090701</v>
      </c>
      <c r="BC182" s="37">
        <v>1.2262388139217999</v>
      </c>
      <c r="BD182" s="37">
        <v>1.30947144097098</v>
      </c>
      <c r="BE182" s="41">
        <v>1.2938776061174</v>
      </c>
      <c r="BF182" s="42" t="e">
        <f t="shared" si="21"/>
        <v>#DIV/0!</v>
      </c>
      <c r="BG182" s="43">
        <f t="shared" si="22"/>
        <v>0</v>
      </c>
      <c r="BH182" s="43" t="e">
        <f t="shared" si="23"/>
        <v>#DIV/0!</v>
      </c>
      <c r="BI182" s="22" t="str">
        <f>VLOOKUP(A182,'3.1 Metadata'!A183:B354,2,FALSE)</f>
        <v>TUV</v>
      </c>
      <c r="BJ182" s="23">
        <f t="shared" si="19"/>
        <v>1.3581880952838468</v>
      </c>
      <c r="BK182" s="660">
        <f t="shared" si="20"/>
        <v>1.1929024921711746</v>
      </c>
      <c r="BL182" s="203">
        <f>VLOOKUP(BI182,'3.1 Metadata'!$B$4:$P$197,15,FALSE)</f>
        <v>0</v>
      </c>
    </row>
    <row r="183" spans="1:64" x14ac:dyDescent="0.25">
      <c r="A183" s="36" t="s">
        <v>565</v>
      </c>
      <c r="B183" s="197" t="s">
        <v>801</v>
      </c>
      <c r="C183" s="39" t="s">
        <v>956</v>
      </c>
      <c r="D183" s="40">
        <v>1963.72008333333</v>
      </c>
      <c r="E183" s="37">
        <v>1810.3047136515099</v>
      </c>
      <c r="F183" s="37">
        <v>1780.54026086523</v>
      </c>
      <c r="G183" s="37">
        <v>1831.45185089088</v>
      </c>
      <c r="H183" s="37">
        <v>1723.49158714041</v>
      </c>
      <c r="I183" s="37">
        <v>1720.44387915111</v>
      </c>
      <c r="J183" s="37">
        <v>2030.4880743341801</v>
      </c>
      <c r="K183" s="37">
        <v>2177.5575068335802</v>
      </c>
      <c r="L183" s="37">
        <v>2522.8020325226398</v>
      </c>
      <c r="M183" s="37">
        <v>2504.5630775832801</v>
      </c>
      <c r="N183" s="37">
        <v>2586.8895685656098</v>
      </c>
      <c r="O183" s="37">
        <v>2599.7882006106702</v>
      </c>
      <c r="P183" s="37">
        <v>3240.64542033826</v>
      </c>
      <c r="Q183" s="37">
        <v>3420.0980072473599</v>
      </c>
      <c r="R183" s="37">
        <v>3611.2244580446099</v>
      </c>
      <c r="S183" s="37">
        <v>3727.0689948461199</v>
      </c>
      <c r="T183" s="37">
        <v>3704.0490716968102</v>
      </c>
      <c r="U183" s="41">
        <v>3718.2489227092401</v>
      </c>
      <c r="V183" s="40">
        <v>29.570304540163335</v>
      </c>
      <c r="W183" s="37">
        <v>34.179590541283908</v>
      </c>
      <c r="X183" s="37">
        <v>33.584460537369743</v>
      </c>
      <c r="Y183" s="37">
        <v>34.392375110015891</v>
      </c>
      <c r="Z183" s="37">
        <v>36.910325950429616</v>
      </c>
      <c r="AA183" s="37">
        <v>39.259401168314447</v>
      </c>
      <c r="AB183" s="37">
        <v>72.768585903210621</v>
      </c>
      <c r="AC183" s="37">
        <v>76.870996170888077</v>
      </c>
      <c r="AD183" s="37">
        <v>84.090455305205751</v>
      </c>
      <c r="AE183" s="37">
        <v>87.317389196380418</v>
      </c>
      <c r="AF183" s="37">
        <v>90.449381716858369</v>
      </c>
      <c r="AG183" s="37">
        <v>95.068005120242091</v>
      </c>
      <c r="AH183" s="38">
        <v>100</v>
      </c>
      <c r="AI183" s="37">
        <v>104.78100029141268</v>
      </c>
      <c r="AJ183" s="37">
        <v>109.65232224556158</v>
      </c>
      <c r="AK183" s="37">
        <v>114.52459737815823</v>
      </c>
      <c r="AL183" s="37">
        <v>117.96034883489359</v>
      </c>
      <c r="AM183" s="41">
        <v>121.17062137701815</v>
      </c>
      <c r="AN183" s="40">
        <v>578.90120713096996</v>
      </c>
      <c r="AO183" s="37">
        <v>651.59539200221002</v>
      </c>
      <c r="AP183" s="37">
        <v>620.90895294627001</v>
      </c>
      <c r="AQ183" s="37">
        <v>617.16887122512196</v>
      </c>
      <c r="AR183" s="37">
        <v>645.02612977664796</v>
      </c>
      <c r="AS183" s="37">
        <v>672.98689502162301</v>
      </c>
      <c r="AT183" s="37">
        <v>765.18462134812</v>
      </c>
      <c r="AU183" s="37">
        <v>799.01226386481801</v>
      </c>
      <c r="AV183" s="37">
        <v>856.168212890625</v>
      </c>
      <c r="AW183" s="37">
        <v>1003.27728271484</v>
      </c>
      <c r="AX183" s="37">
        <v>1042.08117675781</v>
      </c>
      <c r="AY183" s="37">
        <v>1073.74743652344</v>
      </c>
      <c r="AZ183" s="37">
        <v>1125.47131347656</v>
      </c>
      <c r="BA183" s="37">
        <v>1211.94018554688</v>
      </c>
      <c r="BB183" s="37">
        <v>1270.6083984375</v>
      </c>
      <c r="BC183" s="37">
        <v>1295.9508887398299</v>
      </c>
      <c r="BD183" s="37">
        <v>1311.41875647397</v>
      </c>
      <c r="BE183" s="41">
        <v>1331.06677456788</v>
      </c>
      <c r="BF183" s="42">
        <f t="shared" si="21"/>
        <v>0.35405004930812495</v>
      </c>
      <c r="BG183" s="268">
        <f t="shared" si="22"/>
        <v>2.8244594286999058</v>
      </c>
      <c r="BH183" s="268">
        <f t="shared" si="23"/>
        <v>0.36693049958835483</v>
      </c>
      <c r="BI183" s="262" t="str">
        <f>VLOOKUP(A183,'3.1 Metadata'!A184:B355,2,FALSE)</f>
        <v>UGA</v>
      </c>
      <c r="BJ183" s="260">
        <f t="shared" si="19"/>
        <v>1.534523483638248</v>
      </c>
      <c r="BK183" s="660">
        <f t="shared" si="20"/>
        <v>1.1796034883489359</v>
      </c>
      <c r="BL183" s="203">
        <f>VLOOKUP(BI183,'3.1 Metadata'!$B$4:$P$197,15,FALSE)</f>
        <v>1</v>
      </c>
    </row>
    <row r="184" spans="1:64" x14ac:dyDescent="0.25">
      <c r="A184" s="36" t="s">
        <v>566</v>
      </c>
      <c r="B184" s="197" t="s">
        <v>802</v>
      </c>
      <c r="C184" s="39" t="s">
        <v>957</v>
      </c>
      <c r="D184" s="40">
        <v>5.3326883333333299</v>
      </c>
      <c r="E184" s="37">
        <v>5.3191806666666697</v>
      </c>
      <c r="F184" s="37">
        <v>5.1247290000000003</v>
      </c>
      <c r="G184" s="37">
        <v>5.05</v>
      </c>
      <c r="H184" s="37">
        <v>5.05</v>
      </c>
      <c r="I184" s="37">
        <v>5.2672214166666702</v>
      </c>
      <c r="J184" s="37">
        <v>7.79124033333333</v>
      </c>
      <c r="K184" s="37">
        <v>7.9356394166666702</v>
      </c>
      <c r="L184" s="37">
        <v>7.9675628333333304</v>
      </c>
      <c r="M184" s="37">
        <v>7.99102933333333</v>
      </c>
      <c r="N184" s="37">
        <v>7.9930000000000003</v>
      </c>
      <c r="O184" s="37">
        <v>11.886659416666699</v>
      </c>
      <c r="P184" s="37">
        <v>21.844697766666702</v>
      </c>
      <c r="Q184" s="37">
        <v>25.551334116666698</v>
      </c>
      <c r="R184" s="37">
        <v>26.596606300000001</v>
      </c>
      <c r="S184" s="37">
        <v>27.200492333333301</v>
      </c>
      <c r="T184" s="37">
        <v>25.845589333333301</v>
      </c>
      <c r="U184" s="41">
        <v>26.9575243833333</v>
      </c>
      <c r="V184" s="40">
        <v>14.484635069633322</v>
      </c>
      <c r="W184" s="37">
        <v>16.702339347040972</v>
      </c>
      <c r="X184" s="37">
        <v>20.726944825684832</v>
      </c>
      <c r="Y184" s="37">
        <v>23.80541336742645</v>
      </c>
      <c r="Z184" s="37">
        <v>29.243127789941738</v>
      </c>
      <c r="AA184" s="37">
        <v>37.729516930898832</v>
      </c>
      <c r="AB184" s="37">
        <v>42.494728122306057</v>
      </c>
      <c r="AC184" s="37">
        <v>48.305129274275352</v>
      </c>
      <c r="AD184" s="37">
        <v>55.155718585929201</v>
      </c>
      <c r="AE184" s="37">
        <v>59.558557529201074</v>
      </c>
      <c r="AF184" s="37">
        <v>62.124812747680181</v>
      </c>
      <c r="AG184" s="37">
        <v>72.003737407872336</v>
      </c>
      <c r="AH184" s="38">
        <v>100</v>
      </c>
      <c r="AI184" s="37">
        <v>117.09713492423501</v>
      </c>
      <c r="AJ184" s="37">
        <v>142.97363158062171</v>
      </c>
      <c r="AK184" s="37">
        <v>164.98946963112562</v>
      </c>
      <c r="AL184" s="37">
        <v>178.59487461480819</v>
      </c>
      <c r="AM184" s="41">
        <v>196.07749838843219</v>
      </c>
      <c r="AN184" s="40">
        <v>0.99635963012316897</v>
      </c>
      <c r="AO184" s="37">
        <v>1.1187894405582499</v>
      </c>
      <c r="AP184" s="37">
        <v>1.3464329885549899</v>
      </c>
      <c r="AQ184" s="37">
        <v>1.50098889170834</v>
      </c>
      <c r="AR184" s="37">
        <v>1.7956147189343901</v>
      </c>
      <c r="AS184" s="37">
        <v>2.2725010267558301</v>
      </c>
      <c r="AT184" s="37">
        <v>2.54015144814589</v>
      </c>
      <c r="AU184" s="37">
        <v>2.8542134151096001</v>
      </c>
      <c r="AV184" s="37">
        <v>3.19231104850769</v>
      </c>
      <c r="AW184" s="37">
        <v>3.2973940372467001</v>
      </c>
      <c r="AX184" s="37">
        <v>3.0125505924224898</v>
      </c>
      <c r="AY184" s="37">
        <v>3.43497610092163</v>
      </c>
      <c r="AZ184" s="37">
        <v>4.5662255287170401</v>
      </c>
      <c r="BA184" s="37">
        <v>5.0142064094543501</v>
      </c>
      <c r="BB184" s="37">
        <v>5.9162887122680496</v>
      </c>
      <c r="BC184" s="37">
        <v>6.6672312617524403</v>
      </c>
      <c r="BD184" s="37">
        <v>7.0904509433616996</v>
      </c>
      <c r="BE184" s="41">
        <v>7.69183196532145</v>
      </c>
      <c r="BF184" s="42">
        <f t="shared" si="21"/>
        <v>0.27433891531415294</v>
      </c>
      <c r="BG184" s="268">
        <f t="shared" si="22"/>
        <v>3.6451263170406314</v>
      </c>
      <c r="BH184" s="268">
        <f t="shared" si="23"/>
        <v>0.35967025027814326</v>
      </c>
      <c r="BI184" s="262" t="str">
        <f>VLOOKUP(A184,'3.1 Metadata'!A185:B356,2,FALSE)</f>
        <v>UKR</v>
      </c>
      <c r="BJ184" s="260">
        <f t="shared" si="19"/>
        <v>3.6972238206992643</v>
      </c>
      <c r="BK184" s="660">
        <f t="shared" si="20"/>
        <v>1.7859487461480819</v>
      </c>
      <c r="BL184" s="203">
        <f>VLOOKUP(BI184,'3.1 Metadata'!$B$4:$P$197,15,FALSE)</f>
        <v>1</v>
      </c>
    </row>
    <row r="185" spans="1:64" x14ac:dyDescent="0.25">
      <c r="A185" s="36" t="s">
        <v>567</v>
      </c>
      <c r="B185" s="197" t="s">
        <v>803</v>
      </c>
      <c r="C185" s="39" t="s">
        <v>958</v>
      </c>
      <c r="D185" s="40">
        <v>3.6724999999999999</v>
      </c>
      <c r="E185" s="37">
        <v>3.6724999999999999</v>
      </c>
      <c r="F185" s="37">
        <v>3.6724999999999999</v>
      </c>
      <c r="G185" s="37">
        <v>3.6724999999999999</v>
      </c>
      <c r="H185" s="37">
        <v>3.6724999999999999</v>
      </c>
      <c r="I185" s="37">
        <v>3.6724999999999999</v>
      </c>
      <c r="J185" s="37">
        <v>3.6724999999999999</v>
      </c>
      <c r="K185" s="37">
        <v>3.6724999999999999</v>
      </c>
      <c r="L185" s="37">
        <v>3.6724999999999999</v>
      </c>
      <c r="M185" s="37">
        <v>3.6724999999999999</v>
      </c>
      <c r="N185" s="37">
        <v>3.6724999999999999</v>
      </c>
      <c r="O185" s="37">
        <v>3.6724999999999999</v>
      </c>
      <c r="P185" s="37">
        <v>3.6724999999999999</v>
      </c>
      <c r="Q185" s="37">
        <v>3.6724999999999999</v>
      </c>
      <c r="R185" s="37">
        <v>3.6724999999999999</v>
      </c>
      <c r="S185" s="37">
        <v>3.6724999999999999</v>
      </c>
      <c r="T185" s="37">
        <v>3.6724999999999999</v>
      </c>
      <c r="U185" s="41">
        <v>3.6724999999999999</v>
      </c>
      <c r="V185" s="40">
        <v>57.824617451111592</v>
      </c>
      <c r="W185" s="37">
        <v>62.740532234839151</v>
      </c>
      <c r="X185" s="37">
        <v>73.109225162690549</v>
      </c>
      <c r="Y185" s="37">
        <v>81.854659815753124</v>
      </c>
      <c r="Z185" s="37">
        <v>92.114290684464677</v>
      </c>
      <c r="AA185" s="37">
        <v>109.1861574157428</v>
      </c>
      <c r="AB185" s="37">
        <v>92.60844509919292</v>
      </c>
      <c r="AC185" s="37">
        <v>104.17536172703868</v>
      </c>
      <c r="AD185" s="37">
        <v>117.89239755300387</v>
      </c>
      <c r="AE185" s="37">
        <v>120.53136019416372</v>
      </c>
      <c r="AF185" s="37">
        <v>119.48647727111337</v>
      </c>
      <c r="AG185" s="37">
        <v>118.26186182995964</v>
      </c>
      <c r="AH185" s="38">
        <v>100</v>
      </c>
      <c r="AI185" s="37">
        <v>96.806725564973888</v>
      </c>
      <c r="AJ185" s="37">
        <v>102.12638414706137</v>
      </c>
      <c r="AK185" s="37">
        <v>110.5074239471207</v>
      </c>
      <c r="AL185" s="37">
        <v>105.59643301943848</v>
      </c>
      <c r="AM185" s="41">
        <v>96.765026060345477</v>
      </c>
      <c r="AN185" s="40">
        <v>1.2396765854238601</v>
      </c>
      <c r="AO185" s="37">
        <v>1.30980402142577</v>
      </c>
      <c r="AP185" s="37">
        <v>1.48016011982538</v>
      </c>
      <c r="AQ185" s="37">
        <v>1.6085413305717999</v>
      </c>
      <c r="AR185" s="37">
        <v>1.7628015033308899</v>
      </c>
      <c r="AS185" s="37">
        <v>2.0496395415462301</v>
      </c>
      <c r="AT185" s="37">
        <v>1.72529043085873</v>
      </c>
      <c r="AU185" s="37">
        <v>1.91842699446922</v>
      </c>
      <c r="AV185" s="37">
        <v>2.12660837173462</v>
      </c>
      <c r="AW185" s="37">
        <v>2.1777245998382599</v>
      </c>
      <c r="AX185" s="37">
        <v>2.2133159637451199</v>
      </c>
      <c r="AY185" s="37">
        <v>2.18256711959839</v>
      </c>
      <c r="AZ185" s="37">
        <v>2.1877846717834499</v>
      </c>
      <c r="BA185" s="37">
        <v>2.1897521018981898</v>
      </c>
      <c r="BB185" s="37">
        <v>2.2217919826507599</v>
      </c>
      <c r="BC185" s="37">
        <v>2.3477550157256699</v>
      </c>
      <c r="BD185" s="37">
        <v>2.2040738533348398</v>
      </c>
      <c r="BE185" s="41">
        <v>1.9956872261613301</v>
      </c>
      <c r="BF185" s="42">
        <f t="shared" si="21"/>
        <v>0.60015625686449015</v>
      </c>
      <c r="BG185" s="43">
        <f t="shared" si="22"/>
        <v>1.6662327328294289</v>
      </c>
      <c r="BH185" s="43">
        <f t="shared" si="23"/>
        <v>0.52237630890924991</v>
      </c>
      <c r="BI185" s="22" t="str">
        <f>VLOOKUP(A185,'3.1 Metadata'!A186:B357,2,FALSE)</f>
        <v>ARE</v>
      </c>
      <c r="BJ185" s="23">
        <f t="shared" si="19"/>
        <v>1.0136411457454144</v>
      </c>
      <c r="BK185" s="660">
        <f t="shared" si="20"/>
        <v>1.0559643301943848</v>
      </c>
      <c r="BL185" s="203">
        <f>VLOOKUP(BI185,'3.1 Metadata'!$B$4:$P$197,15,FALSE)</f>
        <v>0</v>
      </c>
    </row>
    <row r="186" spans="1:64" x14ac:dyDescent="0.25">
      <c r="A186" s="36" t="s">
        <v>568</v>
      </c>
      <c r="B186" s="197" t="s">
        <v>804</v>
      </c>
      <c r="C186" s="39" t="s">
        <v>959</v>
      </c>
      <c r="D186" s="40">
        <v>0.61247249999999998</v>
      </c>
      <c r="E186" s="37">
        <v>0.54618</v>
      </c>
      <c r="F186" s="37">
        <v>0.54999833333333303</v>
      </c>
      <c r="G186" s="37">
        <v>0.54348666666666701</v>
      </c>
      <c r="H186" s="37">
        <v>0.499771666666667</v>
      </c>
      <c r="I186" s="37">
        <v>0.54396624999999998</v>
      </c>
      <c r="J186" s="37">
        <v>0.64191926349599604</v>
      </c>
      <c r="K186" s="37">
        <v>0.64717934556016499</v>
      </c>
      <c r="L186" s="37">
        <v>0.62414083574049495</v>
      </c>
      <c r="M186" s="37">
        <v>0.63304698885732702</v>
      </c>
      <c r="N186" s="37">
        <v>0.63966057761347705</v>
      </c>
      <c r="O186" s="37">
        <v>0.60772962687825505</v>
      </c>
      <c r="P186" s="37">
        <v>0.65454547893142601</v>
      </c>
      <c r="Q186" s="37">
        <v>0.74063446369708397</v>
      </c>
      <c r="R186" s="37">
        <v>0.77697668234412298</v>
      </c>
      <c r="S186" s="37">
        <v>0.74953154025984703</v>
      </c>
      <c r="T186" s="37">
        <v>0.78344511001192896</v>
      </c>
      <c r="U186" s="41">
        <v>0.77999957669715303</v>
      </c>
      <c r="V186" s="40">
        <v>77.580559878243406</v>
      </c>
      <c r="W186" s="37">
        <v>79.57442603535489</v>
      </c>
      <c r="X186" s="37">
        <v>82.069798180462939</v>
      </c>
      <c r="Y186" s="37">
        <v>84.407439823497697</v>
      </c>
      <c r="Z186" s="37">
        <v>86.767907177808127</v>
      </c>
      <c r="AA186" s="37">
        <v>89.569260918231066</v>
      </c>
      <c r="AB186" s="37">
        <v>91.106465645341345</v>
      </c>
      <c r="AC186" s="37">
        <v>92.360279492926139</v>
      </c>
      <c r="AD186" s="37">
        <v>94.269673969110485</v>
      </c>
      <c r="AE186" s="37">
        <v>95.789191332633621</v>
      </c>
      <c r="AF186" s="37">
        <v>97.933720267200769</v>
      </c>
      <c r="AG186" s="37">
        <v>99.491226920094689</v>
      </c>
      <c r="AH186" s="38">
        <v>100</v>
      </c>
      <c r="AI186" s="37">
        <v>101.90110663436174</v>
      </c>
      <c r="AJ186" s="37">
        <v>103.75444973146574</v>
      </c>
      <c r="AK186" s="37">
        <v>105.82853738324116</v>
      </c>
      <c r="AL186" s="37">
        <v>107.96109161307461</v>
      </c>
      <c r="AM186" s="41">
        <v>113.73450267437724</v>
      </c>
      <c r="AN186" s="40">
        <v>0.695878</v>
      </c>
      <c r="AO186" s="37">
        <v>0.68783899999999998</v>
      </c>
      <c r="AP186" s="37">
        <v>0.707619</v>
      </c>
      <c r="AQ186" s="37">
        <v>0.69648699999999997</v>
      </c>
      <c r="AR186" s="37">
        <v>0.70923899999999995</v>
      </c>
      <c r="AS186" s="37">
        <v>0.70169099999999995</v>
      </c>
      <c r="AT186" s="37">
        <v>0.71007399999999998</v>
      </c>
      <c r="AU186" s="37">
        <v>0.70224299999999995</v>
      </c>
      <c r="AV186" s="37">
        <v>0.70605200000000001</v>
      </c>
      <c r="AW186" s="37">
        <v>0.70163399999999998</v>
      </c>
      <c r="AX186" s="37">
        <v>0.69524799999999998</v>
      </c>
      <c r="AY186" s="37">
        <v>0.69844399999999995</v>
      </c>
      <c r="AZ186" s="37">
        <v>0.69255100000000003</v>
      </c>
      <c r="BA186" s="37">
        <v>0.68860299999999997</v>
      </c>
      <c r="BB186" s="37">
        <v>0.68460100000000002</v>
      </c>
      <c r="BC186" s="37">
        <v>0.68771400000000005</v>
      </c>
      <c r="BD186" s="37">
        <v>0.68805799999999995</v>
      </c>
      <c r="BE186" s="41">
        <v>0.68898800000000004</v>
      </c>
      <c r="BF186" s="42">
        <f t="shared" si="21"/>
        <v>0.87824659469700872</v>
      </c>
      <c r="BG186" s="43">
        <f t="shared" si="22"/>
        <v>1.1386323682188551</v>
      </c>
      <c r="BH186" s="43">
        <f t="shared" si="23"/>
        <v>1.085082527459486</v>
      </c>
      <c r="BI186" s="22" t="str">
        <f>VLOOKUP(A186,'3.1 Metadata'!A187:B358,2,FALSE)</f>
        <v>GBR</v>
      </c>
      <c r="BJ186" s="23">
        <f t="shared" si="19"/>
        <v>1.1689125694053724</v>
      </c>
      <c r="BK186" s="660">
        <f t="shared" si="20"/>
        <v>1.0796109161307461</v>
      </c>
      <c r="BL186" s="203">
        <f>VLOOKUP(BI186,'3.1 Metadata'!$B$4:$P$197,15,FALSE)</f>
        <v>0</v>
      </c>
    </row>
    <row r="187" spans="1:64" x14ac:dyDescent="0.25">
      <c r="A187" s="36" t="s">
        <v>569</v>
      </c>
      <c r="B187" s="197" t="s">
        <v>805</v>
      </c>
      <c r="C187" t="s">
        <v>960</v>
      </c>
      <c r="D187" s="40">
        <v>1038.4190065960399</v>
      </c>
      <c r="E187" s="37">
        <v>1089.33477148982</v>
      </c>
      <c r="F187" s="37">
        <v>1128.9341791619199</v>
      </c>
      <c r="G187" s="37">
        <v>1251.89997292515</v>
      </c>
      <c r="H187" s="37">
        <v>1245.0354640478299</v>
      </c>
      <c r="I187" s="37">
        <v>1196.3107092104599</v>
      </c>
      <c r="J187" s="37">
        <v>1320.3120607404101</v>
      </c>
      <c r="K187" s="37">
        <v>1395.625</v>
      </c>
      <c r="L187" s="37">
        <v>1557.43333333333</v>
      </c>
      <c r="M187" s="37">
        <v>1571.6983333333301</v>
      </c>
      <c r="N187" s="37">
        <v>1597.5558333333299</v>
      </c>
      <c r="O187" s="37">
        <v>1653.2308333333301</v>
      </c>
      <c r="P187" s="37">
        <v>1991.39083333333</v>
      </c>
      <c r="Q187" s="37">
        <v>2177.0866666666702</v>
      </c>
      <c r="R187" s="37">
        <v>2228.8566666666702</v>
      </c>
      <c r="S187" s="37">
        <v>2263.7816666666699</v>
      </c>
      <c r="T187" s="37">
        <v>2288.2066666666701</v>
      </c>
      <c r="U187" s="41">
        <v>2294.1461505050902</v>
      </c>
      <c r="V187" s="40">
        <v>35.465835724745418</v>
      </c>
      <c r="W187" s="37">
        <v>37.907879512540397</v>
      </c>
      <c r="X187" s="37">
        <v>40.330046388924437</v>
      </c>
      <c r="Y187" s="37">
        <v>42.552270372738533</v>
      </c>
      <c r="Z187" s="37">
        <v>46.424267208187523</v>
      </c>
      <c r="AA187" s="37">
        <v>54.028912507756189</v>
      </c>
      <c r="AB187" s="37">
        <v>58.914024404672773</v>
      </c>
      <c r="AC187" s="37">
        <v>64.468860597108119</v>
      </c>
      <c r="AD187" s="37">
        <v>72.333044837815649</v>
      </c>
      <c r="AE187" s="37">
        <v>79.916364584513261</v>
      </c>
      <c r="AF187" s="37">
        <v>87.641227094082723</v>
      </c>
      <c r="AG187" s="37">
        <v>92.94426268108576</v>
      </c>
      <c r="AH187" s="38">
        <v>100</v>
      </c>
      <c r="AI187" s="37">
        <v>107.47203366759727</v>
      </c>
      <c r="AJ187" s="37">
        <v>110.37779120657254</v>
      </c>
      <c r="AK187" s="37">
        <v>113.6621228021063</v>
      </c>
      <c r="AL187" s="37">
        <v>116.46383630875022</v>
      </c>
      <c r="AM187" s="41">
        <v>116.8641375364525</v>
      </c>
      <c r="AN187" s="40">
        <v>318.10377672802701</v>
      </c>
      <c r="AO187" s="37">
        <v>331.09346552638499</v>
      </c>
      <c r="AP187" s="37">
        <v>341.72564532231002</v>
      </c>
      <c r="AQ187" s="37">
        <v>349.96441462841801</v>
      </c>
      <c r="AR187" s="37">
        <v>371.82089368840502</v>
      </c>
      <c r="AS187" s="37">
        <v>424.47143351694501</v>
      </c>
      <c r="AT187" s="37">
        <v>459.34886175789501</v>
      </c>
      <c r="AU187" s="37">
        <v>496.86978466257699</v>
      </c>
      <c r="AV187" s="37">
        <v>546.07312011718795</v>
      </c>
      <c r="AW187" s="37">
        <v>649.70495605468795</v>
      </c>
      <c r="AX187" s="37">
        <v>706.30926513671898</v>
      </c>
      <c r="AY187" s="37">
        <v>759.031494140625</v>
      </c>
      <c r="AZ187" s="37">
        <v>803.8115234375</v>
      </c>
      <c r="BA187" s="37">
        <v>848.67956542968795</v>
      </c>
      <c r="BB187" s="37">
        <v>885.08288574218795</v>
      </c>
      <c r="BC187" s="37">
        <v>890.04894405431003</v>
      </c>
      <c r="BD187" s="37">
        <v>895.99335853811601</v>
      </c>
      <c r="BE187" s="41">
        <v>888.36639640629903</v>
      </c>
      <c r="BF187" s="42">
        <f t="shared" si="21"/>
        <v>0.39157011977565315</v>
      </c>
      <c r="BG187" s="268">
        <f t="shared" si="22"/>
        <v>2.5538210131379322</v>
      </c>
      <c r="BH187" s="268">
        <f t="shared" si="23"/>
        <v>0.35601955013888187</v>
      </c>
      <c r="BI187" s="262" t="str">
        <f>VLOOKUP(A187,'3.1 Metadata'!A188:B359,2,FALSE)</f>
        <v>TZA</v>
      </c>
      <c r="BJ187" s="260">
        <f t="shared" si="19"/>
        <v>1.8065130239632998</v>
      </c>
      <c r="BK187" s="660">
        <f t="shared" si="20"/>
        <v>1.1646383630875021</v>
      </c>
      <c r="BL187" s="203">
        <f>VLOOKUP(BI187,'3.1 Metadata'!$B$4:$P$197,15,FALSE)</f>
        <v>1</v>
      </c>
    </row>
    <row r="188" spans="1:64" x14ac:dyDescent="0.25">
      <c r="A188" s="36" t="s">
        <v>570</v>
      </c>
      <c r="B188" s="197" t="s">
        <v>806</v>
      </c>
      <c r="C188" s="39" t="s">
        <v>868</v>
      </c>
      <c r="D188" s="40">
        <v>1</v>
      </c>
      <c r="E188" s="37">
        <v>1</v>
      </c>
      <c r="F188" s="37">
        <v>1</v>
      </c>
      <c r="G188" s="37">
        <v>1</v>
      </c>
      <c r="H188" s="37">
        <v>1</v>
      </c>
      <c r="I188" s="37">
        <v>1</v>
      </c>
      <c r="J188" s="37">
        <v>1</v>
      </c>
      <c r="K188" s="37">
        <v>1</v>
      </c>
      <c r="L188" s="37">
        <v>1</v>
      </c>
      <c r="M188" s="37">
        <v>1</v>
      </c>
      <c r="N188" s="37">
        <v>1</v>
      </c>
      <c r="O188" s="37">
        <v>1</v>
      </c>
      <c r="P188" s="37">
        <v>1</v>
      </c>
      <c r="Q188" s="37">
        <v>1</v>
      </c>
      <c r="R188" s="37">
        <v>1</v>
      </c>
      <c r="S188" s="37">
        <v>1</v>
      </c>
      <c r="T188" s="37">
        <v>1</v>
      </c>
      <c r="U188" s="41">
        <v>1</v>
      </c>
      <c r="V188" s="40">
        <v>78.908343965249998</v>
      </c>
      <c r="W188" s="37">
        <v>81.032723970169513</v>
      </c>
      <c r="X188" s="37">
        <v>83.556846604702912</v>
      </c>
      <c r="Y188" s="37">
        <v>86.0854477748059</v>
      </c>
      <c r="Z188" s="37">
        <v>88.39794300212462</v>
      </c>
      <c r="AA188" s="37">
        <v>90.117399416564552</v>
      </c>
      <c r="AB188" s="37">
        <v>90.804409400584532</v>
      </c>
      <c r="AC188" s="37">
        <v>91.862508274781831</v>
      </c>
      <c r="AD188" s="37">
        <v>93.781427680394714</v>
      </c>
      <c r="AE188" s="37">
        <v>95.580013859635088</v>
      </c>
      <c r="AF188" s="37">
        <v>97.257362610174113</v>
      </c>
      <c r="AG188" s="37">
        <v>99.056456021126564</v>
      </c>
      <c r="AH188" s="38">
        <v>100</v>
      </c>
      <c r="AI188" s="37">
        <v>101.04924737000228</v>
      </c>
      <c r="AJ188" s="37">
        <v>102.9490418051582</v>
      </c>
      <c r="AK188" s="37">
        <v>105.42082885606334</v>
      </c>
      <c r="AL188" s="37">
        <v>107.30275040316543</v>
      </c>
      <c r="AM188" s="41">
        <v>108.59596497091941</v>
      </c>
      <c r="AN188" s="40">
        <v>1</v>
      </c>
      <c r="AO188" s="37">
        <v>1</v>
      </c>
      <c r="AP188" s="37">
        <v>1</v>
      </c>
      <c r="AQ188" s="37">
        <v>1</v>
      </c>
      <c r="AR188" s="37">
        <v>1</v>
      </c>
      <c r="AS188" s="37">
        <v>1</v>
      </c>
      <c r="AT188" s="37">
        <v>1</v>
      </c>
      <c r="AU188" s="37">
        <v>1</v>
      </c>
      <c r="AV188" s="37">
        <v>1</v>
      </c>
      <c r="AW188" s="37">
        <v>1</v>
      </c>
      <c r="AX188" s="37">
        <v>1</v>
      </c>
      <c r="AY188" s="37">
        <v>1</v>
      </c>
      <c r="AZ188" s="37">
        <v>1</v>
      </c>
      <c r="BA188" s="37">
        <v>1</v>
      </c>
      <c r="BB188" s="37">
        <v>1</v>
      </c>
      <c r="BC188" s="37">
        <v>1</v>
      </c>
      <c r="BD188" s="37">
        <v>1</v>
      </c>
      <c r="BE188" s="41">
        <v>1</v>
      </c>
      <c r="BF188" s="42">
        <f t="shared" si="21"/>
        <v>1</v>
      </c>
      <c r="BG188" s="43">
        <f t="shared" si="22"/>
        <v>1</v>
      </c>
      <c r="BH188" s="43">
        <f t="shared" si="23"/>
        <v>1</v>
      </c>
      <c r="BI188" s="22" t="str">
        <f>VLOOKUP(A188,'3.1 Metadata'!A189:B360,2,FALSE)</f>
        <v>USA</v>
      </c>
      <c r="BJ188" s="23">
        <f t="shared" si="19"/>
        <v>1.1680799100564323</v>
      </c>
      <c r="BK188" s="660">
        <f t="shared" si="20"/>
        <v>1.0730275040316544</v>
      </c>
      <c r="BL188" s="203">
        <f>VLOOKUP(BI188,'3.1 Metadata'!$B$4:$P$197,15,FALSE)</f>
        <v>0</v>
      </c>
    </row>
    <row r="189" spans="1:64" x14ac:dyDescent="0.25">
      <c r="A189" s="36" t="s">
        <v>571</v>
      </c>
      <c r="B189" s="197" t="s">
        <v>807</v>
      </c>
      <c r="C189" s="39" t="s">
        <v>961</v>
      </c>
      <c r="D189" s="40">
        <v>28.208683333333301</v>
      </c>
      <c r="E189" s="37">
        <v>28.7037333333333</v>
      </c>
      <c r="F189" s="37">
        <v>24.4786</v>
      </c>
      <c r="G189" s="37">
        <v>24.073358333333299</v>
      </c>
      <c r="H189" s="37">
        <v>23.471025000000001</v>
      </c>
      <c r="I189" s="37">
        <v>20.9493166666667</v>
      </c>
      <c r="J189" s="37">
        <v>22.567983333333299</v>
      </c>
      <c r="K189" s="37">
        <v>20.059275</v>
      </c>
      <c r="L189" s="37">
        <v>19.314208333333301</v>
      </c>
      <c r="M189" s="37">
        <v>20.310575</v>
      </c>
      <c r="N189" s="37">
        <v>20.481608333333298</v>
      </c>
      <c r="O189" s="37">
        <v>23.246024999999999</v>
      </c>
      <c r="P189" s="37">
        <v>27.327366666666698</v>
      </c>
      <c r="Q189" s="37">
        <v>30.162600000000001</v>
      </c>
      <c r="R189" s="37">
        <v>28.676400000000001</v>
      </c>
      <c r="S189" s="37">
        <v>30.725258333333301</v>
      </c>
      <c r="T189" s="37">
        <v>35.255375000000001</v>
      </c>
      <c r="U189" s="41">
        <v>42.013291666666703</v>
      </c>
      <c r="V189" s="40">
        <v>41.53278998187043</v>
      </c>
      <c r="W189" s="37">
        <v>45.729701675765241</v>
      </c>
      <c r="X189" s="37">
        <v>46.03968885761266</v>
      </c>
      <c r="Y189" s="37">
        <v>49.047615793213886</v>
      </c>
      <c r="Z189" s="37">
        <v>53.666662004167733</v>
      </c>
      <c r="AA189" s="37">
        <v>57.972626167306899</v>
      </c>
      <c r="AB189" s="37">
        <v>62.464079780313334</v>
      </c>
      <c r="AC189" s="37">
        <v>65.529207955871215</v>
      </c>
      <c r="AD189" s="37">
        <v>71.433176974560567</v>
      </c>
      <c r="AE189" s="37">
        <v>77.546108025025035</v>
      </c>
      <c r="AF189" s="37">
        <v>83.869008156601353</v>
      </c>
      <c r="AG189" s="37">
        <v>91.729418237349165</v>
      </c>
      <c r="AH189" s="38">
        <v>100</v>
      </c>
      <c r="AI189" s="37">
        <v>116.61368389766866</v>
      </c>
      <c r="AJ189" s="37">
        <v>122.4287907452933</v>
      </c>
      <c r="AK189" s="37">
        <v>131.12354962545149</v>
      </c>
      <c r="AL189" s="37">
        <v>142.29916639252386</v>
      </c>
      <c r="AM189" s="41">
        <v>157.76450448324789</v>
      </c>
      <c r="AN189" s="40">
        <v>10.5542954232774</v>
      </c>
      <c r="AO189" s="37">
        <v>11.3161579126446</v>
      </c>
      <c r="AP189" s="37">
        <v>11.048705753072801</v>
      </c>
      <c r="AQ189" s="37">
        <v>11.424816349552501</v>
      </c>
      <c r="AR189" s="37">
        <v>12.1737251875011</v>
      </c>
      <c r="AS189" s="37">
        <v>12.899574741838901</v>
      </c>
      <c r="AT189" s="37">
        <v>13.793817557842001</v>
      </c>
      <c r="AU189" s="37">
        <v>14.3040061606831</v>
      </c>
      <c r="AV189" s="37">
        <v>15.2736978530884</v>
      </c>
      <c r="AW189" s="37">
        <v>16.9381217956543</v>
      </c>
      <c r="AX189" s="37">
        <v>18.172880172729499</v>
      </c>
      <c r="AY189" s="37">
        <v>19.472618103027301</v>
      </c>
      <c r="AZ189" s="37">
        <v>21.104578018188501</v>
      </c>
      <c r="BA189" s="37">
        <v>22.453821182251001</v>
      </c>
      <c r="BB189" s="37">
        <v>23.293806076049801</v>
      </c>
      <c r="BC189" s="37">
        <v>24.363152039618001</v>
      </c>
      <c r="BD189" s="37">
        <v>25.9759061422792</v>
      </c>
      <c r="BE189" s="41">
        <v>28.456062985243602</v>
      </c>
      <c r="BF189" s="42">
        <f t="shared" si="21"/>
        <v>0.73679279095114436</v>
      </c>
      <c r="BG189" s="43">
        <f t="shared" si="22"/>
        <v>1.3572336921335439</v>
      </c>
      <c r="BH189" s="43">
        <f t="shared" si="23"/>
        <v>0.71308689674393022</v>
      </c>
      <c r="BI189" s="22" t="str">
        <f>VLOOKUP(A189,'3.1 Metadata'!A190:B361,2,FALSE)</f>
        <v>URY</v>
      </c>
      <c r="BJ189" s="23">
        <f t="shared" si="19"/>
        <v>2.1715380184108311</v>
      </c>
      <c r="BK189" s="660">
        <f t="shared" si="20"/>
        <v>1.4229916639252385</v>
      </c>
      <c r="BL189" s="203">
        <f>VLOOKUP(BI189,'3.1 Metadata'!$B$4:$P$197,15,FALSE)</f>
        <v>0</v>
      </c>
    </row>
    <row r="190" spans="1:64" x14ac:dyDescent="0.25">
      <c r="A190" s="36" t="s">
        <v>572</v>
      </c>
      <c r="B190" s="197" t="s">
        <v>808</v>
      </c>
      <c r="C190" s="39" t="s">
        <v>962</v>
      </c>
      <c r="D190" s="40">
        <v>0</v>
      </c>
      <c r="E190" s="37">
        <v>0</v>
      </c>
      <c r="F190" s="37">
        <v>0</v>
      </c>
      <c r="G190" s="37">
        <v>0</v>
      </c>
      <c r="H190" s="37">
        <v>0</v>
      </c>
      <c r="I190" s="37">
        <v>0</v>
      </c>
      <c r="J190" s="37">
        <v>0</v>
      </c>
      <c r="K190" s="37">
        <v>0</v>
      </c>
      <c r="L190" s="37">
        <v>0</v>
      </c>
      <c r="M190" s="37">
        <v>0</v>
      </c>
      <c r="N190" s="37">
        <v>2094.9884650537601</v>
      </c>
      <c r="O190" s="37">
        <v>2310.9481588069598</v>
      </c>
      <c r="P190" s="37">
        <v>2567.9872133982699</v>
      </c>
      <c r="Q190" s="37">
        <v>2965.25349937684</v>
      </c>
      <c r="R190" s="37">
        <v>5113.8789459571699</v>
      </c>
      <c r="S190" s="37">
        <v>8069.6062365591397</v>
      </c>
      <c r="T190" s="37">
        <v>8836.7875000000004</v>
      </c>
      <c r="U190" s="41">
        <v>10054.2613341653</v>
      </c>
      <c r="V190" s="40">
        <v>10.789520150060747</v>
      </c>
      <c r="W190" s="37">
        <v>12.507025560266182</v>
      </c>
      <c r="X190" s="37">
        <v>15.187389519103366</v>
      </c>
      <c r="Y190" s="37">
        <v>18.751233227510756</v>
      </c>
      <c r="Z190" s="37">
        <v>22.857209505261505</v>
      </c>
      <c r="AA190" s="37">
        <v>28.981018214730135</v>
      </c>
      <c r="AB190" s="37">
        <v>33.983595550116036</v>
      </c>
      <c r="AC190" s="37">
        <v>50.493400574242152</v>
      </c>
      <c r="AD190" s="37">
        <v>61.413360866530219</v>
      </c>
      <c r="AE190" s="37">
        <v>70.870278225809329</v>
      </c>
      <c r="AF190" s="37">
        <v>79.366130270239509</v>
      </c>
      <c r="AG190" s="37">
        <v>90.497164668601954</v>
      </c>
      <c r="AH190" s="38">
        <v>100</v>
      </c>
      <c r="AI190" s="37">
        <v>108.93036849322681</v>
      </c>
      <c r="AJ190" s="37">
        <v>129.69447350535009</v>
      </c>
      <c r="AK190" s="37">
        <v>164.68975360558312</v>
      </c>
      <c r="AL190" s="37">
        <v>194.18569536117866</v>
      </c>
      <c r="AM190" s="41">
        <v>217.2953498601272</v>
      </c>
      <c r="AN190" s="40">
        <v>134.00738495191999</v>
      </c>
      <c r="AO190" s="37">
        <v>151.266629492091</v>
      </c>
      <c r="AP190" s="37">
        <v>178.13555904779199</v>
      </c>
      <c r="AQ190" s="37">
        <v>213.47627876930201</v>
      </c>
      <c r="AR190" s="37">
        <v>253.41398638730499</v>
      </c>
      <c r="AS190" s="37">
        <v>315.17700212054302</v>
      </c>
      <c r="AT190" s="37">
        <v>366.78529794983098</v>
      </c>
      <c r="AU190" s="37">
        <v>505.295734418878</v>
      </c>
      <c r="AV190" s="37">
        <v>601.99839932491204</v>
      </c>
      <c r="AW190" s="37">
        <v>706.90461325190802</v>
      </c>
      <c r="AX190" s="37">
        <v>804.31010352320004</v>
      </c>
      <c r="AY190" s="37">
        <v>935.23724584663205</v>
      </c>
      <c r="AZ190" s="37">
        <v>1058.67768324759</v>
      </c>
      <c r="BA190" s="37">
        <v>1179.95670461133</v>
      </c>
      <c r="BB190" s="37">
        <v>1432.90717805091</v>
      </c>
      <c r="BC190" s="37">
        <v>1776.8838900574899</v>
      </c>
      <c r="BD190" s="37">
        <v>2058.3786902145798</v>
      </c>
      <c r="BE190" s="41">
        <v>2275.91291494189</v>
      </c>
      <c r="BF190" s="42">
        <f t="shared" si="21"/>
        <v>0.2329329171052919</v>
      </c>
      <c r="BG190" s="268">
        <f t="shared" si="22"/>
        <v>4.293081512167614</v>
      </c>
      <c r="BH190" s="268" t="e">
        <f t="shared" si="23"/>
        <v>#DIV/0!</v>
      </c>
      <c r="BI190" s="262" t="str">
        <f>VLOOKUP(A190,'3.1 Metadata'!A191:B362,2,FALSE)</f>
        <v>UZB</v>
      </c>
      <c r="BJ190" s="260">
        <f t="shared" si="19"/>
        <v>3.8457638652334554</v>
      </c>
      <c r="BK190" s="660">
        <f t="shared" si="20"/>
        <v>1.9418569536117865</v>
      </c>
      <c r="BL190" s="203">
        <f>VLOOKUP(BI190,'3.1 Metadata'!$B$4:$P$197,15,FALSE)</f>
        <v>1</v>
      </c>
    </row>
    <row r="191" spans="1:64" x14ac:dyDescent="0.25">
      <c r="A191" s="36" t="s">
        <v>573</v>
      </c>
      <c r="B191" s="197" t="s">
        <v>809</v>
      </c>
      <c r="C191" s="39" t="s">
        <v>963</v>
      </c>
      <c r="D191" s="40">
        <v>122.18916666666701</v>
      </c>
      <c r="E191" s="37">
        <v>111.79</v>
      </c>
      <c r="F191" s="37">
        <v>109.245833333333</v>
      </c>
      <c r="G191" s="37">
        <v>110.64083333333301</v>
      </c>
      <c r="H191" s="37">
        <v>102.4375</v>
      </c>
      <c r="I191" s="37">
        <v>101.334166666667</v>
      </c>
      <c r="J191" s="37">
        <v>106.740833333333</v>
      </c>
      <c r="K191" s="37">
        <v>96.905833333333305</v>
      </c>
      <c r="L191" s="37">
        <v>89.469166666666695</v>
      </c>
      <c r="M191" s="37">
        <v>92.637500000000003</v>
      </c>
      <c r="N191" s="37">
        <v>94.542500000000004</v>
      </c>
      <c r="O191" s="37">
        <v>97.071666666666701</v>
      </c>
      <c r="P191" s="37">
        <v>108.989166666667</v>
      </c>
      <c r="Q191" s="37">
        <v>108.47499999999999</v>
      </c>
      <c r="R191" s="37">
        <v>107.820833333333</v>
      </c>
      <c r="S191" s="37">
        <v>110.16500000000001</v>
      </c>
      <c r="T191" s="37">
        <v>114.7325</v>
      </c>
      <c r="U191" s="41">
        <v>115.38</v>
      </c>
      <c r="V191" s="40">
        <v>70.357646369668998</v>
      </c>
      <c r="W191" s="37">
        <v>71.847032043733989</v>
      </c>
      <c r="X191" s="37">
        <v>72.148460444815782</v>
      </c>
      <c r="Y191" s="37">
        <v>74.942566252808902</v>
      </c>
      <c r="Z191" s="37">
        <v>79.271968438502768</v>
      </c>
      <c r="AA191" s="37">
        <v>84.94985596924694</v>
      </c>
      <c r="AB191" s="37">
        <v>87.120130725975059</v>
      </c>
      <c r="AC191" s="37">
        <v>88.40070118813756</v>
      </c>
      <c r="AD191" s="37">
        <v>90.866048348579938</v>
      </c>
      <c r="AE191" s="37">
        <v>90.444413366004042</v>
      </c>
      <c r="AF191" s="37">
        <v>93.159406651229801</v>
      </c>
      <c r="AG191" s="37">
        <v>94.465737305351468</v>
      </c>
      <c r="AH191" s="38">
        <v>100</v>
      </c>
      <c r="AI191" s="37">
        <v>101.57706028508517</v>
      </c>
      <c r="AJ191" s="37">
        <v>107.02519880243635</v>
      </c>
      <c r="AK191" s="37">
        <v>110.4583493324822</v>
      </c>
      <c r="AL191" s="37">
        <v>113.10214587411038</v>
      </c>
      <c r="AM191" s="41">
        <v>115.13856022705504</v>
      </c>
      <c r="AN191" s="40">
        <v>92.494807526929094</v>
      </c>
      <c r="AO191" s="37">
        <v>91.976604635011299</v>
      </c>
      <c r="AP191" s="37">
        <v>89.5723577240921</v>
      </c>
      <c r="AQ191" s="37">
        <v>90.308327008441395</v>
      </c>
      <c r="AR191" s="37">
        <v>93.026453080380705</v>
      </c>
      <c r="AS191" s="37">
        <v>97.787417209207703</v>
      </c>
      <c r="AT191" s="37">
        <v>99.526918874394894</v>
      </c>
      <c r="AU191" s="37">
        <v>99.826625234685594</v>
      </c>
      <c r="AV191" s="37">
        <v>100.51104325685201</v>
      </c>
      <c r="AW191" s="37">
        <v>98.162053771356597</v>
      </c>
      <c r="AX191" s="37">
        <v>99.364946855207506</v>
      </c>
      <c r="AY191" s="37">
        <v>98.928292163458707</v>
      </c>
      <c r="AZ191" s="37">
        <v>103.735876111981</v>
      </c>
      <c r="BA191" s="37">
        <v>104.27772215828401</v>
      </c>
      <c r="BB191" s="37">
        <v>107.843186970521</v>
      </c>
      <c r="BC191" s="37">
        <v>108.692881342577</v>
      </c>
      <c r="BD191" s="37">
        <v>109.342492604456</v>
      </c>
      <c r="BE191" s="41">
        <v>109.985664961162</v>
      </c>
      <c r="BF191" s="42">
        <f t="shared" si="21"/>
        <v>0.95302109345177688</v>
      </c>
      <c r="BG191" s="43">
        <f t="shared" si="22"/>
        <v>1.0492947185230379</v>
      </c>
      <c r="BH191" s="43">
        <f t="shared" si="23"/>
        <v>1.0301405168387072</v>
      </c>
      <c r="BI191" s="22" t="str">
        <f>VLOOKUP(A191,'3.1 Metadata'!A192:B363,2,FALSE)</f>
        <v>VUT</v>
      </c>
      <c r="BJ191" s="23">
        <f t="shared" si="19"/>
        <v>1.279425890903312</v>
      </c>
      <c r="BK191" s="660">
        <f t="shared" si="20"/>
        <v>1.1310214587411038</v>
      </c>
      <c r="BL191" s="203">
        <f>VLOOKUP(BI191,'3.1 Metadata'!$B$4:$P$197,15,FALSE)</f>
        <v>0</v>
      </c>
    </row>
    <row r="192" spans="1:64" x14ac:dyDescent="0.25">
      <c r="A192" s="36" t="s">
        <v>574</v>
      </c>
      <c r="B192" s="197" t="s">
        <v>810</v>
      </c>
      <c r="C192" t="s">
        <v>964</v>
      </c>
      <c r="D192" s="40">
        <v>1.6069583333333299</v>
      </c>
      <c r="E192" s="37">
        <v>1.89133333333333</v>
      </c>
      <c r="F192" s="37">
        <v>2.08975</v>
      </c>
      <c r="G192" s="37">
        <v>2.1469999999999998</v>
      </c>
      <c r="H192" s="37">
        <v>2.1469999999999998</v>
      </c>
      <c r="I192" s="37">
        <v>2.1469999999999998</v>
      </c>
      <c r="J192" s="37">
        <v>2.1469999999999998</v>
      </c>
      <c r="K192" s="37">
        <v>2.5820603174603201</v>
      </c>
      <c r="L192" s="37">
        <v>4.2892999999999999</v>
      </c>
      <c r="M192" s="37">
        <v>4.2892999999999999</v>
      </c>
      <c r="N192" s="37">
        <v>6.0479618416666696</v>
      </c>
      <c r="O192" s="37">
        <v>6.2842000000000002</v>
      </c>
      <c r="P192" s="37">
        <v>6.2842000000000002</v>
      </c>
      <c r="Q192" s="37">
        <v>9.2573444444416708</v>
      </c>
      <c r="R192" s="37">
        <v>9.9749999999999996</v>
      </c>
      <c r="S192" s="37">
        <v>0</v>
      </c>
      <c r="T192" s="37">
        <v>0</v>
      </c>
      <c r="U192" s="41">
        <v>0</v>
      </c>
      <c r="V192" s="40" t="e">
        <v>#DIV/0!</v>
      </c>
      <c r="W192" s="37" t="e">
        <v>#DIV/0!</v>
      </c>
      <c r="X192" s="37" t="e">
        <v>#DIV/0!</v>
      </c>
      <c r="Y192" s="37" t="e">
        <v>#DIV/0!</v>
      </c>
      <c r="Z192" s="37" t="e">
        <v>#DIV/0!</v>
      </c>
      <c r="AA192" s="37" t="e">
        <v>#DIV/0!</v>
      </c>
      <c r="AB192" s="37" t="e">
        <v>#DIV/0!</v>
      </c>
      <c r="AC192" s="37" t="e">
        <v>#DIV/0!</v>
      </c>
      <c r="AD192" s="37" t="e">
        <v>#DIV/0!</v>
      </c>
      <c r="AE192" s="37" t="e">
        <v>#DIV/0!</v>
      </c>
      <c r="AF192" s="37" t="e">
        <v>#DIV/0!</v>
      </c>
      <c r="AG192" s="37" t="e">
        <v>#DIV/0!</v>
      </c>
      <c r="AH192" s="38" t="e">
        <v>#DIV/0!</v>
      </c>
      <c r="AI192" s="37" t="e">
        <v>#DIV/0!</v>
      </c>
      <c r="AJ192" s="37" t="e">
        <v>#DIV/0!</v>
      </c>
      <c r="AK192" s="37" t="e">
        <v>#DIV/0!</v>
      </c>
      <c r="AL192" s="37" t="e">
        <v>#DIV/0!</v>
      </c>
      <c r="AM192" s="41" t="e">
        <v>#DIV/0!</v>
      </c>
      <c r="AN192" s="40">
        <v>0.51376524854165495</v>
      </c>
      <c r="AO192" s="37">
        <v>0.67016541033515598</v>
      </c>
      <c r="AP192" s="37">
        <v>0.842323679174382</v>
      </c>
      <c r="AQ192" s="37">
        <v>0.96396443224873496</v>
      </c>
      <c r="AR192" s="37">
        <v>1.0837691997246299</v>
      </c>
      <c r="AS192" s="37">
        <v>1.38342598543665</v>
      </c>
      <c r="AT192" s="37">
        <v>1.48048481712201</v>
      </c>
      <c r="AU192" s="37">
        <v>2.13578073803312</v>
      </c>
      <c r="AV192" s="37">
        <v>2.6809825897216801</v>
      </c>
      <c r="AW192" s="37" t="e">
        <v>#REF!</v>
      </c>
      <c r="AX192" s="37" t="e">
        <v>#REF!</v>
      </c>
      <c r="AY192" s="37" t="e">
        <v>#REF!</v>
      </c>
      <c r="AZ192" s="37" t="e">
        <v>#REF!</v>
      </c>
      <c r="BA192" s="37" t="e">
        <v>#REF!</v>
      </c>
      <c r="BB192" s="37" t="e">
        <v>#REF!</v>
      </c>
      <c r="BC192" s="37" t="e">
        <v>#REF!</v>
      </c>
      <c r="BD192" s="37" t="e">
        <v>#REF!</v>
      </c>
      <c r="BE192" s="41" t="e">
        <v>#REF!</v>
      </c>
      <c r="BF192" s="42" t="e">
        <f t="shared" si="21"/>
        <v>#REF!</v>
      </c>
      <c r="BG192" s="43" t="e">
        <f t="shared" si="22"/>
        <v>#REF!</v>
      </c>
      <c r="BH192" s="43">
        <f t="shared" si="23"/>
        <v>0.8271614429727363</v>
      </c>
      <c r="BI192" s="22" t="str">
        <f>VLOOKUP(A192,'3.1 Metadata'!A193:B364,2,FALSE)</f>
        <v>VEN</v>
      </c>
      <c r="BJ192" s="23" t="e">
        <f t="shared" si="19"/>
        <v>#DIV/0!</v>
      </c>
      <c r="BK192" s="660" t="e">
        <f t="shared" si="20"/>
        <v>#DIV/0!</v>
      </c>
      <c r="BL192" s="203">
        <f>VLOOKUP(BI192,'3.1 Metadata'!$B$4:$P$197,15,FALSE)</f>
        <v>0</v>
      </c>
    </row>
    <row r="193" spans="1:64" x14ac:dyDescent="0.25">
      <c r="A193" s="36" t="s">
        <v>575</v>
      </c>
      <c r="B193" s="197" t="s">
        <v>811</v>
      </c>
      <c r="C193" t="s">
        <v>965</v>
      </c>
      <c r="D193" s="40">
        <v>15509.583333333299</v>
      </c>
      <c r="E193" s="37">
        <v>15746</v>
      </c>
      <c r="F193" s="37">
        <v>15858.916666666701</v>
      </c>
      <c r="G193" s="37">
        <v>15994.25</v>
      </c>
      <c r="H193" s="37">
        <v>16105.125</v>
      </c>
      <c r="I193" s="37">
        <v>16302.25</v>
      </c>
      <c r="J193" s="37">
        <v>17065.083333333299</v>
      </c>
      <c r="K193" s="37">
        <v>18612.916666666701</v>
      </c>
      <c r="L193" s="37">
        <v>20509.75</v>
      </c>
      <c r="M193" s="37">
        <v>20828</v>
      </c>
      <c r="N193" s="37">
        <v>20933.416666666701</v>
      </c>
      <c r="O193" s="37">
        <v>21148</v>
      </c>
      <c r="P193" s="37">
        <v>21697.567500000001</v>
      </c>
      <c r="Q193" s="37">
        <v>21935.000833333299</v>
      </c>
      <c r="R193" s="37">
        <v>22370.086666666699</v>
      </c>
      <c r="S193" s="37">
        <v>22602.05</v>
      </c>
      <c r="T193" s="37">
        <v>23050.241666666701</v>
      </c>
      <c r="U193" s="41">
        <v>23208.368333333299</v>
      </c>
      <c r="V193" s="40">
        <v>30.630810331173343</v>
      </c>
      <c r="W193" s="37">
        <v>33.21400217408906</v>
      </c>
      <c r="X193" s="37">
        <v>39.461728553917141</v>
      </c>
      <c r="Y193" s="37">
        <v>42.843183543640336</v>
      </c>
      <c r="Z193" s="37">
        <v>46.969078779242047</v>
      </c>
      <c r="AA193" s="37">
        <v>57.618526515646494</v>
      </c>
      <c r="AB193" s="37">
        <v>61.199876987612413</v>
      </c>
      <c r="AC193" s="37">
        <v>68.589331106055965</v>
      </c>
      <c r="AD193" s="37">
        <v>83.171875104462217</v>
      </c>
      <c r="AE193" s="37">
        <v>92.259262298017063</v>
      </c>
      <c r="AF193" s="37">
        <v>96.651407333890418</v>
      </c>
      <c r="AG193" s="37">
        <v>100.19115282906017</v>
      </c>
      <c r="AH193" s="38">
        <v>100</v>
      </c>
      <c r="AI193" s="37">
        <v>101.11064918600108</v>
      </c>
      <c r="AJ193" s="37">
        <v>105.24181614604244</v>
      </c>
      <c r="AK193" s="37">
        <v>108.81804358668717</v>
      </c>
      <c r="AL193" s="37">
        <v>110.76436159257763</v>
      </c>
      <c r="AM193" s="41">
        <v>112.19708506211055</v>
      </c>
      <c r="AN193" s="40">
        <v>3026.83784945972</v>
      </c>
      <c r="AO193" s="37">
        <v>3196.0559276980898</v>
      </c>
      <c r="AP193" s="37">
        <v>3682.5416055834498</v>
      </c>
      <c r="AQ193" s="37">
        <v>3880.6599678529901</v>
      </c>
      <c r="AR193" s="37">
        <v>4143.0815521614704</v>
      </c>
      <c r="AS193" s="37">
        <v>4985.48135352596</v>
      </c>
      <c r="AT193" s="37">
        <v>5255.2963355968204</v>
      </c>
      <c r="AU193" s="37">
        <v>5821.9955208609999</v>
      </c>
      <c r="AV193" s="37">
        <v>6915.33544921875</v>
      </c>
      <c r="AW193" s="37">
        <v>7167.056640625</v>
      </c>
      <c r="AX193" s="37">
        <v>7369.89453125</v>
      </c>
      <c r="AY193" s="37">
        <v>7473.41943359375</v>
      </c>
      <c r="AZ193" s="37">
        <v>7413.45556640625</v>
      </c>
      <c r="BA193" s="37">
        <v>7315.61279296875</v>
      </c>
      <c r="BB193" s="37">
        <v>7395.33837890625</v>
      </c>
      <c r="BC193" s="37">
        <v>7467.3500787053599</v>
      </c>
      <c r="BD193" s="37">
        <v>7467.6029685869898</v>
      </c>
      <c r="BE193" s="41">
        <v>7474.1173110216296</v>
      </c>
      <c r="BF193" s="42">
        <f t="shared" si="21"/>
        <v>0.32397070176431175</v>
      </c>
      <c r="BG193" s="268">
        <f t="shared" si="22"/>
        <v>3.0866988729354259</v>
      </c>
      <c r="BH193" s="268">
        <f t="shared" si="23"/>
        <v>0.31279329430875452</v>
      </c>
      <c r="BI193" s="262" t="str">
        <f>VLOOKUP(A193,'3.1 Metadata'!A194:B365,2,FALSE)</f>
        <v>VNM</v>
      </c>
      <c r="BJ193" s="260">
        <f t="shared" si="19"/>
        <v>1.6148919927693814</v>
      </c>
      <c r="BK193" s="660">
        <f t="shared" si="20"/>
        <v>1.1076436159257763</v>
      </c>
      <c r="BL193" s="203">
        <f>VLOOKUP(BI193,'3.1 Metadata'!$B$4:$P$197,15,FALSE)</f>
        <v>1</v>
      </c>
    </row>
    <row r="194" spans="1:64" x14ac:dyDescent="0.25">
      <c r="A194" s="36" t="s">
        <v>576</v>
      </c>
      <c r="B194" s="197" t="s">
        <v>812</v>
      </c>
      <c r="C194" t="s">
        <v>966</v>
      </c>
      <c r="D194" s="40">
        <v>183.44833333333301</v>
      </c>
      <c r="E194" s="37">
        <v>184.775833333333</v>
      </c>
      <c r="F194" s="37">
        <v>191.509166666667</v>
      </c>
      <c r="G194" s="37">
        <v>197.04916666666699</v>
      </c>
      <c r="H194" s="37">
        <v>198.95333333333301</v>
      </c>
      <c r="I194" s="37">
        <v>199.76416666666699</v>
      </c>
      <c r="J194" s="37">
        <v>202.84666666666701</v>
      </c>
      <c r="K194" s="37">
        <v>219.59</v>
      </c>
      <c r="L194" s="37">
        <v>213.8</v>
      </c>
      <c r="M194" s="37">
        <v>214.349166666667</v>
      </c>
      <c r="N194" s="37">
        <v>214.89</v>
      </c>
      <c r="O194" s="37">
        <v>214.89</v>
      </c>
      <c r="P194" s="37">
        <v>231.19958333333301</v>
      </c>
      <c r="Q194" s="37">
        <v>283.89583333333297</v>
      </c>
      <c r="R194" s="37">
        <v>282.19499999999999</v>
      </c>
      <c r="S194" s="37">
        <v>214.89</v>
      </c>
      <c r="T194" s="37">
        <v>490.97250000000003</v>
      </c>
      <c r="U194" s="41">
        <v>740.5</v>
      </c>
      <c r="V194" s="40">
        <v>20.151273066687981</v>
      </c>
      <c r="W194" s="37">
        <v>22.993723471102214</v>
      </c>
      <c r="X194" s="37">
        <v>27.244545611814242</v>
      </c>
      <c r="Y194" s="37">
        <v>30.958547670360836</v>
      </c>
      <c r="Z194" s="37">
        <v>34.331490776367666</v>
      </c>
      <c r="AA194" s="37">
        <v>41.327474845730926</v>
      </c>
      <c r="AB194" s="37">
        <v>37.729806567839873</v>
      </c>
      <c r="AC194" s="37">
        <v>46.6401878648199</v>
      </c>
      <c r="AD194" s="37">
        <v>55.088388280923958</v>
      </c>
      <c r="AE194" s="37">
        <v>58.33489824398518</v>
      </c>
      <c r="AF194" s="37">
        <v>63.706997569930977</v>
      </c>
      <c r="AG194" s="37">
        <v>68.270452829924636</v>
      </c>
      <c r="AH194" s="38">
        <v>100</v>
      </c>
      <c r="AI194" s="37">
        <v>100.13441084426098</v>
      </c>
      <c r="AJ194" s="37">
        <v>118.71291501439178</v>
      </c>
      <c r="AK194" s="37">
        <v>136.34613368443459</v>
      </c>
      <c r="AL194" s="37">
        <v>0</v>
      </c>
      <c r="AM194" s="41">
        <v>0</v>
      </c>
      <c r="AN194" s="40">
        <v>35.421756051139198</v>
      </c>
      <c r="AO194" s="37">
        <v>39.358577569389801</v>
      </c>
      <c r="AP194" s="37">
        <v>45.225987273075198</v>
      </c>
      <c r="AQ194" s="37">
        <v>49.881713622591903</v>
      </c>
      <c r="AR194" s="37">
        <v>53.869262723466797</v>
      </c>
      <c r="AS194" s="37">
        <v>63.609319343499301</v>
      </c>
      <c r="AT194" s="37">
        <v>57.6325942608986</v>
      </c>
      <c r="AU194" s="37">
        <v>70.422675411162501</v>
      </c>
      <c r="AV194" s="37">
        <v>81.476760864257798</v>
      </c>
      <c r="AW194" s="37">
        <v>88.792991638183594</v>
      </c>
      <c r="AX194" s="37">
        <v>93.631317138671903</v>
      </c>
      <c r="AY194" s="37" t="e">
        <v>#REF!</v>
      </c>
      <c r="AZ194" s="37" t="e">
        <v>#REF!</v>
      </c>
      <c r="BA194" s="37" t="e">
        <v>#REF!</v>
      </c>
      <c r="BB194" s="37" t="e">
        <v>#REF!</v>
      </c>
      <c r="BC194" s="37" t="e">
        <v>#REF!</v>
      </c>
      <c r="BD194" s="37" t="e">
        <v>#REF!</v>
      </c>
      <c r="BE194" s="41" t="e">
        <v>#REF!</v>
      </c>
      <c r="BF194" s="42" t="e">
        <f t="shared" si="21"/>
        <v>#REF!</v>
      </c>
      <c r="BG194" s="43" t="e">
        <f t="shared" si="22"/>
        <v>#REF!</v>
      </c>
      <c r="BH194" s="43">
        <f t="shared" si="23"/>
        <v>0.3207007396109226</v>
      </c>
      <c r="BI194" s="22" t="str">
        <f>VLOOKUP(A194,'3.1 Metadata'!A195:B366,2,FALSE)</f>
        <v>YEM</v>
      </c>
      <c r="BJ194" s="23">
        <f t="shared" si="19"/>
        <v>0</v>
      </c>
      <c r="BK194" s="660">
        <f t="shared" si="20"/>
        <v>0</v>
      </c>
      <c r="BL194" s="203">
        <f>VLOOKUP(BI194,'3.1 Metadata'!$B$4:$P$197,15,FALSE)</f>
        <v>0</v>
      </c>
    </row>
    <row r="195" spans="1:64" x14ac:dyDescent="0.25">
      <c r="A195" s="36" t="s">
        <v>577</v>
      </c>
      <c r="B195" s="197" t="s">
        <v>813</v>
      </c>
      <c r="C195" s="39" t="s">
        <v>967</v>
      </c>
      <c r="D195" s="40">
        <v>4.7332710464987198</v>
      </c>
      <c r="E195" s="37">
        <v>4.7788753864357902</v>
      </c>
      <c r="F195" s="37">
        <v>4.4649999999999999</v>
      </c>
      <c r="G195" s="37">
        <v>3.6016666666666701</v>
      </c>
      <c r="H195" s="37">
        <v>4.0016666666666696</v>
      </c>
      <c r="I195" s="37">
        <v>3.7450000000000001</v>
      </c>
      <c r="J195" s="37">
        <v>5.0449999999999999</v>
      </c>
      <c r="K195" s="37">
        <v>4.7975000000000003</v>
      </c>
      <c r="L195" s="37">
        <v>4.8616666666666699</v>
      </c>
      <c r="M195" s="37">
        <v>5.1475</v>
      </c>
      <c r="N195" s="37">
        <v>5.3964833333333297</v>
      </c>
      <c r="O195" s="37">
        <v>6.1541666666666703</v>
      </c>
      <c r="P195" s="37">
        <v>8.6316666666666695</v>
      </c>
      <c r="Q195" s="37">
        <v>10.307499999999999</v>
      </c>
      <c r="R195" s="37">
        <v>9.5175000000000001</v>
      </c>
      <c r="S195" s="37">
        <v>10.4583333333333</v>
      </c>
      <c r="T195" s="37">
        <v>12.89</v>
      </c>
      <c r="U195" s="41">
        <v>18.344092645337899</v>
      </c>
      <c r="V195" s="40">
        <v>28.344592659285382</v>
      </c>
      <c r="W195" s="37">
        <v>33.933245882262405</v>
      </c>
      <c r="X195" s="37">
        <v>39.583198873551403</v>
      </c>
      <c r="Y195" s="37">
        <v>45.339487670968758</v>
      </c>
      <c r="Z195" s="37">
        <v>51.220114767419687</v>
      </c>
      <c r="AA195" s="37">
        <v>56.670060374257069</v>
      </c>
      <c r="AB195" s="37">
        <v>59.820737594542983</v>
      </c>
      <c r="AC195" s="37">
        <v>68.166276768040319</v>
      </c>
      <c r="AD195" s="37">
        <v>75.74112289801711</v>
      </c>
      <c r="AE195" s="37">
        <v>81.036954542575373</v>
      </c>
      <c r="AF195" s="37">
        <v>88.922830773869777</v>
      </c>
      <c r="AG195" s="37">
        <v>93.756481988946206</v>
      </c>
      <c r="AH195" s="38">
        <v>100</v>
      </c>
      <c r="AI195" s="37">
        <v>113.55248469470014</v>
      </c>
      <c r="AJ195" s="37">
        <v>125.01643680827182</v>
      </c>
      <c r="AK195" s="37">
        <v>134.28211871951922</v>
      </c>
      <c r="AL195" s="37">
        <v>144.53250461292282</v>
      </c>
      <c r="AM195" s="41">
        <v>164.39633250953855</v>
      </c>
      <c r="AN195" s="40">
        <v>1.0880535772676101</v>
      </c>
      <c r="AO195" s="37">
        <v>1.26843423713298</v>
      </c>
      <c r="AP195" s="37">
        <v>1.43493370508165</v>
      </c>
      <c r="AQ195" s="37">
        <v>1.5953275149064901</v>
      </c>
      <c r="AR195" s="37">
        <v>1.7550980273394501</v>
      </c>
      <c r="AS195" s="37">
        <v>1.90479400220755</v>
      </c>
      <c r="AT195" s="37">
        <v>1.9954820043763399</v>
      </c>
      <c r="AU195" s="37">
        <v>2.2476788762725901</v>
      </c>
      <c r="AV195" s="37">
        <v>2.4463460445404102</v>
      </c>
      <c r="AW195" s="37">
        <v>2.6514914035797101</v>
      </c>
      <c r="AX195" s="37">
        <v>2.8328611850738499</v>
      </c>
      <c r="AY195" s="37">
        <v>3.0648221969604501</v>
      </c>
      <c r="AZ195" s="37">
        <v>3.3664817810058598</v>
      </c>
      <c r="BA195" s="37">
        <v>3.8788266181945801</v>
      </c>
      <c r="BB195" s="37">
        <v>4.1925802230834996</v>
      </c>
      <c r="BC195" s="37">
        <v>4.39772767007846</v>
      </c>
      <c r="BD195" s="37">
        <v>4.6504100471447396</v>
      </c>
      <c r="BE195" s="41">
        <v>5.2265487977720797</v>
      </c>
      <c r="BF195" s="42">
        <f t="shared" si="21"/>
        <v>0.36077657464272611</v>
      </c>
      <c r="BG195" s="43">
        <f t="shared" si="22"/>
        <v>2.7717985875061077</v>
      </c>
      <c r="BH195" s="43">
        <f t="shared" si="23"/>
        <v>0.46851044841533923</v>
      </c>
      <c r="BI195" s="22" t="str">
        <f>VLOOKUP(A195,'3.1 Metadata'!A196:B367,2,FALSE)</f>
        <v>ZMB</v>
      </c>
      <c r="BJ195" s="23">
        <f t="shared" si="19"/>
        <v>2.1202933688859873</v>
      </c>
      <c r="BK195" s="660">
        <f t="shared" si="20"/>
        <v>1.4453250461292282</v>
      </c>
      <c r="BL195" s="203">
        <f>VLOOKUP(BI195,'3.1 Metadata'!$B$4:$P$197,15,FALSE)</f>
        <v>0</v>
      </c>
    </row>
    <row r="196" spans="1:64" x14ac:dyDescent="0.25">
      <c r="A196" s="36" t="s">
        <v>578</v>
      </c>
      <c r="B196" s="197" t="s">
        <v>814</v>
      </c>
      <c r="C196" s="39" t="s">
        <v>968</v>
      </c>
      <c r="D196" s="40">
        <v>0.69821607130572305</v>
      </c>
      <c r="E196" s="37">
        <v>5.0744194146319499</v>
      </c>
      <c r="F196" s="37">
        <v>22.389039604825498</v>
      </c>
      <c r="G196" s="37">
        <v>164.547356500646</v>
      </c>
      <c r="H196" s="37">
        <v>9686.7716695417494</v>
      </c>
      <c r="I196" s="37">
        <v>6723052073.3381004</v>
      </c>
      <c r="J196" s="37">
        <v>0</v>
      </c>
      <c r="K196" s="37">
        <v>0</v>
      </c>
      <c r="L196" s="37">
        <v>0</v>
      </c>
      <c r="M196" s="37">
        <v>0</v>
      </c>
      <c r="N196" s="37">
        <v>0</v>
      </c>
      <c r="O196" s="37">
        <v>0</v>
      </c>
      <c r="P196" s="37">
        <v>0</v>
      </c>
      <c r="Q196" s="37">
        <v>0</v>
      </c>
      <c r="R196" s="37">
        <v>0</v>
      </c>
      <c r="S196" s="37">
        <v>0</v>
      </c>
      <c r="T196" s="37">
        <v>0</v>
      </c>
      <c r="U196" s="41">
        <v>51.329013122628702</v>
      </c>
      <c r="V196" s="40">
        <v>37.036030033685975</v>
      </c>
      <c r="W196" s="37">
        <v>39.855036479209851</v>
      </c>
      <c r="X196" s="37">
        <v>41.902230712150292</v>
      </c>
      <c r="Y196" s="37">
        <v>41.056778327107274</v>
      </c>
      <c r="Z196" s="37">
        <v>41.424190036522297</v>
      </c>
      <c r="AA196" s="37">
        <v>41.983094518257957</v>
      </c>
      <c r="AB196" s="37">
        <v>82.038602320370458</v>
      </c>
      <c r="AC196" s="37">
        <v>85.400876447780348</v>
      </c>
      <c r="AD196" s="37">
        <v>87.58131091564708</v>
      </c>
      <c r="AE196" s="37">
        <v>91.109591353167502</v>
      </c>
      <c r="AF196" s="37">
        <v>99.647109351637226</v>
      </c>
      <c r="AG196" s="37">
        <v>99.395858139267958</v>
      </c>
      <c r="AH196" s="38">
        <v>100</v>
      </c>
      <c r="AI196" s="37">
        <v>102.16099269561299</v>
      </c>
      <c r="AJ196" s="37">
        <v>104.65127685784861</v>
      </c>
      <c r="AK196" s="37">
        <v>167.23625204378678</v>
      </c>
      <c r="AL196" s="37">
        <v>904.46347242925003</v>
      </c>
      <c r="AM196" s="41">
        <v>5956.4348580815113</v>
      </c>
      <c r="AN196" s="40">
        <v>0.409877145862373</v>
      </c>
      <c r="AO196" s="37">
        <v>0.42951167912894</v>
      </c>
      <c r="AP196" s="37">
        <v>0.43793263166531798</v>
      </c>
      <c r="AQ196" s="37">
        <v>0.41649263866195402</v>
      </c>
      <c r="AR196" s="37">
        <v>0.40922680320320798</v>
      </c>
      <c r="AS196" s="37">
        <v>0.406834712234659</v>
      </c>
      <c r="AT196" s="37">
        <v>0.50338476408203003</v>
      </c>
      <c r="AU196" s="37">
        <v>0.51797974827051296</v>
      </c>
      <c r="AV196" s="37">
        <v>0.52033537626266502</v>
      </c>
      <c r="AW196" s="37">
        <v>0.54924583435058605</v>
      </c>
      <c r="AX196" s="37">
        <v>0.558424472808838</v>
      </c>
      <c r="AY196" s="37">
        <v>0.54925185441970803</v>
      </c>
      <c r="AZ196" s="37">
        <v>0.53930419683456399</v>
      </c>
      <c r="BA196" s="37">
        <v>0.521861791610718</v>
      </c>
      <c r="BB196" s="37">
        <v>0.40788508420243902</v>
      </c>
      <c r="BC196" s="37">
        <v>0.636531060784711</v>
      </c>
      <c r="BD196" s="37">
        <v>3.3821726978708999</v>
      </c>
      <c r="BE196" s="41">
        <v>22.0083918081849</v>
      </c>
      <c r="BF196" s="42" t="e">
        <f t="shared" si="21"/>
        <v>#DIV/0!</v>
      </c>
      <c r="BG196" s="43">
        <f t="shared" si="22"/>
        <v>0</v>
      </c>
      <c r="BH196" s="43" t="e">
        <f t="shared" si="23"/>
        <v>#DIV/0!</v>
      </c>
      <c r="BI196" s="22" t="str">
        <f>VLOOKUP(A196,'3.1 Metadata'!A197:B368,2,FALSE)</f>
        <v>ZWE</v>
      </c>
      <c r="BJ196" s="23">
        <f t="shared" ref="BJ196" si="24">((AL196-AC196)/AC196)+1</f>
        <v>10.59079847947811</v>
      </c>
      <c r="BK196" s="660">
        <f>((AL196-AH196)/AH196)+1</f>
        <v>9.0446347242925</v>
      </c>
      <c r="BL196" s="203">
        <f>VLOOKUP(BI196,'3.1 Metadata'!$B$4:$P$197,15,FALSE)</f>
        <v>0</v>
      </c>
    </row>
    <row r="197" spans="1:64" x14ac:dyDescent="0.25">
      <c r="C197" s="238"/>
      <c r="D197" s="239"/>
      <c r="E197" s="239"/>
      <c r="F197" s="239"/>
      <c r="G197" s="28"/>
      <c r="I197" s="239"/>
      <c r="J197" s="239"/>
      <c r="K197" s="239"/>
      <c r="L197" s="28"/>
      <c r="N197" s="239"/>
      <c r="O197" s="239"/>
      <c r="P197" s="239"/>
      <c r="Q197" s="28"/>
      <c r="S197" s="239"/>
      <c r="T197" s="239"/>
      <c r="U197" s="239"/>
      <c r="V197" s="28"/>
      <c r="X197" s="239"/>
      <c r="Y197" s="239"/>
      <c r="Z197" s="239"/>
      <c r="AA197" s="28"/>
      <c r="AC197" s="239"/>
      <c r="AD197" s="239"/>
      <c r="AE197" s="239"/>
      <c r="AF197" s="240"/>
      <c r="AG197" s="240"/>
      <c r="AH197" s="240"/>
      <c r="AI197" s="240"/>
      <c r="AJ197" s="240"/>
      <c r="AK197" s="240"/>
      <c r="AL197" s="240"/>
      <c r="AM197" s="240"/>
      <c r="BL197" s="203">
        <f>SUM(BL3:BL196)</f>
        <v>62</v>
      </c>
    </row>
    <row r="198" spans="1:64" x14ac:dyDescent="0.25">
      <c r="B198" s="28">
        <v>1</v>
      </c>
      <c r="C198" s="29">
        <v>2</v>
      </c>
      <c r="D198" s="28">
        <v>3</v>
      </c>
      <c r="E198" s="29">
        <v>4</v>
      </c>
      <c r="F198" s="28">
        <v>5</v>
      </c>
      <c r="G198" s="29">
        <v>6</v>
      </c>
      <c r="H198" s="28">
        <v>7</v>
      </c>
      <c r="I198" s="29">
        <v>8</v>
      </c>
      <c r="J198" s="28">
        <v>9</v>
      </c>
      <c r="K198" s="29">
        <v>10</v>
      </c>
      <c r="L198" s="28">
        <v>11</v>
      </c>
      <c r="M198" s="29">
        <v>12</v>
      </c>
      <c r="N198" s="28">
        <v>13</v>
      </c>
      <c r="O198" s="29">
        <v>14</v>
      </c>
      <c r="P198" s="28">
        <v>15</v>
      </c>
      <c r="Q198" s="29">
        <v>16</v>
      </c>
      <c r="R198" s="28">
        <v>17</v>
      </c>
      <c r="S198" s="29">
        <v>18</v>
      </c>
      <c r="T198" s="28">
        <v>19</v>
      </c>
      <c r="U198" s="29">
        <v>20</v>
      </c>
      <c r="V198" s="28">
        <v>21</v>
      </c>
      <c r="W198" s="29">
        <v>22</v>
      </c>
      <c r="X198" s="28">
        <v>23</v>
      </c>
      <c r="Y198" s="29">
        <v>24</v>
      </c>
      <c r="Z198" s="28">
        <v>25</v>
      </c>
      <c r="AA198" s="29">
        <v>26</v>
      </c>
      <c r="AB198" s="28">
        <v>27</v>
      </c>
      <c r="AC198" s="29">
        <v>28</v>
      </c>
      <c r="AD198" s="28">
        <v>29</v>
      </c>
      <c r="AE198" s="29">
        <v>30</v>
      </c>
      <c r="AF198" s="28">
        <v>31</v>
      </c>
      <c r="AG198" s="29">
        <v>32</v>
      </c>
      <c r="AH198" s="28">
        <v>33</v>
      </c>
      <c r="AI198" s="29">
        <v>34</v>
      </c>
      <c r="AJ198" s="28">
        <v>35</v>
      </c>
      <c r="AK198" s="29">
        <v>36</v>
      </c>
      <c r="AL198" s="28">
        <v>37</v>
      </c>
      <c r="AM198" s="29">
        <v>38</v>
      </c>
      <c r="AN198" s="28">
        <v>39</v>
      </c>
      <c r="AO198" s="29">
        <v>40</v>
      </c>
      <c r="AP198" s="28">
        <v>41</v>
      </c>
      <c r="AQ198" s="29">
        <v>42</v>
      </c>
      <c r="AR198" s="28">
        <v>43</v>
      </c>
      <c r="AS198" s="29">
        <v>44</v>
      </c>
      <c r="AT198" s="28">
        <v>45</v>
      </c>
      <c r="AU198" s="29">
        <v>46</v>
      </c>
      <c r="AV198" s="28">
        <v>47</v>
      </c>
      <c r="AW198" s="29">
        <v>48</v>
      </c>
      <c r="AX198" s="28">
        <v>49</v>
      </c>
      <c r="AY198" s="29">
        <v>50</v>
      </c>
      <c r="AZ198" s="28">
        <v>51</v>
      </c>
      <c r="BA198" s="29">
        <v>52</v>
      </c>
      <c r="BB198" s="28">
        <v>53</v>
      </c>
      <c r="BC198" s="29">
        <v>54</v>
      </c>
      <c r="BD198" s="28">
        <v>55</v>
      </c>
      <c r="BE198" s="29">
        <v>56</v>
      </c>
      <c r="BF198" s="28">
        <v>57</v>
      </c>
      <c r="BG198" s="29">
        <v>58</v>
      </c>
      <c r="BH198" s="28">
        <v>59</v>
      </c>
      <c r="BI198" s="29">
        <v>60</v>
      </c>
      <c r="BJ198" s="28">
        <v>61</v>
      </c>
      <c r="BK198" s="28"/>
      <c r="BL198" s="29">
        <v>62</v>
      </c>
    </row>
  </sheetData>
  <autoFilter ref="A2:BL198" xr:uid="{00000000-0001-0000-0200-000000000000}"/>
  <mergeCells count="3">
    <mergeCell ref="D1:U1"/>
    <mergeCell ref="V1:AM1"/>
    <mergeCell ref="AN1:BE1"/>
  </mergeCells>
  <phoneticPr fontId="57" type="noConversion"/>
  <pageMargins left="0.7" right="0.7" top="0.75" bottom="0.75" header="0.3" footer="0.3"/>
  <pageSetup paperSize="9" orientation="portrait" vertic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sheetPr>
  <dimension ref="A1:F216"/>
  <sheetViews>
    <sheetView zoomScaleNormal="100" workbookViewId="0">
      <pane ySplit="1" topLeftCell="A2" activePane="bottomLeft" state="frozen"/>
      <selection pane="bottomLeft" activeCell="A41" sqref="A41"/>
    </sheetView>
  </sheetViews>
  <sheetFormatPr defaultRowHeight="15" x14ac:dyDescent="0.25"/>
  <cols>
    <col min="1" max="1" width="9.140625" style="34"/>
    <col min="2" max="2" width="38.85546875" style="29" customWidth="1"/>
    <col min="3" max="3" width="17.28515625" style="49" customWidth="1"/>
    <col min="4" max="4" width="17.28515625" style="50" customWidth="1"/>
    <col min="5" max="5" width="20.140625" style="49" customWidth="1"/>
    <col min="6" max="6" width="17.42578125" style="29" customWidth="1"/>
    <col min="7" max="16384" width="9.140625" style="29"/>
  </cols>
  <sheetData>
    <row r="1" spans="1:6" s="28" customFormat="1" ht="81.75" customHeight="1" x14ac:dyDescent="0.25">
      <c r="A1" s="208" t="s">
        <v>53</v>
      </c>
      <c r="B1" s="207" t="s">
        <v>188</v>
      </c>
      <c r="C1" s="207" t="s">
        <v>969</v>
      </c>
      <c r="D1" s="402" t="s">
        <v>970</v>
      </c>
      <c r="E1" s="207" t="s">
        <v>971</v>
      </c>
      <c r="F1" s="402" t="s">
        <v>972</v>
      </c>
    </row>
    <row r="2" spans="1:6" x14ac:dyDescent="0.25">
      <c r="A2" s="30" t="s">
        <v>610</v>
      </c>
      <c r="B2" s="46" t="s">
        <v>384</v>
      </c>
      <c r="C2" s="44" t="s">
        <v>973</v>
      </c>
      <c r="D2" s="45">
        <v>34</v>
      </c>
      <c r="E2" s="44" t="s">
        <v>974</v>
      </c>
      <c r="F2" s="46">
        <v>398</v>
      </c>
    </row>
    <row r="3" spans="1:6" x14ac:dyDescent="0.25">
      <c r="A3" s="31" t="s">
        <v>613</v>
      </c>
      <c r="B3" s="46" t="s">
        <v>386</v>
      </c>
      <c r="C3" s="44" t="s">
        <v>607</v>
      </c>
      <c r="D3" s="45">
        <v>12</v>
      </c>
      <c r="E3" s="44" t="s">
        <v>975</v>
      </c>
      <c r="F3" s="46">
        <v>309</v>
      </c>
    </row>
    <row r="4" spans="1:6" x14ac:dyDescent="0.25">
      <c r="A4" s="31" t="s">
        <v>616</v>
      </c>
      <c r="B4" s="46" t="s">
        <v>387</v>
      </c>
      <c r="C4" s="47" t="s">
        <v>973</v>
      </c>
      <c r="D4" s="45">
        <v>48</v>
      </c>
      <c r="E4" s="47" t="s">
        <v>975</v>
      </c>
      <c r="F4" s="46">
        <v>1541</v>
      </c>
    </row>
    <row r="5" spans="1:6" x14ac:dyDescent="0.25">
      <c r="A5" s="31" t="s">
        <v>619</v>
      </c>
      <c r="B5" s="46" t="s">
        <v>389</v>
      </c>
      <c r="C5" s="47" t="s">
        <v>976</v>
      </c>
      <c r="D5" s="45">
        <v>7</v>
      </c>
      <c r="E5" s="47"/>
      <c r="F5" s="46">
        <v>86</v>
      </c>
    </row>
    <row r="6" spans="1:6" x14ac:dyDescent="0.25">
      <c r="A6" s="31" t="s">
        <v>621</v>
      </c>
      <c r="B6" s="46" t="s">
        <v>189</v>
      </c>
      <c r="C6" s="47" t="s">
        <v>973</v>
      </c>
      <c r="D6" s="45">
        <v>18</v>
      </c>
      <c r="E6" s="47" t="s">
        <v>977</v>
      </c>
      <c r="F6" s="46">
        <v>163</v>
      </c>
    </row>
    <row r="7" spans="1:6" x14ac:dyDescent="0.25">
      <c r="A7" s="31" t="s">
        <v>622</v>
      </c>
      <c r="B7" s="46" t="s">
        <v>390</v>
      </c>
      <c r="C7" s="47" t="s">
        <v>976</v>
      </c>
      <c r="D7" s="45">
        <v>6</v>
      </c>
      <c r="E7" s="47"/>
      <c r="F7" s="46">
        <v>56</v>
      </c>
    </row>
    <row r="8" spans="1:6" x14ac:dyDescent="0.25">
      <c r="A8" s="31" t="s">
        <v>624</v>
      </c>
      <c r="B8" s="46" t="s">
        <v>391</v>
      </c>
      <c r="C8" s="47" t="s">
        <v>973</v>
      </c>
      <c r="D8" s="45">
        <v>24</v>
      </c>
      <c r="E8" s="47" t="s">
        <v>978</v>
      </c>
      <c r="F8" s="46">
        <v>511</v>
      </c>
    </row>
    <row r="9" spans="1:6" x14ac:dyDescent="0.25">
      <c r="A9" s="31" t="s">
        <v>625</v>
      </c>
      <c r="B9" s="46" t="s">
        <v>392</v>
      </c>
      <c r="C9" s="47" t="s">
        <v>973</v>
      </c>
      <c r="D9" s="45">
        <v>11</v>
      </c>
      <c r="E9" s="47"/>
      <c r="F9" s="46">
        <v>122</v>
      </c>
    </row>
    <row r="10" spans="1:6" x14ac:dyDescent="0.25">
      <c r="A10" s="31" t="s">
        <v>626</v>
      </c>
      <c r="B10" s="46" t="s">
        <v>393</v>
      </c>
      <c r="C10" s="47" t="s">
        <v>979</v>
      </c>
      <c r="D10" s="45">
        <v>11</v>
      </c>
      <c r="E10" s="47" t="s">
        <v>980</v>
      </c>
      <c r="F10" s="46">
        <v>664</v>
      </c>
    </row>
    <row r="11" spans="1:6" x14ac:dyDescent="0.25">
      <c r="A11" s="31" t="s">
        <v>628</v>
      </c>
      <c r="B11" s="46" t="s">
        <v>394</v>
      </c>
      <c r="C11" s="47" t="s">
        <v>979</v>
      </c>
      <c r="D11" s="45">
        <v>9</v>
      </c>
      <c r="E11" s="47" t="s">
        <v>974</v>
      </c>
      <c r="F11" s="46">
        <v>2354</v>
      </c>
    </row>
    <row r="12" spans="1:6" x14ac:dyDescent="0.25">
      <c r="A12" s="31" t="s">
        <v>629</v>
      </c>
      <c r="B12" s="46" t="s">
        <v>395</v>
      </c>
      <c r="C12" s="47" t="s">
        <v>974</v>
      </c>
      <c r="D12" s="45">
        <v>78</v>
      </c>
      <c r="E12" s="47"/>
      <c r="F12" s="46">
        <v>400</v>
      </c>
    </row>
    <row r="13" spans="1:6" x14ac:dyDescent="0.25">
      <c r="A13" s="31" t="s">
        <v>630</v>
      </c>
      <c r="B13" s="46" t="s">
        <v>396</v>
      </c>
      <c r="C13" s="47" t="s">
        <v>974</v>
      </c>
      <c r="D13" s="45">
        <v>33</v>
      </c>
      <c r="E13" s="47"/>
      <c r="F13" s="46">
        <v>156</v>
      </c>
    </row>
    <row r="14" spans="1:6" x14ac:dyDescent="0.25">
      <c r="A14" s="31" t="s">
        <v>631</v>
      </c>
      <c r="B14" s="46" t="s">
        <v>397</v>
      </c>
      <c r="C14" s="47" t="s">
        <v>981</v>
      </c>
      <c r="D14" s="45">
        <v>5</v>
      </c>
      <c r="E14" s="47"/>
      <c r="F14" s="46">
        <v>157</v>
      </c>
    </row>
    <row r="15" spans="1:6" x14ac:dyDescent="0.25">
      <c r="A15" s="31" t="s">
        <v>632</v>
      </c>
      <c r="B15" s="46" t="s">
        <v>398</v>
      </c>
      <c r="C15" s="47" t="s">
        <v>982</v>
      </c>
      <c r="D15" s="45">
        <v>7</v>
      </c>
      <c r="E15" s="47" t="s">
        <v>974</v>
      </c>
      <c r="F15" s="46">
        <v>64</v>
      </c>
    </row>
    <row r="16" spans="1:6" x14ac:dyDescent="0.25">
      <c r="A16" s="31" t="s">
        <v>634</v>
      </c>
      <c r="B16" s="46" t="s">
        <v>399</v>
      </c>
      <c r="C16" s="47" t="s">
        <v>976</v>
      </c>
      <c r="D16" s="45">
        <v>11</v>
      </c>
      <c r="E16" s="47"/>
      <c r="F16" s="46">
        <v>96</v>
      </c>
    </row>
    <row r="17" spans="1:6" x14ac:dyDescent="0.25">
      <c r="A17" s="31" t="s">
        <v>635</v>
      </c>
      <c r="B17" s="46" t="s">
        <v>400</v>
      </c>
      <c r="C17" s="47" t="s">
        <v>607</v>
      </c>
      <c r="D17" s="45">
        <v>7</v>
      </c>
      <c r="E17" s="47" t="s">
        <v>974</v>
      </c>
      <c r="F17" s="46">
        <v>118</v>
      </c>
    </row>
    <row r="18" spans="1:6" x14ac:dyDescent="0.25">
      <c r="A18" s="31" t="s">
        <v>636</v>
      </c>
      <c r="B18" s="46" t="s">
        <v>401</v>
      </c>
      <c r="C18" s="47" t="s">
        <v>973</v>
      </c>
      <c r="D18" s="45">
        <v>11</v>
      </c>
      <c r="E18" s="47" t="s">
        <v>983</v>
      </c>
      <c r="F18" s="46">
        <v>43</v>
      </c>
    </row>
    <row r="19" spans="1:6" x14ac:dyDescent="0.25">
      <c r="A19" s="31" t="s">
        <v>637</v>
      </c>
      <c r="B19" s="46" t="s">
        <v>402</v>
      </c>
      <c r="C19" s="47" t="s">
        <v>974</v>
      </c>
      <c r="D19" s="45">
        <v>6</v>
      </c>
      <c r="E19" s="47" t="s">
        <v>984</v>
      </c>
      <c r="F19" s="46">
        <v>12</v>
      </c>
    </row>
    <row r="20" spans="1:6" x14ac:dyDescent="0.25">
      <c r="A20" s="31" t="s">
        <v>638</v>
      </c>
      <c r="B20" s="46" t="s">
        <v>403</v>
      </c>
      <c r="C20" s="47" t="s">
        <v>978</v>
      </c>
      <c r="D20" s="45">
        <v>12</v>
      </c>
      <c r="E20" s="47" t="s">
        <v>975</v>
      </c>
      <c r="F20" s="46">
        <v>77</v>
      </c>
    </row>
    <row r="21" spans="1:6" x14ac:dyDescent="0.25">
      <c r="A21" s="31" t="s">
        <v>639</v>
      </c>
      <c r="B21" s="46" t="s">
        <v>404</v>
      </c>
      <c r="C21" s="47" t="s">
        <v>974</v>
      </c>
      <c r="D21" s="45">
        <v>20</v>
      </c>
      <c r="E21" s="47" t="s">
        <v>985</v>
      </c>
      <c r="F21" s="46">
        <v>262</v>
      </c>
    </row>
    <row r="22" spans="1:6" x14ac:dyDescent="0.25">
      <c r="A22" s="31" t="s">
        <v>640</v>
      </c>
      <c r="B22" s="46" t="s">
        <v>405</v>
      </c>
      <c r="C22" s="47" t="s">
        <v>978</v>
      </c>
      <c r="D22" s="45">
        <v>9</v>
      </c>
      <c r="E22" s="47" t="s">
        <v>973</v>
      </c>
      <c r="F22" s="46">
        <v>112</v>
      </c>
    </row>
    <row r="23" spans="1:6" x14ac:dyDescent="0.25">
      <c r="A23" s="31" t="s">
        <v>641</v>
      </c>
      <c r="B23" s="46" t="s">
        <v>406</v>
      </c>
      <c r="C23" s="47" t="s">
        <v>986</v>
      </c>
      <c r="D23" s="45">
        <v>3</v>
      </c>
      <c r="E23" s="47" t="s">
        <v>975</v>
      </c>
      <c r="F23" s="46">
        <v>105</v>
      </c>
    </row>
    <row r="24" spans="1:6" x14ac:dyDescent="0.25">
      <c r="A24" s="31" t="s">
        <v>642</v>
      </c>
      <c r="B24" s="46" t="s">
        <v>407</v>
      </c>
      <c r="C24" s="47" t="s">
        <v>974</v>
      </c>
      <c r="D24" s="45">
        <v>9</v>
      </c>
      <c r="E24" s="47" t="s">
        <v>985</v>
      </c>
      <c r="F24" s="46">
        <v>28</v>
      </c>
    </row>
    <row r="25" spans="1:6" x14ac:dyDescent="0.25">
      <c r="A25" s="31" t="s">
        <v>643</v>
      </c>
      <c r="B25" s="46" t="s">
        <v>408</v>
      </c>
      <c r="C25" s="47" t="s">
        <v>979</v>
      </c>
      <c r="D25" s="45">
        <v>27</v>
      </c>
      <c r="E25" s="47" t="s">
        <v>987</v>
      </c>
      <c r="F25" s="46">
        <v>558</v>
      </c>
    </row>
    <row r="26" spans="1:6" x14ac:dyDescent="0.25">
      <c r="A26" s="31" t="s">
        <v>644</v>
      </c>
      <c r="B26" s="46" t="s">
        <v>409</v>
      </c>
      <c r="C26" s="47" t="s">
        <v>974</v>
      </c>
      <c r="D26" s="45">
        <v>4</v>
      </c>
      <c r="E26" s="47" t="s">
        <v>988</v>
      </c>
      <c r="F26" s="46">
        <v>38</v>
      </c>
    </row>
    <row r="27" spans="1:6" x14ac:dyDescent="0.25">
      <c r="A27" s="31" t="s">
        <v>645</v>
      </c>
      <c r="B27" s="46" t="s">
        <v>410</v>
      </c>
      <c r="C27" s="47" t="s">
        <v>607</v>
      </c>
      <c r="D27" s="45">
        <v>28</v>
      </c>
      <c r="E27" s="47" t="s">
        <v>980</v>
      </c>
      <c r="F27" s="46">
        <v>262</v>
      </c>
    </row>
    <row r="28" spans="1:6" x14ac:dyDescent="0.25">
      <c r="A28" s="31" t="s">
        <v>646</v>
      </c>
      <c r="B28" s="46" t="s">
        <v>411</v>
      </c>
      <c r="C28" s="47" t="s">
        <v>607</v>
      </c>
      <c r="D28" s="45">
        <v>13</v>
      </c>
      <c r="E28" s="47" t="s">
        <v>973</v>
      </c>
      <c r="F28" s="46">
        <v>45</v>
      </c>
    </row>
    <row r="29" spans="1:6" x14ac:dyDescent="0.25">
      <c r="A29" s="31" t="s">
        <v>647</v>
      </c>
      <c r="B29" s="46" t="s">
        <v>412</v>
      </c>
      <c r="C29" s="47" t="s">
        <v>973</v>
      </c>
      <c r="D29" s="45">
        <v>17</v>
      </c>
      <c r="E29" s="47" t="s">
        <v>975</v>
      </c>
      <c r="F29" s="46">
        <v>129</v>
      </c>
    </row>
    <row r="30" spans="1:6" x14ac:dyDescent="0.25">
      <c r="A30" s="31" t="s">
        <v>648</v>
      </c>
      <c r="B30" s="46" t="s">
        <v>413</v>
      </c>
      <c r="C30" s="47" t="s">
        <v>973</v>
      </c>
      <c r="D30" s="45">
        <v>24</v>
      </c>
      <c r="E30" s="47" t="s">
        <v>974</v>
      </c>
      <c r="F30" s="46">
        <v>185</v>
      </c>
    </row>
    <row r="31" spans="1:6" x14ac:dyDescent="0.25">
      <c r="A31" s="31" t="s">
        <v>649</v>
      </c>
      <c r="B31" s="46" t="s">
        <v>414</v>
      </c>
      <c r="C31" s="47" t="s">
        <v>607</v>
      </c>
      <c r="D31" s="45">
        <v>10</v>
      </c>
      <c r="E31" s="47" t="s">
        <v>978</v>
      </c>
      <c r="F31" s="46">
        <v>58</v>
      </c>
    </row>
    <row r="32" spans="1:6" x14ac:dyDescent="0.25">
      <c r="A32" s="31" t="s">
        <v>650</v>
      </c>
      <c r="B32" s="46" t="s">
        <v>415</v>
      </c>
      <c r="C32" s="47" t="s">
        <v>973</v>
      </c>
      <c r="D32" s="45">
        <v>13</v>
      </c>
      <c r="E32" s="47" t="s">
        <v>986</v>
      </c>
      <c r="F32" s="46">
        <v>288</v>
      </c>
    </row>
    <row r="33" spans="1:6" x14ac:dyDescent="0.25">
      <c r="A33" s="31" t="s">
        <v>651</v>
      </c>
      <c r="B33" s="46" t="s">
        <v>416</v>
      </c>
      <c r="C33" s="47" t="s">
        <v>986</v>
      </c>
      <c r="D33" s="45">
        <v>22</v>
      </c>
      <c r="E33" s="47" t="s">
        <v>976</v>
      </c>
      <c r="F33" s="46">
        <v>32</v>
      </c>
    </row>
    <row r="34" spans="1:6" x14ac:dyDescent="0.25">
      <c r="A34" s="31" t="s">
        <v>652</v>
      </c>
      <c r="B34" s="46" t="s">
        <v>417</v>
      </c>
      <c r="C34" s="47" t="s">
        <v>989</v>
      </c>
      <c r="D34" s="45">
        <v>17</v>
      </c>
      <c r="E34" s="47" t="s">
        <v>990</v>
      </c>
      <c r="F34" s="46">
        <v>71</v>
      </c>
    </row>
    <row r="35" spans="1:6" x14ac:dyDescent="0.25">
      <c r="A35" s="31" t="s">
        <v>653</v>
      </c>
      <c r="B35" s="46" t="s">
        <v>418</v>
      </c>
      <c r="C35" s="47" t="s">
        <v>607</v>
      </c>
      <c r="D35" s="45">
        <v>23</v>
      </c>
      <c r="E35" s="47" t="s">
        <v>978</v>
      </c>
      <c r="F35" s="46">
        <v>54</v>
      </c>
    </row>
    <row r="36" spans="1:6" x14ac:dyDescent="0.25">
      <c r="A36" s="31" t="s">
        <v>654</v>
      </c>
      <c r="B36" s="46" t="s">
        <v>419</v>
      </c>
      <c r="C36" s="47" t="s">
        <v>607</v>
      </c>
      <c r="D36" s="45">
        <v>15</v>
      </c>
      <c r="E36" s="47" t="s">
        <v>973</v>
      </c>
      <c r="F36" s="46">
        <v>53</v>
      </c>
    </row>
    <row r="37" spans="1:6" x14ac:dyDescent="0.25">
      <c r="A37" s="31" t="s">
        <v>655</v>
      </c>
      <c r="B37" s="46" t="s">
        <v>420</v>
      </c>
      <c r="C37" s="47" t="s">
        <v>973</v>
      </c>
      <c r="D37" s="45">
        <v>31</v>
      </c>
      <c r="E37" s="47" t="s">
        <v>989</v>
      </c>
      <c r="F37" s="46">
        <v>350</v>
      </c>
    </row>
    <row r="38" spans="1:6" x14ac:dyDescent="0.25">
      <c r="A38" s="31" t="s">
        <v>656</v>
      </c>
      <c r="B38" s="46" t="s">
        <v>421</v>
      </c>
      <c r="C38" s="47" t="s">
        <v>978</v>
      </c>
      <c r="D38" s="45">
        <v>33</v>
      </c>
      <c r="E38" s="47" t="s">
        <v>980</v>
      </c>
      <c r="F38" s="46">
        <v>1105</v>
      </c>
    </row>
    <row r="39" spans="1:6" s="28" customFormat="1" ht="16.5" customHeight="1" x14ac:dyDescent="0.25">
      <c r="A39" s="31" t="s">
        <v>657</v>
      </c>
      <c r="B39" s="46" t="s">
        <v>422</v>
      </c>
      <c r="C39" s="48" t="s">
        <v>991</v>
      </c>
      <c r="D39" s="45">
        <v>3</v>
      </c>
      <c r="E39" s="48"/>
      <c r="F39" s="46">
        <v>26</v>
      </c>
    </row>
    <row r="40" spans="1:6" x14ac:dyDescent="0.25">
      <c r="A40" s="31" t="s">
        <v>658</v>
      </c>
      <c r="B40" s="46" t="s">
        <v>423</v>
      </c>
      <c r="C40" s="47" t="s">
        <v>973</v>
      </c>
      <c r="D40" s="45">
        <v>11</v>
      </c>
      <c r="E40" s="47" t="s">
        <v>992</v>
      </c>
      <c r="F40" s="46">
        <v>216</v>
      </c>
    </row>
    <row r="41" spans="1:6" x14ac:dyDescent="0.25">
      <c r="A41" s="31" t="s">
        <v>659</v>
      </c>
      <c r="B41" s="46" t="s">
        <v>424</v>
      </c>
      <c r="C41" s="47" t="s">
        <v>978</v>
      </c>
      <c r="D41" s="45">
        <v>12</v>
      </c>
      <c r="E41" s="47" t="s">
        <v>974</v>
      </c>
      <c r="F41" s="46">
        <v>86</v>
      </c>
    </row>
    <row r="42" spans="1:6" x14ac:dyDescent="0.25">
      <c r="A42" s="31" t="s">
        <v>660</v>
      </c>
      <c r="B42" s="46" t="s">
        <v>425</v>
      </c>
      <c r="C42" s="47" t="s">
        <v>993</v>
      </c>
      <c r="D42" s="45">
        <v>1</v>
      </c>
      <c r="E42" s="47"/>
      <c r="F42" s="46">
        <v>20</v>
      </c>
    </row>
    <row r="43" spans="1:6" x14ac:dyDescent="0.25">
      <c r="A43" s="31" t="s">
        <v>661</v>
      </c>
      <c r="B43" s="46" t="s">
        <v>426</v>
      </c>
      <c r="C43" s="47" t="s">
        <v>973</v>
      </c>
      <c r="D43" s="45">
        <v>7</v>
      </c>
      <c r="E43" s="47" t="s">
        <v>994</v>
      </c>
      <c r="F43" s="46">
        <v>81</v>
      </c>
    </row>
    <row r="44" spans="1:6" x14ac:dyDescent="0.25">
      <c r="A44" s="31" t="s">
        <v>662</v>
      </c>
      <c r="B44" s="46" t="s">
        <v>427</v>
      </c>
      <c r="C44" s="47" t="s">
        <v>974</v>
      </c>
      <c r="D44" s="45">
        <v>14</v>
      </c>
      <c r="E44" s="47" t="s">
        <v>607</v>
      </c>
      <c r="F44" s="46">
        <v>33</v>
      </c>
    </row>
    <row r="45" spans="1:6" x14ac:dyDescent="0.25">
      <c r="A45" s="31" t="s">
        <v>663</v>
      </c>
      <c r="B45" s="46" t="s">
        <v>428</v>
      </c>
      <c r="C45" s="47" t="s">
        <v>986</v>
      </c>
      <c r="D45" s="45">
        <v>21</v>
      </c>
      <c r="E45" s="47" t="s">
        <v>975</v>
      </c>
      <c r="F45" s="46">
        <v>556</v>
      </c>
    </row>
    <row r="46" spans="1:6" x14ac:dyDescent="0.25">
      <c r="A46" s="31" t="s">
        <v>664</v>
      </c>
      <c r="B46" s="46" t="s">
        <v>429</v>
      </c>
      <c r="C46" s="47" t="s">
        <v>973</v>
      </c>
      <c r="D46" s="45">
        <v>16</v>
      </c>
      <c r="E46" s="47" t="s">
        <v>980</v>
      </c>
      <c r="F46" s="46">
        <v>168</v>
      </c>
    </row>
    <row r="47" spans="1:6" x14ac:dyDescent="0.25">
      <c r="A47" s="31" t="s">
        <v>665</v>
      </c>
      <c r="B47" s="46" t="s">
        <v>430</v>
      </c>
      <c r="C47" s="47" t="s">
        <v>974</v>
      </c>
      <c r="D47" s="45">
        <v>6</v>
      </c>
      <c r="E47" s="47"/>
      <c r="F47" s="46">
        <v>180</v>
      </c>
    </row>
    <row r="48" spans="1:6" x14ac:dyDescent="0.25">
      <c r="A48" s="31" t="s">
        <v>666</v>
      </c>
      <c r="B48" s="46" t="s">
        <v>431</v>
      </c>
      <c r="C48" s="47" t="s">
        <v>607</v>
      </c>
      <c r="D48" s="45">
        <v>14</v>
      </c>
      <c r="E48" s="47" t="s">
        <v>974</v>
      </c>
      <c r="F48" s="46">
        <v>77</v>
      </c>
    </row>
    <row r="49" spans="1:6" x14ac:dyDescent="0.25">
      <c r="A49" s="31" t="s">
        <v>667</v>
      </c>
      <c r="B49" s="46" t="s">
        <v>432</v>
      </c>
      <c r="C49" s="47" t="s">
        <v>607</v>
      </c>
      <c r="D49" s="45">
        <v>5</v>
      </c>
      <c r="E49" s="47" t="s">
        <v>980</v>
      </c>
      <c r="F49" s="46">
        <v>99</v>
      </c>
    </row>
    <row r="50" spans="1:6" x14ac:dyDescent="0.25">
      <c r="A50" s="31" t="s">
        <v>668</v>
      </c>
      <c r="B50" s="46" t="s">
        <v>433</v>
      </c>
      <c r="C50" s="47" t="s">
        <v>607</v>
      </c>
      <c r="D50" s="45">
        <v>6</v>
      </c>
      <c r="E50" s="47" t="s">
        <v>975</v>
      </c>
      <c r="F50" s="46">
        <v>46</v>
      </c>
    </row>
    <row r="51" spans="1:6" x14ac:dyDescent="0.25">
      <c r="A51" s="31" t="s">
        <v>669</v>
      </c>
      <c r="B51" s="46" t="s">
        <v>434</v>
      </c>
      <c r="C51" s="47" t="s">
        <v>976</v>
      </c>
      <c r="D51" s="45">
        <v>10</v>
      </c>
      <c r="E51" s="47"/>
      <c r="F51" s="46">
        <v>41</v>
      </c>
    </row>
    <row r="52" spans="1:6" x14ac:dyDescent="0.25">
      <c r="A52" s="31" t="s">
        <v>670</v>
      </c>
      <c r="B52" s="46" t="s">
        <v>435</v>
      </c>
      <c r="C52" s="47" t="s">
        <v>973</v>
      </c>
      <c r="D52" s="45">
        <v>32</v>
      </c>
      <c r="E52" s="47" t="s">
        <v>980</v>
      </c>
      <c r="F52" s="46">
        <v>155</v>
      </c>
    </row>
    <row r="53" spans="1:6" x14ac:dyDescent="0.25">
      <c r="A53" s="31" t="s">
        <v>671</v>
      </c>
      <c r="B53" s="46" t="s">
        <v>436</v>
      </c>
      <c r="C53" s="47" t="s">
        <v>973</v>
      </c>
      <c r="D53" s="45">
        <v>24</v>
      </c>
      <c r="E53" s="47" t="s">
        <v>994</v>
      </c>
      <c r="F53" s="46">
        <v>221</v>
      </c>
    </row>
    <row r="54" spans="1:6" x14ac:dyDescent="0.25">
      <c r="A54" s="31" t="s">
        <v>672</v>
      </c>
      <c r="B54" s="46" t="s">
        <v>437</v>
      </c>
      <c r="C54" s="47" t="s">
        <v>981</v>
      </c>
      <c r="D54" s="45">
        <v>27</v>
      </c>
      <c r="E54" s="47"/>
      <c r="F54" s="46">
        <v>546</v>
      </c>
    </row>
    <row r="55" spans="1:6" x14ac:dyDescent="0.25">
      <c r="A55" s="31" t="s">
        <v>673</v>
      </c>
      <c r="B55" s="46" t="s">
        <v>438</v>
      </c>
      <c r="C55" s="47" t="s">
        <v>978</v>
      </c>
      <c r="D55" s="45">
        <v>14</v>
      </c>
      <c r="E55" s="47" t="s">
        <v>980</v>
      </c>
      <c r="F55" s="46">
        <v>262</v>
      </c>
    </row>
    <row r="56" spans="1:6" x14ac:dyDescent="0.25">
      <c r="A56" s="31" t="s">
        <v>674</v>
      </c>
      <c r="B56" s="46" t="s">
        <v>439</v>
      </c>
      <c r="C56" s="47" t="s">
        <v>973</v>
      </c>
      <c r="D56" s="45">
        <v>7</v>
      </c>
      <c r="E56" s="47" t="s">
        <v>974</v>
      </c>
      <c r="F56" s="46">
        <v>30</v>
      </c>
    </row>
    <row r="57" spans="1:6" x14ac:dyDescent="0.25">
      <c r="A57" s="31" t="s">
        <v>675</v>
      </c>
      <c r="B57" s="46" t="s">
        <v>440</v>
      </c>
      <c r="C57" s="47" t="s">
        <v>607</v>
      </c>
      <c r="D57" s="45">
        <v>6</v>
      </c>
      <c r="E57" s="47" t="s">
        <v>995</v>
      </c>
      <c r="F57" s="46">
        <v>57</v>
      </c>
    </row>
    <row r="58" spans="1:6" x14ac:dyDescent="0.25">
      <c r="A58" s="31" t="s">
        <v>676</v>
      </c>
      <c r="B58" s="46" t="s">
        <v>441</v>
      </c>
      <c r="C58" s="47" t="s">
        <v>986</v>
      </c>
      <c r="D58" s="45">
        <v>15</v>
      </c>
      <c r="E58" s="47" t="s">
        <v>980</v>
      </c>
      <c r="F58" s="46">
        <v>241</v>
      </c>
    </row>
    <row r="59" spans="1:6" x14ac:dyDescent="0.25">
      <c r="A59" s="31" t="s">
        <v>678</v>
      </c>
      <c r="B59" s="46" t="s">
        <v>442</v>
      </c>
      <c r="C59" s="47" t="s">
        <v>979</v>
      </c>
      <c r="D59" s="45">
        <v>11</v>
      </c>
      <c r="E59" s="47" t="s">
        <v>992</v>
      </c>
      <c r="F59" s="46">
        <v>63</v>
      </c>
    </row>
    <row r="60" spans="1:6" x14ac:dyDescent="0.25">
      <c r="A60" s="31" t="s">
        <v>679</v>
      </c>
      <c r="B60" s="46" t="s">
        <v>443</v>
      </c>
      <c r="C60" s="47" t="s">
        <v>982</v>
      </c>
      <c r="D60" s="45">
        <v>5</v>
      </c>
      <c r="E60" s="47" t="s">
        <v>973</v>
      </c>
      <c r="F60" s="46">
        <v>15</v>
      </c>
    </row>
    <row r="61" spans="1:6" x14ac:dyDescent="0.25">
      <c r="A61" s="31" t="s">
        <v>680</v>
      </c>
      <c r="B61" s="46" t="s">
        <v>444</v>
      </c>
      <c r="C61" s="47" t="s">
        <v>607</v>
      </c>
      <c r="D61" s="45">
        <v>19</v>
      </c>
      <c r="E61" s="47" t="s">
        <v>995</v>
      </c>
      <c r="F61" s="46">
        <v>69</v>
      </c>
    </row>
    <row r="62" spans="1:6" x14ac:dyDescent="0.25">
      <c r="A62" s="31" t="s">
        <v>681</v>
      </c>
      <c r="B62" s="46" t="s">
        <v>445</v>
      </c>
      <c r="C62" s="47" t="s">
        <v>978</v>
      </c>
      <c r="D62" s="45">
        <v>96</v>
      </c>
      <c r="E62" s="47" t="s">
        <v>983</v>
      </c>
      <c r="F62" s="46">
        <v>330</v>
      </c>
    </row>
    <row r="63" spans="1:6" x14ac:dyDescent="0.25">
      <c r="A63" s="31" t="s">
        <v>682</v>
      </c>
      <c r="B63" s="46" t="s">
        <v>446</v>
      </c>
      <c r="C63" s="47" t="s">
        <v>973</v>
      </c>
      <c r="D63" s="45">
        <v>9</v>
      </c>
      <c r="E63" s="47" t="s">
        <v>978</v>
      </c>
      <c r="F63" s="46">
        <v>37</v>
      </c>
    </row>
    <row r="64" spans="1:6" x14ac:dyDescent="0.25">
      <c r="A64" s="31" t="s">
        <v>683</v>
      </c>
      <c r="B64" s="46" t="s">
        <v>447</v>
      </c>
      <c r="C64" s="47" t="s">
        <v>607</v>
      </c>
      <c r="D64" s="45">
        <v>6</v>
      </c>
      <c r="E64" s="47" t="s">
        <v>974</v>
      </c>
      <c r="F64" s="46">
        <v>37</v>
      </c>
    </row>
    <row r="65" spans="1:6" x14ac:dyDescent="0.25">
      <c r="A65" s="31" t="s">
        <v>684</v>
      </c>
      <c r="B65" s="46" t="s">
        <v>448</v>
      </c>
      <c r="C65" s="47" t="s">
        <v>607</v>
      </c>
      <c r="D65" s="45">
        <v>12</v>
      </c>
      <c r="E65" s="47" t="s">
        <v>974</v>
      </c>
      <c r="F65" s="46">
        <v>53</v>
      </c>
    </row>
    <row r="66" spans="1:6" x14ac:dyDescent="0.25">
      <c r="A66" s="31" t="s">
        <v>685</v>
      </c>
      <c r="B66" s="46" t="s">
        <v>449</v>
      </c>
      <c r="C66" s="47" t="s">
        <v>979</v>
      </c>
      <c r="D66" s="45">
        <v>16</v>
      </c>
      <c r="E66" s="47" t="s">
        <v>974</v>
      </c>
      <c r="F66" s="46">
        <v>33</v>
      </c>
    </row>
    <row r="67" spans="1:6" x14ac:dyDescent="0.25">
      <c r="A67" s="31" t="s">
        <v>686</v>
      </c>
      <c r="B67" s="46" t="s">
        <v>450</v>
      </c>
      <c r="C67" s="47" t="s">
        <v>607</v>
      </c>
      <c r="D67" s="45">
        <v>10</v>
      </c>
      <c r="E67" s="47" t="s">
        <v>974</v>
      </c>
      <c r="F67" s="46">
        <v>138</v>
      </c>
    </row>
    <row r="68" spans="1:6" x14ac:dyDescent="0.25">
      <c r="A68" s="31" t="s">
        <v>687</v>
      </c>
      <c r="B68" s="46" t="s">
        <v>451</v>
      </c>
      <c r="C68" s="47" t="s">
        <v>213</v>
      </c>
      <c r="D68" s="45">
        <v>8</v>
      </c>
      <c r="E68" s="47" t="s">
        <v>980</v>
      </c>
      <c r="F68" s="46">
        <v>325</v>
      </c>
    </row>
    <row r="69" spans="1:6" x14ac:dyDescent="0.25">
      <c r="A69" s="31" t="s">
        <v>688</v>
      </c>
      <c r="B69" s="46" t="s">
        <v>452</v>
      </c>
      <c r="C69" s="47" t="s">
        <v>976</v>
      </c>
      <c r="D69" s="45">
        <v>7</v>
      </c>
      <c r="E69" s="47"/>
      <c r="F69" s="46">
        <v>42</v>
      </c>
    </row>
    <row r="70" spans="1:6" x14ac:dyDescent="0.25">
      <c r="A70" s="31" t="s">
        <v>689</v>
      </c>
      <c r="B70" s="46" t="s">
        <v>453</v>
      </c>
      <c r="C70" s="47" t="s">
        <v>978</v>
      </c>
      <c r="D70" s="45">
        <v>22</v>
      </c>
      <c r="E70" s="47" t="s">
        <v>980</v>
      </c>
      <c r="F70" s="46">
        <v>333</v>
      </c>
    </row>
    <row r="71" spans="1:6" x14ac:dyDescent="0.25">
      <c r="A71" s="31" t="s">
        <v>690</v>
      </c>
      <c r="B71" s="46" t="s">
        <v>454</v>
      </c>
      <c r="C71" s="47" t="s">
        <v>989</v>
      </c>
      <c r="D71" s="45">
        <v>34</v>
      </c>
      <c r="E71" s="47" t="s">
        <v>990</v>
      </c>
      <c r="F71" s="46">
        <v>335</v>
      </c>
    </row>
    <row r="72" spans="1:6" x14ac:dyDescent="0.25">
      <c r="A72" s="30" t="s">
        <v>691</v>
      </c>
      <c r="B72" s="46" t="s">
        <v>455</v>
      </c>
      <c r="C72" s="47" t="s">
        <v>607</v>
      </c>
      <c r="D72" s="45">
        <v>9</v>
      </c>
      <c r="E72" s="47" t="s">
        <v>996</v>
      </c>
      <c r="F72" s="46">
        <v>37</v>
      </c>
    </row>
    <row r="73" spans="1:6" x14ac:dyDescent="0.25">
      <c r="A73" s="31" t="s">
        <v>692</v>
      </c>
      <c r="B73" s="46" t="s">
        <v>456</v>
      </c>
      <c r="C73" s="47" t="s">
        <v>607</v>
      </c>
      <c r="D73" s="45">
        <v>10</v>
      </c>
      <c r="E73" s="47" t="s">
        <v>977</v>
      </c>
      <c r="F73" s="46">
        <v>117</v>
      </c>
    </row>
    <row r="74" spans="1:6" x14ac:dyDescent="0.25">
      <c r="A74" s="31" t="s">
        <v>693</v>
      </c>
      <c r="B74" s="46" t="s">
        <v>457</v>
      </c>
      <c r="C74" s="47" t="s">
        <v>978</v>
      </c>
      <c r="D74" s="45">
        <v>10</v>
      </c>
      <c r="E74" s="47" t="s">
        <v>983</v>
      </c>
      <c r="F74" s="46">
        <v>42</v>
      </c>
    </row>
    <row r="75" spans="1:6" x14ac:dyDescent="0.25">
      <c r="A75" s="31" t="s">
        <v>694</v>
      </c>
      <c r="B75" s="46" t="s">
        <v>458</v>
      </c>
      <c r="C75" s="47" t="s">
        <v>978</v>
      </c>
      <c r="D75" s="45">
        <v>18</v>
      </c>
      <c r="E75" s="47" t="s">
        <v>980</v>
      </c>
      <c r="F75" s="46">
        <v>298</v>
      </c>
    </row>
    <row r="76" spans="1:6" x14ac:dyDescent="0.25">
      <c r="A76" s="31" t="s">
        <v>695</v>
      </c>
      <c r="B76" s="46" t="s">
        <v>459</v>
      </c>
      <c r="C76" s="47" t="s">
        <v>986</v>
      </c>
      <c r="D76" s="45">
        <v>43</v>
      </c>
      <c r="E76" s="47"/>
      <c r="F76" s="46">
        <v>501</v>
      </c>
    </row>
    <row r="77" spans="1:6" x14ac:dyDescent="0.25">
      <c r="A77" s="31" t="s">
        <v>696</v>
      </c>
      <c r="B77" s="46" t="s">
        <v>460</v>
      </c>
      <c r="C77" s="47" t="s">
        <v>607</v>
      </c>
      <c r="D77" s="45">
        <v>8</v>
      </c>
      <c r="E77" s="47" t="s">
        <v>980</v>
      </c>
      <c r="F77" s="46">
        <v>79</v>
      </c>
    </row>
    <row r="78" spans="1:6" x14ac:dyDescent="0.25">
      <c r="A78" s="31" t="s">
        <v>697</v>
      </c>
      <c r="B78" s="46" t="s">
        <v>461</v>
      </c>
      <c r="C78" s="47" t="s">
        <v>979</v>
      </c>
      <c r="D78" s="45">
        <v>35</v>
      </c>
      <c r="E78" s="47" t="s">
        <v>974</v>
      </c>
      <c r="F78" s="46">
        <v>585</v>
      </c>
    </row>
    <row r="79" spans="1:6" x14ac:dyDescent="0.25">
      <c r="A79" s="31" t="s">
        <v>698</v>
      </c>
      <c r="B79" s="46" t="s">
        <v>462</v>
      </c>
      <c r="C79" s="47" t="s">
        <v>973</v>
      </c>
      <c r="D79" s="45">
        <v>31</v>
      </c>
      <c r="E79" s="47" t="s">
        <v>997</v>
      </c>
      <c r="F79" s="46">
        <v>497</v>
      </c>
    </row>
    <row r="80" spans="1:6" x14ac:dyDescent="0.25">
      <c r="A80" s="31" t="s">
        <v>699</v>
      </c>
      <c r="B80" s="46" t="s">
        <v>463</v>
      </c>
      <c r="C80" s="47" t="s">
        <v>973</v>
      </c>
      <c r="D80" s="45">
        <v>31</v>
      </c>
      <c r="E80" s="47" t="s">
        <v>986</v>
      </c>
      <c r="F80" s="46">
        <v>314</v>
      </c>
    </row>
    <row r="81" spans="1:6" x14ac:dyDescent="0.25">
      <c r="A81" s="31" t="s">
        <v>700</v>
      </c>
      <c r="B81" s="46" t="s">
        <v>464</v>
      </c>
      <c r="C81" s="47" t="s">
        <v>973</v>
      </c>
      <c r="D81" s="45">
        <v>18</v>
      </c>
      <c r="E81" s="47"/>
      <c r="F81" s="46">
        <v>267</v>
      </c>
    </row>
    <row r="82" spans="1:6" x14ac:dyDescent="0.25">
      <c r="A82" s="31" t="s">
        <v>701</v>
      </c>
      <c r="B82" s="46" t="s">
        <v>465</v>
      </c>
      <c r="C82" s="47" t="s">
        <v>986</v>
      </c>
      <c r="D82" s="45">
        <v>26</v>
      </c>
      <c r="E82" s="47"/>
      <c r="F82" s="46">
        <v>483</v>
      </c>
    </row>
    <row r="83" spans="1:6" x14ac:dyDescent="0.25">
      <c r="A83" s="31" t="s">
        <v>702</v>
      </c>
      <c r="B83" s="46" t="s">
        <v>466</v>
      </c>
      <c r="C83" s="47" t="s">
        <v>974</v>
      </c>
      <c r="D83" s="45">
        <v>6</v>
      </c>
      <c r="E83" s="47" t="s">
        <v>985</v>
      </c>
      <c r="F83" s="46">
        <v>15</v>
      </c>
    </row>
    <row r="84" spans="1:6" x14ac:dyDescent="0.25">
      <c r="A84" s="31" t="s">
        <v>703</v>
      </c>
      <c r="B84" s="46" t="s">
        <v>467</v>
      </c>
      <c r="C84" s="47" t="s">
        <v>973</v>
      </c>
      <c r="D84" s="45">
        <v>110</v>
      </c>
      <c r="E84" s="47" t="s">
        <v>975</v>
      </c>
      <c r="F84" s="46">
        <v>8104</v>
      </c>
    </row>
    <row r="85" spans="1:6" x14ac:dyDescent="0.25">
      <c r="A85" s="31" t="s">
        <v>704</v>
      </c>
      <c r="B85" s="46" t="s">
        <v>468</v>
      </c>
      <c r="C85" s="47" t="s">
        <v>976</v>
      </c>
      <c r="D85" s="45">
        <v>14</v>
      </c>
      <c r="E85" s="47"/>
      <c r="F85" s="46">
        <v>137</v>
      </c>
    </row>
    <row r="86" spans="1:6" x14ac:dyDescent="0.25">
      <c r="A86" s="31" t="s">
        <v>705</v>
      </c>
      <c r="B86" s="46" t="s">
        <v>469</v>
      </c>
      <c r="C86" s="47" t="s">
        <v>989</v>
      </c>
      <c r="D86" s="45">
        <v>47</v>
      </c>
      <c r="E86" s="47" t="s">
        <v>986</v>
      </c>
      <c r="F86" s="46">
        <v>1180</v>
      </c>
    </row>
    <row r="87" spans="1:6" x14ac:dyDescent="0.25">
      <c r="A87" s="31" t="s">
        <v>706</v>
      </c>
      <c r="B87" s="46" t="s">
        <v>470</v>
      </c>
      <c r="C87" s="47" t="s">
        <v>973</v>
      </c>
      <c r="D87" s="45">
        <v>12</v>
      </c>
      <c r="E87" s="47" t="s">
        <v>985</v>
      </c>
      <c r="F87" s="46">
        <v>89</v>
      </c>
    </row>
    <row r="88" spans="1:6" x14ac:dyDescent="0.25">
      <c r="A88" s="31" t="s">
        <v>707</v>
      </c>
      <c r="B88" s="46" t="s">
        <v>471</v>
      </c>
      <c r="C88" s="47" t="s">
        <v>607</v>
      </c>
      <c r="D88" s="45">
        <v>17</v>
      </c>
      <c r="E88" s="47" t="s">
        <v>998</v>
      </c>
      <c r="F88" s="46">
        <v>200</v>
      </c>
    </row>
    <row r="89" spans="1:6" x14ac:dyDescent="0.25">
      <c r="A89" s="31" t="s">
        <v>708</v>
      </c>
      <c r="B89" s="46" t="s">
        <v>472</v>
      </c>
      <c r="C89" s="47" t="s">
        <v>986</v>
      </c>
      <c r="D89" s="45">
        <v>47</v>
      </c>
      <c r="E89" s="47" t="s">
        <v>974</v>
      </c>
      <c r="F89" s="46">
        <v>40</v>
      </c>
    </row>
    <row r="90" spans="1:6" x14ac:dyDescent="0.25">
      <c r="A90" s="31" t="s">
        <v>709</v>
      </c>
      <c r="B90" s="46" t="s">
        <v>473</v>
      </c>
      <c r="C90" s="47" t="s">
        <v>999</v>
      </c>
      <c r="D90" s="45">
        <v>3</v>
      </c>
      <c r="E90" s="47"/>
      <c r="F90" s="46">
        <v>18</v>
      </c>
    </row>
    <row r="91" spans="1:6" x14ac:dyDescent="0.25">
      <c r="A91" s="31" t="s">
        <v>710</v>
      </c>
      <c r="B91" s="46" t="s">
        <v>474</v>
      </c>
      <c r="C91" s="47" t="s">
        <v>973</v>
      </c>
      <c r="D91" s="45">
        <v>11</v>
      </c>
      <c r="E91" s="47" t="s">
        <v>986</v>
      </c>
      <c r="F91" s="46">
        <v>152</v>
      </c>
    </row>
    <row r="92" spans="1:6" x14ac:dyDescent="0.25">
      <c r="A92" s="31" t="s">
        <v>711</v>
      </c>
      <c r="B92" s="46" t="s">
        <v>475</v>
      </c>
      <c r="C92" s="47" t="s">
        <v>973</v>
      </c>
      <c r="D92" s="45">
        <v>17</v>
      </c>
      <c r="E92" s="47" t="s">
        <v>986</v>
      </c>
      <c r="F92" s="46">
        <v>200</v>
      </c>
    </row>
    <row r="93" spans="1:6" x14ac:dyDescent="0.25">
      <c r="A93" s="31" t="s">
        <v>712</v>
      </c>
      <c r="B93" s="46" t="s">
        <v>476</v>
      </c>
      <c r="C93" s="47" t="s">
        <v>981</v>
      </c>
      <c r="D93" s="45">
        <v>6</v>
      </c>
      <c r="E93" s="47"/>
      <c r="F93" s="46">
        <v>333</v>
      </c>
    </row>
    <row r="94" spans="1:6" x14ac:dyDescent="0.25">
      <c r="A94" s="31" t="s">
        <v>713</v>
      </c>
      <c r="B94" s="46" t="s">
        <v>477</v>
      </c>
      <c r="C94" s="47" t="s">
        <v>607</v>
      </c>
      <c r="D94" s="45">
        <v>8</v>
      </c>
      <c r="E94" s="47" t="s">
        <v>974</v>
      </c>
      <c r="F94" s="46">
        <v>43</v>
      </c>
    </row>
    <row r="95" spans="1:6" x14ac:dyDescent="0.25">
      <c r="A95" s="31" t="s">
        <v>714</v>
      </c>
      <c r="B95" s="46" t="s">
        <v>478</v>
      </c>
      <c r="C95" s="47" t="s">
        <v>973</v>
      </c>
      <c r="D95" s="45">
        <v>17</v>
      </c>
      <c r="E95" s="47" t="s">
        <v>974</v>
      </c>
      <c r="F95" s="46">
        <v>142</v>
      </c>
    </row>
    <row r="96" spans="1:6" x14ac:dyDescent="0.25">
      <c r="A96" s="31" t="s">
        <v>715</v>
      </c>
      <c r="B96" s="46" t="s">
        <v>479</v>
      </c>
      <c r="C96" s="47" t="s">
        <v>980</v>
      </c>
      <c r="D96" s="45">
        <v>119</v>
      </c>
      <c r="E96" s="47"/>
      <c r="F96" s="46">
        <v>401</v>
      </c>
    </row>
    <row r="97" spans="1:6" x14ac:dyDescent="0.25">
      <c r="A97" s="31" t="s">
        <v>716</v>
      </c>
      <c r="B97" s="46" t="s">
        <v>480</v>
      </c>
      <c r="C97" s="47" t="s">
        <v>973</v>
      </c>
      <c r="D97" s="45">
        <v>8</v>
      </c>
      <c r="E97" s="47" t="s">
        <v>986</v>
      </c>
      <c r="F97" s="46">
        <v>26</v>
      </c>
    </row>
    <row r="98" spans="1:6" x14ac:dyDescent="0.25">
      <c r="A98" s="31" t="s">
        <v>717</v>
      </c>
      <c r="B98" s="46" t="s">
        <v>481</v>
      </c>
      <c r="C98" s="47" t="s">
        <v>974</v>
      </c>
      <c r="D98" s="45">
        <v>10</v>
      </c>
      <c r="E98" s="47" t="s">
        <v>977</v>
      </c>
      <c r="F98" s="46">
        <v>129</v>
      </c>
    </row>
    <row r="99" spans="1:6" x14ac:dyDescent="0.25">
      <c r="A99" s="31" t="s">
        <v>718</v>
      </c>
      <c r="B99" s="46" t="s">
        <v>482</v>
      </c>
      <c r="C99" s="47" t="s">
        <v>986</v>
      </c>
      <c r="D99" s="45">
        <v>15</v>
      </c>
      <c r="E99" s="47" t="s">
        <v>974</v>
      </c>
      <c r="F99" s="46">
        <v>136</v>
      </c>
    </row>
    <row r="100" spans="1:6" x14ac:dyDescent="0.25">
      <c r="A100" s="31" t="s">
        <v>719</v>
      </c>
      <c r="B100" s="46" t="s">
        <v>483</v>
      </c>
      <c r="C100" s="47" t="s">
        <v>974</v>
      </c>
      <c r="D100" s="45">
        <v>22</v>
      </c>
      <c r="E100" s="47"/>
      <c r="F100" s="46">
        <v>363</v>
      </c>
    </row>
    <row r="101" spans="1:6" x14ac:dyDescent="0.25">
      <c r="A101" s="31" t="s">
        <v>720</v>
      </c>
      <c r="B101" s="46" t="s">
        <v>484</v>
      </c>
      <c r="C101" s="47" t="s">
        <v>986</v>
      </c>
      <c r="D101" s="45">
        <v>10</v>
      </c>
      <c r="E101" s="47" t="s">
        <v>980</v>
      </c>
      <c r="F101" s="46">
        <v>60</v>
      </c>
    </row>
    <row r="102" spans="1:6" x14ac:dyDescent="0.25">
      <c r="A102" s="31" t="s">
        <v>721</v>
      </c>
      <c r="B102" s="46" t="s">
        <v>485</v>
      </c>
      <c r="C102" s="47" t="s">
        <v>974</v>
      </c>
      <c r="D102" s="45">
        <v>3</v>
      </c>
      <c r="E102" s="47" t="s">
        <v>994</v>
      </c>
      <c r="F102" s="46">
        <v>106</v>
      </c>
    </row>
    <row r="103" spans="1:6" x14ac:dyDescent="0.25">
      <c r="A103" s="31" t="s">
        <v>722</v>
      </c>
      <c r="B103" s="46" t="s">
        <v>486</v>
      </c>
      <c r="C103" s="47" t="s">
        <v>980</v>
      </c>
      <c r="D103" s="45">
        <v>84</v>
      </c>
      <c r="E103" s="47"/>
      <c r="F103" s="46">
        <v>247</v>
      </c>
    </row>
    <row r="104" spans="1:6" x14ac:dyDescent="0.25">
      <c r="A104" s="31" t="s">
        <v>723</v>
      </c>
      <c r="B104" s="46" t="s">
        <v>487</v>
      </c>
      <c r="C104" s="47" t="s">
        <v>973</v>
      </c>
      <c r="D104" s="45">
        <v>6</v>
      </c>
      <c r="E104" s="47" t="s">
        <v>607</v>
      </c>
      <c r="F104" s="46">
        <v>22</v>
      </c>
    </row>
    <row r="105" spans="1:6" x14ac:dyDescent="0.25">
      <c r="A105" s="31" t="s">
        <v>724</v>
      </c>
      <c r="B105" s="46" t="s">
        <v>488</v>
      </c>
      <c r="C105" s="47" t="s">
        <v>974</v>
      </c>
      <c r="D105" s="45">
        <v>28</v>
      </c>
      <c r="E105" s="47"/>
      <c r="F105" s="46">
        <v>91</v>
      </c>
    </row>
    <row r="106" spans="1:6" x14ac:dyDescent="0.25">
      <c r="A106" s="31" t="s">
        <v>725</v>
      </c>
      <c r="B106" s="46" t="s">
        <v>489</v>
      </c>
      <c r="C106" s="47" t="s">
        <v>979</v>
      </c>
      <c r="D106" s="45">
        <v>16</v>
      </c>
      <c r="E106" s="47" t="s">
        <v>974</v>
      </c>
      <c r="F106" s="46">
        <v>144</v>
      </c>
    </row>
    <row r="107" spans="1:6" x14ac:dyDescent="0.25">
      <c r="A107" s="31" t="s">
        <v>726</v>
      </c>
      <c r="B107" s="46" t="s">
        <v>490</v>
      </c>
      <c r="C107" s="47" t="s">
        <v>1000</v>
      </c>
      <c r="D107" s="45">
        <v>21</v>
      </c>
      <c r="E107" s="47"/>
      <c r="F107" s="46">
        <v>61</v>
      </c>
    </row>
    <row r="108" spans="1:6" x14ac:dyDescent="0.25">
      <c r="A108" s="31" t="s">
        <v>727</v>
      </c>
      <c r="B108" s="46" t="s">
        <v>491</v>
      </c>
      <c r="C108" s="47" t="s">
        <v>607</v>
      </c>
      <c r="D108" s="45">
        <v>9</v>
      </c>
      <c r="E108" s="47" t="s">
        <v>1001</v>
      </c>
      <c r="F108" s="46">
        <v>49</v>
      </c>
    </row>
    <row r="109" spans="1:6" x14ac:dyDescent="0.25">
      <c r="A109" s="31" t="s">
        <v>728</v>
      </c>
      <c r="B109" s="46" t="s">
        <v>492</v>
      </c>
      <c r="C109" s="47" t="s">
        <v>607</v>
      </c>
      <c r="D109" s="45">
        <v>5</v>
      </c>
      <c r="E109" s="47" t="s">
        <v>1002</v>
      </c>
      <c r="F109" s="46">
        <v>68</v>
      </c>
    </row>
    <row r="110" spans="1:6" x14ac:dyDescent="0.25">
      <c r="A110" s="31" t="s">
        <v>729</v>
      </c>
      <c r="B110" s="46" t="s">
        <v>493</v>
      </c>
      <c r="C110" s="47" t="s">
        <v>980</v>
      </c>
      <c r="D110" s="45">
        <v>33</v>
      </c>
      <c r="E110" s="47"/>
      <c r="F110" s="46">
        <v>17</v>
      </c>
    </row>
    <row r="111" spans="1:6" x14ac:dyDescent="0.25">
      <c r="A111" s="31" t="s">
        <v>730</v>
      </c>
      <c r="B111" s="46" t="s">
        <v>494</v>
      </c>
      <c r="C111" s="47" t="s">
        <v>607</v>
      </c>
      <c r="D111" s="45">
        <v>13</v>
      </c>
      <c r="E111" s="47" t="s">
        <v>978</v>
      </c>
      <c r="F111" s="46">
        <v>53</v>
      </c>
    </row>
    <row r="112" spans="1:6" x14ac:dyDescent="0.25">
      <c r="A112" s="31" t="s">
        <v>731</v>
      </c>
      <c r="B112" s="46" t="s">
        <v>495</v>
      </c>
      <c r="C112" s="47" t="s">
        <v>974</v>
      </c>
      <c r="D112" s="45">
        <v>12</v>
      </c>
      <c r="E112" s="47"/>
      <c r="F112" s="46">
        <v>139</v>
      </c>
    </row>
    <row r="113" spans="1:6" x14ac:dyDescent="0.25">
      <c r="A113" s="31" t="s">
        <v>732</v>
      </c>
      <c r="B113" s="46" t="s">
        <v>496</v>
      </c>
      <c r="C113" s="47" t="s">
        <v>979</v>
      </c>
      <c r="D113" s="45">
        <v>32</v>
      </c>
      <c r="E113" s="47" t="s">
        <v>980</v>
      </c>
      <c r="F113" s="46">
        <v>2454</v>
      </c>
    </row>
    <row r="114" spans="1:6" x14ac:dyDescent="0.25">
      <c r="A114" s="31" t="s">
        <v>733</v>
      </c>
      <c r="B114" s="46" t="s">
        <v>497</v>
      </c>
      <c r="C114" s="47" t="s">
        <v>979</v>
      </c>
      <c r="D114" s="45">
        <v>4</v>
      </c>
      <c r="E114" s="47" t="s">
        <v>980</v>
      </c>
      <c r="F114" s="46">
        <v>74</v>
      </c>
    </row>
    <row r="115" spans="1:6" x14ac:dyDescent="0.25">
      <c r="A115" s="31" t="s">
        <v>734</v>
      </c>
      <c r="B115" s="46" t="s">
        <v>498</v>
      </c>
      <c r="C115" s="47" t="s">
        <v>974</v>
      </c>
      <c r="D115" s="45">
        <v>32</v>
      </c>
      <c r="E115" s="47"/>
      <c r="F115" s="46">
        <v>109</v>
      </c>
    </row>
    <row r="116" spans="1:6" x14ac:dyDescent="0.25">
      <c r="A116" s="31" t="s">
        <v>735</v>
      </c>
      <c r="B116" s="46" t="s">
        <v>499</v>
      </c>
      <c r="C116" s="47" t="s">
        <v>975</v>
      </c>
      <c r="D116" s="45">
        <v>1</v>
      </c>
      <c r="E116" s="47"/>
      <c r="F116" s="46">
        <v>96</v>
      </c>
    </row>
    <row r="117" spans="1:6" x14ac:dyDescent="0.25">
      <c r="A117" s="31" t="s">
        <v>736</v>
      </c>
      <c r="B117" s="46" t="s">
        <v>500</v>
      </c>
      <c r="C117" s="47" t="s">
        <v>973</v>
      </c>
      <c r="D117" s="45">
        <v>22</v>
      </c>
      <c r="E117" s="47" t="s">
        <v>1003</v>
      </c>
      <c r="F117" s="46">
        <v>342</v>
      </c>
    </row>
    <row r="118" spans="1:6" x14ac:dyDescent="0.25">
      <c r="A118" s="31" t="s">
        <v>737</v>
      </c>
      <c r="B118" s="46" t="s">
        <v>501</v>
      </c>
      <c r="C118" s="47" t="s">
        <v>975</v>
      </c>
      <c r="D118" s="45">
        <v>21</v>
      </c>
      <c r="E118" s="47"/>
      <c r="F118" s="46">
        <v>113</v>
      </c>
    </row>
    <row r="119" spans="1:6" x14ac:dyDescent="0.25">
      <c r="A119" s="31" t="s">
        <v>738</v>
      </c>
      <c r="B119" s="46" t="s">
        <v>502</v>
      </c>
      <c r="C119" s="47" t="s">
        <v>607</v>
      </c>
      <c r="D119" s="45">
        <v>16</v>
      </c>
      <c r="E119" s="47" t="s">
        <v>989</v>
      </c>
      <c r="F119" s="46">
        <v>61</v>
      </c>
    </row>
    <row r="120" spans="1:6" x14ac:dyDescent="0.25">
      <c r="A120" s="31" t="s">
        <v>739</v>
      </c>
      <c r="B120" s="46" t="s">
        <v>503</v>
      </c>
      <c r="C120" s="47" t="s">
        <v>973</v>
      </c>
      <c r="D120" s="45">
        <v>11</v>
      </c>
      <c r="E120" s="47" t="s">
        <v>974</v>
      </c>
      <c r="F120" s="46">
        <v>146</v>
      </c>
    </row>
    <row r="121" spans="1:6" x14ac:dyDescent="0.25">
      <c r="A121" s="31" t="s">
        <v>740</v>
      </c>
      <c r="B121" s="46" t="s">
        <v>504</v>
      </c>
      <c r="C121" s="47" t="s">
        <v>607</v>
      </c>
      <c r="D121" s="45">
        <v>15</v>
      </c>
      <c r="E121" s="47" t="s">
        <v>974</v>
      </c>
      <c r="F121" s="46">
        <v>63</v>
      </c>
    </row>
    <row r="122" spans="1:6" x14ac:dyDescent="0.25">
      <c r="A122" s="31" t="s">
        <v>741</v>
      </c>
      <c r="B122" s="46" t="s">
        <v>505</v>
      </c>
      <c r="C122" s="47" t="s">
        <v>607</v>
      </c>
      <c r="D122" s="45">
        <v>14</v>
      </c>
      <c r="E122" s="47" t="s">
        <v>1004</v>
      </c>
      <c r="F122" s="46">
        <v>102</v>
      </c>
    </row>
    <row r="123" spans="1:6" x14ac:dyDescent="0.25">
      <c r="A123" s="31" t="s">
        <v>742</v>
      </c>
      <c r="B123" s="46" t="s">
        <v>506</v>
      </c>
      <c r="C123" s="47" t="s">
        <v>974</v>
      </c>
      <c r="D123" s="45">
        <v>14</v>
      </c>
      <c r="E123" s="47"/>
      <c r="F123" s="46">
        <v>7</v>
      </c>
    </row>
    <row r="124" spans="1:6" x14ac:dyDescent="0.25">
      <c r="A124" s="31" t="s">
        <v>743</v>
      </c>
      <c r="B124" s="46" t="s">
        <v>507</v>
      </c>
      <c r="C124" s="47" t="s">
        <v>607</v>
      </c>
      <c r="D124" s="45">
        <v>5</v>
      </c>
      <c r="E124" s="47" t="s">
        <v>974</v>
      </c>
      <c r="F124" s="46">
        <v>75</v>
      </c>
    </row>
    <row r="125" spans="1:6" x14ac:dyDescent="0.25">
      <c r="A125" s="31" t="s">
        <v>744</v>
      </c>
      <c r="B125" s="46" t="s">
        <v>508</v>
      </c>
      <c r="C125" s="47" t="s">
        <v>973</v>
      </c>
      <c r="D125" s="45">
        <v>12</v>
      </c>
      <c r="E125" s="47" t="s">
        <v>980</v>
      </c>
      <c r="F125" s="46">
        <v>418</v>
      </c>
    </row>
    <row r="126" spans="1:6" x14ac:dyDescent="0.25">
      <c r="A126" s="31" t="s">
        <v>745</v>
      </c>
      <c r="B126" s="46" t="s">
        <v>509</v>
      </c>
      <c r="C126" s="47" t="s">
        <v>607</v>
      </c>
      <c r="D126" s="45">
        <v>17</v>
      </c>
      <c r="E126" s="47" t="s">
        <v>974</v>
      </c>
      <c r="F126" s="46">
        <v>58</v>
      </c>
    </row>
    <row r="127" spans="1:6" x14ac:dyDescent="0.25">
      <c r="A127" s="31" t="s">
        <v>746</v>
      </c>
      <c r="B127" s="46" t="s">
        <v>510</v>
      </c>
      <c r="C127" s="47" t="s">
        <v>978</v>
      </c>
      <c r="D127" s="45">
        <v>17</v>
      </c>
      <c r="E127" s="47" t="s">
        <v>980</v>
      </c>
      <c r="F127" s="46">
        <v>153</v>
      </c>
    </row>
    <row r="128" spans="1:6" x14ac:dyDescent="0.25">
      <c r="A128" s="31" t="s">
        <v>747</v>
      </c>
      <c r="B128" s="46" t="s">
        <v>511</v>
      </c>
      <c r="C128" s="47" t="s">
        <v>607</v>
      </c>
      <c r="D128" s="45">
        <v>8</v>
      </c>
      <c r="E128" s="47" t="s">
        <v>978</v>
      </c>
      <c r="F128" s="46">
        <v>36</v>
      </c>
    </row>
    <row r="129" spans="1:6" s="28" customFormat="1" ht="30" x14ac:dyDescent="0.25">
      <c r="A129" s="31" t="s">
        <v>748</v>
      </c>
      <c r="B129" s="46" t="s">
        <v>512</v>
      </c>
      <c r="C129" s="48" t="s">
        <v>979</v>
      </c>
      <c r="D129" s="45">
        <v>37</v>
      </c>
      <c r="E129" s="48" t="s">
        <v>1005</v>
      </c>
      <c r="F129" s="46">
        <v>774</v>
      </c>
    </row>
    <row r="130" spans="1:6" x14ac:dyDescent="0.25">
      <c r="A130" s="31" t="s">
        <v>749</v>
      </c>
      <c r="B130" s="46" t="s">
        <v>513</v>
      </c>
      <c r="C130" s="47" t="s">
        <v>1006</v>
      </c>
      <c r="D130" s="45">
        <v>14</v>
      </c>
      <c r="E130" s="47"/>
      <c r="F130" s="46">
        <v>13</v>
      </c>
    </row>
    <row r="131" spans="1:6" x14ac:dyDescent="0.25">
      <c r="A131" s="31" t="s">
        <v>750</v>
      </c>
      <c r="B131" s="46" t="s">
        <v>514</v>
      </c>
      <c r="C131" s="47" t="s">
        <v>986</v>
      </c>
      <c r="D131" s="45">
        <v>19</v>
      </c>
      <c r="E131" s="47" t="s">
        <v>980</v>
      </c>
      <c r="F131" s="46">
        <v>431</v>
      </c>
    </row>
    <row r="132" spans="1:6" x14ac:dyDescent="0.25">
      <c r="A132" s="31" t="s">
        <v>751</v>
      </c>
      <c r="B132" s="46" t="s">
        <v>515</v>
      </c>
      <c r="C132" s="47" t="s">
        <v>981</v>
      </c>
      <c r="D132" s="45">
        <v>11</v>
      </c>
      <c r="E132" s="47" t="s">
        <v>974</v>
      </c>
      <c r="F132" s="46">
        <v>61</v>
      </c>
    </row>
    <row r="133" spans="1:6" x14ac:dyDescent="0.25">
      <c r="A133" s="31" t="s">
        <v>752</v>
      </c>
      <c r="B133" s="46" t="s">
        <v>516</v>
      </c>
      <c r="C133" s="47" t="s">
        <v>973</v>
      </c>
      <c r="D133" s="45">
        <v>8</v>
      </c>
      <c r="E133" s="47" t="s">
        <v>982</v>
      </c>
      <c r="F133" s="46">
        <v>30</v>
      </c>
    </row>
    <row r="134" spans="1:6" x14ac:dyDescent="0.25">
      <c r="A134" s="31" t="s">
        <v>753</v>
      </c>
      <c r="B134" s="46" t="s">
        <v>517</v>
      </c>
      <c r="C134" s="47" t="s">
        <v>979</v>
      </c>
      <c r="D134" s="45">
        <v>16</v>
      </c>
      <c r="E134" s="47"/>
      <c r="F134" s="46">
        <v>32</v>
      </c>
    </row>
    <row r="135" spans="1:6" x14ac:dyDescent="0.25">
      <c r="A135" s="31" t="s">
        <v>754</v>
      </c>
      <c r="B135" s="46" t="s">
        <v>518</v>
      </c>
      <c r="C135" s="47" t="s">
        <v>973</v>
      </c>
      <c r="D135" s="45">
        <v>14</v>
      </c>
      <c r="E135" s="47" t="s">
        <v>974</v>
      </c>
      <c r="F135" s="46">
        <v>76</v>
      </c>
    </row>
    <row r="136" spans="1:6" x14ac:dyDescent="0.25">
      <c r="A136" s="31" t="s">
        <v>755</v>
      </c>
      <c r="B136" s="46" t="s">
        <v>519</v>
      </c>
      <c r="C136" s="47" t="s">
        <v>973</v>
      </c>
      <c r="D136" s="45">
        <v>22</v>
      </c>
      <c r="E136" s="47" t="s">
        <v>974</v>
      </c>
      <c r="F136" s="46">
        <v>87</v>
      </c>
    </row>
    <row r="137" spans="1:6" x14ac:dyDescent="0.25">
      <c r="A137" s="31" t="s">
        <v>756</v>
      </c>
      <c r="B137" s="46" t="s">
        <v>520</v>
      </c>
      <c r="C137" s="47" t="s">
        <v>978</v>
      </c>
      <c r="D137" s="45">
        <v>18</v>
      </c>
      <c r="E137" s="47" t="s">
        <v>974</v>
      </c>
      <c r="F137" s="46">
        <v>224</v>
      </c>
    </row>
    <row r="138" spans="1:6" x14ac:dyDescent="0.25">
      <c r="A138" s="31" t="s">
        <v>757</v>
      </c>
      <c r="B138" s="46" t="s">
        <v>521</v>
      </c>
      <c r="C138" s="47" t="s">
        <v>607</v>
      </c>
      <c r="D138" s="45">
        <v>25</v>
      </c>
      <c r="E138" s="47" t="s">
        <v>973</v>
      </c>
      <c r="F138" s="46">
        <v>1828</v>
      </c>
    </row>
    <row r="139" spans="1:6" x14ac:dyDescent="0.25">
      <c r="A139" s="31" t="s">
        <v>758</v>
      </c>
      <c r="B139" s="46" t="s">
        <v>522</v>
      </c>
      <c r="C139" s="47" t="s">
        <v>973</v>
      </c>
      <c r="D139" s="45">
        <v>80</v>
      </c>
      <c r="E139" s="47" t="s">
        <v>980</v>
      </c>
      <c r="F139" s="46">
        <v>1491</v>
      </c>
    </row>
    <row r="140" spans="1:6" x14ac:dyDescent="0.25">
      <c r="A140" s="31" t="s">
        <v>759</v>
      </c>
      <c r="B140" s="46" t="s">
        <v>523</v>
      </c>
      <c r="C140" s="47" t="s">
        <v>973</v>
      </c>
      <c r="D140" s="45">
        <v>16</v>
      </c>
      <c r="E140" s="47" t="s">
        <v>986</v>
      </c>
      <c r="F140" s="46">
        <v>308</v>
      </c>
    </row>
    <row r="141" spans="1:6" x14ac:dyDescent="0.25">
      <c r="A141" s="31" t="s">
        <v>760</v>
      </c>
      <c r="B141" s="46" t="s">
        <v>524</v>
      </c>
      <c r="C141" s="47" t="s">
        <v>974</v>
      </c>
      <c r="D141" s="45">
        <v>20</v>
      </c>
      <c r="E141" s="47" t="s">
        <v>980</v>
      </c>
      <c r="F141" s="46">
        <v>308</v>
      </c>
    </row>
    <row r="142" spans="1:6" x14ac:dyDescent="0.25">
      <c r="A142" s="31" t="s">
        <v>761</v>
      </c>
      <c r="B142" s="46" t="s">
        <v>525</v>
      </c>
      <c r="C142" s="47" t="s">
        <v>980</v>
      </c>
      <c r="D142" s="45">
        <v>7</v>
      </c>
      <c r="E142" s="47"/>
      <c r="F142" s="46">
        <v>408</v>
      </c>
    </row>
    <row r="143" spans="1:6" x14ac:dyDescent="0.25">
      <c r="A143" s="31" t="s">
        <v>762</v>
      </c>
      <c r="B143" s="46" t="s">
        <v>526</v>
      </c>
      <c r="C143" s="47" t="s">
        <v>986</v>
      </c>
      <c r="D143" s="45">
        <v>42</v>
      </c>
      <c r="E143" s="47" t="s">
        <v>975</v>
      </c>
      <c r="F143" s="46">
        <v>2688</v>
      </c>
    </row>
    <row r="144" spans="1:6" x14ac:dyDescent="0.25">
      <c r="A144" s="31" t="s">
        <v>763</v>
      </c>
      <c r="B144" s="46" t="s">
        <v>527</v>
      </c>
      <c r="C144" s="47" t="s">
        <v>1007</v>
      </c>
      <c r="D144" s="45">
        <v>83</v>
      </c>
      <c r="E144" s="47" t="s">
        <v>998</v>
      </c>
      <c r="F144" s="46">
        <v>2560</v>
      </c>
    </row>
    <row r="145" spans="1:6" x14ac:dyDescent="0.25">
      <c r="A145" s="31" t="s">
        <v>764</v>
      </c>
      <c r="B145" s="46" t="s">
        <v>528</v>
      </c>
      <c r="C145" s="47" t="s">
        <v>973</v>
      </c>
      <c r="D145" s="45">
        <v>5</v>
      </c>
      <c r="E145" s="47" t="s">
        <v>974</v>
      </c>
      <c r="F145" s="46">
        <v>30</v>
      </c>
    </row>
    <row r="146" spans="1:6" x14ac:dyDescent="0.25">
      <c r="A146" s="31" t="s">
        <v>765</v>
      </c>
      <c r="B146" s="46" t="s">
        <v>529</v>
      </c>
      <c r="C146" s="47" t="s">
        <v>976</v>
      </c>
      <c r="D146" s="45">
        <v>14</v>
      </c>
      <c r="E146" s="47"/>
      <c r="F146" s="46">
        <v>45</v>
      </c>
    </row>
    <row r="147" spans="1:6" x14ac:dyDescent="0.25">
      <c r="A147" s="31" t="s">
        <v>766</v>
      </c>
      <c r="B147" s="46" t="s">
        <v>530</v>
      </c>
      <c r="C147" s="47" t="s">
        <v>974</v>
      </c>
      <c r="D147" s="45">
        <v>10</v>
      </c>
      <c r="E147" s="47"/>
      <c r="F147" s="46">
        <v>55</v>
      </c>
    </row>
    <row r="148" spans="1:6" x14ac:dyDescent="0.25">
      <c r="A148" s="31" t="s">
        <v>767</v>
      </c>
      <c r="B148" s="46" t="s">
        <v>531</v>
      </c>
      <c r="C148" s="47" t="s">
        <v>976</v>
      </c>
      <c r="D148" s="45">
        <v>6</v>
      </c>
      <c r="E148" s="47"/>
      <c r="F148" s="46">
        <v>42</v>
      </c>
    </row>
    <row r="149" spans="1:6" x14ac:dyDescent="0.25">
      <c r="A149" s="31" t="s">
        <v>768</v>
      </c>
      <c r="B149" s="46" t="s">
        <v>532</v>
      </c>
      <c r="C149" s="47" t="s">
        <v>974</v>
      </c>
      <c r="D149" s="45">
        <v>11</v>
      </c>
      <c r="E149" s="47"/>
      <c r="F149" s="46">
        <v>34</v>
      </c>
    </row>
    <row r="150" spans="1:6" x14ac:dyDescent="0.25">
      <c r="A150" s="31" t="s">
        <v>769</v>
      </c>
      <c r="B150" s="46" t="s">
        <v>533</v>
      </c>
      <c r="C150" s="47" t="s">
        <v>980</v>
      </c>
      <c r="D150" s="45">
        <v>9</v>
      </c>
      <c r="E150" s="47"/>
      <c r="F150" s="46">
        <v>61</v>
      </c>
    </row>
    <row r="151" spans="1:6" x14ac:dyDescent="0.25">
      <c r="A151" s="31" t="s">
        <v>770</v>
      </c>
      <c r="B151" s="46" t="s">
        <v>534</v>
      </c>
      <c r="C151" s="47" t="s">
        <v>607</v>
      </c>
      <c r="D151" s="45">
        <v>2</v>
      </c>
      <c r="E151" s="47" t="s">
        <v>974</v>
      </c>
      <c r="F151" s="46">
        <v>7</v>
      </c>
    </row>
    <row r="152" spans="1:6" x14ac:dyDescent="0.25">
      <c r="A152" s="31" t="s">
        <v>771</v>
      </c>
      <c r="B152" s="46" t="s">
        <v>535</v>
      </c>
      <c r="C152" s="47" t="s">
        <v>607</v>
      </c>
      <c r="D152" s="45">
        <v>13</v>
      </c>
      <c r="E152" s="47" t="s">
        <v>981</v>
      </c>
      <c r="F152" s="46">
        <v>118</v>
      </c>
    </row>
    <row r="153" spans="1:6" x14ac:dyDescent="0.25">
      <c r="A153" s="31" t="s">
        <v>772</v>
      </c>
      <c r="B153" s="46" t="s">
        <v>536</v>
      </c>
      <c r="C153" s="47" t="s">
        <v>607</v>
      </c>
      <c r="D153" s="45">
        <v>14</v>
      </c>
      <c r="E153" s="47" t="s">
        <v>978</v>
      </c>
      <c r="F153" s="46">
        <v>34</v>
      </c>
    </row>
    <row r="154" spans="1:6" x14ac:dyDescent="0.25">
      <c r="A154" s="31" t="s">
        <v>773</v>
      </c>
      <c r="B154" s="46" t="s">
        <v>537</v>
      </c>
      <c r="C154" s="47" t="s">
        <v>974</v>
      </c>
      <c r="D154" s="45">
        <v>30</v>
      </c>
      <c r="E154" s="47" t="s">
        <v>980</v>
      </c>
      <c r="F154" s="46">
        <v>37</v>
      </c>
    </row>
    <row r="155" spans="1:6" x14ac:dyDescent="0.25">
      <c r="A155" s="31" t="s">
        <v>774</v>
      </c>
      <c r="B155" s="46" t="s">
        <v>538</v>
      </c>
      <c r="C155" s="47" t="s">
        <v>974</v>
      </c>
      <c r="D155" s="45">
        <v>26</v>
      </c>
      <c r="E155" s="47"/>
      <c r="F155" s="46">
        <v>70</v>
      </c>
    </row>
    <row r="156" spans="1:6" x14ac:dyDescent="0.25">
      <c r="A156" s="31" t="s">
        <v>775</v>
      </c>
      <c r="B156" s="46" t="s">
        <v>539</v>
      </c>
      <c r="C156" s="47" t="s">
        <v>973</v>
      </c>
      <c r="D156" s="45">
        <v>4</v>
      </c>
      <c r="E156" s="47" t="s">
        <v>974</v>
      </c>
      <c r="F156" s="46">
        <v>15</v>
      </c>
    </row>
    <row r="157" spans="1:6" x14ac:dyDescent="0.25">
      <c r="A157" s="31" t="s">
        <v>776</v>
      </c>
      <c r="B157" s="46" t="s">
        <v>540</v>
      </c>
      <c r="C157" s="47" t="s">
        <v>993</v>
      </c>
      <c r="D157" s="45">
        <v>1</v>
      </c>
      <c r="E157" s="47"/>
      <c r="F157" s="46">
        <v>461</v>
      </c>
    </row>
    <row r="158" spans="1:6" x14ac:dyDescent="0.25">
      <c r="A158" s="31" t="s">
        <v>777</v>
      </c>
      <c r="B158" s="46" t="s">
        <v>541</v>
      </c>
      <c r="C158" s="47" t="s">
        <v>607</v>
      </c>
      <c r="D158" s="45">
        <v>8</v>
      </c>
      <c r="E158" s="47" t="s">
        <v>974</v>
      </c>
      <c r="F158" s="46">
        <v>79</v>
      </c>
    </row>
    <row r="159" spans="1:6" x14ac:dyDescent="0.25">
      <c r="A159" s="31" t="s">
        <v>778</v>
      </c>
      <c r="B159" s="46" t="s">
        <v>542</v>
      </c>
      <c r="C159" s="47" t="s">
        <v>607</v>
      </c>
      <c r="D159" s="45">
        <v>12</v>
      </c>
      <c r="E159" s="47" t="s">
        <v>975</v>
      </c>
      <c r="F159" s="46">
        <v>210</v>
      </c>
    </row>
    <row r="160" spans="1:6" x14ac:dyDescent="0.25">
      <c r="A160" s="31" t="s">
        <v>779</v>
      </c>
      <c r="B160" s="46" t="s">
        <v>543</v>
      </c>
      <c r="C160" s="47" t="s">
        <v>973</v>
      </c>
      <c r="D160" s="45">
        <v>10</v>
      </c>
      <c r="E160" s="47" t="s">
        <v>1008</v>
      </c>
      <c r="F160" s="46">
        <v>183</v>
      </c>
    </row>
    <row r="161" spans="1:6" x14ac:dyDescent="0.25">
      <c r="A161" s="31" t="s">
        <v>780</v>
      </c>
      <c r="B161" s="46" t="s">
        <v>544</v>
      </c>
      <c r="C161" s="47" t="s">
        <v>607</v>
      </c>
      <c r="D161" s="45">
        <v>18</v>
      </c>
      <c r="E161" s="47" t="s">
        <v>974</v>
      </c>
      <c r="F161" s="46">
        <v>84</v>
      </c>
    </row>
    <row r="162" spans="1:6" x14ac:dyDescent="0.25">
      <c r="A162" s="30" t="s">
        <v>781</v>
      </c>
      <c r="B162" s="46" t="s">
        <v>545</v>
      </c>
      <c r="C162" s="47" t="s">
        <v>973</v>
      </c>
      <c r="D162" s="45">
        <v>9</v>
      </c>
      <c r="E162" s="47" t="s">
        <v>980</v>
      </c>
      <c r="F162" s="46">
        <v>52</v>
      </c>
    </row>
    <row r="163" spans="1:6" x14ac:dyDescent="0.25">
      <c r="A163" s="31" t="s">
        <v>782</v>
      </c>
      <c r="B163" s="46" t="s">
        <v>546</v>
      </c>
      <c r="C163" s="47" t="s">
        <v>973</v>
      </c>
      <c r="D163" s="45">
        <v>19</v>
      </c>
      <c r="E163" s="47" t="s">
        <v>980</v>
      </c>
      <c r="F163" s="46">
        <v>8108</v>
      </c>
    </row>
    <row r="164" spans="1:6" x14ac:dyDescent="0.25">
      <c r="A164" s="31" t="s">
        <v>783</v>
      </c>
      <c r="B164" s="46" t="s">
        <v>547</v>
      </c>
      <c r="C164" s="47" t="s">
        <v>974</v>
      </c>
      <c r="D164" s="45">
        <v>25</v>
      </c>
      <c r="E164" s="47" t="s">
        <v>982</v>
      </c>
      <c r="F164" s="46">
        <v>324</v>
      </c>
    </row>
    <row r="165" spans="1:6" x14ac:dyDescent="0.25">
      <c r="A165" s="30" t="s">
        <v>784</v>
      </c>
      <c r="B165" s="46" t="s">
        <v>548</v>
      </c>
      <c r="C165" s="47" t="s">
        <v>979</v>
      </c>
      <c r="D165" s="45">
        <v>10</v>
      </c>
      <c r="E165" s="47" t="s">
        <v>974</v>
      </c>
      <c r="F165" s="46">
        <v>79</v>
      </c>
    </row>
    <row r="166" spans="1:6" x14ac:dyDescent="0.25">
      <c r="A166" s="31" t="s">
        <v>785</v>
      </c>
      <c r="B166" s="46" t="s">
        <v>549</v>
      </c>
      <c r="C166" s="47" t="s">
        <v>979</v>
      </c>
      <c r="D166" s="45">
        <v>18</v>
      </c>
      <c r="E166" s="47" t="s">
        <v>974</v>
      </c>
      <c r="F166" s="46">
        <v>131</v>
      </c>
    </row>
    <row r="167" spans="1:6" x14ac:dyDescent="0.25">
      <c r="A167" s="31" t="s">
        <v>786</v>
      </c>
      <c r="B167" s="46" t="s">
        <v>550</v>
      </c>
      <c r="C167" s="47" t="s">
        <v>974</v>
      </c>
      <c r="D167" s="45">
        <v>10</v>
      </c>
      <c r="E167" s="47" t="s">
        <v>1009</v>
      </c>
      <c r="F167" s="46">
        <v>62</v>
      </c>
    </row>
    <row r="168" spans="1:6" x14ac:dyDescent="0.25">
      <c r="A168" s="31" t="s">
        <v>787</v>
      </c>
      <c r="B168" s="46" t="s">
        <v>551</v>
      </c>
      <c r="C168" s="47" t="s">
        <v>607</v>
      </c>
      <c r="D168" s="45">
        <v>4</v>
      </c>
      <c r="E168" s="47" t="s">
        <v>1004</v>
      </c>
      <c r="F168" s="46">
        <v>55</v>
      </c>
    </row>
    <row r="169" spans="1:6" x14ac:dyDescent="0.25">
      <c r="A169" s="31" t="s">
        <v>788</v>
      </c>
      <c r="B169" s="46" t="s">
        <v>552</v>
      </c>
      <c r="C169" s="47" t="s">
        <v>986</v>
      </c>
      <c r="D169" s="45">
        <v>21</v>
      </c>
      <c r="E169" s="47" t="s">
        <v>980</v>
      </c>
      <c r="F169" s="46">
        <v>288</v>
      </c>
    </row>
    <row r="170" spans="1:6" x14ac:dyDescent="0.25">
      <c r="A170" s="31" t="s">
        <v>789</v>
      </c>
      <c r="B170" s="46" t="s">
        <v>553</v>
      </c>
      <c r="C170" s="47" t="s">
        <v>994</v>
      </c>
      <c r="D170" s="45">
        <v>26</v>
      </c>
      <c r="E170" s="47" t="s">
        <v>974</v>
      </c>
      <c r="F170" s="46">
        <v>181</v>
      </c>
    </row>
    <row r="171" spans="1:6" x14ac:dyDescent="0.25">
      <c r="A171" s="31" t="s">
        <v>790</v>
      </c>
      <c r="B171" s="46" t="s">
        <v>554</v>
      </c>
      <c r="C171" s="47" t="s">
        <v>973</v>
      </c>
      <c r="D171" s="45">
        <v>14</v>
      </c>
      <c r="E171" s="47" t="s">
        <v>974</v>
      </c>
      <c r="F171" s="46">
        <v>60</v>
      </c>
    </row>
    <row r="172" spans="1:6" x14ac:dyDescent="0.25">
      <c r="A172" s="31" t="s">
        <v>791</v>
      </c>
      <c r="B172" s="46" t="s">
        <v>555</v>
      </c>
      <c r="C172" s="47" t="s">
        <v>607</v>
      </c>
      <c r="D172" s="45">
        <v>5</v>
      </c>
      <c r="E172" s="47" t="s">
        <v>998</v>
      </c>
      <c r="F172" s="46">
        <v>62</v>
      </c>
    </row>
    <row r="173" spans="1:6" x14ac:dyDescent="0.25">
      <c r="A173" s="31" t="s">
        <v>792</v>
      </c>
      <c r="B173" s="46" t="s">
        <v>556</v>
      </c>
      <c r="C173" s="47" t="s">
        <v>607</v>
      </c>
      <c r="D173" s="45">
        <v>30</v>
      </c>
      <c r="E173" s="47" t="s">
        <v>974</v>
      </c>
      <c r="F173" s="46">
        <v>129</v>
      </c>
    </row>
    <row r="174" spans="1:6" x14ac:dyDescent="0.25">
      <c r="A174" s="31" t="s">
        <v>793</v>
      </c>
      <c r="B174" s="46" t="s">
        <v>557</v>
      </c>
      <c r="C174" s="47" t="s">
        <v>973</v>
      </c>
      <c r="D174" s="45">
        <v>77</v>
      </c>
      <c r="E174" s="47" t="s">
        <v>974</v>
      </c>
      <c r="F174" s="46">
        <v>795</v>
      </c>
    </row>
    <row r="175" spans="1:6" x14ac:dyDescent="0.25">
      <c r="A175" s="31" t="s">
        <v>794</v>
      </c>
      <c r="B175" s="46" t="s">
        <v>558</v>
      </c>
      <c r="C175" s="47" t="s">
        <v>974</v>
      </c>
      <c r="D175" s="45">
        <v>13</v>
      </c>
      <c r="E175" s="47" t="s">
        <v>985</v>
      </c>
      <c r="F175" s="46">
        <v>65</v>
      </c>
    </row>
    <row r="176" spans="1:6" x14ac:dyDescent="0.25">
      <c r="A176" s="31" t="s">
        <v>795</v>
      </c>
      <c r="B176" s="46" t="s">
        <v>559</v>
      </c>
      <c r="C176" s="47" t="s">
        <v>607</v>
      </c>
      <c r="D176" s="45">
        <v>5</v>
      </c>
      <c r="E176" s="47" t="s">
        <v>989</v>
      </c>
      <c r="F176" s="46">
        <v>35</v>
      </c>
    </row>
    <row r="177" spans="1:6" x14ac:dyDescent="0.25">
      <c r="A177" s="31" t="s">
        <v>796</v>
      </c>
      <c r="B177" s="46" t="s">
        <v>560</v>
      </c>
      <c r="C177" s="47" t="s">
        <v>999</v>
      </c>
      <c r="D177" s="45">
        <v>5</v>
      </c>
      <c r="E177" s="47" t="s">
        <v>974</v>
      </c>
      <c r="F177" s="46">
        <v>23</v>
      </c>
    </row>
    <row r="178" spans="1:6" x14ac:dyDescent="0.25">
      <c r="A178" s="31" t="s">
        <v>797</v>
      </c>
      <c r="B178" s="46" t="s">
        <v>561</v>
      </c>
      <c r="C178" s="47" t="s">
        <v>986</v>
      </c>
      <c r="D178" s="45">
        <v>16</v>
      </c>
      <c r="E178" s="47"/>
      <c r="F178" s="46">
        <v>207</v>
      </c>
    </row>
    <row r="179" spans="1:6" x14ac:dyDescent="0.25">
      <c r="A179" s="31" t="s">
        <v>798</v>
      </c>
      <c r="B179" s="46" t="s">
        <v>562</v>
      </c>
      <c r="C179" s="47" t="s">
        <v>981</v>
      </c>
      <c r="D179" s="45">
        <v>24</v>
      </c>
      <c r="E179" s="47" t="s">
        <v>1010</v>
      </c>
      <c r="F179" s="46">
        <v>263</v>
      </c>
    </row>
    <row r="180" spans="1:6" x14ac:dyDescent="0.25">
      <c r="A180" s="31" t="s">
        <v>799</v>
      </c>
      <c r="B180" s="46" t="s">
        <v>563</v>
      </c>
      <c r="C180" s="47" t="s">
        <v>973</v>
      </c>
      <c r="D180" s="45">
        <v>81</v>
      </c>
      <c r="E180" s="47" t="s">
        <v>974</v>
      </c>
      <c r="F180" s="46">
        <v>923</v>
      </c>
    </row>
    <row r="181" spans="1:6" x14ac:dyDescent="0.25">
      <c r="A181" s="31" t="s">
        <v>800</v>
      </c>
      <c r="B181" s="46" t="s">
        <v>564</v>
      </c>
      <c r="C181" s="47" t="s">
        <v>973</v>
      </c>
      <c r="D181" s="45">
        <v>6</v>
      </c>
      <c r="E181" s="47" t="s">
        <v>974</v>
      </c>
      <c r="F181" s="46">
        <v>42</v>
      </c>
    </row>
    <row r="182" spans="1:6" x14ac:dyDescent="0.25">
      <c r="A182" s="31" t="s">
        <v>801</v>
      </c>
      <c r="B182" s="46" t="s">
        <v>565</v>
      </c>
      <c r="C182" s="47" t="s">
        <v>1011</v>
      </c>
      <c r="D182" s="45">
        <v>8</v>
      </c>
      <c r="E182" s="47"/>
      <c r="F182" s="46">
        <v>8</v>
      </c>
    </row>
    <row r="183" spans="1:6" x14ac:dyDescent="0.25">
      <c r="A183" s="31" t="s">
        <v>802</v>
      </c>
      <c r="B183" s="46" t="s">
        <v>566</v>
      </c>
      <c r="C183" s="47" t="s">
        <v>974</v>
      </c>
      <c r="D183" s="45">
        <v>112</v>
      </c>
      <c r="E183" s="47" t="s">
        <v>986</v>
      </c>
      <c r="F183" s="46">
        <v>191</v>
      </c>
    </row>
    <row r="184" spans="1:6" x14ac:dyDescent="0.25">
      <c r="A184" s="31" t="s">
        <v>803</v>
      </c>
      <c r="B184" s="46" t="s">
        <v>567</v>
      </c>
      <c r="C184" s="47" t="s">
        <v>607</v>
      </c>
      <c r="D184" s="45">
        <v>27</v>
      </c>
      <c r="E184" s="47" t="s">
        <v>998</v>
      </c>
      <c r="F184" s="46">
        <v>679</v>
      </c>
    </row>
    <row r="185" spans="1:6" x14ac:dyDescent="0.25">
      <c r="A185" s="31" t="s">
        <v>804</v>
      </c>
      <c r="B185" s="46" t="s">
        <v>568</v>
      </c>
      <c r="C185" s="47" t="s">
        <v>1012</v>
      </c>
      <c r="D185" s="45">
        <v>7</v>
      </c>
      <c r="E185" s="47"/>
      <c r="F185" s="46">
        <v>531</v>
      </c>
    </row>
    <row r="186" spans="1:6" x14ac:dyDescent="0.25">
      <c r="A186" s="31" t="s">
        <v>805</v>
      </c>
      <c r="B186" s="46" t="s">
        <v>569</v>
      </c>
      <c r="C186" s="47" t="s">
        <v>986</v>
      </c>
      <c r="D186" s="45">
        <v>200</v>
      </c>
      <c r="E186" s="47" t="s">
        <v>974</v>
      </c>
      <c r="F186" s="46">
        <v>406</v>
      </c>
    </row>
    <row r="187" spans="1:6" x14ac:dyDescent="0.25">
      <c r="A187" s="31" t="s">
        <v>806</v>
      </c>
      <c r="B187" s="46" t="s">
        <v>570</v>
      </c>
      <c r="C187" s="47" t="s">
        <v>979</v>
      </c>
      <c r="D187" s="45">
        <v>51</v>
      </c>
      <c r="E187" s="47" t="s">
        <v>986</v>
      </c>
      <c r="F187" s="46">
        <v>3142</v>
      </c>
    </row>
    <row r="188" spans="1:6" x14ac:dyDescent="0.25">
      <c r="A188" s="31" t="s">
        <v>807</v>
      </c>
      <c r="B188" s="46" t="s">
        <v>571</v>
      </c>
      <c r="C188" s="47" t="s">
        <v>978</v>
      </c>
      <c r="D188" s="45">
        <v>19</v>
      </c>
      <c r="E188" s="47"/>
      <c r="F188" s="46">
        <v>233</v>
      </c>
    </row>
    <row r="189" spans="1:6" x14ac:dyDescent="0.25">
      <c r="A189" s="31" t="s">
        <v>808</v>
      </c>
      <c r="B189" s="46" t="s">
        <v>572</v>
      </c>
      <c r="C189" s="47" t="s">
        <v>607</v>
      </c>
      <c r="D189" s="45">
        <v>14</v>
      </c>
      <c r="E189" s="47" t="s">
        <v>974</v>
      </c>
      <c r="F189" s="46">
        <v>227</v>
      </c>
    </row>
    <row r="190" spans="1:6" x14ac:dyDescent="0.25">
      <c r="A190" s="31" t="s">
        <v>809</v>
      </c>
      <c r="B190" s="46" t="s">
        <v>573</v>
      </c>
      <c r="C190" s="47" t="s">
        <v>973</v>
      </c>
      <c r="D190" s="45">
        <v>6</v>
      </c>
      <c r="E190" s="47" t="s">
        <v>977</v>
      </c>
      <c r="F190" s="46">
        <v>62</v>
      </c>
    </row>
    <row r="191" spans="1:6" x14ac:dyDescent="0.25">
      <c r="A191" s="31" t="s">
        <v>810</v>
      </c>
      <c r="B191" s="46" t="s">
        <v>574</v>
      </c>
      <c r="C191" s="47" t="s">
        <v>979</v>
      </c>
      <c r="D191" s="45">
        <v>25</v>
      </c>
      <c r="E191" s="47" t="s">
        <v>980</v>
      </c>
      <c r="F191" s="46">
        <v>336</v>
      </c>
    </row>
    <row r="192" spans="1:6" x14ac:dyDescent="0.25">
      <c r="A192" s="31" t="s">
        <v>811</v>
      </c>
      <c r="B192" s="46" t="s">
        <v>575</v>
      </c>
      <c r="C192" s="47" t="s">
        <v>973</v>
      </c>
      <c r="D192" s="45">
        <v>63</v>
      </c>
      <c r="E192" s="47" t="s">
        <v>974</v>
      </c>
      <c r="F192" s="46">
        <v>663</v>
      </c>
    </row>
    <row r="193" spans="1:6" x14ac:dyDescent="0.25">
      <c r="A193" s="31" t="s">
        <v>812</v>
      </c>
      <c r="B193" s="46" t="s">
        <v>576</v>
      </c>
      <c r="C193" s="47" t="s">
        <v>981</v>
      </c>
      <c r="D193" s="45">
        <v>22</v>
      </c>
      <c r="E193" s="47" t="s">
        <v>974</v>
      </c>
      <c r="F193" s="46">
        <v>333</v>
      </c>
    </row>
    <row r="194" spans="1:6" x14ac:dyDescent="0.25">
      <c r="A194" s="30" t="s">
        <v>813</v>
      </c>
      <c r="B194" s="46" t="s">
        <v>577</v>
      </c>
      <c r="C194" s="47" t="s">
        <v>973</v>
      </c>
      <c r="D194" s="45">
        <v>10</v>
      </c>
      <c r="E194" s="47" t="s">
        <v>974</v>
      </c>
      <c r="F194" s="46">
        <v>72</v>
      </c>
    </row>
    <row r="195" spans="1:6" x14ac:dyDescent="0.25">
      <c r="A195" s="30" t="s">
        <v>814</v>
      </c>
      <c r="B195" s="46" t="s">
        <v>578</v>
      </c>
      <c r="C195" s="47" t="s">
        <v>973</v>
      </c>
      <c r="D195" s="45">
        <v>10</v>
      </c>
      <c r="E195" s="47" t="s">
        <v>974</v>
      </c>
      <c r="F195" s="46">
        <v>63</v>
      </c>
    </row>
    <row r="196" spans="1:6" x14ac:dyDescent="0.25">
      <c r="A196" s="32"/>
      <c r="B196" s="29" t="s">
        <v>579</v>
      </c>
    </row>
    <row r="197" spans="1:6" x14ac:dyDescent="0.25">
      <c r="B197" s="29" t="s">
        <v>580</v>
      </c>
    </row>
    <row r="198" spans="1:6" x14ac:dyDescent="0.25">
      <c r="B198" s="29" t="s">
        <v>581</v>
      </c>
    </row>
    <row r="199" spans="1:6" x14ac:dyDescent="0.25">
      <c r="B199" s="29" t="s">
        <v>582</v>
      </c>
    </row>
    <row r="200" spans="1:6" x14ac:dyDescent="0.25">
      <c r="B200" s="29" t="s">
        <v>583</v>
      </c>
    </row>
    <row r="201" spans="1:6" x14ac:dyDescent="0.25">
      <c r="B201" s="29" t="s">
        <v>584</v>
      </c>
    </row>
    <row r="202" spans="1:6" x14ac:dyDescent="0.25">
      <c r="B202" s="29" t="s">
        <v>585</v>
      </c>
    </row>
    <row r="203" spans="1:6" x14ac:dyDescent="0.25">
      <c r="B203" s="29" t="s">
        <v>586</v>
      </c>
    </row>
    <row r="204" spans="1:6" x14ac:dyDescent="0.25">
      <c r="B204" s="29" t="s">
        <v>587</v>
      </c>
    </row>
    <row r="205" spans="1:6" x14ac:dyDescent="0.25">
      <c r="B205" s="29" t="s">
        <v>588</v>
      </c>
    </row>
    <row r="206" spans="1:6" x14ac:dyDescent="0.25">
      <c r="B206" s="29" t="s">
        <v>589</v>
      </c>
    </row>
    <row r="207" spans="1:6" x14ac:dyDescent="0.25">
      <c r="B207" s="29" t="s">
        <v>590</v>
      </c>
    </row>
    <row r="208" spans="1:6" x14ac:dyDescent="0.25">
      <c r="B208" s="29" t="s">
        <v>591</v>
      </c>
    </row>
    <row r="209" spans="2:2" x14ac:dyDescent="0.25">
      <c r="B209" s="29" t="s">
        <v>592</v>
      </c>
    </row>
    <row r="210" spans="2:2" x14ac:dyDescent="0.25">
      <c r="B210" s="29" t="s">
        <v>593</v>
      </c>
    </row>
    <row r="211" spans="2:2" x14ac:dyDescent="0.25">
      <c r="B211" s="29" t="s">
        <v>594</v>
      </c>
    </row>
    <row r="212" spans="2:2" x14ac:dyDescent="0.25">
      <c r="B212" s="29" t="s">
        <v>595</v>
      </c>
    </row>
    <row r="213" spans="2:2" x14ac:dyDescent="0.25">
      <c r="B213" s="29" t="s">
        <v>596</v>
      </c>
    </row>
    <row r="214" spans="2:2" x14ac:dyDescent="0.25">
      <c r="B214" s="29" t="s">
        <v>597</v>
      </c>
    </row>
    <row r="215" spans="2:2" x14ac:dyDescent="0.25">
      <c r="B215" s="29" t="s">
        <v>598</v>
      </c>
    </row>
    <row r="216" spans="2:2" x14ac:dyDescent="0.25">
      <c r="B216" s="29" t="s">
        <v>599</v>
      </c>
    </row>
  </sheetData>
  <autoFilter ref="B1:F195" xr:uid="{00000000-0009-0000-0000-000003000000}"/>
  <pageMargins left="0.7" right="0.7" top="0.75" bottom="0.75" header="0.3" footer="0.3"/>
  <pageSetup paperSize="9" orientation="portrait" verticalDpi="30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5"/>
  </sheetPr>
  <dimension ref="A1:P216"/>
  <sheetViews>
    <sheetView zoomScale="93" zoomScaleNormal="93" workbookViewId="0">
      <pane ySplit="1" topLeftCell="A35" activePane="bottomLeft" state="frozen"/>
      <selection pane="bottomLeft" activeCell="C39" sqref="C39"/>
    </sheetView>
  </sheetViews>
  <sheetFormatPr defaultRowHeight="15" x14ac:dyDescent="0.25"/>
  <cols>
    <col min="1" max="1" width="38.85546875" style="29" customWidth="1"/>
    <col min="2" max="2" width="9.140625" style="34"/>
    <col min="3" max="3" width="16.28515625" style="58" customWidth="1"/>
    <col min="4" max="4" width="14.42578125" style="58" customWidth="1"/>
    <col min="5" max="5" width="14.42578125" style="59" customWidth="1"/>
    <col min="6" max="6" width="14.42578125" style="58" customWidth="1"/>
    <col min="7" max="7" width="14.42578125" style="59" customWidth="1"/>
    <col min="8" max="8" width="14.42578125" style="58" customWidth="1"/>
    <col min="9" max="9" width="14.42578125" style="59" customWidth="1"/>
    <col min="10" max="10" width="14.42578125" style="58" customWidth="1"/>
    <col min="11" max="11" width="14.42578125" style="59" customWidth="1"/>
    <col min="12" max="12" width="14.42578125" style="58" customWidth="1"/>
    <col min="13" max="13" width="12.7109375" style="59" customWidth="1"/>
    <col min="14" max="14" width="20.140625" style="29" hidden="1" customWidth="1"/>
    <col min="15" max="15" width="21" style="29" customWidth="1"/>
    <col min="16" max="16" width="11.7109375" style="29" customWidth="1"/>
    <col min="17" max="17" width="11.85546875" style="29" customWidth="1"/>
    <col min="18" max="23" width="9.140625" style="29"/>
    <col min="24" max="24" width="13.7109375" style="29" customWidth="1"/>
    <col min="25" max="25" width="9.85546875" style="29" customWidth="1"/>
    <col min="26" max="16384" width="9.140625" style="29"/>
  </cols>
  <sheetData>
    <row r="1" spans="1:16" ht="109.5" customHeight="1" x14ac:dyDescent="0.25">
      <c r="A1" s="207" t="s">
        <v>188</v>
      </c>
      <c r="B1" s="208" t="s">
        <v>53</v>
      </c>
      <c r="C1" s="207" t="s">
        <v>1013</v>
      </c>
      <c r="D1" s="207" t="s">
        <v>1014</v>
      </c>
      <c r="E1" s="276" t="s">
        <v>1015</v>
      </c>
      <c r="F1" s="207" t="s">
        <v>1016</v>
      </c>
      <c r="G1" s="276" t="s">
        <v>1017</v>
      </c>
      <c r="H1" s="207" t="s">
        <v>1018</v>
      </c>
      <c r="I1" s="276" t="s">
        <v>1019</v>
      </c>
      <c r="J1" s="207" t="s">
        <v>1020</v>
      </c>
      <c r="K1" s="276" t="s">
        <v>1021</v>
      </c>
      <c r="L1" s="207" t="s">
        <v>1022</v>
      </c>
      <c r="M1" s="276" t="s">
        <v>1023</v>
      </c>
      <c r="N1" s="51" t="s">
        <v>1024</v>
      </c>
    </row>
    <row r="2" spans="1:16" x14ac:dyDescent="0.25">
      <c r="A2" s="46" t="s">
        <v>384</v>
      </c>
      <c r="B2" s="30" t="s">
        <v>610</v>
      </c>
      <c r="C2" s="52">
        <f>VLOOKUP(B2,'3.1 Metadata'!B3:I197,5,FALSE)</f>
        <v>38041757</v>
      </c>
      <c r="D2" s="53">
        <v>901</v>
      </c>
      <c r="E2" s="54">
        <v>2.94910190518529</v>
      </c>
      <c r="F2" s="55">
        <v>374</v>
      </c>
      <c r="G2" s="54">
        <v>1.2241555078127635</v>
      </c>
      <c r="H2" s="55">
        <v>56</v>
      </c>
      <c r="I2" s="54">
        <v>0.18329601186501268</v>
      </c>
      <c r="J2" s="56">
        <v>30</v>
      </c>
      <c r="K2" s="54">
        <v>9.8194292070542546E-2</v>
      </c>
      <c r="L2" s="55">
        <v>26</v>
      </c>
      <c r="M2" s="54">
        <v>8.5101719794470163E-2</v>
      </c>
      <c r="N2" s="60">
        <f>SUM(D2:M2)</f>
        <v>1391.539849436728</v>
      </c>
      <c r="O2" s="33"/>
      <c r="P2" s="61"/>
    </row>
    <row r="3" spans="1:16" x14ac:dyDescent="0.25">
      <c r="A3" s="46" t="s">
        <v>386</v>
      </c>
      <c r="B3" s="31" t="s">
        <v>613</v>
      </c>
      <c r="C3" s="52">
        <f>VLOOKUP(B3,'3.1 Metadata'!B4:I197,5,FALSE)</f>
        <v>2880913</v>
      </c>
      <c r="D3" s="53">
        <v>415</v>
      </c>
      <c r="E3" s="54">
        <v>13.07798798148661</v>
      </c>
      <c r="F3" s="55">
        <v>4.271147676168594</v>
      </c>
      <c r="G3" s="54">
        <v>0.13459763367731889</v>
      </c>
      <c r="H3" s="55">
        <v>23</v>
      </c>
      <c r="I3" s="54">
        <v>0.72480415319082425</v>
      </c>
      <c r="J3" s="56">
        <v>11</v>
      </c>
      <c r="K3" s="54">
        <v>0.34664546456952461</v>
      </c>
      <c r="L3" s="55">
        <v>9</v>
      </c>
      <c r="M3" s="54">
        <v>0.2836190164659747</v>
      </c>
      <c r="N3" s="29">
        <f t="shared" ref="N3:N33" si="0">SUM(D3:M3)</f>
        <v>476.83880192555887</v>
      </c>
      <c r="P3" s="61"/>
    </row>
    <row r="4" spans="1:16" x14ac:dyDescent="0.25">
      <c r="A4" s="46" t="s">
        <v>387</v>
      </c>
      <c r="B4" s="31" t="s">
        <v>616</v>
      </c>
      <c r="C4" s="52">
        <f>VLOOKUP(B4,'3.1 Metadata'!B5:I197,5,FALSE)</f>
        <v>43053054</v>
      </c>
      <c r="D4" s="53">
        <v>2597.9718711594824</v>
      </c>
      <c r="E4" s="54">
        <v>6.6260942066331401</v>
      </c>
      <c r="F4" s="55">
        <v>119.46908943417307</v>
      </c>
      <c r="G4" s="54">
        <v>0.30470439274548855</v>
      </c>
      <c r="H4" s="55">
        <v>53.465437561676538</v>
      </c>
      <c r="I4" s="54">
        <v>0.13636291832691028</v>
      </c>
      <c r="J4" s="57">
        <v>93.057465028855773</v>
      </c>
      <c r="K4" s="54">
        <v>0.23734188070191595</v>
      </c>
      <c r="L4" s="55">
        <v>18.46194052086177</v>
      </c>
      <c r="M4" s="54">
        <v>4.7086944430191735E-2</v>
      </c>
      <c r="N4" s="29">
        <f t="shared" si="0"/>
        <v>2889.7773940478874</v>
      </c>
      <c r="P4" s="61"/>
    </row>
    <row r="5" spans="1:16" x14ac:dyDescent="0.25">
      <c r="A5" s="46" t="s">
        <v>389</v>
      </c>
      <c r="B5" s="31" t="s">
        <v>619</v>
      </c>
      <c r="C5" s="52">
        <f>VLOOKUP(B5,'3.1 Metadata'!B6:I197,5,FALSE)</f>
        <v>77146</v>
      </c>
      <c r="D5" s="53">
        <v>5.0113669975240898</v>
      </c>
      <c r="E5" s="54">
        <v>6.3260458450403823</v>
      </c>
      <c r="F5" s="55">
        <v>1.3428289420119768</v>
      </c>
      <c r="G5" s="54">
        <v>1.6951058370723531</v>
      </c>
      <c r="H5" s="55">
        <v>1.9125472804774928</v>
      </c>
      <c r="I5" s="54">
        <v>2.4142837239989556</v>
      </c>
      <c r="J5" s="57">
        <v>1.5801058664212542</v>
      </c>
      <c r="K5" s="54">
        <v>1.9946298397097304</v>
      </c>
      <c r="L5" s="55">
        <v>0.97478301544888035</v>
      </c>
      <c r="M5" s="54">
        <v>1.2305069749916437</v>
      </c>
      <c r="N5" s="29">
        <f t="shared" si="0"/>
        <v>24.482204322696759</v>
      </c>
      <c r="P5" s="61"/>
    </row>
    <row r="6" spans="1:16" x14ac:dyDescent="0.25">
      <c r="A6" s="46" t="s">
        <v>189</v>
      </c>
      <c r="B6" s="31" t="s">
        <v>621</v>
      </c>
      <c r="C6" s="52">
        <f>VLOOKUP(B6,'3.1 Metadata'!B7:I197,5,FALSE)</f>
        <v>31825299</v>
      </c>
      <c r="D6" s="53">
        <v>2678.4913332861133</v>
      </c>
      <c r="E6" s="54">
        <v>12.474566813204826</v>
      </c>
      <c r="F6" s="55">
        <v>575.40774793640833</v>
      </c>
      <c r="G6" s="54">
        <v>2.6798527616149297</v>
      </c>
      <c r="H6" s="55">
        <v>148.96384934076951</v>
      </c>
      <c r="I6" s="54">
        <v>0.69377095541085687</v>
      </c>
      <c r="J6" s="57">
        <v>11.693139037390546</v>
      </c>
      <c r="K6" s="54">
        <v>5.4458583593423406E-2</v>
      </c>
      <c r="L6" s="55">
        <v>4.8634406666094687</v>
      </c>
      <c r="M6" s="54">
        <v>2.2650555103064282E-2</v>
      </c>
      <c r="N6" s="29">
        <f t="shared" si="0"/>
        <v>3435.3448099362186</v>
      </c>
      <c r="P6" s="61"/>
    </row>
    <row r="7" spans="1:16" x14ac:dyDescent="0.25">
      <c r="A7" s="46" t="s">
        <v>390</v>
      </c>
      <c r="B7" s="31" t="s">
        <v>622</v>
      </c>
      <c r="C7" s="52">
        <f>VLOOKUP(B7,'3.1 Metadata'!B8:I197,5,FALSE)</f>
        <v>97115</v>
      </c>
      <c r="D7" s="53">
        <v>8.3388780396440865</v>
      </c>
      <c r="E7" s="54">
        <v>9.2669645381386747</v>
      </c>
      <c r="F7" s="55">
        <v>0.76690565238442676</v>
      </c>
      <c r="G7" s="54">
        <v>0.85225943477738164</v>
      </c>
      <c r="H7" s="55">
        <v>0.78808438268617731</v>
      </c>
      <c r="I7" s="54">
        <v>0.87579527997574858</v>
      </c>
      <c r="J7" s="57">
        <v>1.2281162804785826</v>
      </c>
      <c r="K7" s="54">
        <v>1.3648011118281742</v>
      </c>
      <c r="L7" s="55">
        <v>1</v>
      </c>
      <c r="M7" s="54">
        <v>1.1112963271656386</v>
      </c>
      <c r="N7" s="29">
        <f t="shared" si="0"/>
        <v>25.593101047078886</v>
      </c>
      <c r="P7" s="61"/>
    </row>
    <row r="8" spans="1:16" x14ac:dyDescent="0.25">
      <c r="A8" s="46" t="s">
        <v>391</v>
      </c>
      <c r="B8" s="31" t="s">
        <v>624</v>
      </c>
      <c r="C8" s="52">
        <f>VLOOKUP(B8,'3.1 Metadata'!B9:I197,5,FALSE)</f>
        <v>44780675</v>
      </c>
      <c r="D8" s="53">
        <v>580.60628465664195</v>
      </c>
      <c r="E8" s="54">
        <v>1.400865797729044</v>
      </c>
      <c r="F8" s="55">
        <v>17.206943762507269</v>
      </c>
      <c r="G8" s="54">
        <v>4.1516290190690051E-2</v>
      </c>
      <c r="H8" s="55">
        <v>234.16899538454186</v>
      </c>
      <c r="I8" s="54">
        <v>0.5649944638762745</v>
      </c>
      <c r="J8" s="57">
        <v>1081.3363214212827</v>
      </c>
      <c r="K8" s="54">
        <v>2.6090090799086672</v>
      </c>
      <c r="L8" s="55">
        <v>310.1356988592496</v>
      </c>
      <c r="M8" s="54">
        <v>0.74828417236931322</v>
      </c>
      <c r="N8" s="29">
        <f t="shared" si="0"/>
        <v>2228.8189138882976</v>
      </c>
      <c r="P8" s="61"/>
    </row>
    <row r="9" spans="1:16" x14ac:dyDescent="0.25">
      <c r="A9" s="46" t="s">
        <v>392</v>
      </c>
      <c r="B9" s="31" t="s">
        <v>625</v>
      </c>
      <c r="C9" s="52">
        <f>VLOOKUP(B9,'3.1 Metadata'!B10:I197,5,FALSE)</f>
        <v>2957728</v>
      </c>
      <c r="D9" s="53">
        <v>238</v>
      </c>
      <c r="E9" s="54">
        <v>7.9957911230592575</v>
      </c>
      <c r="F9" s="55">
        <v>16</v>
      </c>
      <c r="G9" s="54">
        <v>0.53753217634011818</v>
      </c>
      <c r="H9" s="55">
        <v>54</v>
      </c>
      <c r="I9" s="54">
        <v>1.8141710951478989</v>
      </c>
      <c r="J9" s="56">
        <v>47</v>
      </c>
      <c r="K9" s="54">
        <v>1.5790007679990972</v>
      </c>
      <c r="L9" s="55">
        <v>19</v>
      </c>
      <c r="M9" s="54">
        <v>0.63831945940389023</v>
      </c>
      <c r="N9" s="29">
        <f t="shared" si="0"/>
        <v>386.56481462195023</v>
      </c>
      <c r="P9" s="61"/>
    </row>
    <row r="10" spans="1:16" x14ac:dyDescent="0.25">
      <c r="A10" s="46" t="s">
        <v>393</v>
      </c>
      <c r="B10" s="31" t="s">
        <v>626</v>
      </c>
      <c r="C10" s="52">
        <f>VLOOKUP(B10,'3.1 Metadata'!B11:I197,5,FALSE)</f>
        <v>25203200</v>
      </c>
      <c r="D10" s="53">
        <v>1024.6586343143269</v>
      </c>
      <c r="E10" s="54">
        <v>4.389659667108079</v>
      </c>
      <c r="F10" s="55">
        <v>146.09289167561869</v>
      </c>
      <c r="G10" s="54">
        <v>0.62586509571433202</v>
      </c>
      <c r="H10" s="55">
        <v>57.682608166496557</v>
      </c>
      <c r="I10" s="54">
        <v>0.2471135362378595</v>
      </c>
      <c r="J10" s="57">
        <v>24.0097089252681</v>
      </c>
      <c r="K10" s="54">
        <v>0.10285811035865743</v>
      </c>
      <c r="L10" s="55">
        <v>8.7050795080127514</v>
      </c>
      <c r="M10" s="54">
        <v>3.7292748175457718E-2</v>
      </c>
      <c r="N10" s="29">
        <f t="shared" si="0"/>
        <v>1266.5517117473173</v>
      </c>
      <c r="P10" s="61"/>
    </row>
    <row r="11" spans="1:16" x14ac:dyDescent="0.25">
      <c r="A11" s="46" t="s">
        <v>394</v>
      </c>
      <c r="B11" s="31" t="s">
        <v>628</v>
      </c>
      <c r="C11" s="52">
        <f>VLOOKUP(B11,'3.1 Metadata'!B12:I197,5,FALSE)</f>
        <v>8955108</v>
      </c>
      <c r="D11" s="53">
        <v>627.76198579007826</v>
      </c>
      <c r="E11" s="54">
        <v>7.3896559245319322</v>
      </c>
      <c r="F11" s="55">
        <v>92.293312407018661</v>
      </c>
      <c r="G11" s="54">
        <v>1.0864242153255614</v>
      </c>
      <c r="H11" s="55">
        <v>89.627297941843935</v>
      </c>
      <c r="I11" s="54">
        <v>1.0550414141470679</v>
      </c>
      <c r="J11" s="57">
        <v>39.704073896772037</v>
      </c>
      <c r="K11" s="54">
        <v>0.46737370458976313</v>
      </c>
      <c r="L11" s="55">
        <v>18.911996557308779</v>
      </c>
      <c r="M11" s="54">
        <v>0.22262123315504068</v>
      </c>
      <c r="N11" s="29">
        <f t="shared" si="0"/>
        <v>878.51978308477089</v>
      </c>
      <c r="P11" s="61"/>
    </row>
    <row r="12" spans="1:16" x14ac:dyDescent="0.25">
      <c r="A12" s="46" t="s">
        <v>395</v>
      </c>
      <c r="B12" s="31" t="s">
        <v>629</v>
      </c>
      <c r="C12" s="52">
        <f>VLOOKUP(B12,'3.1 Metadata'!B13:I197,5,FALSE)</f>
        <v>10047719</v>
      </c>
      <c r="D12" s="53">
        <v>2522.5025371403235</v>
      </c>
      <c r="E12" s="54">
        <v>26.796876556451569</v>
      </c>
      <c r="F12" s="55">
        <v>700</v>
      </c>
      <c r="G12" s="54">
        <v>7.4361921597039116</v>
      </c>
      <c r="H12" s="55">
        <v>500</v>
      </c>
      <c r="I12" s="54">
        <v>5.311565828359937</v>
      </c>
      <c r="J12" s="56">
        <v>200</v>
      </c>
      <c r="K12" s="54">
        <v>2.124626331343975</v>
      </c>
      <c r="L12" s="55">
        <v>50</v>
      </c>
      <c r="M12" s="54">
        <v>0.53115658283599376</v>
      </c>
      <c r="N12" s="29">
        <f t="shared" si="0"/>
        <v>4014.702954599019</v>
      </c>
      <c r="P12" s="61"/>
    </row>
    <row r="13" spans="1:16" x14ac:dyDescent="0.25">
      <c r="A13" s="46" t="s">
        <v>396</v>
      </c>
      <c r="B13" s="31" t="s">
        <v>630</v>
      </c>
      <c r="C13" s="52">
        <f>VLOOKUP(B13,'3.1 Metadata'!B14:I197,5,FALSE)</f>
        <v>389486</v>
      </c>
      <c r="D13" s="53">
        <v>150</v>
      </c>
      <c r="E13" s="54">
        <v>39.748366342143335</v>
      </c>
      <c r="F13" s="55">
        <v>8.8663215288337014</v>
      </c>
      <c r="G13" s="54">
        <v>2.3494786415687621</v>
      </c>
      <c r="H13" s="55">
        <v>3.7087736788929857</v>
      </c>
      <c r="I13" s="54">
        <v>0.98278463245824721</v>
      </c>
      <c r="J13" s="56">
        <v>3</v>
      </c>
      <c r="K13" s="54">
        <v>0.79496732684286664</v>
      </c>
      <c r="L13" s="55">
        <v>1</v>
      </c>
      <c r="M13" s="54">
        <v>0.26498910894762229</v>
      </c>
      <c r="N13" s="29">
        <f t="shared" si="0"/>
        <v>210.71568125968753</v>
      </c>
      <c r="P13" s="61"/>
    </row>
    <row r="14" spans="1:16" x14ac:dyDescent="0.25">
      <c r="A14" s="46" t="s">
        <v>397</v>
      </c>
      <c r="B14" s="31" t="s">
        <v>631</v>
      </c>
      <c r="C14" s="52">
        <f>VLOOKUP(B14,'3.1 Metadata'!B15:I197,5,FALSE)</f>
        <v>1641164</v>
      </c>
      <c r="D14" s="53">
        <v>231.34700641616914</v>
      </c>
      <c r="E14" s="54">
        <v>17.366164435058948</v>
      </c>
      <c r="F14" s="55">
        <v>1.592942365272678</v>
      </c>
      <c r="G14" s="54">
        <v>0.11957491682919671</v>
      </c>
      <c r="H14" s="55">
        <v>5.0769982022283928</v>
      </c>
      <c r="I14" s="54">
        <v>0.38110709527743758</v>
      </c>
      <c r="J14" s="57">
        <v>43.282796798829203</v>
      </c>
      <c r="K14" s="54">
        <v>3.2490421123736519</v>
      </c>
      <c r="L14" s="55">
        <v>0.57612447005054312</v>
      </c>
      <c r="M14" s="54">
        <v>4.3247035857299332E-2</v>
      </c>
      <c r="N14" s="29">
        <f t="shared" si="0"/>
        <v>303.03500384794654</v>
      </c>
      <c r="P14" s="61"/>
    </row>
    <row r="15" spans="1:16" x14ac:dyDescent="0.25">
      <c r="A15" s="46" t="s">
        <v>398</v>
      </c>
      <c r="B15" s="31" t="s">
        <v>632</v>
      </c>
      <c r="C15" s="52">
        <f>VLOOKUP(B15,'3.1 Metadata'!B16:I197,5,FALSE)</f>
        <v>163046173</v>
      </c>
      <c r="D15" s="53">
        <v>9722</v>
      </c>
      <c r="E15" s="54">
        <v>6.2083734213620492</v>
      </c>
      <c r="F15" s="55">
        <v>27</v>
      </c>
      <c r="G15" s="54">
        <v>1.7241934002959813E-2</v>
      </c>
      <c r="H15" s="55">
        <v>59</v>
      </c>
      <c r="I15" s="54">
        <v>3.7676818747208476E-2</v>
      </c>
      <c r="J15" s="56">
        <v>133</v>
      </c>
      <c r="K15" s="54">
        <v>8.493248971828353E-2</v>
      </c>
      <c r="L15" s="55">
        <v>69</v>
      </c>
      <c r="M15" s="54">
        <v>4.4062720229786183E-2</v>
      </c>
      <c r="N15" s="29">
        <f t="shared" si="0"/>
        <v>10016.392287384062</v>
      </c>
      <c r="P15" s="61"/>
    </row>
    <row r="16" spans="1:16" x14ac:dyDescent="0.25">
      <c r="A16" s="46" t="s">
        <v>399</v>
      </c>
      <c r="B16" s="31" t="s">
        <v>634</v>
      </c>
      <c r="C16" s="52">
        <f>VLOOKUP(B16,'3.1 Metadata'!B17:I197,5,FALSE)</f>
        <v>287021</v>
      </c>
      <c r="D16" s="53">
        <v>11</v>
      </c>
      <c r="E16" s="54">
        <v>3.8644763283259094</v>
      </c>
      <c r="F16" s="55">
        <v>2.3935276021745109</v>
      </c>
      <c r="G16" s="54">
        <v>0.84088461452709728</v>
      </c>
      <c r="H16" s="55">
        <v>3.0648017189505672</v>
      </c>
      <c r="I16" s="54">
        <v>1.0767139721724566</v>
      </c>
      <c r="J16" s="56">
        <v>2</v>
      </c>
      <c r="K16" s="54">
        <v>0.70263205969561982</v>
      </c>
      <c r="L16" s="55">
        <v>1</v>
      </c>
      <c r="M16" s="54">
        <v>0.35131602984780991</v>
      </c>
      <c r="N16" s="29">
        <f t="shared" si="0"/>
        <v>26.294352325693971</v>
      </c>
      <c r="P16" s="61"/>
    </row>
    <row r="17" spans="1:16" x14ac:dyDescent="0.25">
      <c r="A17" s="46" t="s">
        <v>400</v>
      </c>
      <c r="B17" s="31" t="s">
        <v>635</v>
      </c>
      <c r="C17" s="52">
        <f>VLOOKUP(B17,'3.1 Metadata'!B18:I197,5,FALSE)</f>
        <v>9452409</v>
      </c>
      <c r="D17" s="53">
        <v>1437</v>
      </c>
      <c r="E17" s="54">
        <v>15.358014885197502</v>
      </c>
      <c r="F17" s="55">
        <v>268</v>
      </c>
      <c r="G17" s="54">
        <v>2.8642644323124076</v>
      </c>
      <c r="H17" s="55">
        <v>385</v>
      </c>
      <c r="I17" s="54">
        <v>4.1147082329861089</v>
      </c>
      <c r="J17" s="56">
        <v>261</v>
      </c>
      <c r="K17" s="54">
        <v>2.7894515553490242</v>
      </c>
      <c r="L17" s="55">
        <v>51</v>
      </c>
      <c r="M17" s="54">
        <v>0.54506524644751053</v>
      </c>
      <c r="N17" s="29">
        <f t="shared" si="0"/>
        <v>2427.6715043522922</v>
      </c>
      <c r="P17" s="61"/>
    </row>
    <row r="18" spans="1:16" x14ac:dyDescent="0.25">
      <c r="A18" s="46" t="s">
        <v>401</v>
      </c>
      <c r="B18" s="31" t="s">
        <v>636</v>
      </c>
      <c r="C18" s="52">
        <f>VLOOKUP(B18,'3.1 Metadata'!B19:I197,5,FALSE)</f>
        <v>11539326</v>
      </c>
      <c r="D18" s="53">
        <v>551.08277271038321</v>
      </c>
      <c r="E18" s="54">
        <v>4.9627084853925858</v>
      </c>
      <c r="F18" s="55">
        <v>12.48732709054722</v>
      </c>
      <c r="G18" s="54">
        <v>0.11245309630591502</v>
      </c>
      <c r="H18" s="55">
        <v>9.4190092301642814</v>
      </c>
      <c r="I18" s="54">
        <v>8.4821735218881839E-2</v>
      </c>
      <c r="J18" s="57">
        <v>6.7217884443184452</v>
      </c>
      <c r="K18" s="54">
        <v>6.0532243433354664E-2</v>
      </c>
      <c r="L18" s="55">
        <v>6.6416249626106723</v>
      </c>
      <c r="M18" s="54">
        <v>5.9810341006731625E-2</v>
      </c>
      <c r="N18" s="29">
        <f t="shared" si="0"/>
        <v>591.63284833938121</v>
      </c>
      <c r="P18" s="61"/>
    </row>
    <row r="19" spans="1:16" x14ac:dyDescent="0.25">
      <c r="A19" s="46" t="s">
        <v>402</v>
      </c>
      <c r="B19" s="31" t="s">
        <v>637</v>
      </c>
      <c r="C19" s="52">
        <f>VLOOKUP(B19,'3.1 Metadata'!B20:I197,5,FALSE)</f>
        <v>390351</v>
      </c>
      <c r="D19" s="53">
        <v>40</v>
      </c>
      <c r="E19" s="54">
        <v>12.051822838204277</v>
      </c>
      <c r="F19" s="55">
        <v>40</v>
      </c>
      <c r="G19" s="54">
        <v>12.051822838204277</v>
      </c>
      <c r="H19" s="55">
        <v>4</v>
      </c>
      <c r="I19" s="54">
        <v>1.2051822838204278</v>
      </c>
      <c r="J19" s="56">
        <v>1</v>
      </c>
      <c r="K19" s="54">
        <v>0.30129557095510695</v>
      </c>
      <c r="L19" s="55">
        <v>2</v>
      </c>
      <c r="M19" s="54">
        <v>0.6025911419102139</v>
      </c>
      <c r="N19" s="29">
        <f t="shared" si="0"/>
        <v>113.2127146730943</v>
      </c>
      <c r="P19" s="61"/>
    </row>
    <row r="20" spans="1:16" x14ac:dyDescent="0.25">
      <c r="A20" s="46" t="s">
        <v>403</v>
      </c>
      <c r="B20" s="31" t="s">
        <v>638</v>
      </c>
      <c r="C20" s="52">
        <f>VLOOKUP(B20,'3.1 Metadata'!B21:I197,5,FALSE)</f>
        <v>11801151</v>
      </c>
      <c r="D20" s="53">
        <v>1431.5090612464771</v>
      </c>
      <c r="E20" s="54">
        <v>13.866543968110706</v>
      </c>
      <c r="F20" s="55">
        <v>563</v>
      </c>
      <c r="G20" s="54">
        <v>5.4535905258249304</v>
      </c>
      <c r="H20" s="55">
        <v>26</v>
      </c>
      <c r="I20" s="54">
        <v>0.25185320367930408</v>
      </c>
      <c r="J20" s="56">
        <v>5</v>
      </c>
      <c r="K20" s="54">
        <v>4.8433308399866169E-2</v>
      </c>
      <c r="L20" s="55">
        <v>11</v>
      </c>
      <c r="M20" s="54">
        <v>0.10655327847970558</v>
      </c>
      <c r="N20" s="29">
        <f t="shared" si="0"/>
        <v>2056.2360355309715</v>
      </c>
      <c r="P20" s="61"/>
    </row>
    <row r="21" spans="1:16" x14ac:dyDescent="0.25">
      <c r="A21" s="46" t="s">
        <v>404</v>
      </c>
      <c r="B21" s="31" t="s">
        <v>639</v>
      </c>
      <c r="C21" s="52">
        <f>VLOOKUP(B21,'3.1 Metadata'!B22:I197,5,FALSE)</f>
        <v>763094</v>
      </c>
      <c r="D21" s="53">
        <v>192</v>
      </c>
      <c r="E21" s="54">
        <v>25.465981030496842</v>
      </c>
      <c r="F21" s="55">
        <v>12</v>
      </c>
      <c r="G21" s="54">
        <v>1.5916238144060524</v>
      </c>
      <c r="H21" s="55">
        <v>10</v>
      </c>
      <c r="I21" s="54">
        <v>1.3263531786717104</v>
      </c>
      <c r="J21" s="56">
        <v>2</v>
      </c>
      <c r="K21" s="54">
        <v>0.26527063573434206</v>
      </c>
      <c r="L21" s="55">
        <v>1</v>
      </c>
      <c r="M21" s="54">
        <v>0.132635317867171</v>
      </c>
      <c r="N21" s="29">
        <f t="shared" si="0"/>
        <v>245.78186397717613</v>
      </c>
      <c r="P21" s="61"/>
    </row>
    <row r="22" spans="1:16" x14ac:dyDescent="0.25">
      <c r="A22" s="46" t="s">
        <v>405</v>
      </c>
      <c r="B22" s="31" t="s">
        <v>640</v>
      </c>
      <c r="C22" s="52">
        <f>VLOOKUP(B22,'3.1 Metadata'!B23:I197,5,FALSE)</f>
        <v>11513102</v>
      </c>
      <c r="D22" s="53">
        <v>1472</v>
      </c>
      <c r="E22" s="54">
        <v>13.794137491566083</v>
      </c>
      <c r="F22" s="55">
        <v>937</v>
      </c>
      <c r="G22" s="54">
        <v>8.7806432266286834</v>
      </c>
      <c r="H22" s="55">
        <v>83</v>
      </c>
      <c r="I22" s="54">
        <v>0.77779443736412024</v>
      </c>
      <c r="J22" s="57">
        <v>29.113148213258526</v>
      </c>
      <c r="K22" s="54">
        <v>0.27281981607746575</v>
      </c>
      <c r="L22" s="55">
        <v>31</v>
      </c>
      <c r="M22" s="54">
        <v>0.29050153684684005</v>
      </c>
      <c r="N22" s="29">
        <f t="shared" si="0"/>
        <v>2576.0290447217426</v>
      </c>
      <c r="P22" s="61"/>
    </row>
    <row r="23" spans="1:16" x14ac:dyDescent="0.25">
      <c r="A23" s="46" t="s">
        <v>406</v>
      </c>
      <c r="B23" s="31" t="s">
        <v>641</v>
      </c>
      <c r="C23" s="52">
        <f>VLOOKUP(B23,'3.1 Metadata'!B24:I197,5,FALSE)</f>
        <v>3300998</v>
      </c>
      <c r="D23" s="53">
        <v>1610</v>
      </c>
      <c r="E23" s="54">
        <v>42.044160993098757</v>
      </c>
      <c r="F23" s="55">
        <v>5.1459692508735024</v>
      </c>
      <c r="G23" s="54">
        <v>0.13438382586910641</v>
      </c>
      <c r="H23" s="55">
        <v>1</v>
      </c>
      <c r="I23" s="54">
        <v>2.611438570999923E-2</v>
      </c>
      <c r="J23" s="56">
        <v>33</v>
      </c>
      <c r="K23" s="54">
        <v>0.86177472842997438</v>
      </c>
      <c r="L23" s="55">
        <v>5</v>
      </c>
      <c r="M23" s="54">
        <v>0.13057192854999616</v>
      </c>
      <c r="N23" s="29">
        <f t="shared" si="0"/>
        <v>1697.3429751125311</v>
      </c>
      <c r="P23" s="61"/>
    </row>
    <row r="24" spans="1:16" x14ac:dyDescent="0.25">
      <c r="A24" s="46" t="s">
        <v>407</v>
      </c>
      <c r="B24" s="31" t="s">
        <v>642</v>
      </c>
      <c r="C24" s="52">
        <f>VLOOKUP(B24,'3.1 Metadata'!B25:I197,5,FALSE)</f>
        <v>2303703</v>
      </c>
      <c r="D24" s="53">
        <v>725.43795147233232</v>
      </c>
      <c r="E24" s="54">
        <v>35.892442669712416</v>
      </c>
      <c r="F24" s="55">
        <v>12.088678406565059</v>
      </c>
      <c r="G24" s="54">
        <v>0.59811069407053918</v>
      </c>
      <c r="H24" s="55">
        <v>16</v>
      </c>
      <c r="I24" s="54">
        <v>0.791630878354041</v>
      </c>
      <c r="J24" s="56">
        <v>7</v>
      </c>
      <c r="K24" s="54">
        <v>0.34633850927989296</v>
      </c>
      <c r="L24" s="55">
        <v>3</v>
      </c>
      <c r="M24" s="54">
        <v>0.14843078969138271</v>
      </c>
      <c r="N24" s="29">
        <f t="shared" si="0"/>
        <v>801.30358342000557</v>
      </c>
      <c r="P24" s="61"/>
    </row>
    <row r="25" spans="1:16" x14ac:dyDescent="0.25">
      <c r="A25" s="46" t="s">
        <v>408</v>
      </c>
      <c r="B25" s="31" t="s">
        <v>643</v>
      </c>
      <c r="C25" s="52">
        <f>VLOOKUP(B25,'3.1 Metadata'!B26:I198,5,FALSE)</f>
        <v>211049519</v>
      </c>
      <c r="D25" s="53">
        <v>2589.7285289613874</v>
      </c>
      <c r="E25" s="54">
        <v>1.2925252784237262</v>
      </c>
      <c r="F25" s="55">
        <v>1035.5905136518086</v>
      </c>
      <c r="G25" s="54">
        <v>0.51685993416753639</v>
      </c>
      <c r="H25" s="55">
        <v>164.69732258310378</v>
      </c>
      <c r="I25" s="54">
        <v>8.2199910278913407E-2</v>
      </c>
      <c r="J25" s="57">
        <v>206.38406767526092</v>
      </c>
      <c r="K25" s="54">
        <v>0.10300563227033327</v>
      </c>
      <c r="L25" s="55">
        <v>112.0425246056018</v>
      </c>
      <c r="M25" s="54">
        <v>5.5920067949837178E-2</v>
      </c>
      <c r="N25" s="29">
        <f t="shared" si="0"/>
        <v>4110.493468300253</v>
      </c>
      <c r="P25" s="61"/>
    </row>
    <row r="26" spans="1:16" x14ac:dyDescent="0.25">
      <c r="A26" s="46" t="s">
        <v>409</v>
      </c>
      <c r="B26" s="31" t="s">
        <v>644</v>
      </c>
      <c r="C26" s="52">
        <f>VLOOKUP(B26,'3.1 Metadata'!B27:I199,5,FALSE)</f>
        <v>433296</v>
      </c>
      <c r="D26" s="53">
        <v>14</v>
      </c>
      <c r="E26" s="54">
        <v>3.3510139210692604</v>
      </c>
      <c r="F26" s="55">
        <v>2</v>
      </c>
      <c r="G26" s="54">
        <v>0.47871627443846582</v>
      </c>
      <c r="H26" s="55">
        <v>3</v>
      </c>
      <c r="I26" s="54">
        <v>0.7180744116576987</v>
      </c>
      <c r="J26" s="56">
        <v>2</v>
      </c>
      <c r="K26" s="54">
        <v>0.47871627443846582</v>
      </c>
      <c r="L26" s="55">
        <v>1</v>
      </c>
      <c r="M26" s="54">
        <v>0.23935813721923288</v>
      </c>
      <c r="N26" s="29">
        <f t="shared" si="0"/>
        <v>27.265879018823124</v>
      </c>
      <c r="P26" s="61"/>
    </row>
    <row r="27" spans="1:16" x14ac:dyDescent="0.25">
      <c r="A27" s="46" t="s">
        <v>410</v>
      </c>
      <c r="B27" s="31" t="s">
        <v>645</v>
      </c>
      <c r="C27" s="52">
        <f>VLOOKUP(B27,'3.1 Metadata'!B28:I200,5,FALSE)</f>
        <v>7000117</v>
      </c>
      <c r="D27" s="53">
        <v>563.601573335598</v>
      </c>
      <c r="E27" s="54">
        <v>7.8029353593901813</v>
      </c>
      <c r="F27" s="55">
        <v>67.639261105101454</v>
      </c>
      <c r="G27" s="54">
        <v>0.93645015757567873</v>
      </c>
      <c r="H27" s="55">
        <v>29.385205793505662</v>
      </c>
      <c r="I27" s="54">
        <v>0.40683147843622275</v>
      </c>
      <c r="J27" s="57">
        <v>34.722488699616349</v>
      </c>
      <c r="K27" s="54">
        <v>0.48072494410680455</v>
      </c>
      <c r="L27" s="55">
        <v>9.2314097177290595</v>
      </c>
      <c r="M27" s="54">
        <v>0.12780676405350366</v>
      </c>
      <c r="N27" s="29">
        <f t="shared" si="0"/>
        <v>714.33468735511281</v>
      </c>
    </row>
    <row r="28" spans="1:16" x14ac:dyDescent="0.25">
      <c r="A28" s="46" t="s">
        <v>411</v>
      </c>
      <c r="B28" s="31" t="s">
        <v>646</v>
      </c>
      <c r="C28" s="52">
        <f>VLOOKUP(B28,'3.1 Metadata'!B29:I201,5,FALSE)</f>
        <v>20321383</v>
      </c>
      <c r="D28" s="53">
        <v>961.36671390946708</v>
      </c>
      <c r="E28" s="54">
        <v>5.6768577127273963</v>
      </c>
      <c r="F28" s="55">
        <v>2013</v>
      </c>
      <c r="G28" s="54">
        <v>11.886738338640244</v>
      </c>
      <c r="H28" s="55">
        <v>43</v>
      </c>
      <c r="I28" s="54">
        <v>0.25391443048262818</v>
      </c>
      <c r="J28" s="57">
        <v>5.7067214948582468</v>
      </c>
      <c r="K28" s="54">
        <v>3.3698114843951257E-2</v>
      </c>
      <c r="L28" s="55">
        <v>9</v>
      </c>
      <c r="M28" s="54">
        <v>5.3144880798689627E-2</v>
      </c>
      <c r="N28" s="29">
        <f t="shared" si="0"/>
        <v>3049.9777888818185</v>
      </c>
    </row>
    <row r="29" spans="1:16" x14ac:dyDescent="0.25">
      <c r="A29" s="46" t="s">
        <v>412</v>
      </c>
      <c r="B29" s="31" t="s">
        <v>647</v>
      </c>
      <c r="C29" s="52">
        <f>VLOOKUP(B29,'3.1 Metadata'!B30:I202,5,FALSE)</f>
        <v>11530577</v>
      </c>
      <c r="D29" s="53">
        <v>799.40918959134387</v>
      </c>
      <c r="E29" s="54">
        <v>7.866240318764496</v>
      </c>
      <c r="F29" s="55">
        <v>509</v>
      </c>
      <c r="G29" s="54">
        <v>5.0085943148813712</v>
      </c>
      <c r="H29" s="55">
        <v>33</v>
      </c>
      <c r="I29" s="54">
        <v>0.3247222247369061</v>
      </c>
      <c r="J29" s="56">
        <v>15</v>
      </c>
      <c r="K29" s="54">
        <v>0.14760101124404823</v>
      </c>
      <c r="L29" s="55">
        <v>3</v>
      </c>
      <c r="M29" s="54">
        <v>2.9520202248809642E-2</v>
      </c>
      <c r="N29" s="29">
        <f t="shared" si="0"/>
        <v>1372.7858676632193</v>
      </c>
    </row>
    <row r="30" spans="1:16" x14ac:dyDescent="0.25">
      <c r="A30" s="46" t="s">
        <v>413</v>
      </c>
      <c r="B30" s="31" t="s">
        <v>648</v>
      </c>
      <c r="C30" s="52">
        <f>VLOOKUP(B30,'3.1 Metadata'!B31:I203,5,FALSE)</f>
        <v>549936</v>
      </c>
      <c r="D30" s="53">
        <v>113</v>
      </c>
      <c r="E30" s="54">
        <v>0.74660547232739849</v>
      </c>
      <c r="F30" s="55">
        <v>992</v>
      </c>
      <c r="G30" s="54">
        <v>6.5542710491042415</v>
      </c>
      <c r="H30" s="55">
        <v>61</v>
      </c>
      <c r="I30" s="54">
        <v>0.40303481249532136</v>
      </c>
      <c r="J30" s="56">
        <v>17</v>
      </c>
      <c r="K30" s="54">
        <v>0.11232117725279445</v>
      </c>
      <c r="L30" s="55">
        <v>9</v>
      </c>
      <c r="M30" s="54">
        <v>5.9464152663244126E-2</v>
      </c>
      <c r="N30" s="29">
        <f t="shared" si="0"/>
        <v>1199.8756966638432</v>
      </c>
    </row>
    <row r="31" spans="1:16" x14ac:dyDescent="0.25">
      <c r="A31" s="46" t="s">
        <v>414</v>
      </c>
      <c r="B31" s="31" t="s">
        <v>649</v>
      </c>
      <c r="C31" s="52">
        <f>VLOOKUP(B31,'3.1 Metadata'!B32:I204,5,FALSE)</f>
        <v>16486542.000000002</v>
      </c>
      <c r="D31" s="53">
        <v>1653</v>
      </c>
      <c r="E31" s="54">
        <v>7.4278918191590071</v>
      </c>
      <c r="F31" s="55">
        <v>141</v>
      </c>
      <c r="G31" s="54">
        <v>0.63359512795004258</v>
      </c>
      <c r="H31" s="55">
        <v>150</v>
      </c>
      <c r="I31" s="54">
        <v>0.67403737015961973</v>
      </c>
      <c r="J31" s="56">
        <v>17</v>
      </c>
      <c r="K31" s="54">
        <v>7.6390901951423576E-2</v>
      </c>
      <c r="L31" s="55">
        <v>9</v>
      </c>
      <c r="M31" s="54">
        <v>4.0442242209577171E-2</v>
      </c>
      <c r="N31" s="29">
        <f t="shared" si="0"/>
        <v>1978.8523574614296</v>
      </c>
    </row>
    <row r="32" spans="1:16" x14ac:dyDescent="0.25">
      <c r="A32" s="46" t="s">
        <v>415</v>
      </c>
      <c r="B32" s="31" t="s">
        <v>650</v>
      </c>
      <c r="C32" s="52">
        <f>VLOOKUP(B32,'3.1 Metadata'!B33:I205,5,FALSE)</f>
        <v>25876387</v>
      </c>
      <c r="D32" s="53">
        <v>3290.005780638015</v>
      </c>
      <c r="E32" s="54">
        <v>9.3514679693684393</v>
      </c>
      <c r="F32" s="55">
        <v>2492.2851728089095</v>
      </c>
      <c r="G32" s="54">
        <v>7.0840376941631646</v>
      </c>
      <c r="H32" s="55">
        <v>299</v>
      </c>
      <c r="I32" s="54">
        <v>0.84987355927956199</v>
      </c>
      <c r="J32" s="56">
        <v>453</v>
      </c>
      <c r="K32" s="54">
        <v>1.2876010781058247</v>
      </c>
      <c r="L32" s="55">
        <v>46</v>
      </c>
      <c r="M32" s="54">
        <v>0.13074977835070184</v>
      </c>
      <c r="N32" s="29">
        <f t="shared" si="0"/>
        <v>6598.9946835261917</v>
      </c>
    </row>
    <row r="33" spans="1:14" x14ac:dyDescent="0.25">
      <c r="A33" s="46" t="s">
        <v>416</v>
      </c>
      <c r="B33" s="31" t="s">
        <v>651</v>
      </c>
      <c r="C33" s="52">
        <f>VLOOKUP(B33,'3.1 Metadata'!B34:I206,5,FALSE)</f>
        <v>37411038</v>
      </c>
      <c r="D33" s="53">
        <v>167</v>
      </c>
      <c r="E33" s="54">
        <v>33.473843298316091</v>
      </c>
      <c r="F33" s="55">
        <v>19</v>
      </c>
      <c r="G33" s="54">
        <v>3.8084013333413513</v>
      </c>
      <c r="H33" s="55">
        <v>3</v>
      </c>
      <c r="I33" s="54">
        <v>0.60132652631705541</v>
      </c>
      <c r="J33" s="57">
        <v>14.678866808555364</v>
      </c>
      <c r="K33" s="54">
        <v>2.9422639960864396</v>
      </c>
      <c r="L33" s="55">
        <v>2</v>
      </c>
      <c r="M33" s="54">
        <v>0.40088435087803692</v>
      </c>
      <c r="N33" s="29">
        <f t="shared" si="0"/>
        <v>246.90558631349435</v>
      </c>
    </row>
    <row r="34" spans="1:14" x14ac:dyDescent="0.25">
      <c r="A34" s="46" t="s">
        <v>417</v>
      </c>
      <c r="B34" s="31" t="s">
        <v>652</v>
      </c>
      <c r="C34" s="52">
        <f>VLOOKUP(B34,'3.1 Metadata'!B35:I207,5,FALSE)</f>
        <v>4745179</v>
      </c>
      <c r="D34" s="53">
        <v>562</v>
      </c>
      <c r="E34" s="54">
        <v>12.173943558391715</v>
      </c>
      <c r="F34" s="55">
        <v>92</v>
      </c>
      <c r="G34" s="54">
        <v>1.9928875576014906</v>
      </c>
      <c r="H34" s="55">
        <v>13</v>
      </c>
      <c r="I34" s="54">
        <v>0.28160367661760194</v>
      </c>
      <c r="J34" s="56">
        <v>5</v>
      </c>
      <c r="K34" s="54">
        <v>0.10830910639138536</v>
      </c>
      <c r="L34" s="55">
        <v>4</v>
      </c>
      <c r="M34" s="54">
        <v>8.6647285113108291E-2</v>
      </c>
      <c r="N34" s="29">
        <f t="shared" ref="N34:N65" si="1">SUM(D34:M34)</f>
        <v>690.64339118411533</v>
      </c>
    </row>
    <row r="35" spans="1:14" x14ac:dyDescent="0.25">
      <c r="A35" s="46" t="s">
        <v>418</v>
      </c>
      <c r="B35" s="31" t="s">
        <v>653</v>
      </c>
      <c r="C35" s="52">
        <f>VLOOKUP(B35,'3.1 Metadata'!B36:I208,5,FALSE)</f>
        <v>15946882</v>
      </c>
      <c r="D35" s="53">
        <v>754</v>
      </c>
      <c r="E35" s="54">
        <v>5.8789983621453628</v>
      </c>
      <c r="F35" s="55">
        <v>8566.8338105060793</v>
      </c>
      <c r="G35" s="54">
        <v>66.796289046069973</v>
      </c>
      <c r="H35" s="55">
        <v>64</v>
      </c>
      <c r="I35" s="54">
        <v>0.4990131235773253</v>
      </c>
      <c r="J35" s="56">
        <v>19</v>
      </c>
      <c r="K35" s="54">
        <v>0.14814452106201845</v>
      </c>
      <c r="L35" s="55">
        <v>1</v>
      </c>
      <c r="M35" s="54">
        <v>7.7970800558957078E-3</v>
      </c>
      <c r="N35" s="29">
        <f t="shared" si="1"/>
        <v>9478.1640526389874</v>
      </c>
    </row>
    <row r="36" spans="1:14" x14ac:dyDescent="0.25">
      <c r="A36" s="46" t="s">
        <v>419</v>
      </c>
      <c r="B36" s="31" t="s">
        <v>654</v>
      </c>
      <c r="C36" s="52">
        <f>VLOOKUP(B36,'3.1 Metadata'!B37:I209,5,FALSE)</f>
        <v>18952035</v>
      </c>
      <c r="D36" s="53">
        <v>1883</v>
      </c>
      <c r="E36" s="54">
        <v>10.686896740854046</v>
      </c>
      <c r="F36" s="55">
        <v>21</v>
      </c>
      <c r="G36" s="54">
        <v>0.11918472201695966</v>
      </c>
      <c r="H36" s="55">
        <v>100</v>
      </c>
      <c r="I36" s="54">
        <v>0.56754629531885548</v>
      </c>
      <c r="J36" s="56">
        <v>22</v>
      </c>
      <c r="K36" s="54">
        <v>0.12486018497014818</v>
      </c>
      <c r="L36" s="55">
        <v>62</v>
      </c>
      <c r="M36" s="54">
        <v>0.35187870309769037</v>
      </c>
      <c r="N36" s="29">
        <f t="shared" si="1"/>
        <v>2099.850366646258</v>
      </c>
    </row>
    <row r="37" spans="1:14" x14ac:dyDescent="0.25">
      <c r="A37" s="46" t="s">
        <v>420</v>
      </c>
      <c r="B37" s="31" t="s">
        <v>655</v>
      </c>
      <c r="C37" s="52">
        <f>VLOOKUP(B37,'3.1 Metadata'!B38:I210,5,FALSE)</f>
        <v>1433783692</v>
      </c>
      <c r="D37" s="53">
        <v>178035.35633769719</v>
      </c>
      <c r="E37" s="54">
        <v>12.849282339278751</v>
      </c>
      <c r="F37" s="55">
        <v>577.18067204701663</v>
      </c>
      <c r="G37" s="54">
        <v>4.1656654995199022E-2</v>
      </c>
      <c r="H37" s="55">
        <v>1508.0347320900999</v>
      </c>
      <c r="I37" s="54">
        <v>0.10883885340903697</v>
      </c>
      <c r="J37" s="57">
        <v>19473.571983679554</v>
      </c>
      <c r="K37" s="54">
        <v>1.4054591723789265</v>
      </c>
      <c r="L37" s="55">
        <v>1566.7645427497837</v>
      </c>
      <c r="M37" s="54">
        <v>0.11307753910845089</v>
      </c>
      <c r="N37" s="29">
        <f t="shared" si="1"/>
        <v>201175.42658282281</v>
      </c>
    </row>
    <row r="38" spans="1:14" x14ac:dyDescent="0.25">
      <c r="A38" s="46" t="s">
        <v>421</v>
      </c>
      <c r="B38" s="31" t="s">
        <v>656</v>
      </c>
      <c r="C38" s="52">
        <f>VLOOKUP(B38,'3.1 Metadata'!B39:I211,5,FALSE)</f>
        <v>50339443</v>
      </c>
      <c r="D38" s="53">
        <v>1795.5005863233287</v>
      </c>
      <c r="E38" s="54">
        <v>3.7157458197321223</v>
      </c>
      <c r="F38" s="55">
        <v>497.4485985821014</v>
      </c>
      <c r="G38" s="54">
        <v>1.0294580602159673</v>
      </c>
      <c r="H38" s="55">
        <v>171.73218485305205</v>
      </c>
      <c r="I38" s="54">
        <v>0.35539567786377907</v>
      </c>
      <c r="J38" s="57">
        <v>32.556769285172962</v>
      </c>
      <c r="K38" s="54">
        <v>6.7375460802873932E-2</v>
      </c>
      <c r="L38" s="55">
        <v>42.684705658492327</v>
      </c>
      <c r="M38" s="54">
        <v>8.833498458600765E-2</v>
      </c>
      <c r="N38" s="29">
        <f t="shared" si="1"/>
        <v>2545.1791547053476</v>
      </c>
    </row>
    <row r="39" spans="1:14" x14ac:dyDescent="0.25">
      <c r="A39" s="46" t="s">
        <v>422</v>
      </c>
      <c r="B39" s="31" t="s">
        <v>657</v>
      </c>
      <c r="C39" s="52">
        <f>VLOOKUP(B39,'3.1 Metadata'!B40:I212,5,FALSE)</f>
        <v>850891</v>
      </c>
      <c r="D39" s="53">
        <v>52</v>
      </c>
      <c r="E39" s="54">
        <v>7.0756289485751447</v>
      </c>
      <c r="F39" s="55">
        <v>12</v>
      </c>
      <c r="G39" s="54">
        <v>1.6328374496711873</v>
      </c>
      <c r="H39" s="55">
        <v>2</v>
      </c>
      <c r="I39" s="54">
        <v>0.27213957494519792</v>
      </c>
      <c r="J39" s="56">
        <v>2</v>
      </c>
      <c r="K39" s="54">
        <v>0.27213957494519792</v>
      </c>
      <c r="L39" s="55">
        <v>1</v>
      </c>
      <c r="M39" s="54">
        <v>0.13606978747259896</v>
      </c>
      <c r="N39" s="29">
        <f t="shared" si="1"/>
        <v>78.388815335609323</v>
      </c>
    </row>
    <row r="40" spans="1:14" x14ac:dyDescent="0.25">
      <c r="A40" s="46" t="s">
        <v>423</v>
      </c>
      <c r="B40" s="31" t="s">
        <v>658</v>
      </c>
      <c r="C40" s="52">
        <f>VLOOKUP(B40,'3.1 Metadata'!B41:I213,5,FALSE)</f>
        <v>86790568</v>
      </c>
      <c r="D40" s="53">
        <v>477.42103835357102</v>
      </c>
      <c r="E40" s="54">
        <v>0.70714714346482865</v>
      </c>
      <c r="F40" s="55">
        <v>684.9937179125252</v>
      </c>
      <c r="G40" s="54">
        <v>1.014599927526574</v>
      </c>
      <c r="H40" s="55">
        <v>290</v>
      </c>
      <c r="I40" s="54">
        <v>0.42954259475454137</v>
      </c>
      <c r="J40" s="56">
        <v>11</v>
      </c>
      <c r="K40" s="54">
        <v>1.6292994973448115E-2</v>
      </c>
      <c r="L40" s="55">
        <v>18.719977240197075</v>
      </c>
      <c r="M40" s="54">
        <v>2.7727681370690375E-2</v>
      </c>
      <c r="N40" s="29">
        <f t="shared" si="1"/>
        <v>1484.3300438483834</v>
      </c>
    </row>
    <row r="41" spans="1:14" x14ac:dyDescent="0.25">
      <c r="A41" s="46" t="s">
        <v>424</v>
      </c>
      <c r="B41" s="31" t="s">
        <v>659</v>
      </c>
      <c r="C41" s="52">
        <f>VLOOKUP(B41,'3.1 Metadata'!B42:I214,5,FALSE)</f>
        <v>0</v>
      </c>
      <c r="D41" s="53">
        <v>621.20289705966638</v>
      </c>
      <c r="E41" s="54">
        <v>13.967048017004698</v>
      </c>
      <c r="F41" s="55">
        <v>83.780708126698727</v>
      </c>
      <c r="G41" s="54">
        <v>1.8837149325011318</v>
      </c>
      <c r="H41" s="55">
        <v>28.458645860942418</v>
      </c>
      <c r="I41" s="54">
        <v>0.63986062383179232</v>
      </c>
      <c r="J41" s="57">
        <v>48.250188569757263</v>
      </c>
      <c r="K41" s="54">
        <v>1.0848511875478293</v>
      </c>
      <c r="L41" s="55">
        <v>20.425739983687617</v>
      </c>
      <c r="M41" s="54">
        <v>0.45924977569384373</v>
      </c>
      <c r="N41" s="29">
        <f t="shared" si="1"/>
        <v>820.15290413733169</v>
      </c>
    </row>
    <row r="42" spans="1:14" x14ac:dyDescent="0.25">
      <c r="A42" s="46" t="s">
        <v>425</v>
      </c>
      <c r="B42" s="31" t="s">
        <v>660</v>
      </c>
      <c r="C42" s="52">
        <f>VLOOKUP(B42,'3.1 Metadata'!B43:I215,5,FALSE)</f>
        <v>5047561</v>
      </c>
      <c r="D42" s="53">
        <v>3.0367924371001083</v>
      </c>
      <c r="E42" s="54">
        <v>14.720987139949141</v>
      </c>
      <c r="F42" s="55">
        <v>5.4963696808263851</v>
      </c>
      <c r="G42" s="54">
        <v>26.643897817763275</v>
      </c>
      <c r="H42" s="55">
        <v>0.28745134141790574</v>
      </c>
      <c r="I42" s="54">
        <v>1.3934332319448628</v>
      </c>
      <c r="J42" s="57">
        <v>0.34416579331970509</v>
      </c>
      <c r="K42" s="54">
        <v>1.6683590737297256</v>
      </c>
      <c r="L42" s="55">
        <v>0.16055968232868598</v>
      </c>
      <c r="M42" s="54">
        <v>0.7783202400925201</v>
      </c>
      <c r="N42" s="29">
        <f t="shared" si="1"/>
        <v>54.530336438472311</v>
      </c>
    </row>
    <row r="43" spans="1:14" x14ac:dyDescent="0.25">
      <c r="A43" s="46" t="s">
        <v>426</v>
      </c>
      <c r="B43" s="31" t="s">
        <v>661</v>
      </c>
      <c r="C43" s="52">
        <f>VLOOKUP(B43,'3.1 Metadata'!B44:I216,5,FALSE)</f>
        <v>25716554</v>
      </c>
      <c r="D43" s="53">
        <v>103</v>
      </c>
      <c r="E43" s="54">
        <v>2.1140494802516989</v>
      </c>
      <c r="F43" s="55">
        <v>34</v>
      </c>
      <c r="G43" s="54">
        <v>0.6978415760054153</v>
      </c>
      <c r="H43" s="55">
        <v>13</v>
      </c>
      <c r="I43" s="54">
        <v>0.26682177906089405</v>
      </c>
      <c r="J43" s="56">
        <v>14</v>
      </c>
      <c r="K43" s="54">
        <v>0.28734653129634746</v>
      </c>
      <c r="L43" s="55">
        <v>14</v>
      </c>
      <c r="M43" s="54">
        <v>0.28734653129634746</v>
      </c>
      <c r="N43" s="29">
        <f t="shared" si="1"/>
        <v>181.65340589791072</v>
      </c>
    </row>
    <row r="44" spans="1:14" x14ac:dyDescent="0.25">
      <c r="A44" s="46" t="s">
        <v>427</v>
      </c>
      <c r="B44" s="31" t="s">
        <v>662</v>
      </c>
      <c r="C44" s="52">
        <f>VLOOKUP(B44,'3.1 Metadata'!B45:I217,5,FALSE)</f>
        <v>4130299</v>
      </c>
      <c r="D44" s="53">
        <v>5602.962777143638</v>
      </c>
      <c r="E44" s="54">
        <v>27.578947919120044</v>
      </c>
      <c r="F44" s="55">
        <v>2404</v>
      </c>
      <c r="G44" s="54">
        <v>11.832987909186841</v>
      </c>
      <c r="H44" s="55">
        <v>235</v>
      </c>
      <c r="I44" s="54">
        <v>1.1567188679945537</v>
      </c>
      <c r="J44" s="56">
        <v>92</v>
      </c>
      <c r="K44" s="54">
        <v>0.45284313129999554</v>
      </c>
      <c r="L44" s="55">
        <v>20</v>
      </c>
      <c r="M44" s="54">
        <v>9.844415897825988E-2</v>
      </c>
      <c r="N44" s="29">
        <f t="shared" si="1"/>
        <v>8395.0827191302178</v>
      </c>
    </row>
    <row r="45" spans="1:14" x14ac:dyDescent="0.25">
      <c r="A45" s="46" t="s">
        <v>428</v>
      </c>
      <c r="B45" s="31" t="s">
        <v>663</v>
      </c>
      <c r="C45" s="52">
        <f>VLOOKUP(B45,'3.1 Metadata'!B46:I218,5,FALSE)</f>
        <v>11333484</v>
      </c>
      <c r="D45" s="53">
        <v>36</v>
      </c>
      <c r="E45" s="54">
        <v>0.8392167869466356</v>
      </c>
      <c r="F45" s="55">
        <v>13</v>
      </c>
      <c r="G45" s="54">
        <v>0.30305050639739628</v>
      </c>
      <c r="H45" s="55">
        <v>22</v>
      </c>
      <c r="I45" s="54">
        <v>0.51285470313405501</v>
      </c>
      <c r="J45" s="56">
        <v>29</v>
      </c>
      <c r="K45" s="54">
        <v>0.67603574504034536</v>
      </c>
      <c r="L45" s="55">
        <v>15</v>
      </c>
      <c r="M45" s="54">
        <v>0.34967366122776483</v>
      </c>
      <c r="N45" s="29">
        <f t="shared" si="1"/>
        <v>117.68083140274621</v>
      </c>
    </row>
    <row r="46" spans="1:14" x14ac:dyDescent="0.25">
      <c r="A46" s="46" t="s">
        <v>429</v>
      </c>
      <c r="B46" s="31" t="s">
        <v>664</v>
      </c>
      <c r="C46" s="52">
        <f>VLOOKUP(B46,'3.1 Metadata'!B47:I219,5,FALSE)</f>
        <v>1198574</v>
      </c>
      <c r="D46" s="53">
        <v>848</v>
      </c>
      <c r="E46" s="54">
        <v>7.5273204896060415</v>
      </c>
      <c r="F46" s="55">
        <v>72</v>
      </c>
      <c r="G46" s="54">
        <v>0.6391121170420222</v>
      </c>
      <c r="H46" s="55">
        <v>17</v>
      </c>
      <c r="I46" s="54">
        <v>0.15090147207936636</v>
      </c>
      <c r="J46" s="56">
        <v>165</v>
      </c>
      <c r="K46" s="54">
        <v>1.4646319348879677</v>
      </c>
      <c r="L46" s="55">
        <v>48</v>
      </c>
      <c r="M46" s="54">
        <v>0.42607474469468154</v>
      </c>
      <c r="N46" s="29">
        <f t="shared" si="1"/>
        <v>1160.2080407583103</v>
      </c>
    </row>
    <row r="47" spans="1:14" x14ac:dyDescent="0.25">
      <c r="A47" s="46" t="s">
        <v>430</v>
      </c>
      <c r="B47" s="31" t="s">
        <v>665</v>
      </c>
      <c r="C47" s="52">
        <f>VLOOKUP(B47,'3.1 Metadata'!B48:I220,5,FALSE)</f>
        <v>10689213</v>
      </c>
      <c r="D47" s="53">
        <v>75.723438307194954</v>
      </c>
      <c r="E47" s="54">
        <v>6.6356199104420357</v>
      </c>
      <c r="F47" s="55">
        <v>38</v>
      </c>
      <c r="G47" s="54">
        <v>3.3299274601591704</v>
      </c>
      <c r="H47" s="55">
        <v>13.904963313538891</v>
      </c>
      <c r="I47" s="54">
        <v>1.2184873465857633</v>
      </c>
      <c r="J47" s="56">
        <v>79</v>
      </c>
      <c r="K47" s="54">
        <v>6.9227439303309062</v>
      </c>
      <c r="L47" s="55">
        <v>7</v>
      </c>
      <c r="M47" s="54">
        <v>0.61340769002932083</v>
      </c>
      <c r="N47" s="29">
        <f t="shared" si="1"/>
        <v>232.34858795828106</v>
      </c>
    </row>
    <row r="48" spans="1:14" x14ac:dyDescent="0.25">
      <c r="A48" s="46" t="s">
        <v>431</v>
      </c>
      <c r="B48" s="31" t="s">
        <v>666</v>
      </c>
      <c r="C48" s="52">
        <f>VLOOKUP(B48,'3.1 Metadata'!B49:I221,5,FALSE)</f>
        <v>25666158</v>
      </c>
      <c r="D48" s="53">
        <v>24063</v>
      </c>
      <c r="E48" s="54">
        <v>224.84168437564742</v>
      </c>
      <c r="F48" s="55">
        <v>17</v>
      </c>
      <c r="G48" s="54">
        <v>0.15884588930665358</v>
      </c>
      <c r="H48" s="55">
        <v>43</v>
      </c>
      <c r="I48" s="54">
        <v>0.4017866611874179</v>
      </c>
      <c r="J48" s="56">
        <v>68</v>
      </c>
      <c r="K48" s="54">
        <v>0.63538355722661433</v>
      </c>
      <c r="L48" s="55">
        <v>27</v>
      </c>
      <c r="M48" s="54">
        <v>0.25228464772233217</v>
      </c>
      <c r="N48" s="29">
        <f t="shared" si="1"/>
        <v>24444.289985131087</v>
      </c>
    </row>
    <row r="49" spans="1:14" x14ac:dyDescent="0.25">
      <c r="A49" s="46" t="s">
        <v>432</v>
      </c>
      <c r="B49" s="31" t="s">
        <v>667</v>
      </c>
      <c r="C49" s="52">
        <f>VLOOKUP(B49,'3.1 Metadata'!B50:I222,5,FALSE)</f>
        <v>5380504</v>
      </c>
      <c r="D49" s="53">
        <v>3881</v>
      </c>
      <c r="E49" s="54">
        <v>69.068049380185016</v>
      </c>
      <c r="F49" s="55">
        <v>251</v>
      </c>
      <c r="G49" s="54">
        <v>4.4669106916842143</v>
      </c>
      <c r="H49" s="55">
        <v>29</v>
      </c>
      <c r="I49" s="54">
        <v>0.51609725123044703</v>
      </c>
      <c r="J49" s="56">
        <v>23</v>
      </c>
      <c r="K49" s="54">
        <v>0.40931850959656141</v>
      </c>
      <c r="L49" s="55">
        <v>5</v>
      </c>
      <c r="M49" s="54">
        <v>8.8982284694904656E-2</v>
      </c>
      <c r="N49" s="29">
        <f t="shared" si="1"/>
        <v>4263.5493581173905</v>
      </c>
    </row>
    <row r="50" spans="1:14" x14ac:dyDescent="0.25">
      <c r="A50" s="46" t="s">
        <v>433</v>
      </c>
      <c r="B50" s="31" t="s">
        <v>668</v>
      </c>
      <c r="C50" s="52">
        <f>VLOOKUP(B50,'3.1 Metadata'!B51:I223,5,FALSE)</f>
        <v>5771877</v>
      </c>
      <c r="D50" s="53">
        <v>313.13303988752995</v>
      </c>
      <c r="E50" s="54">
        <v>35.871412651561627</v>
      </c>
      <c r="F50" s="55">
        <v>40.368187878394167</v>
      </c>
      <c r="G50" s="54">
        <v>4.6244367119539858</v>
      </c>
      <c r="H50" s="55">
        <v>2.154052586157666</v>
      </c>
      <c r="I50" s="54">
        <v>0.24676063956386823</v>
      </c>
      <c r="J50" s="57">
        <v>0.88044169866216748</v>
      </c>
      <c r="K50" s="54">
        <v>0.10086028449663519</v>
      </c>
      <c r="L50" s="55">
        <v>0.35563737157288389</v>
      </c>
      <c r="M50" s="54">
        <v>4.0740558436726332E-2</v>
      </c>
      <c r="N50" s="29">
        <f t="shared" si="1"/>
        <v>397.77557026832966</v>
      </c>
    </row>
    <row r="51" spans="1:14" x14ac:dyDescent="0.25">
      <c r="A51" s="46" t="s">
        <v>434</v>
      </c>
      <c r="B51" s="31" t="s">
        <v>669</v>
      </c>
      <c r="C51" s="52">
        <f>VLOOKUP(B51,'3.1 Metadata'!B52:I224,5,FALSE)</f>
        <v>973557</v>
      </c>
      <c r="D51" s="53">
        <v>61</v>
      </c>
      <c r="E51" s="54">
        <v>84.718692276710726</v>
      </c>
      <c r="F51" s="55">
        <v>10.062071765686921</v>
      </c>
      <c r="G51" s="54">
        <v>13.974517403006709</v>
      </c>
      <c r="H51" s="55">
        <v>2</v>
      </c>
      <c r="I51" s="54">
        <v>2.7776620418593669</v>
      </c>
      <c r="J51" s="56">
        <v>2</v>
      </c>
      <c r="K51" s="54">
        <v>2.7776620418593669</v>
      </c>
      <c r="L51" s="55">
        <v>1.6155528903243201</v>
      </c>
      <c r="M51" s="54">
        <v>2.2437299700350266</v>
      </c>
      <c r="N51" s="29">
        <f t="shared" si="1"/>
        <v>183.16988838948242</v>
      </c>
    </row>
    <row r="52" spans="1:14" x14ac:dyDescent="0.25">
      <c r="A52" s="46" t="s">
        <v>435</v>
      </c>
      <c r="B52" s="31" t="s">
        <v>670</v>
      </c>
      <c r="C52" s="52">
        <f>VLOOKUP(B52,'3.1 Metadata'!B53:I225,5,FALSE)</f>
        <v>71808</v>
      </c>
      <c r="D52" s="53">
        <v>1520.5036213896803</v>
      </c>
      <c r="E52" s="54">
        <v>14.614941859868566</v>
      </c>
      <c r="F52" s="55">
        <v>135.86310730285936</v>
      </c>
      <c r="G52" s="54">
        <v>1.305903771750037</v>
      </c>
      <c r="H52" s="55">
        <v>129.70150198305595</v>
      </c>
      <c r="I52" s="54">
        <v>1.246678984485091</v>
      </c>
      <c r="J52" s="57">
        <v>175.83503235262745</v>
      </c>
      <c r="K52" s="54">
        <v>1.6901102625543538</v>
      </c>
      <c r="L52" s="55">
        <v>28.505298040024822</v>
      </c>
      <c r="M52" s="54">
        <v>0.2739903198470709</v>
      </c>
      <c r="N52" s="29">
        <f t="shared" si="1"/>
        <v>2009.5401862667532</v>
      </c>
    </row>
    <row r="53" spans="1:14" x14ac:dyDescent="0.25">
      <c r="A53" s="46" t="s">
        <v>436</v>
      </c>
      <c r="B53" s="31" t="s">
        <v>671</v>
      </c>
      <c r="C53" s="52">
        <f>VLOOKUP(B53,'3.1 Metadata'!B54:I226,5,FALSE)</f>
        <v>10738957</v>
      </c>
      <c r="D53" s="53">
        <v>458</v>
      </c>
      <c r="E53" s="54">
        <v>2.9101763274565986</v>
      </c>
      <c r="F53" s="55">
        <v>56</v>
      </c>
      <c r="G53" s="54">
        <v>0.35582941995102513</v>
      </c>
      <c r="H53" s="55">
        <v>8</v>
      </c>
      <c r="I53" s="54">
        <v>5.0832774278717872E-2</v>
      </c>
      <c r="J53" s="56">
        <v>29</v>
      </c>
      <c r="K53" s="54">
        <v>0.18426880676035232</v>
      </c>
      <c r="L53" s="55">
        <v>15</v>
      </c>
      <c r="M53" s="54">
        <v>9.5311451772596034E-2</v>
      </c>
      <c r="N53" s="29">
        <f t="shared" si="1"/>
        <v>569.59641878021932</v>
      </c>
    </row>
    <row r="54" spans="1:14" x14ac:dyDescent="0.25">
      <c r="A54" s="46" t="s">
        <v>437</v>
      </c>
      <c r="B54" s="31" t="s">
        <v>672</v>
      </c>
      <c r="C54" s="52">
        <f>VLOOKUP(B54,'3.1 Metadata'!B55:I227,5,FALSE)</f>
        <v>17373657</v>
      </c>
      <c r="D54" s="53">
        <v>314</v>
      </c>
      <c r="E54" s="54">
        <v>0.38266373395130843</v>
      </c>
      <c r="F54" s="55">
        <v>208</v>
      </c>
      <c r="G54" s="54">
        <v>0.25348425688494319</v>
      </c>
      <c r="H54" s="55">
        <v>407</v>
      </c>
      <c r="I54" s="54">
        <v>0.49600044496236478</v>
      </c>
      <c r="J54" s="57">
        <v>453.58724068522707</v>
      </c>
      <c r="K54" s="54">
        <v>0.55277511844993577</v>
      </c>
      <c r="L54" s="55">
        <v>99</v>
      </c>
      <c r="M54" s="54">
        <v>0.12064875688273739</v>
      </c>
      <c r="N54" s="29">
        <f t="shared" si="1"/>
        <v>1483.3928129963583</v>
      </c>
    </row>
    <row r="55" spans="1:14" x14ac:dyDescent="0.25">
      <c r="A55" s="46" t="s">
        <v>438</v>
      </c>
      <c r="B55" s="31" t="s">
        <v>673</v>
      </c>
      <c r="C55" s="52">
        <f>VLOOKUP(B55,'3.1 Metadata'!B56:I228,5,FALSE)</f>
        <v>100388076</v>
      </c>
      <c r="D55" s="53">
        <v>624</v>
      </c>
      <c r="E55" s="54">
        <v>9.8415665502817298</v>
      </c>
      <c r="F55" s="55">
        <v>3</v>
      </c>
      <c r="G55" s="54">
        <v>4.73152237994314E-2</v>
      </c>
      <c r="H55" s="55">
        <v>25</v>
      </c>
      <c r="I55" s="54">
        <v>0.39429353166192832</v>
      </c>
      <c r="J55" s="56">
        <v>2</v>
      </c>
      <c r="K55" s="54">
        <v>3.1543482532954269E-2</v>
      </c>
      <c r="L55" s="55">
        <v>3</v>
      </c>
      <c r="M55" s="54">
        <v>4.73152237994314E-2</v>
      </c>
      <c r="N55" s="29">
        <f t="shared" si="1"/>
        <v>667.36203401207536</v>
      </c>
    </row>
    <row r="56" spans="1:14" x14ac:dyDescent="0.25">
      <c r="A56" s="46" t="s">
        <v>439</v>
      </c>
      <c r="B56" s="31" t="s">
        <v>674</v>
      </c>
      <c r="C56" s="52">
        <f>VLOOKUP(B56,'3.1 Metadata'!B57:I229,5,FALSE)</f>
        <v>6453550</v>
      </c>
      <c r="D56" s="53">
        <v>233.0774997078457</v>
      </c>
      <c r="E56" s="54">
        <v>30.789060665700465</v>
      </c>
      <c r="F56" s="55">
        <v>24.84051725061617</v>
      </c>
      <c r="G56" s="54">
        <v>3.2813814870816351</v>
      </c>
      <c r="H56" s="55">
        <v>5.7348326767131539</v>
      </c>
      <c r="I56" s="54">
        <v>0.75755965896445165</v>
      </c>
      <c r="J56" s="57">
        <v>2.0876941606021031</v>
      </c>
      <c r="K56" s="54">
        <v>0.27578012567827054</v>
      </c>
      <c r="L56" s="55">
        <v>0.80121619888669882</v>
      </c>
      <c r="M56" s="54">
        <v>0.10583902000315699</v>
      </c>
      <c r="N56" s="29">
        <f t="shared" si="1"/>
        <v>301.75138095209189</v>
      </c>
    </row>
    <row r="57" spans="1:14" x14ac:dyDescent="0.25">
      <c r="A57" s="46" t="s">
        <v>440</v>
      </c>
      <c r="B57" s="31" t="s">
        <v>675</v>
      </c>
      <c r="C57" s="52">
        <f>VLOOKUP(B57,'3.1 Metadata'!B58:I230,5,FALSE)</f>
        <v>1355982</v>
      </c>
      <c r="D57" s="53">
        <v>185</v>
      </c>
      <c r="E57" s="54">
        <v>2.9211441095129032</v>
      </c>
      <c r="F57" s="55">
        <v>56</v>
      </c>
      <c r="G57" s="54">
        <v>0.88423821693363558</v>
      </c>
      <c r="H57" s="55">
        <v>16</v>
      </c>
      <c r="I57" s="54">
        <v>0.25263949055246732</v>
      </c>
      <c r="J57" s="56">
        <v>6</v>
      </c>
      <c r="K57" s="54">
        <v>9.4739808957175251E-2</v>
      </c>
      <c r="L57" s="55">
        <v>1</v>
      </c>
      <c r="M57" s="54">
        <v>1.57899681595292E-2</v>
      </c>
      <c r="N57" s="29">
        <f t="shared" si="1"/>
        <v>268.16855159411568</v>
      </c>
    </row>
    <row r="58" spans="1:14" x14ac:dyDescent="0.25">
      <c r="A58" s="46" t="s">
        <v>441</v>
      </c>
      <c r="B58" s="31" t="s">
        <v>676</v>
      </c>
      <c r="C58" s="52">
        <f>VLOOKUP(B58,'3.1 Metadata'!B59:I231,5,FALSE)</f>
        <v>3497117</v>
      </c>
      <c r="D58" s="53">
        <v>485</v>
      </c>
      <c r="E58" s="54">
        <v>37.67718960793195</v>
      </c>
      <c r="F58" s="55">
        <v>25.571295390697461</v>
      </c>
      <c r="G58" s="54">
        <v>1.9865042164035964</v>
      </c>
      <c r="H58" s="55">
        <v>18</v>
      </c>
      <c r="I58" s="54">
        <v>1.3983286864799485</v>
      </c>
      <c r="J58" s="56">
        <v>4</v>
      </c>
      <c r="K58" s="54">
        <v>0.31073970810665519</v>
      </c>
      <c r="L58" s="55">
        <v>3</v>
      </c>
      <c r="M58" s="54">
        <v>0.23305478107999136</v>
      </c>
      <c r="N58" s="29">
        <f t="shared" si="1"/>
        <v>577.17711239069968</v>
      </c>
    </row>
    <row r="59" spans="1:14" x14ac:dyDescent="0.25">
      <c r="A59" s="46" t="s">
        <v>442</v>
      </c>
      <c r="B59" s="31" t="s">
        <v>678</v>
      </c>
      <c r="C59" s="52">
        <f>VLOOKUP(B59,'3.1 Metadata'!B60:I232,5,FALSE)</f>
        <v>1325649</v>
      </c>
      <c r="D59" s="53">
        <v>14250</v>
      </c>
      <c r="E59" s="54">
        <v>15.143342737862808</v>
      </c>
      <c r="F59" s="55">
        <v>1.75</v>
      </c>
      <c r="G59" s="54">
        <v>1.859708757281398E-3</v>
      </c>
      <c r="H59" s="55">
        <v>181</v>
      </c>
      <c r="I59" s="54">
        <v>0.19234702003881882</v>
      </c>
      <c r="J59" s="57">
        <v>36.450819619151844</v>
      </c>
      <c r="K59" s="54">
        <v>3.873594768904072E-2</v>
      </c>
      <c r="L59" s="55">
        <v>25</v>
      </c>
      <c r="M59" s="54">
        <v>2.6567267961162811E-2</v>
      </c>
      <c r="N59" s="29">
        <f t="shared" si="1"/>
        <v>14509.603672301462</v>
      </c>
    </row>
    <row r="60" spans="1:14" x14ac:dyDescent="0.25">
      <c r="A60" s="46" t="s">
        <v>443</v>
      </c>
      <c r="B60" s="31" t="s">
        <v>679</v>
      </c>
      <c r="C60" s="52">
        <f>VLOOKUP(B60,'3.1 Metadata'!B61:I233,5,FALSE)</f>
        <v>112078727</v>
      </c>
      <c r="D60" s="53">
        <v>90.575577837109492</v>
      </c>
      <c r="E60" s="54">
        <v>10.280237875424572</v>
      </c>
      <c r="F60" s="55">
        <v>14.657067468679843</v>
      </c>
      <c r="G60" s="54">
        <v>1.6635625599336987</v>
      </c>
      <c r="H60" s="55">
        <v>4.8062630099864077</v>
      </c>
      <c r="I60" s="54">
        <v>0.54550606481773845</v>
      </c>
      <c r="J60" s="57">
        <v>2.4454817838944765</v>
      </c>
      <c r="K60" s="54">
        <v>0.27755974688524415</v>
      </c>
      <c r="L60" s="55">
        <v>7.7296738242888825</v>
      </c>
      <c r="M60" s="54">
        <v>0.87731028065907535</v>
      </c>
      <c r="N60" s="29">
        <f t="shared" si="1"/>
        <v>133.85824045167945</v>
      </c>
    </row>
    <row r="61" spans="1:14" x14ac:dyDescent="0.25">
      <c r="A61" s="46" t="s">
        <v>444</v>
      </c>
      <c r="B61" s="31" t="s">
        <v>680</v>
      </c>
      <c r="C61" s="52">
        <f>VLOOKUP(B61,'3.1 Metadata'!B62:I234,5,FALSE)</f>
        <v>889955</v>
      </c>
      <c r="D61" s="53">
        <v>2200</v>
      </c>
      <c r="E61" s="54">
        <v>40.543108104696316</v>
      </c>
      <c r="F61" s="55">
        <v>194</v>
      </c>
      <c r="G61" s="54">
        <v>3.5751649874141291</v>
      </c>
      <c r="H61" s="55">
        <v>23</v>
      </c>
      <c r="I61" s="54">
        <v>0.42385976654909785</v>
      </c>
      <c r="J61" s="56">
        <v>47</v>
      </c>
      <c r="K61" s="54">
        <v>0.86614821860033031</v>
      </c>
      <c r="L61" s="55">
        <v>5</v>
      </c>
      <c r="M61" s="54">
        <v>9.2143427510673434E-2</v>
      </c>
      <c r="N61" s="29">
        <f t="shared" si="1"/>
        <v>2514.5004245047703</v>
      </c>
    </row>
    <row r="62" spans="1:14" x14ac:dyDescent="0.25">
      <c r="A62" s="46" t="s">
        <v>445</v>
      </c>
      <c r="B62" s="31" t="s">
        <v>681</v>
      </c>
      <c r="C62" s="52">
        <f>VLOOKUP(B62,'3.1 Metadata'!B63:I235,5,FALSE)</f>
        <v>5532159</v>
      </c>
      <c r="D62" s="53">
        <v>974.03158223213666</v>
      </c>
      <c r="E62" s="54">
        <v>1.515029071177517</v>
      </c>
      <c r="F62" s="55">
        <v>728.30347171060134</v>
      </c>
      <c r="G62" s="54">
        <v>1.1328184346471268</v>
      </c>
      <c r="H62" s="55">
        <v>53.207050154977296</v>
      </c>
      <c r="I62" s="54">
        <v>8.275935734204902E-2</v>
      </c>
      <c r="J62" s="57">
        <v>556.21482273149434</v>
      </c>
      <c r="K62" s="54">
        <v>0.8651481549776181</v>
      </c>
      <c r="L62" s="55">
        <v>87.848210279256207</v>
      </c>
      <c r="M62" s="54">
        <v>0.13664094147644315</v>
      </c>
      <c r="N62" s="29">
        <f t="shared" si="1"/>
        <v>2403.3375330680865</v>
      </c>
    </row>
    <row r="63" spans="1:14" x14ac:dyDescent="0.25">
      <c r="A63" s="46" t="s">
        <v>446</v>
      </c>
      <c r="B63" s="31" t="s">
        <v>682</v>
      </c>
      <c r="C63" s="52">
        <f>VLOOKUP(B63,'3.1 Metadata'!B64:I236,5,FALSE)</f>
        <v>65129731</v>
      </c>
      <c r="D63" s="53">
        <v>492</v>
      </c>
      <c r="E63" s="54">
        <v>29.430924364318955</v>
      </c>
      <c r="F63" s="55">
        <v>37</v>
      </c>
      <c r="G63" s="54">
        <v>2.2133012225199211</v>
      </c>
      <c r="H63" s="55">
        <v>41</v>
      </c>
      <c r="I63" s="54">
        <v>2.4525770303599126</v>
      </c>
      <c r="J63" s="56">
        <v>12</v>
      </c>
      <c r="K63" s="54">
        <v>0.71782742351997442</v>
      </c>
      <c r="L63" s="55">
        <v>6</v>
      </c>
      <c r="M63" s="54">
        <v>0.35891371175998721</v>
      </c>
      <c r="N63" s="29">
        <f t="shared" si="1"/>
        <v>623.17354375247874</v>
      </c>
    </row>
    <row r="64" spans="1:14" x14ac:dyDescent="0.25">
      <c r="A64" s="46" t="s">
        <v>447</v>
      </c>
      <c r="B64" s="31" t="s">
        <v>683</v>
      </c>
      <c r="C64" s="52">
        <f>VLOOKUP(B64,'3.1 Metadata'!B65:I237,5,FALSE)</f>
        <v>2172578</v>
      </c>
      <c r="D64" s="53">
        <v>492</v>
      </c>
      <c r="E64" s="54">
        <v>26.604877020037478</v>
      </c>
      <c r="F64" s="55">
        <v>31</v>
      </c>
      <c r="G64" s="54">
        <v>1.676323552075532</v>
      </c>
      <c r="H64" s="55">
        <v>7</v>
      </c>
      <c r="I64" s="54">
        <v>0.3785246730493137</v>
      </c>
      <c r="J64" s="56">
        <v>4</v>
      </c>
      <c r="K64" s="54">
        <v>0.21629981317103641</v>
      </c>
      <c r="L64" s="55">
        <v>2</v>
      </c>
      <c r="M64" s="54">
        <v>0.10814990658551819</v>
      </c>
      <c r="N64" s="29">
        <f t="shared" si="1"/>
        <v>564.98417496491902</v>
      </c>
    </row>
    <row r="65" spans="1:14" x14ac:dyDescent="0.25">
      <c r="A65" s="46" t="s">
        <v>448</v>
      </c>
      <c r="B65" s="31" t="s">
        <v>684</v>
      </c>
      <c r="C65" s="52">
        <f>VLOOKUP(B65,'3.1 Metadata'!B66:I238,5,FALSE)</f>
        <v>2347696</v>
      </c>
      <c r="D65" s="53">
        <v>599</v>
      </c>
      <c r="E65" s="54">
        <v>13.798997672139039</v>
      </c>
      <c r="F65" s="55">
        <v>111.2659784394194</v>
      </c>
      <c r="G65" s="54">
        <v>2.5632036351816709</v>
      </c>
      <c r="H65" s="55">
        <v>80.61933604629327</v>
      </c>
      <c r="I65" s="54">
        <v>1.8572053930420633</v>
      </c>
      <c r="J65" s="57">
        <v>5.6817557570579709</v>
      </c>
      <c r="K65" s="54">
        <v>0.13088903917413278</v>
      </c>
      <c r="L65" s="55">
        <v>96</v>
      </c>
      <c r="M65" s="54">
        <v>2.2115255033812149</v>
      </c>
      <c r="N65" s="29">
        <f t="shared" si="1"/>
        <v>913.12889148568888</v>
      </c>
    </row>
    <row r="66" spans="1:14" x14ac:dyDescent="0.25">
      <c r="A66" s="46" t="s">
        <v>449</v>
      </c>
      <c r="B66" s="31" t="s">
        <v>685</v>
      </c>
      <c r="C66" s="52">
        <f>VLOOKUP(B66,'3.1 Metadata'!B67:I239,5,FALSE)</f>
        <v>3996762</v>
      </c>
      <c r="D66" s="53">
        <v>3203.2793908037324</v>
      </c>
      <c r="E66" s="54">
        <v>3.8721262375716043</v>
      </c>
      <c r="F66" s="55">
        <v>674.26315854083657</v>
      </c>
      <c r="G66" s="54">
        <v>0.81504975017455272</v>
      </c>
      <c r="H66" s="55">
        <v>137.38285120126281</v>
      </c>
      <c r="I66" s="54">
        <v>0.16606848102479463</v>
      </c>
      <c r="J66" s="57">
        <v>317.431280029275</v>
      </c>
      <c r="K66" s="54">
        <v>0.38371114038819254</v>
      </c>
      <c r="L66" s="55">
        <v>97.151368694089996</v>
      </c>
      <c r="M66" s="54">
        <v>0.11743663847004954</v>
      </c>
      <c r="N66" s="29">
        <f t="shared" ref="N66:N97" si="2">SUM(D66:M66)</f>
        <v>4434.862441516826</v>
      </c>
    </row>
    <row r="67" spans="1:14" x14ac:dyDescent="0.25">
      <c r="A67" s="46" t="s">
        <v>450</v>
      </c>
      <c r="B67" s="31" t="s">
        <v>686</v>
      </c>
      <c r="C67" s="52">
        <f>VLOOKUP(B67,'3.1 Metadata'!B68:I240,5,FALSE)</f>
        <v>83517046</v>
      </c>
      <c r="D67" s="53">
        <v>287</v>
      </c>
      <c r="E67" s="54">
        <v>1.1079114217483708</v>
      </c>
      <c r="F67" s="55">
        <v>2364</v>
      </c>
      <c r="G67" s="54">
        <v>9.1257930348890159</v>
      </c>
      <c r="H67" s="55">
        <v>336</v>
      </c>
      <c r="I67" s="54">
        <v>1.2970670303395559</v>
      </c>
      <c r="J67" s="56">
        <v>8</v>
      </c>
      <c r="K67" s="54">
        <v>3.0882548341417997E-2</v>
      </c>
      <c r="L67" s="55">
        <v>9</v>
      </c>
      <c r="M67" s="54">
        <v>3.4742866884095246E-2</v>
      </c>
      <c r="N67" s="29">
        <f t="shared" si="2"/>
        <v>3015.5963969022018</v>
      </c>
    </row>
    <row r="68" spans="1:14" x14ac:dyDescent="0.25">
      <c r="A68" s="46" t="s">
        <v>451</v>
      </c>
      <c r="B68" s="31" t="s">
        <v>687</v>
      </c>
      <c r="C68" s="52">
        <f>VLOOKUP(B68,'3.1 Metadata'!B69:I241,5,FALSE)</f>
        <v>30417858</v>
      </c>
      <c r="D68" s="53">
        <v>505.47113694156809</v>
      </c>
      <c r="E68" s="54">
        <v>4.542339963835051</v>
      </c>
      <c r="F68" s="55">
        <v>206.34116687911686</v>
      </c>
      <c r="G68" s="54">
        <v>1.8542537051086212</v>
      </c>
      <c r="H68" s="55">
        <v>94.679776931036713</v>
      </c>
      <c r="I68" s="54">
        <v>0.85082550335718043</v>
      </c>
      <c r="J68" s="57">
        <v>123.76723266361168</v>
      </c>
      <c r="K68" s="54">
        <v>1.112215527364885</v>
      </c>
      <c r="L68" s="55">
        <v>58.806942163719512</v>
      </c>
      <c r="M68" s="54">
        <v>0.52845969634875223</v>
      </c>
      <c r="N68" s="29">
        <f t="shared" si="2"/>
        <v>997.95434997506743</v>
      </c>
    </row>
    <row r="69" spans="1:14" x14ac:dyDescent="0.25">
      <c r="A69" s="46" t="s">
        <v>452</v>
      </c>
      <c r="B69" s="31" t="s">
        <v>688</v>
      </c>
      <c r="C69" s="52">
        <f>VLOOKUP(B69,'3.1 Metadata'!B70:I242,5,FALSE)</f>
        <v>10473452</v>
      </c>
      <c r="D69" s="53">
        <v>36</v>
      </c>
      <c r="E69" s="54">
        <v>33.995297317204454</v>
      </c>
      <c r="F69" s="55">
        <v>5</v>
      </c>
      <c r="G69" s="54">
        <v>4.7215690718339518</v>
      </c>
      <c r="H69" s="55">
        <v>1</v>
      </c>
      <c r="I69" s="54">
        <v>0.9443138143667904</v>
      </c>
      <c r="J69" s="57">
        <v>1.9841989431492517</v>
      </c>
      <c r="K69" s="54">
        <v>1.8737064724678241</v>
      </c>
      <c r="L69" s="55">
        <v>0.95183204506631913</v>
      </c>
      <c r="M69" s="54">
        <v>0.89882814911311848</v>
      </c>
      <c r="N69" s="29">
        <f t="shared" si="2"/>
        <v>87.369745813201732</v>
      </c>
    </row>
    <row r="70" spans="1:14" x14ac:dyDescent="0.25">
      <c r="A70" s="46" t="s">
        <v>453</v>
      </c>
      <c r="B70" s="31" t="s">
        <v>689</v>
      </c>
      <c r="C70" s="52">
        <f>VLOOKUP(B70,'3.1 Metadata'!B71:I243,5,FALSE)</f>
        <v>112002</v>
      </c>
      <c r="D70" s="53">
        <v>548</v>
      </c>
      <c r="E70" s="54">
        <v>3.5427515400463769</v>
      </c>
      <c r="F70" s="55">
        <v>77</v>
      </c>
      <c r="G70" s="54">
        <v>0.49779538062695455</v>
      </c>
      <c r="H70" s="55">
        <v>43</v>
      </c>
      <c r="I70" s="54">
        <v>0.27798962814232525</v>
      </c>
      <c r="J70" s="56">
        <v>5</v>
      </c>
      <c r="K70" s="54">
        <v>3.2324375365386668E-2</v>
      </c>
      <c r="L70" s="55">
        <v>5</v>
      </c>
      <c r="M70" s="54">
        <v>3.2324375365386668E-2</v>
      </c>
      <c r="N70" s="29">
        <f t="shared" si="2"/>
        <v>682.38318529954654</v>
      </c>
    </row>
    <row r="71" spans="1:14" x14ac:dyDescent="0.25">
      <c r="A71" s="46" t="s">
        <v>454</v>
      </c>
      <c r="B71" s="31" t="s">
        <v>690</v>
      </c>
      <c r="C71" s="52">
        <f>VLOOKUP(B71,'3.1 Metadata'!B72:I244,5,FALSE)</f>
        <v>17581476</v>
      </c>
      <c r="D71" s="53">
        <v>733</v>
      </c>
      <c r="E71" s="54">
        <v>6.240853169753164</v>
      </c>
      <c r="F71" s="55">
        <v>414</v>
      </c>
      <c r="G71" s="54">
        <v>3.5248474928755931</v>
      </c>
      <c r="H71" s="55">
        <v>31</v>
      </c>
      <c r="I71" s="54">
        <v>0.26393785574672318</v>
      </c>
      <c r="J71" s="56">
        <v>10</v>
      </c>
      <c r="K71" s="54">
        <v>8.5141243789265547E-2</v>
      </c>
      <c r="L71" s="55">
        <v>3</v>
      </c>
      <c r="M71" s="54">
        <v>2.5542373136779657E-2</v>
      </c>
      <c r="N71" s="29">
        <f t="shared" si="2"/>
        <v>1201.1403221353014</v>
      </c>
    </row>
    <row r="72" spans="1:14" x14ac:dyDescent="0.25">
      <c r="A72" s="46" t="s">
        <v>455</v>
      </c>
      <c r="B72" s="30" t="s">
        <v>691</v>
      </c>
      <c r="C72" s="52">
        <f>VLOOKUP(B72,'3.1 Metadata'!B73:I245,5,FALSE)</f>
        <v>12771246</v>
      </c>
      <c r="D72" s="53">
        <v>96</v>
      </c>
      <c r="E72" s="54">
        <v>5.6329598563595233</v>
      </c>
      <c r="F72" s="55">
        <v>562</v>
      </c>
      <c r="G72" s="54">
        <v>32.976285825771384</v>
      </c>
      <c r="H72" s="55">
        <v>437</v>
      </c>
      <c r="I72" s="54">
        <v>25.641702679469919</v>
      </c>
      <c r="J72" s="57">
        <v>25.695983846914043</v>
      </c>
      <c r="K72" s="54">
        <v>1.5077546404096831</v>
      </c>
      <c r="L72" s="55">
        <v>525</v>
      </c>
      <c r="M72" s="54">
        <v>30.805249214466137</v>
      </c>
      <c r="N72" s="29">
        <f t="shared" si="2"/>
        <v>1742.2599360633908</v>
      </c>
    </row>
    <row r="73" spans="1:14" x14ac:dyDescent="0.25">
      <c r="A73" s="46" t="s">
        <v>456</v>
      </c>
      <c r="B73" s="31" t="s">
        <v>692</v>
      </c>
      <c r="C73" s="52">
        <f>VLOOKUP(B73,'3.1 Metadata'!B74:I246,5,FALSE)</f>
        <v>1920917</v>
      </c>
      <c r="D73" s="53">
        <v>205</v>
      </c>
      <c r="E73" s="54">
        <v>25.637402093262612</v>
      </c>
      <c r="F73" s="55">
        <v>118</v>
      </c>
      <c r="G73" s="54">
        <v>14.757138765877992</v>
      </c>
      <c r="H73" s="55">
        <v>16</v>
      </c>
      <c r="I73" s="54">
        <v>2.0009679682546433</v>
      </c>
      <c r="J73" s="56">
        <v>10</v>
      </c>
      <c r="K73" s="54">
        <v>1.2506049801591519</v>
      </c>
      <c r="L73" s="55">
        <v>1</v>
      </c>
      <c r="M73" s="54">
        <v>0.12506049801591521</v>
      </c>
      <c r="N73" s="29">
        <f t="shared" si="2"/>
        <v>393.7711743055703</v>
      </c>
    </row>
    <row r="74" spans="1:14" x14ac:dyDescent="0.25">
      <c r="A74" s="46" t="s">
        <v>457</v>
      </c>
      <c r="B74" s="31" t="s">
        <v>693</v>
      </c>
      <c r="C74" s="52">
        <f>VLOOKUP(B74,'3.1 Metadata'!B75:I247,5,FALSE)</f>
        <v>782775</v>
      </c>
      <c r="D74" s="53">
        <v>256.06092155402075</v>
      </c>
      <c r="E74" s="54">
        <v>2.481821075495422</v>
      </c>
      <c r="F74" s="55">
        <v>30</v>
      </c>
      <c r="G74" s="54">
        <v>0.29076921153372909</v>
      </c>
      <c r="H74" s="55">
        <v>17</v>
      </c>
      <c r="I74" s="54">
        <v>0.16476921986911314</v>
      </c>
      <c r="J74" s="56">
        <v>4</v>
      </c>
      <c r="K74" s="54">
        <v>3.8769228204497221E-2</v>
      </c>
      <c r="L74" s="55">
        <v>4</v>
      </c>
      <c r="M74" s="54">
        <v>3.8769228204497221E-2</v>
      </c>
      <c r="N74" s="29">
        <f t="shared" si="2"/>
        <v>314.07581951732806</v>
      </c>
    </row>
    <row r="75" spans="1:14" x14ac:dyDescent="0.25">
      <c r="A75" s="46" t="s">
        <v>458</v>
      </c>
      <c r="B75" s="31" t="s">
        <v>694</v>
      </c>
      <c r="C75" s="52">
        <f>VLOOKUP(B75,'3.1 Metadata'!B76:I248,5,FALSE)</f>
        <v>11263079</v>
      </c>
      <c r="D75" s="53">
        <v>1424</v>
      </c>
      <c r="E75" s="54">
        <v>17.585266313051331</v>
      </c>
      <c r="F75" s="55">
        <v>59</v>
      </c>
      <c r="G75" s="54">
        <v>0.72860302841996383</v>
      </c>
      <c r="H75" s="55">
        <v>16</v>
      </c>
      <c r="I75" s="54">
        <v>0.19758726194439696</v>
      </c>
      <c r="J75" s="56">
        <v>6</v>
      </c>
      <c r="K75" s="54">
        <v>7.4095223229148882E-2</v>
      </c>
      <c r="L75" s="55">
        <v>7</v>
      </c>
      <c r="M75" s="54">
        <v>8.6444427100673668E-2</v>
      </c>
      <c r="N75" s="29">
        <f t="shared" si="2"/>
        <v>1530.6719962537454</v>
      </c>
    </row>
    <row r="76" spans="1:14" x14ac:dyDescent="0.25">
      <c r="A76" s="46" t="s">
        <v>459</v>
      </c>
      <c r="B76" s="31" t="s">
        <v>695</v>
      </c>
      <c r="C76" s="52">
        <f>VLOOKUP(B76,'3.1 Metadata'!B77:I249,5,FALSE)</f>
        <v>9746115</v>
      </c>
      <c r="D76" s="53">
        <v>577</v>
      </c>
      <c r="E76" s="54">
        <v>5.796116722339189</v>
      </c>
      <c r="F76" s="55">
        <v>11</v>
      </c>
      <c r="G76" s="54">
        <v>0.11049789245360672</v>
      </c>
      <c r="H76" s="55">
        <v>74</v>
      </c>
      <c r="I76" s="54">
        <v>0.74334945832426325</v>
      </c>
      <c r="J76" s="56">
        <v>17</v>
      </c>
      <c r="K76" s="54">
        <v>0.17076947015557403</v>
      </c>
      <c r="L76" s="55">
        <v>11</v>
      </c>
      <c r="M76" s="54">
        <v>0.11049789245360672</v>
      </c>
      <c r="N76" s="29">
        <f t="shared" si="2"/>
        <v>696.93123143572632</v>
      </c>
    </row>
    <row r="77" spans="1:14" x14ac:dyDescent="0.25">
      <c r="A77" s="46" t="s">
        <v>460</v>
      </c>
      <c r="B77" s="31" t="s">
        <v>696</v>
      </c>
      <c r="C77" s="52">
        <f>VLOOKUP(B77,'3.1 Metadata'!B78:I250,5,FALSE)</f>
        <v>9684680</v>
      </c>
      <c r="D77" s="53">
        <v>57</v>
      </c>
      <c r="E77" s="54">
        <v>17.297100459738722</v>
      </c>
      <c r="F77" s="55">
        <v>6</v>
      </c>
      <c r="G77" s="54">
        <v>1.8207474168146025</v>
      </c>
      <c r="H77" s="55">
        <v>7</v>
      </c>
      <c r="I77" s="54">
        <v>2.1242053196170358</v>
      </c>
      <c r="J77" s="56">
        <v>3</v>
      </c>
      <c r="K77" s="54">
        <v>0.91037370840730125</v>
      </c>
      <c r="L77" s="55">
        <v>2</v>
      </c>
      <c r="M77" s="54">
        <v>0.60691580560486746</v>
      </c>
      <c r="N77" s="29">
        <f t="shared" si="2"/>
        <v>97.759342710182523</v>
      </c>
    </row>
    <row r="78" spans="1:14" x14ac:dyDescent="0.25">
      <c r="A78" s="46" t="s">
        <v>461</v>
      </c>
      <c r="B78" s="31" t="s">
        <v>697</v>
      </c>
      <c r="C78" s="52">
        <f>VLOOKUP(B78,'3.1 Metadata'!B79:I251,5,FALSE)</f>
        <v>339037</v>
      </c>
      <c r="D78" s="53">
        <v>37514.491896217798</v>
      </c>
      <c r="E78" s="54">
        <v>2.9960311147462346</v>
      </c>
      <c r="F78" s="55">
        <v>2553.7183663648279</v>
      </c>
      <c r="G78" s="54">
        <v>0.2039483756062633</v>
      </c>
      <c r="H78" s="55">
        <v>7023.2193749810567</v>
      </c>
      <c r="I78" s="54">
        <v>0.56089747480368446</v>
      </c>
      <c r="J78" s="57">
        <v>11463.081383520037</v>
      </c>
      <c r="K78" s="54">
        <v>0.91547950565090486</v>
      </c>
      <c r="L78" s="55">
        <v>262.37272607632514</v>
      </c>
      <c r="M78" s="54">
        <v>2.095395169312457E-2</v>
      </c>
      <c r="N78" s="29">
        <f t="shared" si="2"/>
        <v>58821.581057582545</v>
      </c>
    </row>
    <row r="79" spans="1:14" x14ac:dyDescent="0.25">
      <c r="A79" s="46" t="s">
        <v>462</v>
      </c>
      <c r="B79" s="31" t="s">
        <v>698</v>
      </c>
      <c r="C79" s="52">
        <f>VLOOKUP(B79,'3.1 Metadata'!B80:I252,5,FALSE)</f>
        <v>1366417756</v>
      </c>
      <c r="D79" s="53">
        <v>23163</v>
      </c>
      <c r="E79" s="54">
        <v>9.2701825006096961</v>
      </c>
      <c r="F79" s="55">
        <v>8548</v>
      </c>
      <c r="G79" s="54">
        <v>3.4210387262104089</v>
      </c>
      <c r="H79" s="55">
        <v>1079</v>
      </c>
      <c r="I79" s="54">
        <v>0.43183209938945144</v>
      </c>
      <c r="J79" s="57">
        <v>279.76057919232386</v>
      </c>
      <c r="K79" s="54">
        <v>0.11196440986008352</v>
      </c>
      <c r="L79" s="55">
        <v>13.452905025388398</v>
      </c>
      <c r="M79" s="54">
        <v>5.3840558109363983E-3</v>
      </c>
      <c r="N79" s="29">
        <f t="shared" si="2"/>
        <v>33096.4538860096</v>
      </c>
    </row>
    <row r="80" spans="1:14" x14ac:dyDescent="0.25">
      <c r="A80" s="46" t="s">
        <v>463</v>
      </c>
      <c r="B80" s="31" t="s">
        <v>699</v>
      </c>
      <c r="C80" s="52">
        <f>VLOOKUP(B80,'3.1 Metadata'!B81:I253,5,FALSE)</f>
        <v>270625567</v>
      </c>
      <c r="D80" s="53">
        <v>5620.6135487998199</v>
      </c>
      <c r="E80" s="54">
        <v>7.2573519393243924</v>
      </c>
      <c r="F80" s="55">
        <v>615.96333114654726</v>
      </c>
      <c r="G80" s="54">
        <v>0.79533357649249004</v>
      </c>
      <c r="H80" s="55">
        <v>257.29549538789166</v>
      </c>
      <c r="I80" s="54">
        <v>0.33222066349526386</v>
      </c>
      <c r="J80" s="57">
        <v>176.4130324632238</v>
      </c>
      <c r="K80" s="54">
        <v>0.22778500107741034</v>
      </c>
      <c r="L80" s="55">
        <v>8.571319636912321</v>
      </c>
      <c r="M80" s="54">
        <v>1.1067311895655527E-2</v>
      </c>
      <c r="N80" s="29">
        <f t="shared" si="2"/>
        <v>6687.4804859266815</v>
      </c>
    </row>
    <row r="81" spans="1:14" x14ac:dyDescent="0.25">
      <c r="A81" s="46" t="s">
        <v>464</v>
      </c>
      <c r="B81" s="31" t="s">
        <v>700</v>
      </c>
      <c r="C81" s="52">
        <f>VLOOKUP(B81,'3.1 Metadata'!B82:I254,5,FALSE)</f>
        <v>82913893</v>
      </c>
      <c r="D81" s="53">
        <v>2331</v>
      </c>
      <c r="E81" s="54">
        <v>6.9035509662720518</v>
      </c>
      <c r="F81" s="55">
        <v>68.181972195904848</v>
      </c>
      <c r="G81" s="54">
        <v>0.20192952382469886</v>
      </c>
      <c r="H81" s="55">
        <v>353.13955652667505</v>
      </c>
      <c r="I81" s="54">
        <v>1.0458674074168217</v>
      </c>
      <c r="J81" s="56">
        <v>260</v>
      </c>
      <c r="K81" s="54">
        <v>0.7700228448008295</v>
      </c>
      <c r="L81" s="55">
        <v>61</v>
      </c>
      <c r="M81" s="54">
        <v>0.18065920589557924</v>
      </c>
      <c r="N81" s="29">
        <f t="shared" si="2"/>
        <v>3082.42355867079</v>
      </c>
    </row>
    <row r="82" spans="1:14" x14ac:dyDescent="0.25">
      <c r="A82" s="46" t="s">
        <v>465</v>
      </c>
      <c r="B82" s="31" t="s">
        <v>701</v>
      </c>
      <c r="C82" s="52">
        <f>VLOOKUP(B82,'3.1 Metadata'!B83:I255,5,FALSE)</f>
        <v>39309789</v>
      </c>
      <c r="D82" s="53">
        <v>300.55320137939475</v>
      </c>
      <c r="E82" s="54">
        <v>6.4953958146668551</v>
      </c>
      <c r="F82" s="55">
        <v>44.529590223351249</v>
      </c>
      <c r="G82" s="54">
        <v>0.96234980242474721</v>
      </c>
      <c r="H82" s="55">
        <v>10.075811045461945</v>
      </c>
      <c r="I82" s="54">
        <v>0.21775306532653835</v>
      </c>
      <c r="J82" s="57">
        <v>7.9580217985905302</v>
      </c>
      <c r="K82" s="54">
        <v>0.17198453134539232</v>
      </c>
      <c r="L82" s="55">
        <v>8.232040761356993</v>
      </c>
      <c r="M82" s="54">
        <v>0.17790648331836725</v>
      </c>
      <c r="N82" s="29">
        <f t="shared" si="2"/>
        <v>379.37405490523736</v>
      </c>
    </row>
    <row r="83" spans="1:14" x14ac:dyDescent="0.25">
      <c r="A83" s="46" t="s">
        <v>466</v>
      </c>
      <c r="B83" s="31" t="s">
        <v>702</v>
      </c>
      <c r="C83" s="52">
        <f>VLOOKUP(B83,'3.1 Metadata'!B84:I256,5,FALSE)</f>
        <v>4882498</v>
      </c>
      <c r="D83" s="53">
        <v>94.158214212025271</v>
      </c>
      <c r="E83" s="54">
        <v>1.2175929248443489</v>
      </c>
      <c r="F83" s="55">
        <v>1</v>
      </c>
      <c r="G83" s="54">
        <v>1.2931351077905705E-2</v>
      </c>
      <c r="H83" s="55">
        <v>4.0626847131242005</v>
      </c>
      <c r="I83" s="54">
        <v>5.2536002344249641E-2</v>
      </c>
      <c r="J83" s="56">
        <v>37</v>
      </c>
      <c r="K83" s="54">
        <v>0.47845998988251093</v>
      </c>
      <c r="L83" s="55">
        <v>6</v>
      </c>
      <c r="M83" s="54">
        <v>7.758810646743422E-2</v>
      </c>
      <c r="N83" s="29">
        <f t="shared" si="2"/>
        <v>144.06000729976594</v>
      </c>
    </row>
    <row r="84" spans="1:14" x14ac:dyDescent="0.25">
      <c r="A84" s="46" t="s">
        <v>467</v>
      </c>
      <c r="B84" s="31" t="s">
        <v>703</v>
      </c>
      <c r="C84" s="52">
        <f>VLOOKUP(B84,'3.1 Metadata'!B85:I257,5,FALSE)</f>
        <v>8519373</v>
      </c>
      <c r="D84" s="53">
        <v>5800.6640184317803</v>
      </c>
      <c r="E84" s="54">
        <v>9.5108012354686959</v>
      </c>
      <c r="F84" s="55">
        <v>291.99821920227328</v>
      </c>
      <c r="G84" s="54">
        <v>0.47876191675973745</v>
      </c>
      <c r="H84" s="55">
        <v>67</v>
      </c>
      <c r="I84" s="54">
        <v>0.10985357551335601</v>
      </c>
      <c r="J84" s="56">
        <v>1115</v>
      </c>
      <c r="K84" s="54">
        <v>1.828160249214805</v>
      </c>
      <c r="L84" s="55">
        <v>84</v>
      </c>
      <c r="M84" s="54">
        <v>0.13772687079286425</v>
      </c>
      <c r="N84" s="29">
        <f t="shared" si="2"/>
        <v>7370.7275414818041</v>
      </c>
    </row>
    <row r="85" spans="1:14" x14ac:dyDescent="0.25">
      <c r="A85" s="46" t="s">
        <v>468</v>
      </c>
      <c r="B85" s="31" t="s">
        <v>704</v>
      </c>
      <c r="C85" s="52">
        <f>VLOOKUP(B85,'3.1 Metadata'!B86:I258,5,FALSE)</f>
        <v>60550092</v>
      </c>
      <c r="D85" s="53">
        <v>41.778077132007866</v>
      </c>
      <c r="E85" s="54">
        <v>1.5007096956489581</v>
      </c>
      <c r="F85" s="55">
        <v>3.8466641984000161</v>
      </c>
      <c r="G85" s="54">
        <v>0.13817596822860748</v>
      </c>
      <c r="H85" s="55">
        <v>11</v>
      </c>
      <c r="I85" s="54">
        <v>0.39513083859695503</v>
      </c>
      <c r="J85" s="56">
        <v>8</v>
      </c>
      <c r="K85" s="54">
        <v>0.2873678826159673</v>
      </c>
      <c r="L85" s="55">
        <v>2</v>
      </c>
      <c r="M85" s="54">
        <v>7.1841970653991824E-2</v>
      </c>
      <c r="N85" s="29">
        <f t="shared" si="2"/>
        <v>69.01796768615236</v>
      </c>
    </row>
    <row r="86" spans="1:14" x14ac:dyDescent="0.25">
      <c r="A86" s="46" t="s">
        <v>469</v>
      </c>
      <c r="B86" s="31" t="s">
        <v>705</v>
      </c>
      <c r="C86" s="52">
        <f>VLOOKUP(B86,'3.1 Metadata'!B87:I259,5,FALSE)</f>
        <v>2948277</v>
      </c>
      <c r="D86" s="53">
        <v>1772.4505524614749</v>
      </c>
      <c r="E86" s="54">
        <v>1.3940543394193439</v>
      </c>
      <c r="F86" s="55">
        <v>3711.2474227030825</v>
      </c>
      <c r="G86" s="54">
        <v>2.9189421206099011</v>
      </c>
      <c r="H86" s="55">
        <v>140.8781524907856</v>
      </c>
      <c r="I86" s="54">
        <v>0.11080241394402926</v>
      </c>
      <c r="J86" s="57">
        <v>967.46492907901927</v>
      </c>
      <c r="K86" s="54">
        <v>0.76092316411628036</v>
      </c>
      <c r="L86" s="55">
        <v>87.453300019610452</v>
      </c>
      <c r="M86" s="54">
        <v>6.8783104961417318E-2</v>
      </c>
      <c r="N86" s="29">
        <f t="shared" si="2"/>
        <v>6684.7478618970244</v>
      </c>
    </row>
    <row r="87" spans="1:14" x14ac:dyDescent="0.25">
      <c r="A87" s="46" t="s">
        <v>470</v>
      </c>
      <c r="B87" s="31" t="s">
        <v>706</v>
      </c>
      <c r="C87" s="52">
        <f>VLOOKUP(B87,'3.1 Metadata'!B88:I260,5,FALSE)</f>
        <v>126860299</v>
      </c>
      <c r="D87" s="53">
        <v>1400</v>
      </c>
      <c r="E87" s="54">
        <v>19.247163689840757</v>
      </c>
      <c r="F87" s="55">
        <v>13.190496228929526</v>
      </c>
      <c r="G87" s="54">
        <v>0.18134260004888128</v>
      </c>
      <c r="H87" s="55">
        <v>103</v>
      </c>
      <c r="I87" s="54">
        <v>1.4160413286097127</v>
      </c>
      <c r="J87" s="56">
        <v>30</v>
      </c>
      <c r="K87" s="54">
        <v>0.41243922192515903</v>
      </c>
      <c r="L87" s="55">
        <v>8</v>
      </c>
      <c r="M87" s="54">
        <v>0.10998379251337571</v>
      </c>
      <c r="N87" s="29">
        <f t="shared" si="2"/>
        <v>1575.5574668618674</v>
      </c>
    </row>
    <row r="88" spans="1:14" x14ac:dyDescent="0.25">
      <c r="A88" s="46" t="s">
        <v>471</v>
      </c>
      <c r="B88" s="31" t="s">
        <v>707</v>
      </c>
      <c r="C88" s="52">
        <f>VLOOKUP(B88,'3.1 Metadata'!B89:I261,5,FALSE)</f>
        <v>10101697</v>
      </c>
      <c r="D88" s="53">
        <v>3684</v>
      </c>
      <c r="E88" s="54">
        <v>22.407960397518682</v>
      </c>
      <c r="F88" s="55">
        <v>216.25182435682495</v>
      </c>
      <c r="G88" s="54">
        <v>1.3153535059931862</v>
      </c>
      <c r="H88" s="55">
        <v>327</v>
      </c>
      <c r="I88" s="54">
        <v>1.988980198151088</v>
      </c>
      <c r="J88" s="56">
        <v>224</v>
      </c>
      <c r="K88" s="54">
        <v>1.3624818482747512</v>
      </c>
      <c r="L88" s="55">
        <v>27</v>
      </c>
      <c r="M88" s="54">
        <v>0.16422772278311734</v>
      </c>
      <c r="N88" s="29">
        <f t="shared" si="2"/>
        <v>4505.4908280295458</v>
      </c>
    </row>
    <row r="89" spans="1:14" x14ac:dyDescent="0.25">
      <c r="A89" s="46" t="s">
        <v>472</v>
      </c>
      <c r="B89" s="31" t="s">
        <v>708</v>
      </c>
      <c r="C89" s="52">
        <f>VLOOKUP(B89,'3.1 Metadata'!B90:I262,5,FALSE)</f>
        <v>18551428</v>
      </c>
      <c r="D89" s="53">
        <v>3350</v>
      </c>
      <c r="E89" s="54">
        <v>7.5529227094087847</v>
      </c>
      <c r="F89" s="55">
        <v>2655</v>
      </c>
      <c r="G89" s="54">
        <v>5.985973072680693</v>
      </c>
      <c r="H89" s="55">
        <v>627</v>
      </c>
      <c r="I89" s="54">
        <v>1.4136365787460621</v>
      </c>
      <c r="J89" s="56">
        <v>16</v>
      </c>
      <c r="K89" s="54">
        <v>3.6073660701653895E-2</v>
      </c>
      <c r="L89" s="55">
        <v>7</v>
      </c>
      <c r="M89" s="54">
        <v>1.5782226556973582E-2</v>
      </c>
      <c r="N89" s="29">
        <f t="shared" si="2"/>
        <v>6670.0043882480941</v>
      </c>
    </row>
    <row r="90" spans="1:14" x14ac:dyDescent="0.25">
      <c r="A90" s="46" t="s">
        <v>473</v>
      </c>
      <c r="B90" s="31" t="s">
        <v>709</v>
      </c>
      <c r="C90" s="52">
        <f>VLOOKUP(B90,'3.1 Metadata'!B91:I263,5,FALSE)</f>
        <v>52573967</v>
      </c>
      <c r="D90" s="53">
        <v>85</v>
      </c>
      <c r="E90" s="54">
        <v>83.047552051274508</v>
      </c>
      <c r="F90" s="55">
        <v>144</v>
      </c>
      <c r="G90" s="54">
        <v>140.69232347510032</v>
      </c>
      <c r="H90" s="55">
        <v>3.5484792730023851</v>
      </c>
      <c r="I90" s="54">
        <v>3.4669707897356985</v>
      </c>
      <c r="J90" s="57">
        <v>0.13980632297255802</v>
      </c>
      <c r="K90" s="54">
        <v>0.13659497510777424</v>
      </c>
      <c r="L90" s="55">
        <v>7.6382689343920798E-2</v>
      </c>
      <c r="M90" s="54">
        <v>7.4628180813007011E-2</v>
      </c>
      <c r="N90" s="29">
        <f t="shared" si="2"/>
        <v>460.18273775735014</v>
      </c>
    </row>
    <row r="91" spans="1:14" x14ac:dyDescent="0.25">
      <c r="A91" s="46" t="s">
        <v>474</v>
      </c>
      <c r="B91" s="31" t="s">
        <v>710</v>
      </c>
      <c r="C91" s="52">
        <f>VLOOKUP(B91,'3.1 Metadata'!B92:I264,5,FALSE)</f>
        <v>117608</v>
      </c>
      <c r="D91" s="53">
        <v>6263</v>
      </c>
      <c r="E91" s="54">
        <v>25.157177126128918</v>
      </c>
      <c r="F91" s="55">
        <v>974</v>
      </c>
      <c r="G91" s="54">
        <v>3.9123567812309705</v>
      </c>
      <c r="H91" s="55">
        <v>1575</v>
      </c>
      <c r="I91" s="54">
        <v>6.3264496205736958</v>
      </c>
      <c r="J91" s="56">
        <v>133</v>
      </c>
      <c r="K91" s="54">
        <v>0.534233523515112</v>
      </c>
      <c r="L91" s="55">
        <v>73.000194624038954</v>
      </c>
      <c r="M91" s="54">
        <v>0.29322670068638546</v>
      </c>
      <c r="N91" s="29">
        <f t="shared" si="2"/>
        <v>9054.2236383761756</v>
      </c>
    </row>
    <row r="92" spans="1:14" x14ac:dyDescent="0.25">
      <c r="A92" s="46" t="s">
        <v>475</v>
      </c>
      <c r="B92" s="31" t="s">
        <v>711</v>
      </c>
      <c r="C92" s="52">
        <f>VLOOKUP(B92,'3.1 Metadata'!B93:I265,5,FALSE)</f>
        <v>4207077</v>
      </c>
      <c r="D92" s="53">
        <v>1053.6470808519805</v>
      </c>
      <c r="E92" s="54">
        <v>2.1388334858394895</v>
      </c>
      <c r="F92" s="55">
        <v>27818</v>
      </c>
      <c r="G92" s="54">
        <v>56.468689554924502</v>
      </c>
      <c r="H92" s="55">
        <v>1366</v>
      </c>
      <c r="I92" s="54">
        <v>2.7728891340868094</v>
      </c>
      <c r="J92" s="56">
        <v>275</v>
      </c>
      <c r="K92" s="54">
        <v>0.55823170708189795</v>
      </c>
      <c r="L92" s="55">
        <v>44</v>
      </c>
      <c r="M92" s="54">
        <v>8.9317073133103664E-2</v>
      </c>
      <c r="N92" s="29">
        <f t="shared" si="2"/>
        <v>30618.675041807044</v>
      </c>
    </row>
    <row r="93" spans="1:14" x14ac:dyDescent="0.25">
      <c r="A93" s="46" t="s">
        <v>476</v>
      </c>
      <c r="B93" s="31" t="s">
        <v>712</v>
      </c>
      <c r="C93" s="52">
        <f>VLOOKUP(B93,'3.1 Metadata'!B94:I266,5,FALSE)</f>
        <v>6415851</v>
      </c>
      <c r="D93" s="53">
        <v>527.73613468338692</v>
      </c>
      <c r="E93" s="54">
        <v>15.666464444975109</v>
      </c>
      <c r="F93" s="55">
        <v>11.008919981207757</v>
      </c>
      <c r="G93" s="54">
        <v>0.32681266664948105</v>
      </c>
      <c r="H93" s="55">
        <v>32.41350468922915</v>
      </c>
      <c r="I93" s="54">
        <v>0.96223280040412218</v>
      </c>
      <c r="J93" s="57">
        <v>10.050255887598887</v>
      </c>
      <c r="K93" s="54">
        <v>0.29835360169231612</v>
      </c>
      <c r="L93" s="55">
        <v>0.8696561373435191</v>
      </c>
      <c r="M93" s="54">
        <v>2.5816759663843288E-2</v>
      </c>
      <c r="N93" s="29">
        <f t="shared" si="2"/>
        <v>599.35815165215104</v>
      </c>
    </row>
    <row r="94" spans="1:14" x14ac:dyDescent="0.25">
      <c r="A94" s="46" t="s">
        <v>477</v>
      </c>
      <c r="B94" s="31" t="s">
        <v>713</v>
      </c>
      <c r="C94" s="52">
        <f>VLOOKUP(B94,'3.1 Metadata'!B95:I267,5,FALSE)</f>
        <v>7169456</v>
      </c>
      <c r="D94" s="53">
        <v>948</v>
      </c>
      <c r="E94" s="54">
        <v>17.088630868989323</v>
      </c>
      <c r="F94" s="55">
        <v>30.078756387053318</v>
      </c>
      <c r="G94" s="54">
        <v>0.54219911908925023</v>
      </c>
      <c r="H94" s="55">
        <v>99</v>
      </c>
      <c r="I94" s="54">
        <v>1.7845722110020501</v>
      </c>
      <c r="J94" s="56">
        <v>8</v>
      </c>
      <c r="K94" s="54">
        <v>0.14420785543450909</v>
      </c>
      <c r="L94" s="55">
        <v>39</v>
      </c>
      <c r="M94" s="54">
        <v>0.70301329524323175</v>
      </c>
      <c r="N94" s="29">
        <f t="shared" si="2"/>
        <v>1144.3413797368119</v>
      </c>
    </row>
    <row r="95" spans="1:14" x14ac:dyDescent="0.25">
      <c r="A95" s="46" t="s">
        <v>478</v>
      </c>
      <c r="B95" s="31" t="s">
        <v>714</v>
      </c>
      <c r="C95" s="52">
        <f>VLOOKUP(B95,'3.1 Metadata'!B96:I268,5,FALSE)</f>
        <v>1906740</v>
      </c>
      <c r="D95" s="53">
        <v>2218.3038613963499</v>
      </c>
      <c r="E95" s="54">
        <v>32.767995834933224</v>
      </c>
      <c r="F95" s="55">
        <v>877</v>
      </c>
      <c r="G95" s="54">
        <v>12.954732147987652</v>
      </c>
      <c r="H95" s="55">
        <v>129</v>
      </c>
      <c r="I95" s="54">
        <v>1.9055421289514334</v>
      </c>
      <c r="J95" s="56">
        <v>16</v>
      </c>
      <c r="K95" s="54">
        <v>0.23634631056761965</v>
      </c>
      <c r="L95" s="55">
        <v>7</v>
      </c>
      <c r="M95" s="54">
        <v>0.10340151087333357</v>
      </c>
      <c r="N95" s="29">
        <f t="shared" si="2"/>
        <v>3295.2718793296631</v>
      </c>
    </row>
    <row r="96" spans="1:14" x14ac:dyDescent="0.25">
      <c r="A96" s="46" t="s">
        <v>479</v>
      </c>
      <c r="B96" s="31" t="s">
        <v>715</v>
      </c>
      <c r="C96" s="52">
        <f>VLOOKUP(B96,'3.1 Metadata'!B97:I269,5,FALSE)</f>
        <v>6855709</v>
      </c>
      <c r="D96" s="53">
        <v>8.0793546721848699</v>
      </c>
      <c r="E96" s="54">
        <v>0.39405392786505061</v>
      </c>
      <c r="F96" s="55">
        <v>31</v>
      </c>
      <c r="G96" s="54">
        <v>1.5119613211030294</v>
      </c>
      <c r="H96" s="55">
        <v>10</v>
      </c>
      <c r="I96" s="54">
        <v>0.48772945842033205</v>
      </c>
      <c r="J96" s="56">
        <v>7</v>
      </c>
      <c r="K96" s="54">
        <v>0.34141062089423246</v>
      </c>
      <c r="L96" s="55">
        <v>15</v>
      </c>
      <c r="M96" s="54">
        <v>0.73159418763049811</v>
      </c>
      <c r="N96" s="29">
        <f t="shared" si="2"/>
        <v>74.546104188098013</v>
      </c>
    </row>
    <row r="97" spans="1:14" x14ac:dyDescent="0.25">
      <c r="A97" s="46" t="s">
        <v>480</v>
      </c>
      <c r="B97" s="31" t="s">
        <v>716</v>
      </c>
      <c r="C97" s="52">
        <f>VLOOKUP(B97,'3.1 Metadata'!B98:I270,5,FALSE)</f>
        <v>2125267</v>
      </c>
      <c r="D97" s="53">
        <v>118</v>
      </c>
      <c r="E97" s="54">
        <v>2.4471320959831573</v>
      </c>
      <c r="F97" s="55">
        <v>3</v>
      </c>
      <c r="G97" s="54">
        <v>6.2215222779232811E-2</v>
      </c>
      <c r="H97" s="55">
        <v>37</v>
      </c>
      <c r="I97" s="54">
        <v>0.7673210809438713</v>
      </c>
      <c r="J97" s="56">
        <v>80</v>
      </c>
      <c r="K97" s="54">
        <v>1.6590726074462081</v>
      </c>
      <c r="L97" s="55">
        <v>32</v>
      </c>
      <c r="M97" s="54">
        <v>0.66362904297848335</v>
      </c>
      <c r="N97" s="29">
        <f t="shared" si="2"/>
        <v>275.59937005013097</v>
      </c>
    </row>
    <row r="98" spans="1:14" x14ac:dyDescent="0.25">
      <c r="A98" s="46" t="s">
        <v>481</v>
      </c>
      <c r="B98" s="31" t="s">
        <v>717</v>
      </c>
      <c r="C98" s="52">
        <f>VLOOKUP(B98,'3.1 Metadata'!B99:I271,5,FALSE)</f>
        <v>4937374</v>
      </c>
      <c r="D98" s="53">
        <v>54.70566393653128</v>
      </c>
      <c r="E98" s="54">
        <v>2.637097465444405</v>
      </c>
      <c r="F98" s="55">
        <v>170.96557391670578</v>
      </c>
      <c r="G98" s="54">
        <v>8.2414296658032686</v>
      </c>
      <c r="H98" s="55">
        <v>4.9715720403650305</v>
      </c>
      <c r="I98" s="54">
        <v>0.23965562399775509</v>
      </c>
      <c r="J98" s="57">
        <v>0.92614432882549469</v>
      </c>
      <c r="K98" s="54">
        <v>4.464497250257269E-2</v>
      </c>
      <c r="L98" s="55">
        <v>0.26827638817512078</v>
      </c>
      <c r="M98" s="54">
        <v>1.2932316919066879E-2</v>
      </c>
      <c r="N98" s="29">
        <f t="shared" ref="N98:N129" si="3">SUM(D98:M98)</f>
        <v>243.01299065526976</v>
      </c>
    </row>
    <row r="99" spans="1:14" x14ac:dyDescent="0.25">
      <c r="A99" s="46" t="s">
        <v>482</v>
      </c>
      <c r="B99" s="31" t="s">
        <v>718</v>
      </c>
      <c r="C99" s="52">
        <f>VLOOKUP(B99,'3.1 Metadata'!B100:I272,5,FALSE)</f>
        <v>6777453</v>
      </c>
      <c r="D99" s="53">
        <v>400</v>
      </c>
      <c r="E99" s="54">
        <v>9.3151566681268161</v>
      </c>
      <c r="F99" s="55">
        <v>45</v>
      </c>
      <c r="G99" s="54">
        <v>1.0479551251642669</v>
      </c>
      <c r="H99" s="55">
        <v>15</v>
      </c>
      <c r="I99" s="54">
        <v>0.34931837505475571</v>
      </c>
      <c r="J99" s="57">
        <v>3.7833282850408256</v>
      </c>
      <c r="K99" s="54">
        <v>8.8105739255277107E-2</v>
      </c>
      <c r="L99" s="55">
        <v>1</v>
      </c>
      <c r="M99" s="54">
        <v>2.3287891670317046E-2</v>
      </c>
      <c r="N99" s="29">
        <f t="shared" si="3"/>
        <v>475.60715208431225</v>
      </c>
    </row>
    <row r="100" spans="1:14" x14ac:dyDescent="0.25">
      <c r="A100" s="46" t="s">
        <v>483</v>
      </c>
      <c r="B100" s="31" t="s">
        <v>719</v>
      </c>
      <c r="C100" s="52">
        <f>VLOOKUP(B100,'3.1 Metadata'!B101:I273,5,FALSE)</f>
        <v>2759631</v>
      </c>
      <c r="D100" s="53">
        <v>1814</v>
      </c>
      <c r="E100" s="54">
        <v>29.25088861264841</v>
      </c>
      <c r="F100" s="55">
        <v>104</v>
      </c>
      <c r="G100" s="54">
        <v>1.6770079469214083</v>
      </c>
      <c r="H100" s="55">
        <v>99</v>
      </c>
      <c r="I100" s="54">
        <v>1.5963825648578793</v>
      </c>
      <c r="J100" s="56">
        <v>34</v>
      </c>
      <c r="K100" s="54">
        <v>0.54825259803199888</v>
      </c>
      <c r="L100" s="55">
        <v>31</v>
      </c>
      <c r="M100" s="54">
        <v>0.49987736879388134</v>
      </c>
      <c r="N100" s="29">
        <f t="shared" si="3"/>
        <v>2115.5724090912536</v>
      </c>
    </row>
    <row r="101" spans="1:14" x14ac:dyDescent="0.25">
      <c r="A101" s="46" t="s">
        <v>484</v>
      </c>
      <c r="B101" s="31" t="s">
        <v>720</v>
      </c>
      <c r="C101" s="52">
        <f>VLOOKUP(B101,'3.1 Metadata'!B102:I274,5,FALSE)</f>
        <v>615730</v>
      </c>
      <c r="D101" s="53">
        <v>634</v>
      </c>
      <c r="E101" s="54">
        <v>21.014719252963186</v>
      </c>
      <c r="F101" s="55">
        <v>1000</v>
      </c>
      <c r="G101" s="54">
        <v>33.146244878490833</v>
      </c>
      <c r="H101" s="55">
        <v>50</v>
      </c>
      <c r="I101" s="54">
        <v>1.657312243924542</v>
      </c>
      <c r="J101" s="57">
        <v>205.8787293507543</v>
      </c>
      <c r="K101" s="54">
        <v>6.8241067783326406</v>
      </c>
      <c r="L101" s="55">
        <v>15</v>
      </c>
      <c r="M101" s="54">
        <v>0.49719367317736257</v>
      </c>
      <c r="N101" s="29">
        <f t="shared" si="3"/>
        <v>1968.0183061776429</v>
      </c>
    </row>
    <row r="102" spans="1:14" x14ac:dyDescent="0.25">
      <c r="A102" s="46" t="s">
        <v>485</v>
      </c>
      <c r="B102" s="31" t="s">
        <v>721</v>
      </c>
      <c r="C102" s="52">
        <f>VLOOKUP(B102,'3.1 Metadata'!B103:I275,5,FALSE)</f>
        <v>26969306</v>
      </c>
      <c r="D102" s="53">
        <v>41.644332805028583</v>
      </c>
      <c r="E102" s="54">
        <v>7.8517916974675854</v>
      </c>
      <c r="F102" s="55">
        <v>0.67340725763008813</v>
      </c>
      <c r="G102" s="54">
        <v>0.12696694023720503</v>
      </c>
      <c r="H102" s="55">
        <v>1</v>
      </c>
      <c r="I102" s="54">
        <v>0.18854406274746413</v>
      </c>
      <c r="J102" s="56">
        <v>1</v>
      </c>
      <c r="K102" s="54">
        <v>0.18854406274746413</v>
      </c>
      <c r="L102" s="55">
        <v>4</v>
      </c>
      <c r="M102" s="54">
        <v>0.75417625098985641</v>
      </c>
      <c r="N102" s="29">
        <f t="shared" si="3"/>
        <v>57.427763076848237</v>
      </c>
    </row>
    <row r="103" spans="1:14" x14ac:dyDescent="0.25">
      <c r="A103" s="46" t="s">
        <v>486</v>
      </c>
      <c r="B103" s="31" t="s">
        <v>722</v>
      </c>
      <c r="C103" s="52">
        <f>VLOOKUP(B103,'3.1 Metadata'!B104:I276,5,FALSE)</f>
        <v>18628749</v>
      </c>
      <c r="D103" s="53">
        <v>187.69108323271729</v>
      </c>
      <c r="E103" s="54">
        <v>8.9073094297018685</v>
      </c>
      <c r="F103" s="55">
        <v>40.539885994333154</v>
      </c>
      <c r="G103" s="54">
        <v>1.9239129668649981</v>
      </c>
      <c r="H103" s="55">
        <v>10.609784164450364</v>
      </c>
      <c r="I103" s="54">
        <v>0.50351156222980742</v>
      </c>
      <c r="J103" s="57">
        <v>49.360989913726016</v>
      </c>
      <c r="K103" s="54">
        <v>2.3425386190179389</v>
      </c>
      <c r="L103" s="55">
        <v>3.7024165067861996</v>
      </c>
      <c r="M103" s="54">
        <v>0.17570663931163205</v>
      </c>
      <c r="N103" s="29">
        <f t="shared" si="3"/>
        <v>305.7571390291393</v>
      </c>
    </row>
    <row r="104" spans="1:14" x14ac:dyDescent="0.25">
      <c r="A104" s="46" t="s">
        <v>487</v>
      </c>
      <c r="B104" s="31" t="s">
        <v>723</v>
      </c>
      <c r="C104" s="52">
        <f>VLOOKUP(B104,'3.1 Metadata'!B105:I277,5,FALSE)</f>
        <v>31949789</v>
      </c>
      <c r="D104" s="53">
        <v>2972</v>
      </c>
      <c r="E104" s="54">
        <v>12.964097345714482</v>
      </c>
      <c r="F104" s="55">
        <v>63</v>
      </c>
      <c r="G104" s="54">
        <v>0.27481094642665294</v>
      </c>
      <c r="H104" s="55">
        <v>76</v>
      </c>
      <c r="I104" s="54">
        <v>0.33151796711786696</v>
      </c>
      <c r="J104" s="56">
        <v>25</v>
      </c>
      <c r="K104" s="54">
        <v>0.1090519628677194</v>
      </c>
      <c r="L104" s="55">
        <v>6</v>
      </c>
      <c r="M104" s="54">
        <v>2.6172471088252661E-2</v>
      </c>
      <c r="N104" s="29">
        <f t="shared" si="3"/>
        <v>3155.7056506932149</v>
      </c>
    </row>
    <row r="105" spans="1:14" x14ac:dyDescent="0.25">
      <c r="A105" s="46" t="s">
        <v>488</v>
      </c>
      <c r="B105" s="31" t="s">
        <v>724</v>
      </c>
      <c r="C105" s="52">
        <f>VLOOKUP(B105,'3.1 Metadata'!B106:I278,5,FALSE)</f>
        <v>530957</v>
      </c>
      <c r="D105" s="53">
        <v>73</v>
      </c>
      <c r="E105" s="54">
        <v>0.44614026637751886</v>
      </c>
      <c r="F105" s="55">
        <v>377</v>
      </c>
      <c r="G105" s="54">
        <v>2.3040394578674603</v>
      </c>
      <c r="H105" s="55">
        <v>37</v>
      </c>
      <c r="I105" s="54">
        <v>0.22612588843792056</v>
      </c>
      <c r="J105" s="56">
        <v>23</v>
      </c>
      <c r="K105" s="54">
        <v>0.14056474146141007</v>
      </c>
      <c r="L105" s="55">
        <v>5</v>
      </c>
      <c r="M105" s="54">
        <v>3.0557552491610879E-2</v>
      </c>
      <c r="N105" s="29">
        <f t="shared" si="3"/>
        <v>518.14742790663581</v>
      </c>
    </row>
    <row r="106" spans="1:14" x14ac:dyDescent="0.25">
      <c r="A106" s="46" t="s">
        <v>489</v>
      </c>
      <c r="B106" s="31" t="s">
        <v>725</v>
      </c>
      <c r="C106" s="52">
        <f>VLOOKUP(B106,'3.1 Metadata'!B107:I279,5,FALSE)</f>
        <v>19658023</v>
      </c>
      <c r="D106" s="53">
        <v>9794.0863771175955</v>
      </c>
      <c r="E106" s="54">
        <v>32.957895858872519</v>
      </c>
      <c r="F106" s="55">
        <v>239.84728285602958</v>
      </c>
      <c r="G106" s="54">
        <v>0.80710558045220826</v>
      </c>
      <c r="H106" s="55">
        <v>95</v>
      </c>
      <c r="I106" s="54">
        <v>0.31968271322458408</v>
      </c>
      <c r="J106" s="56">
        <v>21</v>
      </c>
      <c r="K106" s="54">
        <v>7.0666705028592236E-2</v>
      </c>
      <c r="L106" s="55">
        <v>23</v>
      </c>
      <c r="M106" s="54">
        <v>7.7396867412267686E-2</v>
      </c>
      <c r="N106" s="29">
        <f t="shared" si="3"/>
        <v>10207.166407698616</v>
      </c>
    </row>
    <row r="107" spans="1:14" x14ac:dyDescent="0.25">
      <c r="A107" s="46" t="s">
        <v>490</v>
      </c>
      <c r="B107" s="31" t="s">
        <v>726</v>
      </c>
      <c r="C107" s="52">
        <f>VLOOKUP(B107,'3.1 Metadata'!B108:I280,5,FALSE)</f>
        <v>440377</v>
      </c>
      <c r="D107" s="53">
        <v>38</v>
      </c>
      <c r="E107" s="54">
        <v>11.013758503056316</v>
      </c>
      <c r="F107" s="55">
        <v>124</v>
      </c>
      <c r="G107" s="54">
        <v>35.93963300997325</v>
      </c>
      <c r="H107" s="55">
        <v>21</v>
      </c>
      <c r="I107" s="54">
        <v>6.0865507516890185</v>
      </c>
      <c r="J107" s="56">
        <v>2</v>
      </c>
      <c r="K107" s="54">
        <v>0.57967150016085889</v>
      </c>
      <c r="L107" s="55">
        <v>1.6295175540175233</v>
      </c>
      <c r="M107" s="54">
        <v>0.47229244253789548</v>
      </c>
      <c r="N107" s="29">
        <f t="shared" si="3"/>
        <v>240.72142376143489</v>
      </c>
    </row>
    <row r="108" spans="1:14" x14ac:dyDescent="0.25">
      <c r="A108" s="46" t="s">
        <v>491</v>
      </c>
      <c r="B108" s="31" t="s">
        <v>727</v>
      </c>
      <c r="C108" s="52">
        <f>VLOOKUP(B108,'3.1 Metadata'!B109:I281,5,FALSE)</f>
        <v>58791</v>
      </c>
      <c r="D108" s="53">
        <v>381.8565822952358</v>
      </c>
      <c r="E108" s="54">
        <v>2.495525530222138</v>
      </c>
      <c r="F108" s="55">
        <v>873</v>
      </c>
      <c r="G108" s="54">
        <v>5.7052670790404951</v>
      </c>
      <c r="H108" s="55">
        <v>59</v>
      </c>
      <c r="I108" s="54">
        <v>0.38557933294775398</v>
      </c>
      <c r="J108" s="56">
        <v>7</v>
      </c>
      <c r="K108" s="54">
        <v>4.5746700519225046E-2</v>
      </c>
      <c r="L108" s="55">
        <v>4</v>
      </c>
      <c r="M108" s="54">
        <v>2.6140971725271456E-2</v>
      </c>
      <c r="N108" s="29">
        <f t="shared" si="3"/>
        <v>1333.5148419096909</v>
      </c>
    </row>
    <row r="109" spans="1:14" x14ac:dyDescent="0.25">
      <c r="A109" s="46" t="s">
        <v>492</v>
      </c>
      <c r="B109" s="31" t="s">
        <v>728</v>
      </c>
      <c r="C109" s="52">
        <f>VLOOKUP(B109,'3.1 Metadata'!B110:I282,5,FALSE)</f>
        <v>4525698</v>
      </c>
      <c r="D109" s="53">
        <v>9</v>
      </c>
      <c r="E109" s="54">
        <v>2.0978825372257601</v>
      </c>
      <c r="F109" s="55">
        <v>8</v>
      </c>
      <c r="G109" s="54">
        <v>1.864784477534009</v>
      </c>
      <c r="H109" s="55">
        <v>2</v>
      </c>
      <c r="I109" s="54">
        <v>0.46619611938350225</v>
      </c>
      <c r="J109" s="56">
        <v>1</v>
      </c>
      <c r="K109" s="54">
        <v>0.23309805969175115</v>
      </c>
      <c r="L109" s="55">
        <v>1</v>
      </c>
      <c r="M109" s="54">
        <v>0.23309805969175115</v>
      </c>
      <c r="N109" s="29">
        <f t="shared" si="3"/>
        <v>25.895059253526775</v>
      </c>
    </row>
    <row r="110" spans="1:14" x14ac:dyDescent="0.25">
      <c r="A110" s="46" t="s">
        <v>493</v>
      </c>
      <c r="B110" s="31" t="s">
        <v>729</v>
      </c>
      <c r="C110" s="52">
        <f>VLOOKUP(B110,'3.1 Metadata'!B111:I283,5,FALSE)</f>
        <v>1269670</v>
      </c>
      <c r="D110" s="53">
        <v>1</v>
      </c>
      <c r="E110" s="54">
        <v>1.8999126040202152</v>
      </c>
      <c r="F110" s="55">
        <v>52</v>
      </c>
      <c r="G110" s="54">
        <v>98.795455409051215</v>
      </c>
      <c r="H110" s="55">
        <v>0.21615891429309608</v>
      </c>
      <c r="I110" s="54">
        <v>0.41068304573677872</v>
      </c>
      <c r="J110" s="56">
        <v>2</v>
      </c>
      <c r="K110" s="54">
        <v>3.7998252080404304</v>
      </c>
      <c r="L110" s="55">
        <v>0.73344867047856377</v>
      </c>
      <c r="M110" s="54">
        <v>1.3934883734440928</v>
      </c>
      <c r="N110" s="29">
        <f t="shared" si="3"/>
        <v>162.24897222506439</v>
      </c>
    </row>
    <row r="111" spans="1:14" x14ac:dyDescent="0.25">
      <c r="A111" s="46" t="s">
        <v>494</v>
      </c>
      <c r="B111" s="31" t="s">
        <v>730</v>
      </c>
      <c r="C111" s="52">
        <f>VLOOKUP(B111,'3.1 Metadata'!B112:I284,5,FALSE)</f>
        <v>127575529</v>
      </c>
      <c r="D111" s="53">
        <v>453</v>
      </c>
      <c r="E111" s="54">
        <v>11.645603463345914</v>
      </c>
      <c r="F111" s="55">
        <v>148</v>
      </c>
      <c r="G111" s="54">
        <v>3.804744619371291</v>
      </c>
      <c r="H111" s="55">
        <v>27</v>
      </c>
      <c r="I111" s="54">
        <v>0.69410881569611405</v>
      </c>
      <c r="J111" s="56">
        <v>6</v>
      </c>
      <c r="K111" s="54">
        <v>0.15424640348802532</v>
      </c>
      <c r="L111" s="55">
        <v>7</v>
      </c>
      <c r="M111" s="54">
        <v>0.17995413740269622</v>
      </c>
      <c r="N111" s="29">
        <f t="shared" si="3"/>
        <v>657.47865743930402</v>
      </c>
    </row>
    <row r="112" spans="1:14" x14ac:dyDescent="0.25">
      <c r="A112" s="46" t="s">
        <v>495</v>
      </c>
      <c r="B112" s="31" t="s">
        <v>731</v>
      </c>
      <c r="C112" s="52">
        <f>VLOOKUP(B112,'3.1 Metadata'!B113:I285,5,FALSE)</f>
        <v>113811</v>
      </c>
      <c r="D112" s="53">
        <v>110</v>
      </c>
      <c r="E112" s="54">
        <v>8.8395801038731001</v>
      </c>
      <c r="F112" s="55">
        <v>2</v>
      </c>
      <c r="G112" s="54">
        <v>0.1607196382522382</v>
      </c>
      <c r="H112" s="55">
        <v>2</v>
      </c>
      <c r="I112" s="54">
        <v>0.1607196382522382</v>
      </c>
      <c r="J112" s="56">
        <v>5</v>
      </c>
      <c r="K112" s="54">
        <v>0.40179909563059552</v>
      </c>
      <c r="L112" s="55">
        <v>5</v>
      </c>
      <c r="M112" s="54">
        <v>0.40179909563059552</v>
      </c>
      <c r="N112" s="29">
        <f t="shared" si="3"/>
        <v>133.96461757163877</v>
      </c>
    </row>
    <row r="113" spans="1:14" x14ac:dyDescent="0.25">
      <c r="A113" s="46" t="s">
        <v>496</v>
      </c>
      <c r="B113" s="31" t="s">
        <v>732</v>
      </c>
      <c r="C113" s="52">
        <f>VLOOKUP(B113,'3.1 Metadata'!B114:I286,5,FALSE)</f>
        <v>38967</v>
      </c>
      <c r="D113" s="53">
        <v>124861</v>
      </c>
      <c r="E113" s="54">
        <v>102.06699208114112</v>
      </c>
      <c r="F113" s="55">
        <v>6071.087909353947</v>
      </c>
      <c r="G113" s="54">
        <v>4.9627800639746686</v>
      </c>
      <c r="H113" s="55">
        <v>920.14917225339354</v>
      </c>
      <c r="I113" s="54">
        <v>0.75217128068696959</v>
      </c>
      <c r="J113" s="56">
        <v>4228</v>
      </c>
      <c r="K113" s="54">
        <v>3.4561571869444014</v>
      </c>
      <c r="L113" s="55">
        <v>69</v>
      </c>
      <c r="M113" s="54">
        <v>5.6403700543794615E-2</v>
      </c>
      <c r="N113" s="29">
        <f t="shared" si="3"/>
        <v>136260.5315859206</v>
      </c>
    </row>
    <row r="114" spans="1:14" x14ac:dyDescent="0.25">
      <c r="A114" s="46" t="s">
        <v>497</v>
      </c>
      <c r="B114" s="31" t="s">
        <v>733</v>
      </c>
      <c r="C114" s="52">
        <f>VLOOKUP(B114,'3.1 Metadata'!B115:I287,5,FALSE)</f>
        <v>3225166</v>
      </c>
      <c r="D114" s="53">
        <v>122</v>
      </c>
      <c r="E114" s="54">
        <v>117.81861727298187</v>
      </c>
      <c r="F114" s="55">
        <v>100.29918753979494</v>
      </c>
      <c r="G114" s="54">
        <v>96.861570406083047</v>
      </c>
      <c r="H114" s="55">
        <v>5</v>
      </c>
      <c r="I114" s="54">
        <v>4.8286318554500767</v>
      </c>
      <c r="J114" s="57">
        <v>2.7850193768302107</v>
      </c>
      <c r="K114" s="54">
        <v>2.6895666562016154</v>
      </c>
      <c r="L114" s="55">
        <v>1.2913696312277341</v>
      </c>
      <c r="M114" s="54">
        <v>1.2471097077014111</v>
      </c>
      <c r="N114" s="29">
        <f t="shared" si="3"/>
        <v>454.82107244627088</v>
      </c>
    </row>
    <row r="115" spans="1:14" x14ac:dyDescent="0.25">
      <c r="A115" s="46" t="s">
        <v>498</v>
      </c>
      <c r="B115" s="31" t="s">
        <v>734</v>
      </c>
      <c r="C115" s="52">
        <f>VLOOKUP(B115,'3.1 Metadata'!B116:I288,5,FALSE)</f>
        <v>627988</v>
      </c>
      <c r="D115" s="53">
        <v>1025</v>
      </c>
      <c r="E115" s="54">
        <v>29.393175736205855</v>
      </c>
      <c r="F115" s="55">
        <v>352</v>
      </c>
      <c r="G115" s="54">
        <v>10.094046691848256</v>
      </c>
      <c r="H115" s="55">
        <v>34</v>
      </c>
      <c r="I115" s="54">
        <v>0.97499314637170631</v>
      </c>
      <c r="J115" s="56">
        <v>23</v>
      </c>
      <c r="K115" s="54">
        <v>0.65955418725144843</v>
      </c>
      <c r="L115" s="55">
        <v>17</v>
      </c>
      <c r="M115" s="54">
        <v>0.48749657318585315</v>
      </c>
      <c r="N115" s="29">
        <f t="shared" si="3"/>
        <v>1492.6092663348629</v>
      </c>
    </row>
    <row r="116" spans="1:14" x14ac:dyDescent="0.25">
      <c r="A116" s="46" t="s">
        <v>499</v>
      </c>
      <c r="B116" s="31" t="s">
        <v>735</v>
      </c>
      <c r="C116" s="52">
        <f>VLOOKUP(B116,'3.1 Metadata'!B117:I289,5,FALSE)</f>
        <v>36471766</v>
      </c>
      <c r="D116" s="53">
        <v>0.98067648427855425</v>
      </c>
      <c r="E116" s="54">
        <v>2.5922563090548869</v>
      </c>
      <c r="F116" s="55">
        <v>3.069010320156341</v>
      </c>
      <c r="G116" s="54">
        <v>8.1124218766523253</v>
      </c>
      <c r="H116" s="55">
        <v>0.71277470414851252</v>
      </c>
      <c r="I116" s="54">
        <v>1.8841022022904825</v>
      </c>
      <c r="J116" s="56">
        <v>4</v>
      </c>
      <c r="K116" s="54">
        <v>10.573339324892284</v>
      </c>
      <c r="L116" s="55">
        <v>0.39279248079051171</v>
      </c>
      <c r="M116" s="54">
        <v>1.0382820459160786</v>
      </c>
      <c r="N116" s="29">
        <f t="shared" si="3"/>
        <v>33.355655748179977</v>
      </c>
    </row>
    <row r="117" spans="1:14" x14ac:dyDescent="0.25">
      <c r="A117" s="46" t="s">
        <v>500</v>
      </c>
      <c r="B117" s="31" t="s">
        <v>736</v>
      </c>
      <c r="C117" s="52">
        <f>VLOOKUP(B117,'3.1 Metadata'!B118:I290,5,FALSE)</f>
        <v>30366043</v>
      </c>
      <c r="D117" s="53">
        <v>1165</v>
      </c>
      <c r="E117" s="54">
        <v>41.034520774914917</v>
      </c>
      <c r="F117" s="55">
        <v>464</v>
      </c>
      <c r="G117" s="54">
        <v>16.343362780738641</v>
      </c>
      <c r="H117" s="55">
        <v>35</v>
      </c>
      <c r="I117" s="54">
        <v>1.2327967614781303</v>
      </c>
      <c r="J117" s="56">
        <v>36</v>
      </c>
      <c r="K117" s="54">
        <v>1.2680195260917912</v>
      </c>
      <c r="L117" s="55">
        <v>1.3167147247228197</v>
      </c>
      <c r="M117" s="54">
        <v>4.6378332812253141E-2</v>
      </c>
      <c r="N117" s="29">
        <f t="shared" si="3"/>
        <v>1761.2417929007586</v>
      </c>
    </row>
    <row r="118" spans="1:14" x14ac:dyDescent="0.25">
      <c r="A118" s="46" t="s">
        <v>501</v>
      </c>
      <c r="B118" s="31" t="s">
        <v>737</v>
      </c>
      <c r="C118" s="52">
        <f>VLOOKUP(B118,'3.1 Metadata'!B119:I291,5,FALSE)</f>
        <v>54045422</v>
      </c>
      <c r="D118" s="53">
        <v>99</v>
      </c>
      <c r="E118" s="54">
        <v>15.932202844300535</v>
      </c>
      <c r="F118" s="55">
        <v>18</v>
      </c>
      <c r="G118" s="54">
        <v>2.8967641535091886</v>
      </c>
      <c r="H118" s="55">
        <v>9</v>
      </c>
      <c r="I118" s="54">
        <v>1.4483820767545943</v>
      </c>
      <c r="J118" s="56">
        <v>3</v>
      </c>
      <c r="K118" s="54">
        <v>0.48279402558486473</v>
      </c>
      <c r="L118" s="55">
        <v>1</v>
      </c>
      <c r="M118" s="54">
        <v>0.16093134186162159</v>
      </c>
      <c r="N118" s="29">
        <f t="shared" si="3"/>
        <v>150.92107444201082</v>
      </c>
    </row>
    <row r="119" spans="1:14" x14ac:dyDescent="0.25">
      <c r="A119" s="46" t="s">
        <v>502</v>
      </c>
      <c r="B119" s="31" t="s">
        <v>738</v>
      </c>
      <c r="C119" s="52">
        <f>VLOOKUP(B119,'3.1 Metadata'!B120:I292,5,FALSE)</f>
        <v>2494524</v>
      </c>
      <c r="D119" s="53">
        <v>3626.5688312321249</v>
      </c>
      <c r="E119" s="54">
        <v>10.986889090215977</v>
      </c>
      <c r="F119" s="55">
        <v>389.12349675388219</v>
      </c>
      <c r="G119" s="54">
        <v>1.1788709659701686</v>
      </c>
      <c r="H119" s="55">
        <v>135.45360196248305</v>
      </c>
      <c r="I119" s="54">
        <v>0.41036411299174003</v>
      </c>
      <c r="J119" s="57">
        <v>37.089837400208914</v>
      </c>
      <c r="K119" s="54">
        <v>0.1123656957454717</v>
      </c>
      <c r="L119" s="55">
        <v>17.530550597755564</v>
      </c>
      <c r="M119" s="54">
        <v>5.310976409691414E-2</v>
      </c>
      <c r="N119" s="29">
        <f t="shared" si="3"/>
        <v>4218.5079175754745</v>
      </c>
    </row>
    <row r="120" spans="1:14" x14ac:dyDescent="0.25">
      <c r="A120" s="46" t="s">
        <v>503</v>
      </c>
      <c r="B120" s="31" t="s">
        <v>739</v>
      </c>
      <c r="C120" s="52">
        <f>VLOOKUP(B120,'3.1 Metadata'!B121:I293,5,FALSE)</f>
        <v>10764</v>
      </c>
      <c r="D120" s="53">
        <v>1674.2543099585109</v>
      </c>
      <c r="E120" s="54">
        <v>6.4808793935875482</v>
      </c>
      <c r="F120" s="55">
        <v>1065.9978721514935</v>
      </c>
      <c r="G120" s="54">
        <v>4.1263765021491787</v>
      </c>
      <c r="H120" s="55">
        <v>160.97946651883333</v>
      </c>
      <c r="I120" s="54">
        <v>0.62313622318133788</v>
      </c>
      <c r="J120" s="57">
        <v>44.914683625127623</v>
      </c>
      <c r="K120" s="54">
        <v>0.17386047379075104</v>
      </c>
      <c r="L120" s="55">
        <v>7.3056031563719959</v>
      </c>
      <c r="M120" s="54">
        <v>2.8279295846658264E-2</v>
      </c>
      <c r="N120" s="29">
        <f t="shared" si="3"/>
        <v>2964.8844672988926</v>
      </c>
    </row>
    <row r="121" spans="1:14" x14ac:dyDescent="0.25">
      <c r="A121" s="46" t="s">
        <v>504</v>
      </c>
      <c r="B121" s="31" t="s">
        <v>740</v>
      </c>
      <c r="C121" s="52">
        <f>VLOOKUP(B121,'3.1 Metadata'!B122:I294,5,FALSE)</f>
        <v>28608715</v>
      </c>
      <c r="D121" s="53">
        <v>2018</v>
      </c>
      <c r="E121" s="54">
        <v>3.7890296813208235</v>
      </c>
      <c r="F121" s="55">
        <v>508</v>
      </c>
      <c r="G121" s="54">
        <v>0.95382907735925593</v>
      </c>
      <c r="H121" s="55">
        <v>273</v>
      </c>
      <c r="I121" s="54">
        <v>0.51258924826589936</v>
      </c>
      <c r="J121" s="56">
        <v>38</v>
      </c>
      <c r="K121" s="54">
        <v>7.1349419172542769E-2</v>
      </c>
      <c r="L121" s="55">
        <v>27</v>
      </c>
      <c r="M121" s="54">
        <v>5.0695639938385641E-2</v>
      </c>
      <c r="N121" s="29">
        <f t="shared" si="3"/>
        <v>2869.3774930660579</v>
      </c>
    </row>
    <row r="122" spans="1:14" x14ac:dyDescent="0.25">
      <c r="A122" s="46" t="s">
        <v>505</v>
      </c>
      <c r="B122" s="31" t="s">
        <v>741</v>
      </c>
      <c r="C122" s="52">
        <f>VLOOKUP(B122,'3.1 Metadata'!B123:I295,5,FALSE)</f>
        <v>17097123</v>
      </c>
      <c r="D122" s="53">
        <v>294</v>
      </c>
      <c r="E122" s="54">
        <v>12.764211582002462</v>
      </c>
      <c r="F122" s="55">
        <v>53</v>
      </c>
      <c r="G122" s="54">
        <v>2.3010313396126887</v>
      </c>
      <c r="H122" s="55">
        <v>30</v>
      </c>
      <c r="I122" s="54">
        <v>1.302470569592088</v>
      </c>
      <c r="J122" s="56">
        <v>4</v>
      </c>
      <c r="K122" s="54">
        <v>0.17366274261227843</v>
      </c>
      <c r="L122" s="55">
        <v>10</v>
      </c>
      <c r="M122" s="54">
        <v>0.43415685653069597</v>
      </c>
      <c r="N122" s="29">
        <f t="shared" si="3"/>
        <v>407.97553309035021</v>
      </c>
    </row>
    <row r="123" spans="1:14" x14ac:dyDescent="0.25">
      <c r="A123" s="46" t="s">
        <v>506</v>
      </c>
      <c r="B123" s="31" t="s">
        <v>742</v>
      </c>
      <c r="C123" s="52">
        <f>VLOOKUP(B123,'3.1 Metadata'!B124:I296,5,FALSE)</f>
        <v>4783062</v>
      </c>
      <c r="D123" s="53">
        <v>3.608588204041927</v>
      </c>
      <c r="E123" s="54">
        <v>35.902777873265613</v>
      </c>
      <c r="F123" s="55">
        <v>0.92408351454809723</v>
      </c>
      <c r="G123" s="54">
        <v>9.1939460207750194</v>
      </c>
      <c r="H123" s="55">
        <v>0.29559448057585103</v>
      </c>
      <c r="I123" s="54">
        <v>2.9409459812541141</v>
      </c>
      <c r="J123" s="56">
        <v>1</v>
      </c>
      <c r="K123" s="54">
        <v>9.9492587802208732</v>
      </c>
      <c r="L123" s="55">
        <v>0.11331986895678238</v>
      </c>
      <c r="M123" s="54">
        <v>1.1274487011917458</v>
      </c>
      <c r="N123" s="29">
        <f t="shared" si="3"/>
        <v>65.055963424830026</v>
      </c>
    </row>
    <row r="124" spans="1:14" x14ac:dyDescent="0.25">
      <c r="A124" s="46" t="s">
        <v>507</v>
      </c>
      <c r="B124" s="31" t="s">
        <v>743</v>
      </c>
      <c r="C124" s="52">
        <f>VLOOKUP(B124,'3.1 Metadata'!B125:I297,5,FALSE)</f>
        <v>6545503</v>
      </c>
      <c r="D124" s="53">
        <v>699</v>
      </c>
      <c r="E124" s="54">
        <v>2.5146185134848849</v>
      </c>
      <c r="F124" s="55">
        <v>201</v>
      </c>
      <c r="G124" s="54">
        <v>0.72308772705359348</v>
      </c>
      <c r="H124" s="55">
        <v>65</v>
      </c>
      <c r="I124" s="54">
        <v>0.23383433959444563</v>
      </c>
      <c r="J124" s="56">
        <v>29</v>
      </c>
      <c r="K124" s="54">
        <v>0.10432608997290652</v>
      </c>
      <c r="L124" s="55">
        <v>12</v>
      </c>
      <c r="M124" s="54">
        <v>4.3169416540513039E-2</v>
      </c>
      <c r="N124" s="29">
        <f t="shared" si="3"/>
        <v>1009.6190360866462</v>
      </c>
    </row>
    <row r="125" spans="1:14" x14ac:dyDescent="0.25">
      <c r="A125" s="46" t="s">
        <v>508</v>
      </c>
      <c r="B125" s="31" t="s">
        <v>744</v>
      </c>
      <c r="C125" s="52">
        <f>VLOOKUP(B125,'3.1 Metadata'!B126:I298,5,FALSE)</f>
        <v>23310719</v>
      </c>
      <c r="D125" s="53">
        <v>850.15368046042352</v>
      </c>
      <c r="E125" s="54">
        <v>5.0727493517775999</v>
      </c>
      <c r="F125" s="55">
        <v>145.44870295144415</v>
      </c>
      <c r="G125" s="54">
        <v>0.86787228070840328</v>
      </c>
      <c r="H125" s="55">
        <v>96.349133188513179</v>
      </c>
      <c r="I125" s="54">
        <v>0.57490194321297938</v>
      </c>
      <c r="J125" s="57">
        <v>212.72492814517236</v>
      </c>
      <c r="K125" s="54">
        <v>1.2693002055474769</v>
      </c>
      <c r="L125" s="55">
        <v>128</v>
      </c>
      <c r="M125" s="54">
        <v>0.76375828506192023</v>
      </c>
      <c r="N125" s="29">
        <f t="shared" si="3"/>
        <v>1441.2250268118614</v>
      </c>
    </row>
    <row r="126" spans="1:14" x14ac:dyDescent="0.25">
      <c r="A126" s="46" t="s">
        <v>509</v>
      </c>
      <c r="B126" s="31" t="s">
        <v>745</v>
      </c>
      <c r="C126" s="52">
        <f>VLOOKUP(B126,'3.1 Metadata'!B127:I299,5,FALSE)</f>
        <v>200963603</v>
      </c>
      <c r="D126" s="53">
        <v>118.92103310499255</v>
      </c>
      <c r="E126" s="54">
        <v>2.6393107203198869</v>
      </c>
      <c r="F126" s="55">
        <v>185.41161504154937</v>
      </c>
      <c r="G126" s="54">
        <v>4.1149900103789205</v>
      </c>
      <c r="H126" s="55">
        <v>60.697831820793468</v>
      </c>
      <c r="I126" s="54">
        <v>1.3471160991626825</v>
      </c>
      <c r="J126" s="57">
        <v>22.364132058585998</v>
      </c>
      <c r="K126" s="54">
        <v>0.49634528015547202</v>
      </c>
      <c r="L126" s="55">
        <v>9.2086150339545885</v>
      </c>
      <c r="M126" s="54">
        <v>0.20437424519308922</v>
      </c>
      <c r="N126" s="29">
        <f t="shared" si="3"/>
        <v>405.40536341508596</v>
      </c>
    </row>
    <row r="127" spans="1:14" x14ac:dyDescent="0.25">
      <c r="A127" s="46" t="s">
        <v>510</v>
      </c>
      <c r="B127" s="31" t="s">
        <v>746</v>
      </c>
      <c r="C127" s="52" t="e">
        <f>VLOOKUP(B127,'3.1 Metadata'!B128:I300,5,FALSE)</f>
        <v>#N/A</v>
      </c>
      <c r="D127" s="53">
        <v>890</v>
      </c>
      <c r="E127" s="54">
        <v>14.637007156345273</v>
      </c>
      <c r="F127" s="55">
        <v>158</v>
      </c>
      <c r="G127" s="54">
        <v>2.5984799221377002</v>
      </c>
      <c r="H127" s="55">
        <v>26</v>
      </c>
      <c r="I127" s="54">
        <v>0.42759796187076088</v>
      </c>
      <c r="J127" s="56">
        <v>26</v>
      </c>
      <c r="K127" s="54">
        <v>0.42759796187076088</v>
      </c>
      <c r="L127" s="55">
        <v>6</v>
      </c>
      <c r="M127" s="54">
        <v>9.8676452739406326E-2</v>
      </c>
      <c r="N127" s="29">
        <f t="shared" si="3"/>
        <v>1124.189359454964</v>
      </c>
    </row>
    <row r="128" spans="1:14" x14ac:dyDescent="0.25">
      <c r="A128" s="46" t="s">
        <v>511</v>
      </c>
      <c r="B128" s="31" t="s">
        <v>747</v>
      </c>
      <c r="C128" s="52">
        <f>VLOOKUP(B128,'3.1 Metadata'!B129:I301,5,FALSE)</f>
        <v>5378859</v>
      </c>
      <c r="D128" s="53">
        <v>2493</v>
      </c>
      <c r="E128" s="54">
        <v>13.981056873683139</v>
      </c>
      <c r="F128" s="55">
        <v>886</v>
      </c>
      <c r="G128" s="54">
        <v>4.9687991937758778</v>
      </c>
      <c r="H128" s="55">
        <v>77</v>
      </c>
      <c r="I128" s="54">
        <v>0.43182566356742957</v>
      </c>
      <c r="J128" s="56">
        <v>11</v>
      </c>
      <c r="K128" s="54">
        <v>6.1689380509632782E-2</v>
      </c>
      <c r="L128" s="55">
        <v>10</v>
      </c>
      <c r="M128" s="54">
        <v>5.6081255008757075E-2</v>
      </c>
      <c r="N128" s="29">
        <f t="shared" si="3"/>
        <v>3496.4994523665446</v>
      </c>
    </row>
    <row r="129" spans="1:14" x14ac:dyDescent="0.25">
      <c r="A129" s="46" t="s">
        <v>512</v>
      </c>
      <c r="B129" s="31" t="s">
        <v>748</v>
      </c>
      <c r="C129" s="52">
        <f>VLOOKUP(B129,'3.1 Metadata'!B130:I302,5,FALSE)</f>
        <v>4974992</v>
      </c>
      <c r="D129" s="53">
        <v>5143.5621302592554</v>
      </c>
      <c r="E129" s="54">
        <v>2.9626195370341577</v>
      </c>
      <c r="F129" s="55">
        <v>1284.1265841173829</v>
      </c>
      <c r="G129" s="54">
        <v>0.73963887473044665</v>
      </c>
      <c r="H129" s="55">
        <v>472.88227836241566</v>
      </c>
      <c r="I129" s="54">
        <v>0.27237354990851509</v>
      </c>
      <c r="J129" s="57">
        <v>11.215940742258001</v>
      </c>
      <c r="K129" s="54">
        <v>6.4602243207580535E-3</v>
      </c>
      <c r="L129" s="55">
        <v>12.742092330465278</v>
      </c>
      <c r="M129" s="54">
        <v>7.3392661981953712E-3</v>
      </c>
      <c r="N129" s="29">
        <f t="shared" si="3"/>
        <v>6928.517457263968</v>
      </c>
    </row>
    <row r="130" spans="1:14" x14ac:dyDescent="0.25">
      <c r="A130" s="46" t="s">
        <v>513</v>
      </c>
      <c r="B130" s="31" t="s">
        <v>749</v>
      </c>
      <c r="C130" s="52">
        <f>VLOOKUP(B130,'3.1 Metadata'!B131:I303,5,FALSE)</f>
        <v>216565317</v>
      </c>
      <c r="D130" s="53">
        <v>0.17016920059630422</v>
      </c>
      <c r="E130" s="54">
        <v>12.661398853891681</v>
      </c>
      <c r="F130" s="55">
        <v>0.59382774487774459</v>
      </c>
      <c r="G130" s="54">
        <v>44.183611970070281</v>
      </c>
      <c r="H130" s="55">
        <v>0.12998750441659274</v>
      </c>
      <c r="I130" s="54">
        <v>9.6716893167107703</v>
      </c>
      <c r="J130" s="57">
        <v>0.11695493381090274</v>
      </c>
      <c r="K130" s="54">
        <v>8.7020040037874065</v>
      </c>
      <c r="L130" s="55">
        <v>1.4255321846560283E-2</v>
      </c>
      <c r="M130" s="54">
        <v>1.0606638278690688</v>
      </c>
      <c r="N130" s="29">
        <f t="shared" ref="N130:N161" si="4">SUM(D130:M130)</f>
        <v>77.304562677877314</v>
      </c>
    </row>
    <row r="131" spans="1:14" x14ac:dyDescent="0.25">
      <c r="A131" s="46" t="s">
        <v>514</v>
      </c>
      <c r="B131" s="31" t="s">
        <v>750</v>
      </c>
      <c r="C131" s="52">
        <f>VLOOKUP(B131,'3.1 Metadata'!B132:I304,5,FALSE)</f>
        <v>18001</v>
      </c>
      <c r="D131" s="53">
        <v>438.32022755574002</v>
      </c>
      <c r="E131" s="54">
        <v>8.6922233783592073</v>
      </c>
      <c r="F131" s="55">
        <v>77.613241615236177</v>
      </c>
      <c r="G131" s="54">
        <v>1.5391295925361019</v>
      </c>
      <c r="H131" s="55">
        <v>14.681518015924595</v>
      </c>
      <c r="I131" s="54">
        <v>0.29114566498438221</v>
      </c>
      <c r="J131" s="57">
        <v>97.450592539929005</v>
      </c>
      <c r="K131" s="54">
        <v>1.9325193442112125</v>
      </c>
      <c r="L131" s="55">
        <v>49.307549889144511</v>
      </c>
      <c r="M131" s="54">
        <v>0.97780620407606433</v>
      </c>
      <c r="N131" s="29">
        <f t="shared" si="4"/>
        <v>690.8059538001412</v>
      </c>
    </row>
    <row r="132" spans="1:14" x14ac:dyDescent="0.25">
      <c r="A132" s="46" t="s">
        <v>515</v>
      </c>
      <c r="B132" s="31" t="s">
        <v>751</v>
      </c>
      <c r="C132" s="52">
        <f>VLOOKUP(B132,'3.1 Metadata'!B133:I305,5,FALSE)</f>
        <v>4246440</v>
      </c>
      <c r="D132" s="53">
        <v>101</v>
      </c>
      <c r="E132" s="54">
        <v>2.7804970978217414</v>
      </c>
      <c r="F132" s="55">
        <v>74</v>
      </c>
      <c r="G132" s="54">
        <v>2.0371958934535535</v>
      </c>
      <c r="H132" s="55">
        <v>35</v>
      </c>
      <c r="I132" s="54">
        <v>0.96353859825505916</v>
      </c>
      <c r="J132" s="56">
        <v>10</v>
      </c>
      <c r="K132" s="54">
        <v>0.27529674235858831</v>
      </c>
      <c r="L132" s="55">
        <v>4</v>
      </c>
      <c r="M132" s="54">
        <v>0.11011869694343533</v>
      </c>
      <c r="N132" s="29">
        <f t="shared" si="4"/>
        <v>230.16664702883239</v>
      </c>
    </row>
    <row r="133" spans="1:14" x14ac:dyDescent="0.25">
      <c r="A133" s="46" t="s">
        <v>516</v>
      </c>
      <c r="B133" s="31" t="s">
        <v>752</v>
      </c>
      <c r="C133" s="52">
        <f>VLOOKUP(B133,'3.1 Metadata'!B134:I306,5,FALSE)</f>
        <v>8776119</v>
      </c>
      <c r="D133" s="53">
        <v>5430</v>
      </c>
      <c r="E133" s="54">
        <v>2.9811807775176407</v>
      </c>
      <c r="F133" s="55">
        <v>1508</v>
      </c>
      <c r="G133" s="54">
        <v>0.82792276473233928</v>
      </c>
      <c r="H133" s="55">
        <v>636</v>
      </c>
      <c r="I133" s="54">
        <v>0.34917697504626516</v>
      </c>
      <c r="J133" s="56">
        <v>150</v>
      </c>
      <c r="K133" s="54">
        <v>8.2353060152421026E-2</v>
      </c>
      <c r="L133" s="55">
        <v>180</v>
      </c>
      <c r="M133" s="54">
        <v>9.882367218290522E-2</v>
      </c>
      <c r="N133" s="29">
        <f t="shared" si="4"/>
        <v>7908.3394572496327</v>
      </c>
    </row>
    <row r="134" spans="1:14" x14ac:dyDescent="0.25">
      <c r="A134" s="46" t="s">
        <v>517</v>
      </c>
      <c r="B134" s="31" t="s">
        <v>753</v>
      </c>
      <c r="C134" s="52">
        <f>VLOOKUP(B134,'3.1 Metadata'!B135:I307,5,FALSE)</f>
        <v>7044639</v>
      </c>
      <c r="D134" s="53">
        <v>9.8868398874548138</v>
      </c>
      <c r="E134" s="54">
        <v>47.264747525838104</v>
      </c>
      <c r="F134" s="55">
        <v>0.84733441591293268</v>
      </c>
      <c r="G134" s="54">
        <v>4.0507429769238588</v>
      </c>
      <c r="H134" s="55">
        <v>0.20662466782981637</v>
      </c>
      <c r="I134" s="54">
        <v>0.98778405119904555</v>
      </c>
      <c r="J134" s="57">
        <v>1.0681518888275092</v>
      </c>
      <c r="K134" s="54">
        <v>5.1063767512549445</v>
      </c>
      <c r="L134" s="55">
        <v>4.8822693887694453E-2</v>
      </c>
      <c r="M134" s="54">
        <v>0.23340039146999933</v>
      </c>
      <c r="N134" s="29">
        <f t="shared" si="4"/>
        <v>69.700825250598712</v>
      </c>
    </row>
    <row r="135" spans="1:14" x14ac:dyDescent="0.25">
      <c r="A135" s="46" t="s">
        <v>518</v>
      </c>
      <c r="B135" s="31" t="s">
        <v>754</v>
      </c>
      <c r="C135" s="52">
        <f>VLOOKUP(B135,'3.1 Metadata'!B136:I308,5,FALSE)</f>
        <v>32510462</v>
      </c>
      <c r="D135" s="53">
        <v>480</v>
      </c>
      <c r="E135" s="54">
        <v>12.421813740078722</v>
      </c>
      <c r="F135" s="55">
        <v>388</v>
      </c>
      <c r="G135" s="54">
        <v>10.040966106563635</v>
      </c>
      <c r="H135" s="55">
        <v>15</v>
      </c>
      <c r="I135" s="54">
        <v>0.38818167937746006</v>
      </c>
      <c r="J135" s="56">
        <v>13</v>
      </c>
      <c r="K135" s="54">
        <v>0.33642412212713213</v>
      </c>
      <c r="L135" s="55">
        <v>7</v>
      </c>
      <c r="M135" s="54">
        <v>0.18115145037614805</v>
      </c>
      <c r="N135" s="29">
        <f t="shared" si="4"/>
        <v>926.36853709852301</v>
      </c>
    </row>
    <row r="136" spans="1:14" x14ac:dyDescent="0.25">
      <c r="A136" s="46" t="s">
        <v>519</v>
      </c>
      <c r="B136" s="31" t="s">
        <v>755</v>
      </c>
      <c r="C136" s="52">
        <f>VLOOKUP(B136,'3.1 Metadata'!B137:I309,5,FALSE)</f>
        <v>108116622</v>
      </c>
      <c r="D136" s="53">
        <v>2600</v>
      </c>
      <c r="E136" s="54">
        <v>35.513003086079969</v>
      </c>
      <c r="F136" s="55">
        <v>677</v>
      </c>
      <c r="G136" s="54">
        <v>9.2470396497215912</v>
      </c>
      <c r="H136" s="55">
        <v>89</v>
      </c>
      <c r="I136" s="54">
        <v>1.2156374133311989</v>
      </c>
      <c r="J136" s="56">
        <v>19</v>
      </c>
      <c r="K136" s="54">
        <v>0.25951809947519977</v>
      </c>
      <c r="L136" s="55">
        <v>7</v>
      </c>
      <c r="M136" s="54">
        <v>9.5611931385599938E-2</v>
      </c>
      <c r="N136" s="29">
        <f t="shared" si="4"/>
        <v>3438.3308101799935</v>
      </c>
    </row>
    <row r="137" spans="1:14" x14ac:dyDescent="0.25">
      <c r="A137" s="46" t="s">
        <v>520</v>
      </c>
      <c r="B137" s="31" t="s">
        <v>756</v>
      </c>
      <c r="C137" s="52">
        <f>VLOOKUP(B137,'3.1 Metadata'!B138:I310,5,FALSE)</f>
        <v>37887771</v>
      </c>
      <c r="D137" s="53">
        <v>657</v>
      </c>
      <c r="E137" s="54">
        <v>9.658504960458199</v>
      </c>
      <c r="F137" s="55">
        <v>118</v>
      </c>
      <c r="G137" s="54">
        <v>1.7347086534765104</v>
      </c>
      <c r="H137" s="55">
        <v>140</v>
      </c>
      <c r="I137" s="54">
        <v>2.0581289109043346</v>
      </c>
      <c r="J137" s="56">
        <v>8</v>
      </c>
      <c r="K137" s="54">
        <v>0.11760736633739054</v>
      </c>
      <c r="L137" s="55">
        <v>17</v>
      </c>
      <c r="M137" s="54">
        <v>0.24991565346695488</v>
      </c>
      <c r="N137" s="60">
        <f>SUM(D137:M137)</f>
        <v>953.81886554464347</v>
      </c>
    </row>
    <row r="138" spans="1:14" x14ac:dyDescent="0.25">
      <c r="A138" s="46" t="s">
        <v>521</v>
      </c>
      <c r="B138" s="31" t="s">
        <v>757</v>
      </c>
      <c r="C138" s="52">
        <f>VLOOKUP(B138,'3.1 Metadata'!B139:I311,5,FALSE)</f>
        <v>10226178</v>
      </c>
      <c r="D138" s="53">
        <v>3845.1090496183269</v>
      </c>
      <c r="E138" s="54">
        <v>12.658543929542162</v>
      </c>
      <c r="F138" s="55">
        <v>393.07018639001848</v>
      </c>
      <c r="G138" s="54">
        <v>1.2940325378561819</v>
      </c>
      <c r="H138" s="55">
        <v>122.26177823956874</v>
      </c>
      <c r="I138" s="54">
        <v>0.40249992153100211</v>
      </c>
      <c r="J138" s="57">
        <v>136.14881558307735</v>
      </c>
      <c r="K138" s="54">
        <v>0.44821765540943287</v>
      </c>
      <c r="L138" s="55">
        <v>62.797274806291348</v>
      </c>
      <c r="M138" s="54">
        <v>0.20673589527191066</v>
      </c>
      <c r="N138" s="29">
        <f t="shared" si="4"/>
        <v>4574.3971345768932</v>
      </c>
    </row>
    <row r="139" spans="1:14" x14ac:dyDescent="0.25">
      <c r="A139" s="46" t="s">
        <v>522</v>
      </c>
      <c r="B139" s="31" t="s">
        <v>758</v>
      </c>
      <c r="C139" s="52">
        <f>VLOOKUP(B139,'3.1 Metadata'!B140:I312,5,FALSE)</f>
        <v>2832071</v>
      </c>
      <c r="D139" s="53">
        <v>12169.500121611683</v>
      </c>
      <c r="E139" s="54">
        <v>12.368185875239863</v>
      </c>
      <c r="F139" s="55">
        <v>5281.7443633752637</v>
      </c>
      <c r="G139" s="54">
        <v>5.3679769406234437</v>
      </c>
      <c r="H139" s="55">
        <v>1452</v>
      </c>
      <c r="I139" s="54">
        <v>1.4757061269062144</v>
      </c>
      <c r="J139" s="56">
        <v>213</v>
      </c>
      <c r="K139" s="54">
        <v>0.21647755167425869</v>
      </c>
      <c r="L139" s="55">
        <v>119</v>
      </c>
      <c r="M139" s="54">
        <v>0.12094285750815394</v>
      </c>
      <c r="N139" s="29">
        <f t="shared" si="4"/>
        <v>19254.793774338901</v>
      </c>
    </row>
    <row r="140" spans="1:14" x14ac:dyDescent="0.25">
      <c r="A140" s="46" t="s">
        <v>523</v>
      </c>
      <c r="B140" s="31" t="s">
        <v>759</v>
      </c>
      <c r="C140" s="52">
        <f>VLOOKUP(B140,'3.1 Metadata'!B141:I313,5,FALSE)</f>
        <v>51225321</v>
      </c>
      <c r="D140" s="53">
        <v>1491.5408267837297</v>
      </c>
      <c r="E140" s="54">
        <v>3.9028575560975729</v>
      </c>
      <c r="F140" s="55">
        <v>51.815479392269694</v>
      </c>
      <c r="G140" s="54">
        <v>0.13558357346812375</v>
      </c>
      <c r="H140" s="55">
        <v>70</v>
      </c>
      <c r="I140" s="54">
        <v>0.1831663096450015</v>
      </c>
      <c r="J140" s="56">
        <v>234</v>
      </c>
      <c r="K140" s="54">
        <v>0.61229880652757629</v>
      </c>
      <c r="L140" s="55">
        <v>57</v>
      </c>
      <c r="M140" s="54">
        <v>0.14914970928235832</v>
      </c>
      <c r="N140" s="29">
        <f t="shared" si="4"/>
        <v>1909.3393621310199</v>
      </c>
    </row>
    <row r="141" spans="1:14" x14ac:dyDescent="0.25">
      <c r="A141" s="46" t="s">
        <v>524</v>
      </c>
      <c r="B141" s="31" t="s">
        <v>760</v>
      </c>
      <c r="C141" s="52">
        <f>VLOOKUP(B141,'3.1 Metadata'!B142:I314,5,FALSE)</f>
        <v>4043258</v>
      </c>
      <c r="D141" s="53">
        <v>327</v>
      </c>
      <c r="E141" s="54">
        <v>3.0825338541401539</v>
      </c>
      <c r="F141" s="55">
        <v>19</v>
      </c>
      <c r="G141" s="54">
        <v>0.17910747164728724</v>
      </c>
      <c r="H141" s="55">
        <v>10.167063201288872</v>
      </c>
      <c r="I141" s="54">
        <v>9.5841946529527586E-2</v>
      </c>
      <c r="J141" s="57">
        <v>122.35211721433443</v>
      </c>
      <c r="K141" s="54">
        <v>1.1533778086816826</v>
      </c>
      <c r="L141" s="55">
        <v>5.8136307758790879</v>
      </c>
      <c r="M141" s="54">
        <v>5.4803405755713699E-2</v>
      </c>
      <c r="N141" s="29">
        <f t="shared" si="4"/>
        <v>488.89847567825672</v>
      </c>
    </row>
    <row r="142" spans="1:14" x14ac:dyDescent="0.25">
      <c r="A142" s="46" t="s">
        <v>525</v>
      </c>
      <c r="B142" s="31" t="s">
        <v>761</v>
      </c>
      <c r="C142" s="52">
        <f>VLOOKUP(B142,'3.1 Metadata'!B143:I315,5,FALSE)</f>
        <v>19364558</v>
      </c>
      <c r="D142" s="53">
        <v>345.21564673046663</v>
      </c>
      <c r="E142" s="54">
        <v>15.918289513009414</v>
      </c>
      <c r="F142" s="55">
        <v>8.742962998898701</v>
      </c>
      <c r="G142" s="54">
        <v>0.40314805408186027</v>
      </c>
      <c r="H142" s="55">
        <v>19.776754134239791</v>
      </c>
      <c r="I142" s="54">
        <v>0.91192882164530065</v>
      </c>
      <c r="J142" s="57">
        <v>8.7856701484864494</v>
      </c>
      <c r="K142" s="54">
        <v>0.40511732974433895</v>
      </c>
      <c r="L142" s="55">
        <v>5.082959424542004</v>
      </c>
      <c r="M142" s="54">
        <v>0.23438109039684654</v>
      </c>
      <c r="N142" s="29">
        <f t="shared" si="4"/>
        <v>405.47685824551132</v>
      </c>
    </row>
    <row r="143" spans="1:14" x14ac:dyDescent="0.25">
      <c r="A143" s="46" t="s">
        <v>526</v>
      </c>
      <c r="B143" s="31" t="s">
        <v>762</v>
      </c>
      <c r="C143" s="52">
        <f>VLOOKUP(B143,'3.1 Metadata'!B144:I316,5,FALSE)</f>
        <v>145872260</v>
      </c>
      <c r="D143" s="53">
        <v>4</v>
      </c>
      <c r="E143" s="54">
        <v>1.8434381781116144E-2</v>
      </c>
      <c r="F143" s="55">
        <v>13</v>
      </c>
      <c r="G143" s="54">
        <v>5.9911740788627453E-2</v>
      </c>
      <c r="H143" s="55">
        <v>92</v>
      </c>
      <c r="I143" s="54">
        <v>0.42399078096567128</v>
      </c>
      <c r="J143" s="56">
        <v>109</v>
      </c>
      <c r="K143" s="54">
        <v>0.50233690353541482</v>
      </c>
      <c r="L143" s="55">
        <v>163</v>
      </c>
      <c r="M143" s="54">
        <v>0.75120105758048283</v>
      </c>
      <c r="N143" s="29">
        <f t="shared" si="4"/>
        <v>382.75587486465133</v>
      </c>
    </row>
    <row r="144" spans="1:14" x14ac:dyDescent="0.25">
      <c r="A144" s="46" t="s">
        <v>527</v>
      </c>
      <c r="B144" s="31" t="s">
        <v>763</v>
      </c>
      <c r="C144" s="52">
        <f>VLOOKUP(B144,'3.1 Metadata'!B145:I317,5,FALSE)</f>
        <v>12626938</v>
      </c>
      <c r="D144" s="53">
        <v>5649.845929394628</v>
      </c>
      <c r="E144" s="54">
        <v>3.9555415595228576</v>
      </c>
      <c r="F144" s="55">
        <v>363.9270603745922</v>
      </c>
      <c r="G144" s="54">
        <v>0.25479077304696107</v>
      </c>
      <c r="H144" s="55">
        <v>222.30313190956855</v>
      </c>
      <c r="I144" s="54">
        <v>0.1556377444746726</v>
      </c>
      <c r="J144" s="57">
        <v>211.73729812232122</v>
      </c>
      <c r="K144" s="54">
        <v>0.14824044635738648</v>
      </c>
      <c r="L144" s="55">
        <v>96.998972202172368</v>
      </c>
      <c r="M144" s="54">
        <v>6.7910429872165778E-2</v>
      </c>
      <c r="N144" s="29">
        <f t="shared" si="4"/>
        <v>6549.3945129565582</v>
      </c>
    </row>
    <row r="145" spans="1:14" x14ac:dyDescent="0.25">
      <c r="A145" s="46" t="s">
        <v>528</v>
      </c>
      <c r="B145" s="31" t="s">
        <v>764</v>
      </c>
      <c r="C145" s="52">
        <f>VLOOKUP(B145,'3.1 Metadata'!B146:I318,5,FALSE)</f>
        <v>52834</v>
      </c>
      <c r="D145" s="53">
        <v>640.36727889378608</v>
      </c>
      <c r="E145" s="54">
        <v>5.4376604475734522</v>
      </c>
      <c r="F145" s="55">
        <v>8.1746847461939218</v>
      </c>
      <c r="G145" s="54">
        <v>6.9415101896756287E-2</v>
      </c>
      <c r="H145" s="55">
        <v>33.332567719942446</v>
      </c>
      <c r="I145" s="54">
        <v>0.2830425461774066</v>
      </c>
      <c r="J145" s="57">
        <v>19.703923594671309</v>
      </c>
      <c r="K145" s="54">
        <v>0.16731530408274453</v>
      </c>
      <c r="L145" s="55">
        <v>9.4829648886868174</v>
      </c>
      <c r="M145" s="54">
        <v>8.0524325337199026E-2</v>
      </c>
      <c r="N145" s="29">
        <f t="shared" si="4"/>
        <v>717.09937756834825</v>
      </c>
    </row>
    <row r="146" spans="1:14" x14ac:dyDescent="0.25">
      <c r="A146" s="46" t="s">
        <v>529</v>
      </c>
      <c r="B146" s="31" t="s">
        <v>765</v>
      </c>
      <c r="C146" s="52">
        <f>VLOOKUP(B146,'3.1 Metadata'!B147:I319,5,FALSE)</f>
        <v>182795</v>
      </c>
      <c r="D146" s="53">
        <v>53.944536785126523</v>
      </c>
      <c r="E146" s="54">
        <v>99.54519530019104</v>
      </c>
      <c r="F146" s="55">
        <v>17</v>
      </c>
      <c r="G146" s="54">
        <v>31.370522780535516</v>
      </c>
      <c r="H146" s="55">
        <v>2</v>
      </c>
      <c r="I146" s="54">
        <v>3.6906497388865311</v>
      </c>
      <c r="J146" s="56">
        <v>2</v>
      </c>
      <c r="K146" s="54">
        <v>3.6906497388865311</v>
      </c>
      <c r="L146" s="55">
        <v>0.17598784058021402</v>
      </c>
      <c r="M146" s="54">
        <v>0.32475473894228568</v>
      </c>
      <c r="N146" s="29">
        <f t="shared" si="4"/>
        <v>213.74229692314861</v>
      </c>
    </row>
    <row r="147" spans="1:14" x14ac:dyDescent="0.25">
      <c r="A147" s="46" t="s">
        <v>530</v>
      </c>
      <c r="B147" s="31" t="s">
        <v>766</v>
      </c>
      <c r="C147" s="52">
        <f>VLOOKUP(B147,'3.1 Metadata'!B148:I320,5,FALSE)</f>
        <v>110593</v>
      </c>
      <c r="D147" s="53">
        <v>34</v>
      </c>
      <c r="E147" s="54">
        <v>18.653338673308724</v>
      </c>
      <c r="F147" s="55">
        <v>1.7496013952192095</v>
      </c>
      <c r="G147" s="54">
        <v>0.9598796284799227</v>
      </c>
      <c r="H147" s="55">
        <v>0.93496162035023989</v>
      </c>
      <c r="I147" s="54">
        <v>0.51294575738054449</v>
      </c>
      <c r="J147" s="57">
        <v>2.6860904943266797</v>
      </c>
      <c r="K147" s="54">
        <v>1.4736634028773761</v>
      </c>
      <c r="L147" s="55">
        <v>3</v>
      </c>
      <c r="M147" s="54">
        <v>1.645882824115475</v>
      </c>
      <c r="N147" s="29">
        <f t="shared" si="4"/>
        <v>65.616363796058167</v>
      </c>
    </row>
    <row r="148" spans="1:14" x14ac:dyDescent="0.25">
      <c r="A148" s="46" t="s">
        <v>531</v>
      </c>
      <c r="B148" s="31" t="s">
        <v>767</v>
      </c>
      <c r="C148" s="52">
        <f>VLOOKUP(B148,'3.1 Metadata'!B149:I321,5,FALSE)</f>
        <v>55312</v>
      </c>
      <c r="D148" s="53">
        <v>39</v>
      </c>
      <c r="E148" s="54">
        <v>35.657794885392185</v>
      </c>
      <c r="F148" s="55">
        <v>1</v>
      </c>
      <c r="G148" s="54">
        <v>0.91430243295877411</v>
      </c>
      <c r="H148" s="55">
        <v>2.3000839037888836</v>
      </c>
      <c r="I148" s="54">
        <v>2.1029723092434911</v>
      </c>
      <c r="J148" s="57">
        <v>0.79722755261410416</v>
      </c>
      <c r="K148" s="54">
        <v>0.72890709097684458</v>
      </c>
      <c r="L148" s="55">
        <v>0.76634312869286803</v>
      </c>
      <c r="M148" s="54">
        <v>0.70066938704512816</v>
      </c>
      <c r="N148" s="29">
        <f t="shared" si="4"/>
        <v>83.968300690712283</v>
      </c>
    </row>
    <row r="149" spans="1:14" x14ac:dyDescent="0.25">
      <c r="A149" s="46" t="s">
        <v>532</v>
      </c>
      <c r="B149" s="31" t="s">
        <v>768</v>
      </c>
      <c r="C149" s="52">
        <f>VLOOKUP(B149,'3.1 Metadata'!B150:I322,5,FALSE)</f>
        <v>33864</v>
      </c>
      <c r="D149" s="53">
        <v>21.527670702021599</v>
      </c>
      <c r="E149" s="54">
        <v>11.308212710914209</v>
      </c>
      <c r="F149" s="55">
        <v>3</v>
      </c>
      <c r="G149" s="54">
        <v>1.5758619965120921</v>
      </c>
      <c r="H149" s="55">
        <v>6</v>
      </c>
      <c r="I149" s="54">
        <v>3.1517239930241843</v>
      </c>
      <c r="J149" s="56">
        <v>1</v>
      </c>
      <c r="K149" s="54">
        <v>0.52528733217069734</v>
      </c>
      <c r="L149" s="55">
        <v>1</v>
      </c>
      <c r="M149" s="54">
        <v>0.52528733217069734</v>
      </c>
      <c r="N149" s="29">
        <f t="shared" si="4"/>
        <v>49.614044066813484</v>
      </c>
    </row>
    <row r="150" spans="1:14" x14ac:dyDescent="0.25">
      <c r="A150" s="46" t="s">
        <v>533</v>
      </c>
      <c r="B150" s="31" t="s">
        <v>769</v>
      </c>
      <c r="C150" s="52">
        <f>VLOOKUP(B150,'3.1 Metadata'!B151:I323,5,FALSE)</f>
        <v>215048</v>
      </c>
      <c r="D150" s="53">
        <v>3</v>
      </c>
      <c r="E150" s="54">
        <v>9.5395573645382878</v>
      </c>
      <c r="F150" s="55">
        <v>1.4567315364535938</v>
      </c>
      <c r="G150" s="54">
        <v>4.6321913522436837</v>
      </c>
      <c r="H150" s="55">
        <v>2.4691945669686128</v>
      </c>
      <c r="I150" s="54">
        <v>7.8516744052677847</v>
      </c>
      <c r="J150" s="56">
        <v>1</v>
      </c>
      <c r="K150" s="54">
        <v>3.1798524548460954</v>
      </c>
      <c r="L150" s="55">
        <v>4.4638547554452073</v>
      </c>
      <c r="M150" s="54">
        <v>14.194399502178857</v>
      </c>
      <c r="N150" s="29">
        <f t="shared" si="4"/>
        <v>51.787455937942127</v>
      </c>
    </row>
    <row r="151" spans="1:14" x14ac:dyDescent="0.25">
      <c r="A151" s="46" t="s">
        <v>534</v>
      </c>
      <c r="B151" s="31" t="s">
        <v>770</v>
      </c>
      <c r="C151" s="52">
        <f>VLOOKUP(B151,'3.1 Metadata'!B152:I324,5,FALSE)</f>
        <v>34268529</v>
      </c>
      <c r="D151" s="53">
        <v>28</v>
      </c>
      <c r="E151" s="54">
        <v>14.508298228433159</v>
      </c>
      <c r="F151" s="55">
        <v>4</v>
      </c>
      <c r="G151" s="54">
        <v>2.0726140326333082</v>
      </c>
      <c r="H151" s="55">
        <v>2.3251874780924262</v>
      </c>
      <c r="I151" s="54">
        <v>1.2048040488994036</v>
      </c>
      <c r="J151" s="57">
        <v>0.72974820468527313</v>
      </c>
      <c r="K151" s="54">
        <v>0.37812159232991516</v>
      </c>
      <c r="L151" s="55">
        <v>0.16515556328439179</v>
      </c>
      <c r="M151" s="54">
        <v>8.5575934507672188E-2</v>
      </c>
      <c r="N151" s="29">
        <f t="shared" si="4"/>
        <v>53.46950508286556</v>
      </c>
    </row>
    <row r="152" spans="1:14" x14ac:dyDescent="0.25">
      <c r="A152" s="46" t="s">
        <v>535</v>
      </c>
      <c r="B152" s="31" t="s">
        <v>771</v>
      </c>
      <c r="C152" s="52">
        <f>VLOOKUP(B152,'3.1 Metadata'!B153:I325,5,FALSE)</f>
        <v>16296362</v>
      </c>
      <c r="D152" s="53">
        <v>7858.2196840942524</v>
      </c>
      <c r="E152" s="54">
        <v>27.258160601141327</v>
      </c>
      <c r="F152" s="55">
        <v>10.805252357978743</v>
      </c>
      <c r="G152" s="54">
        <v>3.7480665589663217E-2</v>
      </c>
      <c r="H152" s="55">
        <v>61</v>
      </c>
      <c r="I152" s="54">
        <v>0.21159344781810738</v>
      </c>
      <c r="J152" s="56">
        <v>235</v>
      </c>
      <c r="K152" s="54">
        <v>0.81515508585664309</v>
      </c>
      <c r="L152" s="55">
        <v>4</v>
      </c>
      <c r="M152" s="54">
        <v>1.3874980184793924E-2</v>
      </c>
      <c r="N152" s="29">
        <f t="shared" si="4"/>
        <v>8197.3612012328231</v>
      </c>
    </row>
    <row r="153" spans="1:14" x14ac:dyDescent="0.25">
      <c r="A153" s="46" t="s">
        <v>536</v>
      </c>
      <c r="B153" s="31" t="s">
        <v>772</v>
      </c>
      <c r="C153" s="52">
        <f>VLOOKUP(B153,'3.1 Metadata'!B154:I326,5,FALSE)</f>
        <v>8772228</v>
      </c>
      <c r="D153" s="53">
        <v>971</v>
      </c>
      <c r="E153" s="54">
        <v>6.870308944562054</v>
      </c>
      <c r="F153" s="55">
        <v>76</v>
      </c>
      <c r="G153" s="54">
        <v>0.53773787825614439</v>
      </c>
      <c r="H153" s="55">
        <v>22</v>
      </c>
      <c r="I153" s="54">
        <v>0.15566096475835758</v>
      </c>
      <c r="J153" s="57">
        <v>8.0008370210753714</v>
      </c>
      <c r="K153" s="54">
        <v>5.6609909526135267E-2</v>
      </c>
      <c r="L153" s="55">
        <v>30.007893538665723</v>
      </c>
      <c r="M153" s="54">
        <v>0.21232080266339959</v>
      </c>
      <c r="N153" s="29">
        <f t="shared" si="4"/>
        <v>1114.8413690595073</v>
      </c>
    </row>
    <row r="154" spans="1:14" x14ac:dyDescent="0.25">
      <c r="A154" s="46" t="s">
        <v>537</v>
      </c>
      <c r="B154" s="31" t="s">
        <v>773</v>
      </c>
      <c r="C154" s="52">
        <f>VLOOKUP(B154,'3.1 Metadata'!B155:I327,5,FALSE)</f>
        <v>97741</v>
      </c>
      <c r="D154" s="53">
        <v>158</v>
      </c>
      <c r="E154" s="54">
        <v>1.6613206489749337</v>
      </c>
      <c r="F154" s="55">
        <v>158</v>
      </c>
      <c r="G154" s="54">
        <v>1.6613206489749337</v>
      </c>
      <c r="H154" s="55">
        <v>40</v>
      </c>
      <c r="I154" s="54">
        <v>0.42058750606960343</v>
      </c>
      <c r="J154" s="56">
        <v>41</v>
      </c>
      <c r="K154" s="54">
        <v>0.43110219372134356</v>
      </c>
      <c r="L154" s="55">
        <v>23</v>
      </c>
      <c r="M154" s="54">
        <v>0.24183781599002196</v>
      </c>
      <c r="N154" s="29">
        <f t="shared" si="4"/>
        <v>424.41616881373085</v>
      </c>
    </row>
    <row r="155" spans="1:14" x14ac:dyDescent="0.25">
      <c r="A155" s="46" t="s">
        <v>538</v>
      </c>
      <c r="B155" s="31" t="s">
        <v>774</v>
      </c>
      <c r="C155" s="52">
        <f>VLOOKUP(B155,'3.1 Metadata'!B156:I328,5,FALSE)</f>
        <v>7813207</v>
      </c>
      <c r="D155" s="53">
        <v>19</v>
      </c>
      <c r="E155" s="54">
        <v>20.46575755617312</v>
      </c>
      <c r="F155" s="55">
        <v>5</v>
      </c>
      <c r="G155" s="54">
        <v>5.3857256726771379</v>
      </c>
      <c r="H155" s="55">
        <v>3.4304514889443531</v>
      </c>
      <c r="I155" s="54">
        <v>3.6950941305762224</v>
      </c>
      <c r="J155" s="57">
        <v>2.2375819014046523</v>
      </c>
      <c r="K155" s="54">
        <v>2.4102004582225516</v>
      </c>
      <c r="L155" s="55">
        <v>1</v>
      </c>
      <c r="M155" s="54">
        <v>1.0771451345354273</v>
      </c>
      <c r="N155" s="29">
        <f t="shared" si="4"/>
        <v>63.701956342533471</v>
      </c>
    </row>
    <row r="156" spans="1:14" x14ac:dyDescent="0.25">
      <c r="A156" s="46" t="s">
        <v>539</v>
      </c>
      <c r="B156" s="31" t="s">
        <v>775</v>
      </c>
      <c r="C156" s="52">
        <f>VLOOKUP(B156,'3.1 Metadata'!B157:I329,5,FALSE)</f>
        <v>5804343</v>
      </c>
      <c r="D156" s="53">
        <v>208.99115599273443</v>
      </c>
      <c r="E156" s="54">
        <v>3.430541416393174</v>
      </c>
      <c r="F156" s="55">
        <v>74</v>
      </c>
      <c r="G156" s="54">
        <v>1.2146928591653912</v>
      </c>
      <c r="H156" s="55">
        <v>62.307620724045826</v>
      </c>
      <c r="I156" s="54">
        <v>1.0227651616903244</v>
      </c>
      <c r="J156" s="57">
        <v>3.0740915066676093</v>
      </c>
      <c r="K156" s="54">
        <v>5.0460500021217887E-2</v>
      </c>
      <c r="L156" s="55">
        <v>9.6109701786520247</v>
      </c>
      <c r="M156" s="54">
        <v>0.15776184926567752</v>
      </c>
      <c r="N156" s="29">
        <f t="shared" si="4"/>
        <v>363.86006018863571</v>
      </c>
    </row>
    <row r="157" spans="1:14" x14ac:dyDescent="0.25">
      <c r="A157" s="46" t="s">
        <v>540</v>
      </c>
      <c r="B157" s="31" t="s">
        <v>776</v>
      </c>
      <c r="C157" s="52">
        <f>VLOOKUP(B157,'3.1 Metadata'!B158:I330,5,FALSE)</f>
        <v>5457012</v>
      </c>
      <c r="D157" s="53">
        <v>3205</v>
      </c>
      <c r="E157" s="54">
        <v>59.223129283629284</v>
      </c>
      <c r="F157" s="55">
        <v>12.977794635922884</v>
      </c>
      <c r="G157" s="54">
        <v>0.23980830250847157</v>
      </c>
      <c r="H157" s="55">
        <v>13.818408979110979</v>
      </c>
      <c r="I157" s="54">
        <v>0.25534147315567957</v>
      </c>
      <c r="J157" s="56">
        <v>27</v>
      </c>
      <c r="K157" s="54">
        <v>0.49891559770920135</v>
      </c>
      <c r="L157" s="55">
        <v>10.403431182456716</v>
      </c>
      <c r="M157" s="54">
        <v>0.19223829950451612</v>
      </c>
      <c r="N157" s="29">
        <f t="shared" si="4"/>
        <v>3329.6090677539974</v>
      </c>
    </row>
    <row r="158" spans="1:14" x14ac:dyDescent="0.25">
      <c r="A158" s="46" t="s">
        <v>541</v>
      </c>
      <c r="B158" s="31" t="s">
        <v>777</v>
      </c>
      <c r="C158" s="52">
        <f>VLOOKUP(B158,'3.1 Metadata'!B159:I331,5,FALSE)</f>
        <v>2078654</v>
      </c>
      <c r="D158" s="53">
        <v>16</v>
      </c>
      <c r="E158" s="54">
        <v>0.29356596968601095</v>
      </c>
      <c r="F158" s="55">
        <v>0.25814221160783202</v>
      </c>
      <c r="G158" s="54">
        <v>4.7363605417215411E-3</v>
      </c>
      <c r="H158" s="55">
        <v>6</v>
      </c>
      <c r="I158" s="54">
        <v>0.11008723863225413</v>
      </c>
      <c r="J158" s="56">
        <v>26</v>
      </c>
      <c r="K158" s="54">
        <v>0.47704470073976785</v>
      </c>
      <c r="L158" s="55">
        <v>52</v>
      </c>
      <c r="M158" s="54">
        <v>0.95408940147953569</v>
      </c>
      <c r="N158" s="29">
        <f t="shared" si="4"/>
        <v>102.09766588268712</v>
      </c>
    </row>
    <row r="159" spans="1:14" x14ac:dyDescent="0.25">
      <c r="A159" s="46" t="s">
        <v>542</v>
      </c>
      <c r="B159" s="31" t="s">
        <v>778</v>
      </c>
      <c r="C159" s="52">
        <f>VLOOKUP(B159,'3.1 Metadata'!B160:I332,5,FALSE)</f>
        <v>669821</v>
      </c>
      <c r="D159" s="53">
        <v>83</v>
      </c>
      <c r="E159" s="54">
        <v>4.0057973056910807</v>
      </c>
      <c r="F159" s="55">
        <v>57</v>
      </c>
      <c r="G159" s="54">
        <v>2.7509692340288141</v>
      </c>
      <c r="H159" s="55">
        <v>14</v>
      </c>
      <c r="I159" s="54">
        <v>0.67567665397198939</v>
      </c>
      <c r="J159" s="56">
        <v>10</v>
      </c>
      <c r="K159" s="54">
        <v>0.48262618140856389</v>
      </c>
      <c r="L159" s="55">
        <v>2</v>
      </c>
      <c r="M159" s="54">
        <v>9.6525236281712751E-2</v>
      </c>
      <c r="N159" s="29">
        <f t="shared" si="4"/>
        <v>174.01159461138215</v>
      </c>
    </row>
    <row r="160" spans="1:14" x14ac:dyDescent="0.25">
      <c r="A160" s="46" t="s">
        <v>543</v>
      </c>
      <c r="B160" s="31" t="s">
        <v>779</v>
      </c>
      <c r="C160" s="52">
        <f>VLOOKUP(B160,'3.1 Metadata'!B161:I333,5,FALSE)</f>
        <v>15442906</v>
      </c>
      <c r="D160" s="53">
        <v>1443.1514056631997</v>
      </c>
      <c r="E160" s="54">
        <v>257.14035854455648</v>
      </c>
      <c r="F160" s="55">
        <v>205.75647214892948</v>
      </c>
      <c r="G160" s="54">
        <v>36.661637035183283</v>
      </c>
      <c r="H160" s="55">
        <v>36.501937591784213</v>
      </c>
      <c r="I160" s="54">
        <v>6.5039061619518908</v>
      </c>
      <c r="J160" s="57">
        <v>3.7471967337553891</v>
      </c>
      <c r="K160" s="54">
        <v>0.66767458208035357</v>
      </c>
      <c r="L160" s="55">
        <v>4.3096112049773723</v>
      </c>
      <c r="M160" s="54">
        <v>0.7678854526883534</v>
      </c>
      <c r="N160" s="29">
        <f t="shared" si="4"/>
        <v>1995.2080851191065</v>
      </c>
    </row>
    <row r="161" spans="1:14" x14ac:dyDescent="0.25">
      <c r="A161" s="46" t="s">
        <v>544</v>
      </c>
      <c r="B161" s="31" t="s">
        <v>780</v>
      </c>
      <c r="C161" s="52">
        <f>VLOOKUP(B161,'3.1 Metadata'!B162:I334,5,FALSE)</f>
        <v>58558267</v>
      </c>
      <c r="D161" s="53">
        <v>3773.3940044371475</v>
      </c>
      <c r="E161" s="54">
        <v>35.952209652738183</v>
      </c>
      <c r="F161" s="55">
        <v>1526.4368881339078</v>
      </c>
      <c r="G161" s="54">
        <v>14.543612185563278</v>
      </c>
      <c r="H161" s="55">
        <v>62.786568387915835</v>
      </c>
      <c r="I161" s="54">
        <v>0.59821896875967573</v>
      </c>
      <c r="J161" s="57">
        <v>8.8510559841687009</v>
      </c>
      <c r="K161" s="54">
        <v>8.433124662220956E-2</v>
      </c>
      <c r="L161" s="55">
        <v>4.1948853747187798</v>
      </c>
      <c r="M161" s="54">
        <v>3.9968102531500911E-2</v>
      </c>
      <c r="N161" s="29">
        <f t="shared" si="4"/>
        <v>5426.8817424740737</v>
      </c>
    </row>
    <row r="162" spans="1:14" x14ac:dyDescent="0.25">
      <c r="A162" s="46" t="s">
        <v>545</v>
      </c>
      <c r="B162" s="30" t="s">
        <v>781</v>
      </c>
      <c r="C162" s="52">
        <f>VLOOKUP(B162,'3.1 Metadata'!B163:I335,5,FALSE)</f>
        <v>11062114</v>
      </c>
      <c r="D162" s="53">
        <v>3105</v>
      </c>
      <c r="E162" s="54">
        <v>5.8833415788539245</v>
      </c>
      <c r="F162" s="55">
        <v>289</v>
      </c>
      <c r="G162" s="54">
        <v>0.54759604389332828</v>
      </c>
      <c r="H162" s="55">
        <v>279</v>
      </c>
      <c r="I162" s="54">
        <v>0.52864808389701934</v>
      </c>
      <c r="J162" s="56">
        <v>63</v>
      </c>
      <c r="K162" s="54">
        <v>0.11937214797674632</v>
      </c>
      <c r="L162" s="55">
        <v>14</v>
      </c>
      <c r="M162" s="54">
        <v>2.6527143994832515E-2</v>
      </c>
      <c r="N162" s="29">
        <f t="shared" ref="N162:N193" si="5">SUM(D162:M162)</f>
        <v>3757.1054849986162</v>
      </c>
    </row>
    <row r="163" spans="1:14" x14ac:dyDescent="0.25">
      <c r="A163" s="46" t="s">
        <v>546</v>
      </c>
      <c r="B163" s="31" t="s">
        <v>782</v>
      </c>
      <c r="C163" s="52">
        <f>VLOOKUP(B163,'3.1 Metadata'!B164:I336,5,FALSE)</f>
        <v>46736782</v>
      </c>
      <c r="D163" s="53">
        <v>5218.6259775987455</v>
      </c>
      <c r="E163" s="54">
        <v>11.120740921586478</v>
      </c>
      <c r="F163" s="55">
        <v>221.63094134174898</v>
      </c>
      <c r="G163" s="54">
        <v>0.47228912159039355</v>
      </c>
      <c r="H163" s="55">
        <v>550</v>
      </c>
      <c r="I163" s="54">
        <v>1.1720340819839545</v>
      </c>
      <c r="J163" s="56">
        <v>141</v>
      </c>
      <c r="K163" s="54">
        <v>0.3004669191995229</v>
      </c>
      <c r="L163" s="55">
        <v>76</v>
      </c>
      <c r="M163" s="54">
        <v>0.161953800419601</v>
      </c>
      <c r="N163" s="29">
        <f t="shared" si="5"/>
        <v>6220.4844037852754</v>
      </c>
    </row>
    <row r="164" spans="1:14" x14ac:dyDescent="0.25">
      <c r="A164" s="46" t="s">
        <v>547</v>
      </c>
      <c r="B164" s="31" t="s">
        <v>783</v>
      </c>
      <c r="C164" s="52">
        <f>VLOOKUP(B164,'3.1 Metadata'!B165:I337,5,FALSE)</f>
        <v>21323734</v>
      </c>
      <c r="D164" s="53">
        <v>58000</v>
      </c>
      <c r="E164" s="54">
        <v>272.64315504915373</v>
      </c>
      <c r="F164" s="55">
        <v>942.87596770828941</v>
      </c>
      <c r="G164" s="54">
        <v>4.4322185975174495</v>
      </c>
      <c r="H164" s="55">
        <v>176.05136534580342</v>
      </c>
      <c r="I164" s="54">
        <v>0.82757240859639825</v>
      </c>
      <c r="J164" s="57">
        <v>54.876203771134243</v>
      </c>
      <c r="K164" s="54">
        <v>0.25795898850486748</v>
      </c>
      <c r="L164" s="55">
        <v>12.126498253844707</v>
      </c>
      <c r="M164" s="54">
        <v>5.7003564545280605E-2</v>
      </c>
      <c r="N164" s="29">
        <f t="shared" si="5"/>
        <v>59464.147943687392</v>
      </c>
    </row>
    <row r="165" spans="1:14" x14ac:dyDescent="0.25">
      <c r="A165" s="46" t="s">
        <v>548</v>
      </c>
      <c r="B165" s="30" t="s">
        <v>784</v>
      </c>
      <c r="C165" s="52">
        <f>VLOOKUP(B165,'3.1 Metadata'!B166:I338,5,FALSE)</f>
        <v>42813237</v>
      </c>
      <c r="D165" s="53">
        <v>4298.5768763686328</v>
      </c>
      <c r="E165" s="54">
        <v>38.053390970274911</v>
      </c>
      <c r="F165" s="55">
        <v>139.59858550938685</v>
      </c>
      <c r="G165" s="54">
        <v>1.2358042454677955</v>
      </c>
      <c r="H165" s="55">
        <v>57.301716391535514</v>
      </c>
      <c r="I165" s="54">
        <v>0.50726663261562577</v>
      </c>
      <c r="J165" s="57">
        <v>174.09671819593811</v>
      </c>
      <c r="K165" s="54">
        <v>1.5412008845468119</v>
      </c>
      <c r="L165" s="55">
        <v>5.2038740026110117</v>
      </c>
      <c r="M165" s="54">
        <v>4.6067584150942198E-2</v>
      </c>
      <c r="N165" s="29">
        <f t="shared" si="5"/>
        <v>4716.1615007851615</v>
      </c>
    </row>
    <row r="166" spans="1:14" x14ac:dyDescent="0.25">
      <c r="A166" s="46" t="s">
        <v>549</v>
      </c>
      <c r="B166" s="31" t="s">
        <v>785</v>
      </c>
      <c r="C166" s="52">
        <f>VLOOKUP(B166,'3.1 Metadata'!B167:I339,5,FALSE)</f>
        <v>581363</v>
      </c>
      <c r="D166" s="53">
        <v>4088</v>
      </c>
      <c r="E166" s="54">
        <v>10.768009297996915</v>
      </c>
      <c r="F166" s="55">
        <v>1398</v>
      </c>
      <c r="G166" s="54">
        <v>3.6824063108120555</v>
      </c>
      <c r="H166" s="55">
        <v>242</v>
      </c>
      <c r="I166" s="54">
        <v>0.63744086353112839</v>
      </c>
      <c r="J166" s="56">
        <v>256</v>
      </c>
      <c r="K166" s="54">
        <v>0.67431760770235072</v>
      </c>
      <c r="L166" s="55">
        <v>13</v>
      </c>
      <c r="M166" s="54">
        <v>3.4242691016134995E-2</v>
      </c>
      <c r="N166" s="29">
        <f t="shared" si="5"/>
        <v>6012.7964167710597</v>
      </c>
    </row>
    <row r="167" spans="1:14" x14ac:dyDescent="0.25">
      <c r="A167" s="46" t="s">
        <v>550</v>
      </c>
      <c r="B167" s="31" t="s">
        <v>786</v>
      </c>
      <c r="C167" s="52">
        <f>VLOOKUP(B167,'3.1 Metadata'!B168:I340,5,FALSE)</f>
        <v>1148133</v>
      </c>
      <c r="D167" s="53">
        <v>244</v>
      </c>
      <c r="E167" s="54">
        <v>45.245848137132008</v>
      </c>
      <c r="F167" s="55">
        <v>6</v>
      </c>
      <c r="G167" s="54">
        <v>1.1126028230442295</v>
      </c>
      <c r="H167" s="55">
        <v>1</v>
      </c>
      <c r="I167" s="54">
        <v>0.18543380384070493</v>
      </c>
      <c r="J167" s="57">
        <v>2.0324415306732959</v>
      </c>
      <c r="K167" s="54">
        <v>0.37688336411657403</v>
      </c>
      <c r="L167" s="55">
        <v>1</v>
      </c>
      <c r="M167" s="54">
        <v>0.18543380384070493</v>
      </c>
      <c r="N167" s="29">
        <f t="shared" si="5"/>
        <v>301.13864346264745</v>
      </c>
    </row>
    <row r="168" spans="1:14" x14ac:dyDescent="0.25">
      <c r="A168" s="46" t="s">
        <v>551</v>
      </c>
      <c r="B168" s="31" t="s">
        <v>787</v>
      </c>
      <c r="C168" s="52">
        <f>VLOOKUP(B168,'3.1 Metadata'!B169:I341,5,FALSE)</f>
        <v>10036391</v>
      </c>
      <c r="D168" s="53">
        <v>162</v>
      </c>
      <c r="E168" s="54">
        <v>12.965040807866098</v>
      </c>
      <c r="F168" s="55">
        <v>8</v>
      </c>
      <c r="G168" s="54">
        <v>0.64024892878351103</v>
      </c>
      <c r="H168" s="55">
        <v>2</v>
      </c>
      <c r="I168" s="54">
        <v>0.16006223219587778</v>
      </c>
      <c r="J168" s="56">
        <v>6</v>
      </c>
      <c r="K168" s="54">
        <v>0.4801866965876333</v>
      </c>
      <c r="L168" s="55">
        <v>2</v>
      </c>
      <c r="M168" s="54">
        <v>0.16006223219587778</v>
      </c>
      <c r="N168" s="29">
        <f t="shared" si="5"/>
        <v>194.405600897629</v>
      </c>
    </row>
    <row r="169" spans="1:14" x14ac:dyDescent="0.25">
      <c r="A169" s="46" t="s">
        <v>552</v>
      </c>
      <c r="B169" s="31" t="s">
        <v>788</v>
      </c>
      <c r="C169" s="52">
        <f>VLOOKUP(B169,'3.1 Metadata'!B170:I342,5,FALSE)</f>
        <v>8591361</v>
      </c>
      <c r="D169" s="53">
        <v>546.48035173409403</v>
      </c>
      <c r="E169" s="54">
        <v>5.7096892337310479</v>
      </c>
      <c r="F169" s="55">
        <v>30.593584588527023</v>
      </c>
      <c r="G169" s="54">
        <v>0.31964527176879809</v>
      </c>
      <c r="H169" s="55">
        <v>6.2847621643091331</v>
      </c>
      <c r="I169" s="54">
        <v>6.5663914086295502E-2</v>
      </c>
      <c r="J169" s="57">
        <v>30.979899225679944</v>
      </c>
      <c r="K169" s="54">
        <v>0.3236815312931991</v>
      </c>
      <c r="L169" s="55">
        <v>5.3606270659933655</v>
      </c>
      <c r="M169" s="54">
        <v>5.6008444855566469E-2</v>
      </c>
      <c r="N169" s="29">
        <f t="shared" si="5"/>
        <v>626.1739131743384</v>
      </c>
    </row>
    <row r="170" spans="1:14" x14ac:dyDescent="0.25">
      <c r="A170" s="46" t="s">
        <v>553</v>
      </c>
      <c r="B170" s="31" t="s">
        <v>789</v>
      </c>
      <c r="C170" s="52">
        <f>VLOOKUP(B170,'3.1 Metadata'!B171:I343,5,FALSE)</f>
        <v>17070132</v>
      </c>
      <c r="D170" s="53">
        <v>364.38337974356648</v>
      </c>
      <c r="E170" s="54">
        <v>4.510905087336746</v>
      </c>
      <c r="F170" s="55">
        <v>32.156156432071214</v>
      </c>
      <c r="G170" s="54">
        <v>0.39807899509771016</v>
      </c>
      <c r="H170" s="55">
        <v>6.5450404788231715</v>
      </c>
      <c r="I170" s="54">
        <v>8.1024706487781706E-2</v>
      </c>
      <c r="J170" s="57">
        <v>67.251624027950157</v>
      </c>
      <c r="K170" s="54">
        <v>0.83254536244993127</v>
      </c>
      <c r="L170" s="55">
        <v>8.2122772643230064</v>
      </c>
      <c r="M170" s="54">
        <v>0.10166436053237304</v>
      </c>
      <c r="N170" s="29">
        <f t="shared" si="5"/>
        <v>484.47269645863861</v>
      </c>
    </row>
    <row r="171" spans="1:14" x14ac:dyDescent="0.25">
      <c r="A171" s="46" t="s">
        <v>554</v>
      </c>
      <c r="B171" s="31" t="s">
        <v>790</v>
      </c>
      <c r="C171" s="52">
        <f>VLOOKUP(B171,'3.1 Metadata'!B172:I344,5,FALSE)</f>
        <v>9321023</v>
      </c>
      <c r="D171" s="53">
        <v>672.98949050467638</v>
      </c>
      <c r="E171" s="54">
        <v>3.0732834770378821</v>
      </c>
      <c r="F171" s="55">
        <v>214.04805594718866</v>
      </c>
      <c r="G171" s="54">
        <v>0.97747492779013023</v>
      </c>
      <c r="H171" s="55">
        <v>210.8303623760435</v>
      </c>
      <c r="I171" s="54">
        <v>0.96278096209542707</v>
      </c>
      <c r="J171" s="57">
        <v>168.07025983473659</v>
      </c>
      <c r="K171" s="54">
        <v>0.76751206344130918</v>
      </c>
      <c r="L171" s="55">
        <v>50.623987754993934</v>
      </c>
      <c r="M171" s="54">
        <v>0.23118022986141987</v>
      </c>
      <c r="N171" s="29">
        <f t="shared" si="5"/>
        <v>1322.5743880778653</v>
      </c>
    </row>
    <row r="172" spans="1:14" x14ac:dyDescent="0.25">
      <c r="A172" s="46" t="s">
        <v>555</v>
      </c>
      <c r="B172" s="31" t="s">
        <v>791</v>
      </c>
      <c r="C172" s="52">
        <f>VLOOKUP(B172,'3.1 Metadata'!B173:I345,5,FALSE)</f>
        <v>69625581</v>
      </c>
      <c r="D172" s="53">
        <v>1701</v>
      </c>
      <c r="E172" s="54">
        <v>20.724103338347245</v>
      </c>
      <c r="F172" s="55">
        <v>840</v>
      </c>
      <c r="G172" s="54">
        <v>10.234125105356664</v>
      </c>
      <c r="H172" s="55">
        <v>249</v>
      </c>
      <c r="I172" s="54">
        <v>3.0336870848021533</v>
      </c>
      <c r="J172" s="56">
        <v>132</v>
      </c>
      <c r="K172" s="54">
        <v>1.6082196594131897</v>
      </c>
      <c r="L172" s="55">
        <v>3</v>
      </c>
      <c r="M172" s="54">
        <v>3.6550446804845226E-2</v>
      </c>
      <c r="N172" s="29">
        <f t="shared" si="5"/>
        <v>2960.6366856347245</v>
      </c>
    </row>
    <row r="173" spans="1:14" x14ac:dyDescent="0.25">
      <c r="A173" s="46" t="s">
        <v>556</v>
      </c>
      <c r="B173" s="31" t="s">
        <v>792</v>
      </c>
      <c r="C173" s="52">
        <f>VLOOKUP(B173,'3.1 Metadata'!B174:I346,5,FALSE)</f>
        <v>2083458</v>
      </c>
      <c r="D173" s="53">
        <v>1889.7318035927744</v>
      </c>
      <c r="E173" s="54">
        <v>3.8367753624262844</v>
      </c>
      <c r="F173" s="55">
        <v>310.96981360229012</v>
      </c>
      <c r="G173" s="54">
        <v>0.6313707146269053</v>
      </c>
      <c r="H173" s="55">
        <v>98.932917205106648</v>
      </c>
      <c r="I173" s="54">
        <v>0.20086627030557744</v>
      </c>
      <c r="J173" s="57">
        <v>13.887773364505135</v>
      </c>
      <c r="K173" s="54">
        <v>2.8196734892532778E-2</v>
      </c>
      <c r="L173" s="55">
        <v>7.752628153030618</v>
      </c>
      <c r="M173" s="54">
        <v>1.5740377885924677E-2</v>
      </c>
      <c r="N173" s="29">
        <f t="shared" si="5"/>
        <v>2325.9878853778437</v>
      </c>
    </row>
    <row r="174" spans="1:14" x14ac:dyDescent="0.25">
      <c r="A174" s="46" t="s">
        <v>557</v>
      </c>
      <c r="B174" s="31" t="s">
        <v>793</v>
      </c>
      <c r="C174" s="52">
        <f>VLOOKUP(B174,'3.1 Metadata'!B175:I347,5,FALSE)</f>
        <v>1293120</v>
      </c>
      <c r="D174" s="53">
        <v>28339</v>
      </c>
      <c r="E174" s="54">
        <v>42.290386065157371</v>
      </c>
      <c r="F174" s="55">
        <v>453.1480937989889</v>
      </c>
      <c r="G174" s="54">
        <v>0.67623444128054577</v>
      </c>
      <c r="H174" s="55">
        <v>737</v>
      </c>
      <c r="I174" s="54">
        <v>1.0998276061265742</v>
      </c>
      <c r="J174" s="56">
        <v>413</v>
      </c>
      <c r="K174" s="54">
        <v>0.61632130438300559</v>
      </c>
      <c r="L174" s="55">
        <v>86</v>
      </c>
      <c r="M174" s="54">
        <v>0.12833809243810773</v>
      </c>
      <c r="N174" s="29">
        <f t="shared" si="5"/>
        <v>30072.959201308375</v>
      </c>
    </row>
    <row r="175" spans="1:14" x14ac:dyDescent="0.25">
      <c r="A175" s="46" t="s">
        <v>558</v>
      </c>
      <c r="B175" s="31" t="s">
        <v>794</v>
      </c>
      <c r="C175" s="52">
        <f>VLOOKUP(B175,'3.1 Metadata'!B176:I348,5,FALSE)</f>
        <v>8082359</v>
      </c>
      <c r="D175" s="53">
        <v>1037.9552636445335</v>
      </c>
      <c r="E175" s="54">
        <v>91.621017217596361</v>
      </c>
      <c r="F175" s="55">
        <v>332.03536618644603</v>
      </c>
      <c r="G175" s="54">
        <v>29.308987648852707</v>
      </c>
      <c r="H175" s="55">
        <v>42.757720208579656</v>
      </c>
      <c r="I175" s="54">
        <v>3.7742530498473057</v>
      </c>
      <c r="J175" s="57">
        <v>4.7948957880396152</v>
      </c>
      <c r="K175" s="54">
        <v>0.42324871306111378</v>
      </c>
      <c r="L175" s="55">
        <v>5.9419979803821006</v>
      </c>
      <c r="M175" s="54">
        <v>0.5245042039248764</v>
      </c>
      <c r="N175" s="29">
        <f t="shared" si="5"/>
        <v>1549.1372546412636</v>
      </c>
    </row>
    <row r="176" spans="1:14" x14ac:dyDescent="0.25">
      <c r="A176" s="46" t="s">
        <v>559</v>
      </c>
      <c r="B176" s="31" t="s">
        <v>795</v>
      </c>
      <c r="C176" s="52">
        <f>VLOOKUP(B176,'3.1 Metadata'!B177:I349,5,FALSE)</f>
        <v>104497</v>
      </c>
      <c r="D176" s="53">
        <v>1474.9167118643209</v>
      </c>
      <c r="E176" s="54">
        <v>21.635919118817107</v>
      </c>
      <c r="F176" s="55">
        <v>746</v>
      </c>
      <c r="G176" s="54">
        <v>10.943259055106788</v>
      </c>
      <c r="H176" s="55">
        <v>35</v>
      </c>
      <c r="I176" s="54">
        <v>0.51342368221010415</v>
      </c>
      <c r="J176" s="57">
        <v>40.965806883295457</v>
      </c>
      <c r="K176" s="54">
        <v>0.60093758327798807</v>
      </c>
      <c r="L176" s="55">
        <v>6</v>
      </c>
      <c r="M176" s="54">
        <v>8.8015488378875004E-2</v>
      </c>
      <c r="N176" s="29">
        <f t="shared" si="5"/>
        <v>2336.6640736754075</v>
      </c>
    </row>
    <row r="177" spans="1:14" x14ac:dyDescent="0.25">
      <c r="A177" s="46" t="s">
        <v>560</v>
      </c>
      <c r="B177" s="31" t="s">
        <v>796</v>
      </c>
      <c r="C177" s="52">
        <f>VLOOKUP(B177,'3.1 Metadata'!B178:I350,5,FALSE)</f>
        <v>1394969</v>
      </c>
      <c r="D177" s="53">
        <v>15</v>
      </c>
      <c r="E177" s="54">
        <v>14.241903477872832</v>
      </c>
      <c r="F177" s="55">
        <v>14</v>
      </c>
      <c r="G177" s="54">
        <v>13.29244324601464</v>
      </c>
      <c r="H177" s="55">
        <v>3</v>
      </c>
      <c r="I177" s="54">
        <v>2.8483806955745661</v>
      </c>
      <c r="J177" s="56">
        <v>1</v>
      </c>
      <c r="K177" s="54">
        <v>0.94946023185818862</v>
      </c>
      <c r="L177" s="55">
        <v>0.4099575967446919</v>
      </c>
      <c r="M177" s="54">
        <v>0.38923843485724097</v>
      </c>
      <c r="N177" s="29">
        <f t="shared" si="5"/>
        <v>65.131383682922163</v>
      </c>
    </row>
    <row r="178" spans="1:14" x14ac:dyDescent="0.25">
      <c r="A178" s="46" t="s">
        <v>561</v>
      </c>
      <c r="B178" s="31" t="s">
        <v>797</v>
      </c>
      <c r="C178" s="52">
        <f>VLOOKUP(B178,'3.1 Metadata'!B179:I351,5,FALSE)</f>
        <v>11694721</v>
      </c>
      <c r="D178" s="53">
        <v>105</v>
      </c>
      <c r="E178" s="54">
        <v>7.8290960525697706</v>
      </c>
      <c r="F178" s="55">
        <v>4</v>
      </c>
      <c r="G178" s="54">
        <v>0.29825127819313413</v>
      </c>
      <c r="H178" s="55">
        <v>10.922902396235724</v>
      </c>
      <c r="I178" s="54">
        <v>0.81444240031403792</v>
      </c>
      <c r="J178" s="57">
        <v>13.365604394703709</v>
      </c>
      <c r="K178" s="54">
        <v>0.99657714863603797</v>
      </c>
      <c r="L178" s="55">
        <v>9.4324614557006434</v>
      </c>
      <c r="M178" s="54">
        <v>0.70331092141754681</v>
      </c>
      <c r="N178" s="29">
        <f t="shared" si="5"/>
        <v>153.3626460477706</v>
      </c>
    </row>
    <row r="179" spans="1:14" x14ac:dyDescent="0.25">
      <c r="A179" s="46" t="s">
        <v>562</v>
      </c>
      <c r="B179" s="31" t="s">
        <v>798</v>
      </c>
      <c r="C179" s="52">
        <f>VLOOKUP(B179,'3.1 Metadata'!B180:I352,5,FALSE)</f>
        <v>83429607</v>
      </c>
      <c r="D179" s="53">
        <v>2058</v>
      </c>
      <c r="E179" s="54">
        <v>18.715020167753142</v>
      </c>
      <c r="F179" s="55">
        <v>178.41983983621952</v>
      </c>
      <c r="G179" s="54">
        <v>1.6225125854529325</v>
      </c>
      <c r="H179" s="55">
        <v>131</v>
      </c>
      <c r="I179" s="54">
        <v>1.1912865121358902</v>
      </c>
      <c r="J179" s="56">
        <v>95</v>
      </c>
      <c r="K179" s="54">
        <v>0.8639100660527449</v>
      </c>
      <c r="L179" s="55">
        <v>30</v>
      </c>
      <c r="M179" s="54">
        <v>0.27281370506928787</v>
      </c>
      <c r="N179" s="29">
        <f t="shared" si="5"/>
        <v>2515.0853828726836</v>
      </c>
    </row>
    <row r="180" spans="1:14" x14ac:dyDescent="0.25">
      <c r="A180" s="46" t="s">
        <v>563</v>
      </c>
      <c r="B180" s="31" t="s">
        <v>799</v>
      </c>
      <c r="C180" s="52">
        <f>VLOOKUP(B180,'3.1 Metadata'!B181:I353,5,FALSE)</f>
        <v>5942094</v>
      </c>
      <c r="D180" s="53">
        <v>7518</v>
      </c>
      <c r="E180" s="54">
        <v>10.033010847702537</v>
      </c>
      <c r="F180" s="55">
        <v>203</v>
      </c>
      <c r="G180" s="54">
        <v>0.27090997633461233</v>
      </c>
      <c r="H180" s="55">
        <v>182.64096011378427</v>
      </c>
      <c r="I180" s="54">
        <v>0.24374018808943923</v>
      </c>
      <c r="J180" s="56">
        <v>924</v>
      </c>
      <c r="K180" s="54">
        <v>1.23310747848858</v>
      </c>
      <c r="L180" s="55">
        <v>237</v>
      </c>
      <c r="M180" s="54">
        <v>0.31628406104090212</v>
      </c>
      <c r="N180" s="29">
        <f t="shared" si="5"/>
        <v>9076.7380126654407</v>
      </c>
    </row>
    <row r="181" spans="1:14" x14ac:dyDescent="0.25">
      <c r="A181" s="46" t="s">
        <v>564</v>
      </c>
      <c r="B181" s="31" t="s">
        <v>800</v>
      </c>
      <c r="C181" s="52">
        <f>VLOOKUP(B181,'3.1 Metadata'!B182:I354,5,FALSE)</f>
        <v>11655</v>
      </c>
      <c r="D181" s="53">
        <v>304.08848986165356</v>
      </c>
      <c r="E181" s="54">
        <v>5.8031357176323821</v>
      </c>
      <c r="F181" s="55">
        <v>527.556399867339</v>
      </c>
      <c r="G181" s="54">
        <v>10.067731891228576</v>
      </c>
      <c r="H181" s="55">
        <v>418.99724474649361</v>
      </c>
      <c r="I181" s="54">
        <v>7.9960207559455974</v>
      </c>
      <c r="J181" s="57">
        <v>8.1516027058436933</v>
      </c>
      <c r="K181" s="54">
        <v>0.15556279963030456</v>
      </c>
      <c r="L181" s="55">
        <v>3.3392023454512092</v>
      </c>
      <c r="M181" s="54">
        <v>6.3724359998320809E-2</v>
      </c>
      <c r="N181" s="29">
        <f t="shared" si="5"/>
        <v>1286.2191150512165</v>
      </c>
    </row>
    <row r="182" spans="1:14" x14ac:dyDescent="0.25">
      <c r="A182" s="46" t="s">
        <v>565</v>
      </c>
      <c r="B182" s="31" t="s">
        <v>801</v>
      </c>
      <c r="C182" s="52">
        <f>VLOOKUP(B182,'3.1 Metadata'!B183:I355,5,FALSE)</f>
        <v>44269587</v>
      </c>
      <c r="D182" s="53">
        <v>3.2232764234011833</v>
      </c>
      <c r="E182" s="54">
        <v>32.637468847723603</v>
      </c>
      <c r="F182" s="55">
        <v>4.993046323271864</v>
      </c>
      <c r="G182" s="54">
        <v>50.557374678734959</v>
      </c>
      <c r="H182" s="55">
        <v>0.16057874704457156</v>
      </c>
      <c r="I182" s="54">
        <v>1.6259492410345442</v>
      </c>
      <c r="J182" s="57">
        <v>0.29995582151712996</v>
      </c>
      <c r="K182" s="54">
        <v>3.0372197399466381</v>
      </c>
      <c r="L182" s="55">
        <v>2.3802666924628933E-2</v>
      </c>
      <c r="M182" s="54">
        <v>0.24101525845108274</v>
      </c>
      <c r="N182" s="29">
        <f t="shared" si="5"/>
        <v>96.799687748050204</v>
      </c>
    </row>
    <row r="183" spans="1:14" x14ac:dyDescent="0.25">
      <c r="A183" s="46" t="s">
        <v>566</v>
      </c>
      <c r="B183" s="31" t="s">
        <v>802</v>
      </c>
      <c r="C183" s="52">
        <f>VLOOKUP(B183,'3.1 Metadata'!B184:I356,5,FALSE)</f>
        <v>43993643</v>
      </c>
      <c r="D183" s="53">
        <v>3605</v>
      </c>
      <c r="E183" s="54">
        <v>9.5931554738358873</v>
      </c>
      <c r="F183" s="55">
        <v>1472</v>
      </c>
      <c r="G183" s="54">
        <v>3.9170942739213386</v>
      </c>
      <c r="H183" s="55">
        <v>136</v>
      </c>
      <c r="I183" s="54">
        <v>0.36190544922099321</v>
      </c>
      <c r="J183" s="56">
        <v>14</v>
      </c>
      <c r="K183" s="54">
        <v>3.725497271392577E-2</v>
      </c>
      <c r="L183" s="55">
        <v>2</v>
      </c>
      <c r="M183" s="54">
        <v>5.3221389591322525E-3</v>
      </c>
      <c r="N183" s="29">
        <f t="shared" si="5"/>
        <v>5242.9147323086509</v>
      </c>
    </row>
    <row r="184" spans="1:14" x14ac:dyDescent="0.25">
      <c r="A184" s="46" t="s">
        <v>567</v>
      </c>
      <c r="B184" s="31" t="s">
        <v>803</v>
      </c>
      <c r="C184" s="52">
        <f>VLOOKUP(B184,'3.1 Metadata'!B185:I357,5,FALSE)</f>
        <v>9770526</v>
      </c>
      <c r="D184" s="53">
        <v>580.63043952840792</v>
      </c>
      <c r="E184" s="54">
        <v>1.2834787292202079</v>
      </c>
      <c r="F184" s="55">
        <v>52.653966496399406</v>
      </c>
      <c r="G184" s="54">
        <v>0.11639115245506464</v>
      </c>
      <c r="H184" s="55">
        <v>171.82561022701879</v>
      </c>
      <c r="I184" s="54">
        <v>0.37981907397204406</v>
      </c>
      <c r="J184" s="57">
        <v>38.314687119866129</v>
      </c>
      <c r="K184" s="54">
        <v>8.4694295350785959E-2</v>
      </c>
      <c r="L184" s="55">
        <v>15.485538796425534</v>
      </c>
      <c r="M184" s="54">
        <v>3.4230653962732956E-2</v>
      </c>
      <c r="N184" s="29">
        <f t="shared" si="5"/>
        <v>860.80885607307857</v>
      </c>
    </row>
    <row r="185" spans="1:14" x14ac:dyDescent="0.25">
      <c r="A185" s="46" t="s">
        <v>568</v>
      </c>
      <c r="B185" s="31" t="s">
        <v>804</v>
      </c>
      <c r="C185" s="52">
        <f>VLOOKUP(B185,'3.1 Metadata'!B186:I358,5,FALSE)</f>
        <v>67530161</v>
      </c>
      <c r="D185" s="53">
        <v>1226.8645944360219</v>
      </c>
      <c r="E185" s="54">
        <v>13.126981175158422</v>
      </c>
      <c r="F185" s="55">
        <v>70.166555193551346</v>
      </c>
      <c r="G185" s="54">
        <v>0.75075526128037973</v>
      </c>
      <c r="H185" s="55">
        <v>135.16563192344694</v>
      </c>
      <c r="I185" s="54">
        <v>1.4462204825489455</v>
      </c>
      <c r="J185" s="57">
        <v>33.663461912160699</v>
      </c>
      <c r="K185" s="54">
        <v>0.36018614671550864</v>
      </c>
      <c r="L185" s="55">
        <v>1.4968595214992044</v>
      </c>
      <c r="M185" s="54">
        <v>1.6015823465513952E-2</v>
      </c>
      <c r="N185" s="29">
        <f t="shared" si="5"/>
        <v>1483.0572618758488</v>
      </c>
    </row>
    <row r="186" spans="1:14" x14ac:dyDescent="0.25">
      <c r="A186" s="46" t="s">
        <v>569</v>
      </c>
      <c r="B186" s="31" t="s">
        <v>805</v>
      </c>
      <c r="C186" s="52">
        <f>VLOOKUP(B186,'3.1 Metadata'!B187:I359,5,FALSE)</f>
        <v>58005461</v>
      </c>
      <c r="D186" s="53">
        <v>2122.8779566390394</v>
      </c>
      <c r="E186" s="54">
        <v>3.3623749466951196</v>
      </c>
      <c r="F186" s="55">
        <v>11.536211153971704</v>
      </c>
      <c r="G186" s="54">
        <v>1.8271925261926256E-2</v>
      </c>
      <c r="H186" s="55">
        <v>49.018641428029241</v>
      </c>
      <c r="I186" s="54">
        <v>7.7639438170802849E-2</v>
      </c>
      <c r="J186" s="57">
        <v>126.12428234442503</v>
      </c>
      <c r="K186" s="54">
        <v>0.19976519413117805</v>
      </c>
      <c r="L186" s="55">
        <v>24.414947950653158</v>
      </c>
      <c r="M186" s="54">
        <v>3.8670244352676166E-2</v>
      </c>
      <c r="N186" s="29">
        <f t="shared" si="5"/>
        <v>2337.6687612647302</v>
      </c>
    </row>
    <row r="187" spans="1:14" x14ac:dyDescent="0.25">
      <c r="A187" s="46" t="s">
        <v>570</v>
      </c>
      <c r="B187" s="31" t="s">
        <v>806</v>
      </c>
      <c r="C187" s="52">
        <f>VLOOKUP(B187,'3.1 Metadata'!B188:I360,5,FALSE)</f>
        <v>329064917</v>
      </c>
      <c r="D187" s="53">
        <v>27861.700121270223</v>
      </c>
      <c r="E187" s="54">
        <v>8.7054015905623601</v>
      </c>
      <c r="F187" s="55">
        <v>1716.3376159351012</v>
      </c>
      <c r="G187" s="54">
        <v>0.5362705128068207</v>
      </c>
      <c r="H187" s="55">
        <v>499.96599611192642</v>
      </c>
      <c r="I187" s="54">
        <v>0.15621461572106793</v>
      </c>
      <c r="J187" s="57">
        <v>740.98384091488447</v>
      </c>
      <c r="K187" s="54">
        <v>0.23152075713990417</v>
      </c>
      <c r="L187" s="55">
        <v>82.411021999544189</v>
      </c>
      <c r="M187" s="54">
        <v>2.5749363422622119E-2</v>
      </c>
      <c r="N187" s="29">
        <f t="shared" si="5"/>
        <v>30911.053753071334</v>
      </c>
    </row>
    <row r="188" spans="1:14" x14ac:dyDescent="0.25">
      <c r="A188" s="46" t="s">
        <v>571</v>
      </c>
      <c r="B188" s="31" t="s">
        <v>807</v>
      </c>
      <c r="C188" s="52">
        <f>VLOOKUP(B188,'3.1 Metadata'!B189:I361,5,FALSE)</f>
        <v>3461731</v>
      </c>
      <c r="D188" s="53">
        <v>600</v>
      </c>
      <c r="E188" s="54">
        <v>17.610480818957797</v>
      </c>
      <c r="F188" s="55">
        <v>40</v>
      </c>
      <c r="G188" s="54">
        <v>1.1740320545971867</v>
      </c>
      <c r="H188" s="55">
        <v>21.36607355834126</v>
      </c>
      <c r="I188" s="54">
        <v>0.62711138095935026</v>
      </c>
      <c r="J188" s="56">
        <v>120</v>
      </c>
      <c r="K188" s="54">
        <v>3.5220961637915598</v>
      </c>
      <c r="L188" s="55">
        <v>14</v>
      </c>
      <c r="M188" s="54">
        <v>0.41091121910901529</v>
      </c>
      <c r="N188" s="29">
        <f t="shared" si="5"/>
        <v>818.71070519575619</v>
      </c>
    </row>
    <row r="189" spans="1:14" x14ac:dyDescent="0.25">
      <c r="A189" s="46" t="s">
        <v>572</v>
      </c>
      <c r="B189" s="31" t="s">
        <v>808</v>
      </c>
      <c r="C189" s="52">
        <f>VLOOKUP(B189,'3.1 Metadata'!B190:I362,5,FALSE)</f>
        <v>32981714.999999996</v>
      </c>
      <c r="D189" s="53">
        <v>502.76331078871488</v>
      </c>
      <c r="E189" s="54">
        <v>1.7376150494966629</v>
      </c>
      <c r="F189" s="55">
        <v>145.32314418882228</v>
      </c>
      <c r="G189" s="54">
        <v>0.50225558819424321</v>
      </c>
      <c r="H189" s="55">
        <v>204.70222929757767</v>
      </c>
      <c r="I189" s="54">
        <v>0.70747738878358024</v>
      </c>
      <c r="J189" s="57">
        <v>24.793401400392639</v>
      </c>
      <c r="K189" s="54">
        <v>8.5689203004788744E-2</v>
      </c>
      <c r="L189" s="55">
        <v>21.572524160028703</v>
      </c>
      <c r="M189" s="54">
        <v>7.4557434545674525E-2</v>
      </c>
      <c r="N189" s="29">
        <f t="shared" si="5"/>
        <v>902.26220449956111</v>
      </c>
    </row>
    <row r="190" spans="1:14" x14ac:dyDescent="0.25">
      <c r="A190" s="46" t="s">
        <v>573</v>
      </c>
      <c r="B190" s="31" t="s">
        <v>809</v>
      </c>
      <c r="C190" s="52">
        <f>VLOOKUP(B190,'3.1 Metadata'!B191:I363,5,FALSE)</f>
        <v>299882</v>
      </c>
      <c r="D190" s="53">
        <v>300</v>
      </c>
      <c r="E190" s="54">
        <v>118.68825737944243</v>
      </c>
      <c r="F190" s="55">
        <v>39</v>
      </c>
      <c r="G190" s="54">
        <v>15.429473459327511</v>
      </c>
      <c r="H190" s="55">
        <v>4</v>
      </c>
      <c r="I190" s="54">
        <v>1.5825100983925653</v>
      </c>
      <c r="J190" s="56">
        <v>1</v>
      </c>
      <c r="K190" s="54">
        <v>0.39562752459814132</v>
      </c>
      <c r="L190" s="55">
        <v>1</v>
      </c>
      <c r="M190" s="54">
        <v>0.39562752459814132</v>
      </c>
      <c r="N190" s="29">
        <f t="shared" si="5"/>
        <v>481.49149598635876</v>
      </c>
    </row>
    <row r="191" spans="1:14" x14ac:dyDescent="0.25">
      <c r="A191" s="46" t="s">
        <v>574</v>
      </c>
      <c r="B191" s="31" t="s">
        <v>810</v>
      </c>
      <c r="C191" s="52">
        <f>VLOOKUP(B191,'3.1 Metadata'!B192:I364,5,FALSE)</f>
        <v>28515829</v>
      </c>
      <c r="D191" s="53">
        <v>541.89744719953273</v>
      </c>
      <c r="E191" s="54">
        <v>1.782252122800982</v>
      </c>
      <c r="F191" s="55">
        <v>3017.0404140161754</v>
      </c>
      <c r="G191" s="54">
        <v>9.9227754444038982</v>
      </c>
      <c r="H191" s="55">
        <v>144.99528176004861</v>
      </c>
      <c r="I191" s="54">
        <v>0.47687648289994738</v>
      </c>
      <c r="J191" s="57">
        <v>36.314587377485374</v>
      </c>
      <c r="K191" s="54">
        <v>0.11943542228633858</v>
      </c>
      <c r="L191" s="55">
        <v>16.554355481480975</v>
      </c>
      <c r="M191" s="54">
        <v>5.4445791082695066E-2</v>
      </c>
      <c r="N191" s="29">
        <f t="shared" si="5"/>
        <v>3769.1578710981971</v>
      </c>
    </row>
    <row r="192" spans="1:14" x14ac:dyDescent="0.25">
      <c r="A192" s="46" t="s">
        <v>575</v>
      </c>
      <c r="B192" s="31" t="s">
        <v>811</v>
      </c>
      <c r="C192" s="52">
        <f>VLOOKUP(B192,'3.1 Metadata'!B193:I365,5,FALSE)</f>
        <v>96462108</v>
      </c>
      <c r="D192" s="53">
        <v>2081.0884134904672</v>
      </c>
      <c r="E192" s="54">
        <v>2.269954705791374</v>
      </c>
      <c r="F192" s="55">
        <v>4252.9759910991697</v>
      </c>
      <c r="G192" s="54">
        <v>4.6389489278935505</v>
      </c>
      <c r="H192" s="55">
        <v>542.73571880859652</v>
      </c>
      <c r="I192" s="54">
        <v>0.59199094614356762</v>
      </c>
      <c r="J192" s="57">
        <v>144.21133251275549</v>
      </c>
      <c r="K192" s="54">
        <v>0.15729903196026487</v>
      </c>
      <c r="L192" s="55">
        <v>55.749149925584049</v>
      </c>
      <c r="M192" s="54">
        <v>6.0808586697764545E-2</v>
      </c>
      <c r="N192" s="29">
        <f t="shared" si="5"/>
        <v>7084.4796080350588</v>
      </c>
    </row>
    <row r="193" spans="1:14" x14ac:dyDescent="0.25">
      <c r="A193" s="46" t="s">
        <v>576</v>
      </c>
      <c r="B193" s="31" t="s">
        <v>812</v>
      </c>
      <c r="C193" s="52">
        <f>VLOOKUP(B193,'3.1 Metadata'!B194:I366,5,FALSE)</f>
        <v>29161922</v>
      </c>
      <c r="D193" s="53">
        <v>2774</v>
      </c>
      <c r="E193" s="54">
        <v>11.365414421153996</v>
      </c>
      <c r="F193" s="55">
        <v>1159</v>
      </c>
      <c r="G193" s="54">
        <v>4.7485635595232445</v>
      </c>
      <c r="H193" s="55">
        <v>503</v>
      </c>
      <c r="I193" s="54">
        <v>2.0608520021054288</v>
      </c>
      <c r="J193" s="56">
        <v>220</v>
      </c>
      <c r="K193" s="54">
        <v>0.90136668084134053</v>
      </c>
      <c r="L193" s="55">
        <v>2</v>
      </c>
      <c r="M193" s="54">
        <v>8.1942425531030937E-3</v>
      </c>
      <c r="N193" s="29">
        <f t="shared" si="5"/>
        <v>4677.0843909061768</v>
      </c>
    </row>
    <row r="194" spans="1:14" x14ac:dyDescent="0.25">
      <c r="A194" s="46" t="s">
        <v>577</v>
      </c>
      <c r="B194" s="30" t="s">
        <v>813</v>
      </c>
      <c r="C194" s="52">
        <f>VLOOKUP(B194,'3.1 Metadata'!B195:I367,5,FALSE)</f>
        <v>17861034</v>
      </c>
      <c r="D194" s="53">
        <v>171</v>
      </c>
      <c r="E194" s="54">
        <v>1.1761760384740252</v>
      </c>
      <c r="F194" s="55">
        <v>1211</v>
      </c>
      <c r="G194" s="54">
        <v>8.3295273835792081</v>
      </c>
      <c r="H194" s="55">
        <v>43</v>
      </c>
      <c r="I194" s="54">
        <v>0.29576356523031044</v>
      </c>
      <c r="J194" s="56">
        <v>18</v>
      </c>
      <c r="K194" s="54">
        <v>0.12380800404989736</v>
      </c>
      <c r="L194" s="55">
        <v>5</v>
      </c>
      <c r="M194" s="54">
        <v>3.4391112236082613E-2</v>
      </c>
      <c r="N194" s="29">
        <f t="shared" ref="N194:N195" si="6">SUM(D194:M194)</f>
        <v>1457.9596661035696</v>
      </c>
    </row>
    <row r="195" spans="1:14" x14ac:dyDescent="0.25">
      <c r="A195" s="46" t="s">
        <v>578</v>
      </c>
      <c r="B195" s="30" t="s">
        <v>814</v>
      </c>
      <c r="C195" s="52">
        <f>VLOOKUP(B195,'3.1 Metadata'!B196:I368,5,FALSE)</f>
        <v>14645473</v>
      </c>
      <c r="D195" s="53">
        <v>1477.0456176027451</v>
      </c>
      <c r="E195" s="54">
        <v>10.43874460765911</v>
      </c>
      <c r="F195" s="55">
        <v>1331</v>
      </c>
      <c r="G195" s="54">
        <v>9.4065944255291711</v>
      </c>
      <c r="H195" s="55">
        <v>52</v>
      </c>
      <c r="I195" s="54">
        <v>0.36750030813487372</v>
      </c>
      <c r="J195" s="56">
        <v>11</v>
      </c>
      <c r="K195" s="54">
        <v>7.7740449797761763E-2</v>
      </c>
      <c r="L195" s="55">
        <v>11</v>
      </c>
      <c r="M195" s="54">
        <v>7.7740449797761763E-2</v>
      </c>
      <c r="N195" s="29">
        <f t="shared" si="6"/>
        <v>2902.4139378436635</v>
      </c>
    </row>
    <row r="196" spans="1:14" x14ac:dyDescent="0.25">
      <c r="A196" s="29" t="s">
        <v>579</v>
      </c>
      <c r="B196" s="32"/>
    </row>
    <row r="197" spans="1:14" x14ac:dyDescent="0.25">
      <c r="A197" s="29" t="s">
        <v>580</v>
      </c>
    </row>
    <row r="198" spans="1:14" x14ac:dyDescent="0.25">
      <c r="A198" s="29" t="s">
        <v>581</v>
      </c>
    </row>
    <row r="199" spans="1:14" x14ac:dyDescent="0.25">
      <c r="A199" s="29" t="s">
        <v>582</v>
      </c>
    </row>
    <row r="200" spans="1:14" x14ac:dyDescent="0.25">
      <c r="A200" s="29" t="s">
        <v>583</v>
      </c>
    </row>
    <row r="201" spans="1:14" x14ac:dyDescent="0.25">
      <c r="A201" s="29" t="s">
        <v>584</v>
      </c>
    </row>
    <row r="202" spans="1:14" x14ac:dyDescent="0.25">
      <c r="A202" s="29" t="s">
        <v>585</v>
      </c>
    </row>
    <row r="203" spans="1:14" x14ac:dyDescent="0.25">
      <c r="A203" s="29" t="s">
        <v>586</v>
      </c>
    </row>
    <row r="204" spans="1:14" x14ac:dyDescent="0.25">
      <c r="A204" s="29" t="s">
        <v>587</v>
      </c>
    </row>
    <row r="205" spans="1:14" x14ac:dyDescent="0.25">
      <c r="A205" s="29" t="s">
        <v>588</v>
      </c>
    </row>
    <row r="206" spans="1:14" x14ac:dyDescent="0.25">
      <c r="A206" s="29" t="s">
        <v>589</v>
      </c>
    </row>
    <row r="207" spans="1:14" x14ac:dyDescent="0.25">
      <c r="A207" s="29" t="s">
        <v>590</v>
      </c>
    </row>
    <row r="208" spans="1:14" x14ac:dyDescent="0.25">
      <c r="A208" s="29" t="s">
        <v>591</v>
      </c>
    </row>
    <row r="209" spans="1:1" x14ac:dyDescent="0.25">
      <c r="A209" s="29" t="s">
        <v>592</v>
      </c>
    </row>
    <row r="210" spans="1:1" x14ac:dyDescent="0.25">
      <c r="A210" s="29" t="s">
        <v>593</v>
      </c>
    </row>
    <row r="211" spans="1:1" x14ac:dyDescent="0.25">
      <c r="A211" s="29" t="s">
        <v>594</v>
      </c>
    </row>
    <row r="212" spans="1:1" x14ac:dyDescent="0.25">
      <c r="A212" s="29" t="s">
        <v>595</v>
      </c>
    </row>
    <row r="213" spans="1:1" x14ac:dyDescent="0.25">
      <c r="A213" s="29" t="s">
        <v>596</v>
      </c>
    </row>
    <row r="214" spans="1:1" x14ac:dyDescent="0.25">
      <c r="A214" s="29" t="s">
        <v>597</v>
      </c>
    </row>
    <row r="215" spans="1:1" x14ac:dyDescent="0.25">
      <c r="A215" s="29" t="s">
        <v>598</v>
      </c>
    </row>
    <row r="216" spans="1:1" x14ac:dyDescent="0.25">
      <c r="A216" s="29" t="s">
        <v>599</v>
      </c>
    </row>
  </sheetData>
  <autoFilter ref="A1:N195" xr:uid="{00000000-0009-0000-0000-000004000000}"/>
  <sortState xmlns:xlrd2="http://schemas.microsoft.com/office/spreadsheetml/2017/richdata2" ref="A2:N195">
    <sortCondition ref="A1"/>
  </sortState>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3CA2-CAD9-4D13-AE2A-83B1C70B9763}">
  <sheetPr codeName="Sheet22" filterMode="1">
    <tabColor rgb="FFC0504D"/>
  </sheetPr>
  <dimension ref="A1:U1048576"/>
  <sheetViews>
    <sheetView workbookViewId="0">
      <pane xSplit="1" ySplit="2" topLeftCell="B112" activePane="bottomRight" state="frozenSplit"/>
      <selection pane="topRight" activeCell="B1" sqref="B1"/>
      <selection pane="bottomLeft" activeCell="A3" sqref="A3"/>
      <selection pane="bottomRight" activeCell="K3" sqref="K3"/>
    </sheetView>
  </sheetViews>
  <sheetFormatPr defaultRowHeight="15" outlineLevelRow="1" outlineLevelCol="1" x14ac:dyDescent="0.25"/>
  <cols>
    <col min="1" max="1" width="40.5703125" style="29" bestFit="1" customWidth="1"/>
    <col min="2" max="2" width="11" style="34" customWidth="1"/>
    <col min="3" max="3" width="22.7109375" style="34" customWidth="1"/>
    <col min="4" max="4" width="20.140625" style="34" customWidth="1"/>
    <col min="5" max="5" width="11.5703125" style="49" customWidth="1"/>
    <col min="6" max="6" width="22.140625" style="34" hidden="1" customWidth="1" outlineLevel="1"/>
    <col min="7" max="7" width="23" style="34" hidden="1" customWidth="1" outlineLevel="1"/>
    <col min="8" max="9" width="20.28515625" style="34" hidden="1" customWidth="1" outlineLevel="1"/>
    <col min="10" max="10" width="20.5703125" style="29" customWidth="1" collapsed="1"/>
    <col min="11" max="11" width="20.5703125" style="29" customWidth="1"/>
    <col min="12" max="13" width="20.5703125" style="29" hidden="1" customWidth="1" outlineLevel="1"/>
    <col min="14" max="14" width="20.140625" style="29" hidden="1" customWidth="1" outlineLevel="1"/>
    <col min="15" max="15" width="23" style="29" hidden="1" customWidth="1" outlineLevel="1"/>
    <col min="16" max="16" width="14.28515625" style="49" hidden="1" customWidth="1" outlineLevel="1"/>
    <col min="17" max="17" width="18.28515625" style="29" hidden="1" customWidth="1" outlineLevel="1"/>
    <col min="18" max="18" width="23" style="29" hidden="1" customWidth="1" outlineLevel="1"/>
    <col min="19" max="19" width="12.28515625" style="49" bestFit="1" customWidth="1" collapsed="1"/>
    <col min="20" max="20" width="10.28515625" style="29" customWidth="1"/>
    <col min="21" max="21" width="20.140625" style="34" hidden="1" customWidth="1"/>
    <col min="22" max="16384" width="9.140625" style="29"/>
  </cols>
  <sheetData>
    <row r="1" spans="1:21" ht="31.5" customHeight="1" x14ac:dyDescent="0.25">
      <c r="F1" s="721" t="s">
        <v>1025</v>
      </c>
      <c r="G1" s="722"/>
      <c r="H1" s="723" t="s">
        <v>1026</v>
      </c>
      <c r="I1" s="724"/>
      <c r="J1" s="725" t="s">
        <v>1027</v>
      </c>
      <c r="K1" s="726"/>
      <c r="L1" s="725" t="s">
        <v>1028</v>
      </c>
      <c r="M1" s="726"/>
    </row>
    <row r="2" spans="1:21" s="28" customFormat="1" ht="48.75" customHeight="1" x14ac:dyDescent="0.25">
      <c r="A2" s="146" t="s">
        <v>188</v>
      </c>
      <c r="B2" s="175" t="s">
        <v>1029</v>
      </c>
      <c r="C2" s="175" t="s">
        <v>1030</v>
      </c>
      <c r="D2" s="175" t="s">
        <v>1031</v>
      </c>
      <c r="E2" s="175" t="s">
        <v>1032</v>
      </c>
      <c r="F2" s="181" t="s">
        <v>1033</v>
      </c>
      <c r="G2" s="181" t="s">
        <v>1034</v>
      </c>
      <c r="H2" s="216" t="s">
        <v>1035</v>
      </c>
      <c r="I2" s="216" t="s">
        <v>1036</v>
      </c>
      <c r="J2" s="225" t="s">
        <v>1037</v>
      </c>
      <c r="K2" s="225" t="s">
        <v>1038</v>
      </c>
      <c r="L2" s="225" t="s">
        <v>1039</v>
      </c>
      <c r="M2" s="225" t="s">
        <v>1040</v>
      </c>
      <c r="N2" s="175" t="s">
        <v>1041</v>
      </c>
      <c r="O2" s="175" t="s">
        <v>1031</v>
      </c>
      <c r="P2" s="175" t="s">
        <v>1032</v>
      </c>
      <c r="Q2" s="176" t="s">
        <v>1042</v>
      </c>
      <c r="R2" s="176" t="s">
        <v>1034</v>
      </c>
      <c r="S2" s="210" t="s">
        <v>1043</v>
      </c>
      <c r="T2" s="211" t="s">
        <v>1044</v>
      </c>
      <c r="U2" s="175" t="s">
        <v>1031</v>
      </c>
    </row>
    <row r="3" spans="1:21" x14ac:dyDescent="0.25">
      <c r="A3" s="10" t="s">
        <v>384</v>
      </c>
      <c r="B3" s="30" t="s">
        <v>610</v>
      </c>
      <c r="C3" s="179">
        <v>1.21</v>
      </c>
      <c r="D3" s="179">
        <v>4.18</v>
      </c>
      <c r="E3" s="108">
        <f>VLOOKUP(B3,'3.2 Prices and Deflators'!$B$2:$BJ$196,61,FALSE)</f>
        <v>1.4712942200797723</v>
      </c>
      <c r="F3" s="182">
        <f>C3*E3</f>
        <v>1.7802660062965243</v>
      </c>
      <c r="G3" s="182">
        <f t="shared" ref="G3:G41" si="0">D3*E3</f>
        <v>6.150009839933448</v>
      </c>
      <c r="H3" s="217" cm="1">
        <f t="array" ref="H3">IF($T3&lt;&gt;"",SUMPRODUCT(($A$200:$A$205=$T3)*($B$200:$B$205))*$C3,"")</f>
        <v>2.9579427106191316</v>
      </c>
      <c r="I3" s="217" cm="1">
        <f t="array" ref="I3">IF($T3&lt;&gt;"",SUMPRODUCT(($A$200:$A$205=$T3)*($B$200:$B$205))*$D3,"")</f>
        <v>10.218347545775183</v>
      </c>
      <c r="J3" s="224">
        <f>VLOOKUP(B3,'IP-OP new'!$C$6:$N$200,12,FALSE)</f>
        <v>1.5880163485750163</v>
      </c>
      <c r="K3" s="224">
        <f>VLOOKUP(B3,'IP-OP new'!$C$6:$N$200,11,FALSE)</f>
        <v>5.4858746587136942</v>
      </c>
      <c r="L3" s="224" cm="1">
        <f t="array" ref="L3">IF($E3&lt;$B$202,$C3*$E3,SUMPRODUCT(($A$200:$A$205=$T3)*($B$200:$B$205))*$C3)</f>
        <v>1.7802660062965243</v>
      </c>
      <c r="M3" s="224" cm="1">
        <f t="array" ref="M3">IF($E3&lt;$B$202,$D3*$E3,SUMPRODUCT(($A$200:$A$205=$T3)*($B$200:$B$205))*$D3)</f>
        <v>6.150009839933448</v>
      </c>
      <c r="N3" s="46">
        <f>VLOOKUP(A3,'[2]Facility visit price 2010'!$B$1:$BR$233,21,FALSE)</f>
        <v>1.21</v>
      </c>
      <c r="O3" s="108">
        <f>VLOOKUP(A3,'[2]Facility visit price 2010'!$B$1:$BR$233,33,FALSE)</f>
        <v>1.7</v>
      </c>
      <c r="P3" s="108">
        <f t="shared" ref="P3:P34" si="1">E3</f>
        <v>1.4712942200797723</v>
      </c>
      <c r="Q3" s="177">
        <f t="shared" ref="Q3:Q34" si="2">N3*P3</f>
        <v>1.7802660062965243</v>
      </c>
      <c r="R3" s="177">
        <f t="shared" ref="R3:R34" si="3">O3*P3</f>
        <v>2.5012001741356129</v>
      </c>
      <c r="S3" s="209">
        <f>VLOOKUP(B3,'3.2 Prices and Deflators'!$BI$3:$BL$196,4,FALSE)</f>
        <v>1</v>
      </c>
      <c r="T3" s="3" t="str">
        <f>VLOOKUP(B3,'3.1 Metadata'!$B$4:$I$197,2,FALSE)</f>
        <v>EMR</v>
      </c>
      <c r="U3" s="179">
        <v>1.7</v>
      </c>
    </row>
    <row r="4" spans="1:21" hidden="1" x14ac:dyDescent="0.25">
      <c r="A4" s="10" t="s">
        <v>386</v>
      </c>
      <c r="B4" s="31" t="s">
        <v>613</v>
      </c>
      <c r="C4" s="180">
        <v>12.39</v>
      </c>
      <c r="D4" s="179">
        <v>103.2</v>
      </c>
      <c r="E4" s="108">
        <f>VLOOKUP(B4,'3.2 Prices and Deflators'!$B$2:$BJ$196,61,FALSE)</f>
        <v>1.0963247261665023</v>
      </c>
      <c r="F4" s="182">
        <f t="shared" ref="F4:F41" si="4">C4*E4</f>
        <v>13.583463357202964</v>
      </c>
      <c r="G4" s="182">
        <f t="shared" si="0"/>
        <v>113.14071174038304</v>
      </c>
      <c r="H4" s="217" cm="1">
        <f t="array" ref="H4">IF($T4&lt;&gt;"",SUMPRODUCT(($A$200:$A$205=$T4)*($B$200:$B$205))*$C4,"")</f>
        <v>18.430620913562151</v>
      </c>
      <c r="I4" s="217" cm="1">
        <f t="array" ref="I4">IF($T4&lt;&gt;"",SUMPRODUCT(($A$200:$A$205=$T4)*($B$200:$B$205))*$D4,"")</f>
        <v>153.51413061175253</v>
      </c>
      <c r="J4" s="224">
        <f>VLOOKUP(B4,'IP-OP new'!$C$6:$N$200,12,FALSE)</f>
        <v>14.697152704574123</v>
      </c>
      <c r="K4" s="224">
        <f>VLOOKUP(B4,'IP-OP new'!$C$6:$N$200,11,FALSE)</f>
        <v>122.41696199451572</v>
      </c>
      <c r="L4" s="224" cm="1">
        <f t="array" ref="L4">IF($E4&lt;$B$203,$C4*$E4,SUMPRODUCT(($A$200:$A$205=$T4)*($B$200:$B$205))*$C4)</f>
        <v>13.583463357202964</v>
      </c>
      <c r="M4" s="224" cm="1">
        <f t="array" ref="M4">IF($E4&lt;$B$203,$D4*$E4,SUMPRODUCT(($A$200:$A$205=$T4)*($B$200:$B$205))*$D4)</f>
        <v>113.14071174038304</v>
      </c>
      <c r="N4" s="46">
        <f>VLOOKUP(A4,'[2]Facility visit price 2010'!$B$1:$BR$233,21,FALSE)</f>
        <v>12.39</v>
      </c>
      <c r="O4" s="108">
        <f>VLOOKUP(A4,'[2]Facility visit price 2010'!$B$1:$BR$233,33,FALSE)</f>
        <v>17.43</v>
      </c>
      <c r="P4" s="108">
        <f t="shared" si="1"/>
        <v>1.0963247261665023</v>
      </c>
      <c r="Q4" s="177">
        <f t="shared" si="2"/>
        <v>13.583463357202964</v>
      </c>
      <c r="R4" s="177">
        <f t="shared" si="3"/>
        <v>19.108939977082134</v>
      </c>
      <c r="S4" s="209">
        <f>VLOOKUP(B4,'3.2 Prices and Deflators'!$BI$3:$BL$196,4,FALSE)</f>
        <v>0</v>
      </c>
      <c r="T4" s="3" t="str">
        <f>VLOOKUP(B4,'3.1 Metadata'!$B$4:$I$197,2,FALSE)</f>
        <v>EUR</v>
      </c>
      <c r="U4" s="180">
        <v>17.43</v>
      </c>
    </row>
    <row r="5" spans="1:21" x14ac:dyDescent="0.25">
      <c r="A5" s="10" t="s">
        <v>387</v>
      </c>
      <c r="B5" s="31" t="s">
        <v>616</v>
      </c>
      <c r="C5" s="180">
        <v>11.55</v>
      </c>
      <c r="D5" s="179">
        <v>93.68</v>
      </c>
      <c r="E5" s="108">
        <f>VLOOKUP(B5,'3.2 Prices and Deflators'!$B$2:$BJ$196,61,FALSE)</f>
        <v>1.3602966688527633</v>
      </c>
      <c r="F5" s="182">
        <f t="shared" si="4"/>
        <v>15.711426525249417</v>
      </c>
      <c r="G5" s="182">
        <f t="shared" si="0"/>
        <v>127.43259193812688</v>
      </c>
      <c r="H5" s="217" cm="1">
        <f t="array" ref="H5">IF($T5&lt;&gt;"",SUMPRODUCT(($A$200:$A$205=$T5)*($B$200:$B$205))*$C5,"")</f>
        <v>21.804858116628306</v>
      </c>
      <c r="I5" s="217" cm="1">
        <f t="array" ref="I5">IF($T5&lt;&gt;"",SUMPRODUCT(($A$200:$A$205=$T5)*($B$200:$B$205))*$D5,"")</f>
        <v>176.85533405763979</v>
      </c>
      <c r="J5" s="224">
        <f>VLOOKUP(B5,'IP-OP new'!$C$6:$N$200,12,FALSE)</f>
        <v>10.462589495550116</v>
      </c>
      <c r="K5" s="224">
        <f>VLOOKUP(B5,'IP-OP new'!$C$6:$N$200,11,FALSE)</f>
        <v>84.860206402003016</v>
      </c>
      <c r="L5" s="224" cm="1">
        <f t="array" ref="L5">IF($E5&lt;$B$200,$C5*$E5,SUMPRODUCT(($A$200:$A$205=$T5)*($B$200:$B$205))*$C5)</f>
        <v>15.711426525249417</v>
      </c>
      <c r="M5" s="224" cm="1">
        <f t="array" ref="M5">IF($E5&lt;$B$200,$D5*$E5,SUMPRODUCT(($A$200:$A$205=$T5)*($B$200:$B$205))*$D5)</f>
        <v>127.43259193812688</v>
      </c>
      <c r="N5" s="46">
        <f>VLOOKUP(A5,'[2]Facility visit price 2010'!$B$1:$BR$233,21,FALSE)</f>
        <v>11.55</v>
      </c>
      <c r="O5" s="108">
        <f>VLOOKUP(A5,'[2]Facility visit price 2010'!$B$1:$BR$233,33,FALSE)</f>
        <v>16.25</v>
      </c>
      <c r="P5" s="108">
        <f t="shared" si="1"/>
        <v>1.3602966688527633</v>
      </c>
      <c r="Q5" s="177">
        <f t="shared" si="2"/>
        <v>15.711426525249417</v>
      </c>
      <c r="R5" s="177">
        <f t="shared" si="3"/>
        <v>22.104820868857406</v>
      </c>
      <c r="S5" s="209">
        <f>VLOOKUP(B5,'3.2 Prices and Deflators'!$BI$3:$BL$196,4,FALSE)</f>
        <v>1</v>
      </c>
      <c r="T5" s="3" t="str">
        <f>VLOOKUP(B5,'3.1 Metadata'!$B$4:$I$197,2,FALSE)</f>
        <v>AFR</v>
      </c>
      <c r="U5" s="180">
        <v>16.25</v>
      </c>
    </row>
    <row r="6" spans="1:21" hidden="1" x14ac:dyDescent="0.25">
      <c r="A6" s="10" t="s">
        <v>389</v>
      </c>
      <c r="B6" s="31" t="s">
        <v>619</v>
      </c>
      <c r="C6" s="180">
        <v>49.42</v>
      </c>
      <c r="D6" s="179">
        <v>693.53</v>
      </c>
      <c r="E6" s="108">
        <f>VLOOKUP(B6,'3.2 Prices and Deflators'!$B$2:$BJ$196,61,FALSE)</f>
        <v>1.0538276885801245</v>
      </c>
      <c r="F6" s="182">
        <f t="shared" si="4"/>
        <v>52.080164369629756</v>
      </c>
      <c r="G6" s="182">
        <f t="shared" si="0"/>
        <v>730.86111686097377</v>
      </c>
      <c r="H6" s="217" cm="1">
        <f t="array" ref="H6">IF($T6&lt;&gt;"",SUMPRODUCT(($A$200:$A$205=$T6)*($B$200:$B$205))*$C6,"")</f>
        <v>73.514228050705526</v>
      </c>
      <c r="I6" s="217" cm="1">
        <f t="array" ref="I6">IF($T6&lt;&gt;"",SUMPRODUCT(($A$200:$A$205=$T6)*($B$200:$B$205))*$D6,"")</f>
        <v>1031.653633751635</v>
      </c>
      <c r="J6" s="224" t="e">
        <f>VLOOKUP(B6,'IP-OP new'!$C$6:$N$200,12,FALSE)</f>
        <v>#REF!</v>
      </c>
      <c r="K6" s="224" t="e">
        <f>VLOOKUP(B6,'IP-OP new'!$C$6:$N$200,11,FALSE)</f>
        <v>#REF!</v>
      </c>
      <c r="L6" s="224" cm="1">
        <f t="array" ref="L6">IF($E6&lt;$B$203,$C6*$E6,SUMPRODUCT(($A$200:$A$205=$T6)*($B$200:$B$205))*$C6)</f>
        <v>52.080164369629756</v>
      </c>
      <c r="M6" s="224" cm="1">
        <f t="array" ref="M6">IF($E6&lt;$B$203,$D6*$E6,SUMPRODUCT(($A$200:$A$205=$T6)*($B$200:$B$205))*$D6)</f>
        <v>730.86111686097377</v>
      </c>
      <c r="N6" s="46">
        <f>VLOOKUP(A6,'[2]Facility visit price 2010'!$B$1:$BR$233,21,FALSE)</f>
        <v>49.42</v>
      </c>
      <c r="O6" s="108">
        <f>VLOOKUP(A6,'[2]Facility visit price 2010'!$B$1:$BR$233,33,FALSE)</f>
        <v>69.52</v>
      </c>
      <c r="P6" s="108">
        <f t="shared" si="1"/>
        <v>1.0538276885801245</v>
      </c>
      <c r="Q6" s="177">
        <f t="shared" si="2"/>
        <v>52.080164369629756</v>
      </c>
      <c r="R6" s="177">
        <f t="shared" si="3"/>
        <v>73.262100910090254</v>
      </c>
      <c r="S6" s="209">
        <f>VLOOKUP(B6,'3.2 Prices and Deflators'!$BI$3:$BL$196,4,FALSE)</f>
        <v>0</v>
      </c>
      <c r="T6" s="3" t="str">
        <f>VLOOKUP(B6,'3.1 Metadata'!$B$4:$I$197,2,FALSE)</f>
        <v>EUR</v>
      </c>
      <c r="U6" s="180">
        <v>69.52</v>
      </c>
    </row>
    <row r="7" spans="1:21" x14ac:dyDescent="0.25">
      <c r="A7" s="10" t="s">
        <v>189</v>
      </c>
      <c r="B7" s="31" t="s">
        <v>621</v>
      </c>
      <c r="C7" s="180">
        <v>8.4600000000000009</v>
      </c>
      <c r="D7" s="179">
        <v>61.01</v>
      </c>
      <c r="E7" s="108">
        <f>VLOOKUP(B7,'3.2 Prices and Deflators'!$B$2:$BJ$196,61,FALSE)</f>
        <v>3.5848389732328036</v>
      </c>
      <c r="F7" s="182">
        <f t="shared" si="4"/>
        <v>30.327737713549521</v>
      </c>
      <c r="G7" s="182">
        <f t="shared" si="0"/>
        <v>218.71102575693334</v>
      </c>
      <c r="H7" s="217" cm="1">
        <f t="array" ref="H7">IF($T7&lt;&gt;"",SUMPRODUCT(($A$200:$A$205=$T7)*($B$200:$B$205))*$C7,"")</f>
        <v>15.971350620491382</v>
      </c>
      <c r="I7" s="217" cm="1">
        <f t="array" ref="I7">IF($T7&lt;&gt;"",SUMPRODUCT(($A$200:$A$205=$T7)*($B$200:$B$205))*$D7,"")</f>
        <v>115.17873538489116</v>
      </c>
      <c r="J7" s="224">
        <f>VLOOKUP(B7,'IP-OP new'!$C$6:$N$200,12,FALSE)</f>
        <v>11.539760435878121</v>
      </c>
      <c r="K7" s="224">
        <f>VLOOKUP(B7,'IP-OP new'!$C$6:$N$200,11,FALSE)</f>
        <v>83.219950850227434</v>
      </c>
      <c r="L7" s="224" cm="1">
        <f t="array" ref="L7">IF($E7&lt;$B$200,$C7*$E7,SUMPRODUCT(($A$200:$A$205=$T7)*($B$200:$B$205))*$C7)</f>
        <v>15.971350620491382</v>
      </c>
      <c r="M7" s="224" cm="1">
        <f t="array" ref="M7">IF($E7&lt;$B$200,$D7*$E7,SUMPRODUCT(($A$200:$A$205=$T7)*($B$200:$B$205))*$D7)</f>
        <v>115.17873538489116</v>
      </c>
      <c r="N7" s="46">
        <f>VLOOKUP(A7,'[2]Facility visit price 2010'!$B$1:$BR$233,21,FALSE)</f>
        <v>8.4600000000000009</v>
      </c>
      <c r="O7" s="108">
        <f>VLOOKUP(A7,'[2]Facility visit price 2010'!$B$1:$BR$233,33,FALSE)</f>
        <v>11.9</v>
      </c>
      <c r="P7" s="108">
        <f t="shared" si="1"/>
        <v>3.5848389732328036</v>
      </c>
      <c r="Q7" s="177">
        <f t="shared" si="2"/>
        <v>30.327737713549521</v>
      </c>
      <c r="R7" s="177">
        <f t="shared" si="3"/>
        <v>42.659583781470367</v>
      </c>
      <c r="S7" s="209">
        <f>VLOOKUP(B7,'3.2 Prices and Deflators'!$BI$3:$BL$196,4,FALSE)</f>
        <v>1</v>
      </c>
      <c r="T7" s="3" t="str">
        <f>VLOOKUP(B7,'3.1 Metadata'!$B$4:$I$197,2,FALSE)</f>
        <v>AFR</v>
      </c>
      <c r="U7" s="180">
        <v>11.9</v>
      </c>
    </row>
    <row r="8" spans="1:21" hidden="1" x14ac:dyDescent="0.25">
      <c r="A8" s="10" t="s">
        <v>390</v>
      </c>
      <c r="B8" s="31" t="s">
        <v>622</v>
      </c>
      <c r="C8" s="180">
        <v>25.01</v>
      </c>
      <c r="D8" s="179">
        <v>271.49</v>
      </c>
      <c r="E8" s="108">
        <f>VLOOKUP(B8,'3.2 Prices and Deflators'!$B$2:$BJ$196,61,FALSE)</f>
        <v>1.1095604450222802</v>
      </c>
      <c r="F8" s="182">
        <f t="shared" si="4"/>
        <v>27.750106730007232</v>
      </c>
      <c r="G8" s="182">
        <f t="shared" si="0"/>
        <v>301.2345652190989</v>
      </c>
      <c r="H8" s="217" cm="1">
        <f t="array" ref="H8">IF($T8&lt;&gt;"",SUMPRODUCT(($A$200:$A$205=$T8)*($B$200:$B$205))*$C8,"")</f>
        <v>43.034062456819122</v>
      </c>
      <c r="I8" s="217" cm="1">
        <f t="array" ref="I8">IF($T8&lt;&gt;"",SUMPRODUCT(($A$200:$A$205=$T8)*($B$200:$B$205))*$D8,"")</f>
        <v>467.14584631754593</v>
      </c>
      <c r="J8" s="224">
        <f>VLOOKUP(B8,'IP-OP new'!$C$6:$N$200,12,FALSE)</f>
        <v>23.480394810568662</v>
      </c>
      <c r="K8" s="224">
        <f>VLOOKUP(B8,'IP-OP new'!$C$6:$N$200,11,FALSE)</f>
        <v>254.88574118837607</v>
      </c>
      <c r="L8" s="224" cm="1">
        <f t="array" ref="L8">IF($E8&lt;$B$201,$C8*$E8,SUMPRODUCT(($A$200:$A$205=$T8)*($B$200:$B$205))*$C8)</f>
        <v>27.750106730007232</v>
      </c>
      <c r="M8" s="224" cm="1">
        <f t="array" ref="M8">IF($E8&lt;$B$201,$D8*$E8,SUMPRODUCT(($A$200:$A$205=$T8)*($B$200:$B$205))*$D8)</f>
        <v>301.2345652190989</v>
      </c>
      <c r="N8" s="46">
        <f>VLOOKUP(A8,'[2]Facility visit price 2010'!$B$1:$BR$233,21,FALSE)</f>
        <v>25.01</v>
      </c>
      <c r="O8" s="108">
        <f>VLOOKUP(A8,'[2]Facility visit price 2010'!$B$1:$BR$233,33,FALSE)</f>
        <v>35.18</v>
      </c>
      <c r="P8" s="108">
        <f t="shared" si="1"/>
        <v>1.1095604450222802</v>
      </c>
      <c r="Q8" s="177">
        <f t="shared" si="2"/>
        <v>27.750106730007232</v>
      </c>
      <c r="R8" s="177">
        <f t="shared" si="3"/>
        <v>39.034336455883818</v>
      </c>
      <c r="S8" s="209">
        <f>VLOOKUP(B8,'3.2 Prices and Deflators'!$BI$3:$BL$196,4,FALSE)</f>
        <v>0</v>
      </c>
      <c r="T8" s="3" t="str">
        <f>VLOOKUP(B8,'3.1 Metadata'!$B$4:$I$197,2,FALSE)</f>
        <v>AMR</v>
      </c>
      <c r="U8" s="180">
        <v>35.18</v>
      </c>
    </row>
    <row r="9" spans="1:21" x14ac:dyDescent="0.25">
      <c r="A9" s="10" t="s">
        <v>391</v>
      </c>
      <c r="B9" s="31" t="s">
        <v>624</v>
      </c>
      <c r="C9" s="180">
        <v>20.92</v>
      </c>
      <c r="D9" s="179">
        <v>212.37</v>
      </c>
      <c r="E9" s="108">
        <f>VLOOKUP(B9,'3.2 Prices and Deflators'!$B$2:$BJ$196,61,FALSE)</f>
        <v>12.69390177930438</v>
      </c>
      <c r="F9" s="182">
        <f>C9*E9</f>
        <v>265.55642522304765</v>
      </c>
      <c r="G9" s="182">
        <f>D9*E9</f>
        <v>2695.803920870871</v>
      </c>
      <c r="H9" s="217" cm="1">
        <f t="array" ref="H9">IF($T9&lt;&gt;"",SUMPRODUCT(($A$200:$A$205=$T9)*($B$200:$B$205))*$C9,"")</f>
        <v>35.996504861921473</v>
      </c>
      <c r="I9" s="217" cm="1">
        <f t="array" ref="I9">IF($T9&lt;&gt;"",SUMPRODUCT(($A$200:$A$205=$T9)*($B$200:$B$205))*$D9,"")</f>
        <v>365.41958592381758</v>
      </c>
      <c r="J9" s="224">
        <f>VLOOKUP(B9,'IP-OP new'!$C$6:$N$200,12,FALSE)</f>
        <v>28.19259398744817</v>
      </c>
      <c r="K9" s="224">
        <f>VLOOKUP(B9,'IP-OP new'!$C$6:$N$200,11,FALSE)</f>
        <v>286.19795339934836</v>
      </c>
      <c r="L9" s="224" cm="1">
        <f t="array" ref="L9">IF($E9&lt;$B$201,$C9*$E9,SUMPRODUCT(($A$200:$A$205=$T9)*($B$200:$B$205))*$C9)</f>
        <v>35.996504861921473</v>
      </c>
      <c r="M9" s="224" cm="1">
        <f t="array" ref="M9">IF($E9&lt;$B$201,$D9*$E9,SUMPRODUCT(($A$200:$A$205=$T9)*($B$200:$B$205))*$D9)</f>
        <v>365.41958592381758</v>
      </c>
      <c r="N9" s="46">
        <f>VLOOKUP(A9,'[2]Facility visit price 2010'!$B$1:$BR$233,21,FALSE)</f>
        <v>20.92</v>
      </c>
      <c r="O9" s="108">
        <f>VLOOKUP(A9,'[2]Facility visit price 2010'!$B$1:$BR$233,33,FALSE)</f>
        <v>29.44</v>
      </c>
      <c r="P9" s="108">
        <f t="shared" si="1"/>
        <v>12.69390177930438</v>
      </c>
      <c r="Q9" s="177">
        <f t="shared" si="2"/>
        <v>265.55642522304765</v>
      </c>
      <c r="R9" s="177">
        <f t="shared" si="3"/>
        <v>373.70846838272092</v>
      </c>
      <c r="S9" s="209">
        <f>VLOOKUP(B9,'3.2 Prices and Deflators'!$BI$3:$BL$196,4,FALSE)</f>
        <v>1</v>
      </c>
      <c r="T9" s="3" t="str">
        <f>VLOOKUP(B9,'3.1 Metadata'!$B$4:$I$197,2,FALSE)</f>
        <v>AMR</v>
      </c>
      <c r="U9" s="180">
        <v>29.44</v>
      </c>
    </row>
    <row r="10" spans="1:21" hidden="1" x14ac:dyDescent="0.25">
      <c r="A10" s="10" t="s">
        <v>392</v>
      </c>
      <c r="B10" s="31" t="s">
        <v>625</v>
      </c>
      <c r="C10" s="180">
        <v>8.5500000000000007</v>
      </c>
      <c r="D10" s="179">
        <v>61.95</v>
      </c>
      <c r="E10" s="108">
        <f>VLOOKUP(B10,'3.2 Prices and Deflators'!$B$2:$BJ$196,61,FALSE)</f>
        <v>1.2511555321107146</v>
      </c>
      <c r="F10" s="182">
        <f t="shared" si="4"/>
        <v>10.69737979954661</v>
      </c>
      <c r="G10" s="182">
        <f t="shared" si="0"/>
        <v>77.509085214258775</v>
      </c>
      <c r="H10" s="217" cm="1">
        <f t="array" ref="H10">IF($T10&lt;&gt;"",SUMPRODUCT(($A$200:$A$205=$T10)*($B$200:$B$205))*$C10,"")</f>
        <v>12.718467216380661</v>
      </c>
      <c r="I10" s="217" cm="1">
        <f t="array" ref="I10">IF($T10&lt;&gt;"",SUMPRODUCT(($A$200:$A$205=$T10)*($B$200:$B$205))*$D10,"")</f>
        <v>92.153104567810757</v>
      </c>
      <c r="J10" s="224">
        <f>VLOOKUP(B10,'IP-OP new'!$C$6:$N$200,12,FALSE)</f>
        <v>12.588679364131222</v>
      </c>
      <c r="K10" s="224">
        <f>VLOOKUP(B10,'IP-OP new'!$C$6:$N$200,11,FALSE)</f>
        <v>91.212711883968325</v>
      </c>
      <c r="L10" s="224" cm="1">
        <f t="array" ref="L10">IF($E10&lt;$B$203,$C10*$E10,SUMPRODUCT(($A$200:$A$205=$T10)*($B$200:$B$205))*$C10)</f>
        <v>10.69737979954661</v>
      </c>
      <c r="M10" s="224" cm="1">
        <f t="array" ref="M10">IF($E10&lt;$B$203,$D10*$E10,SUMPRODUCT(($A$200:$A$205=$T10)*($B$200:$B$205))*$D10)</f>
        <v>77.509085214258775</v>
      </c>
      <c r="N10" s="46">
        <f>VLOOKUP(A10,'[2]Facility visit price 2010'!$B$1:$BR$233,21,FALSE)</f>
        <v>8.5500000000000007</v>
      </c>
      <c r="O10" s="108">
        <f>VLOOKUP(A10,'[2]Facility visit price 2010'!$B$1:$BR$233,33,FALSE)</f>
        <v>12.03</v>
      </c>
      <c r="P10" s="108">
        <f t="shared" si="1"/>
        <v>1.2511555321107146</v>
      </c>
      <c r="Q10" s="177">
        <f t="shared" si="2"/>
        <v>10.69737979954661</v>
      </c>
      <c r="R10" s="177">
        <f t="shared" si="3"/>
        <v>15.051401051291895</v>
      </c>
      <c r="S10" s="209">
        <f>VLOOKUP(B10,'3.2 Prices and Deflators'!$BI$3:$BL$196,4,FALSE)</f>
        <v>0</v>
      </c>
      <c r="T10" s="3" t="str">
        <f>VLOOKUP(B10,'3.1 Metadata'!$B$4:$I$197,2,FALSE)</f>
        <v>EUR</v>
      </c>
      <c r="U10" s="180">
        <v>12.03</v>
      </c>
    </row>
    <row r="11" spans="1:21" hidden="1" x14ac:dyDescent="0.25">
      <c r="A11" s="10" t="s">
        <v>393</v>
      </c>
      <c r="B11" s="31" t="s">
        <v>626</v>
      </c>
      <c r="C11" s="180">
        <v>48.13</v>
      </c>
      <c r="D11" s="179">
        <v>668.88</v>
      </c>
      <c r="E11" s="108">
        <f>VLOOKUP(B11,'3.2 Prices and Deflators'!$B$2:$BJ$196,61,FALSE)</f>
        <v>1.1818491370037258</v>
      </c>
      <c r="F11" s="182">
        <f t="shared" si="4"/>
        <v>56.882398963989331</v>
      </c>
      <c r="G11" s="182">
        <f t="shared" si="0"/>
        <v>790.51525075905215</v>
      </c>
      <c r="H11" s="217" cm="1">
        <f t="array" ref="H11">IF($T11&lt;&gt;"",SUMPRODUCT(($A$200:$A$205=$T11)*($B$200:$B$205))*$C11,"")</f>
        <v>62.308058127593696</v>
      </c>
      <c r="I11" s="217" cm="1">
        <f t="array" ref="I11">IF($T11&lt;&gt;"",SUMPRODUCT(($A$200:$A$205=$T11)*($B$200:$B$205))*$D11,"")</f>
        <v>865.91759651745008</v>
      </c>
      <c r="J11" s="224">
        <f>VLOOKUP(B11,'IP-OP new'!$C$6:$N$200,12,FALSE)</f>
        <v>57.781891705496086</v>
      </c>
      <c r="K11" s="224">
        <f>VLOOKUP(B11,'IP-OP new'!$C$6:$N$200,11,FALSE)</f>
        <v>803.01582638629168</v>
      </c>
      <c r="L11" s="224" cm="1">
        <f t="array" ref="L11">IF($E11&lt;$B$205,$C11*$E11,SUMPRODUCT(($A$200:$A$205=$T11)*($B$200:$B$205))*$C11)</f>
        <v>56.882398963989331</v>
      </c>
      <c r="M11" s="224" cm="1">
        <f t="array" ref="M11">IF($E11&lt;$B$205,$D11*$E11,SUMPRODUCT(($A$200:$A$205=$T11)*($B$200:$B$205))*$D11)</f>
        <v>790.51525075905215</v>
      </c>
      <c r="N11" s="46">
        <f>VLOOKUP(A11,'[2]Facility visit price 2010'!$B$1:$BR$233,21,FALSE)</f>
        <v>48.13</v>
      </c>
      <c r="O11" s="108">
        <f>VLOOKUP(A11,'[2]Facility visit price 2010'!$B$1:$BR$233,33,FALSE)</f>
        <v>67.72</v>
      </c>
      <c r="P11" s="108">
        <f t="shared" si="1"/>
        <v>1.1818491370037258</v>
      </c>
      <c r="Q11" s="177">
        <f t="shared" si="2"/>
        <v>56.882398963989331</v>
      </c>
      <c r="R11" s="177">
        <f t="shared" si="3"/>
        <v>80.03482355789231</v>
      </c>
      <c r="S11" s="209">
        <f>VLOOKUP(B11,'3.2 Prices and Deflators'!$BI$3:$BL$196,4,FALSE)</f>
        <v>0</v>
      </c>
      <c r="T11" s="3" t="str">
        <f>VLOOKUP(B11,'3.1 Metadata'!$B$4:$I$197,2,FALSE)</f>
        <v>WPR</v>
      </c>
      <c r="U11" s="180">
        <v>67.72</v>
      </c>
    </row>
    <row r="12" spans="1:21" hidden="1" x14ac:dyDescent="0.25">
      <c r="A12" s="10" t="s">
        <v>394</v>
      </c>
      <c r="B12" s="31" t="s">
        <v>628</v>
      </c>
      <c r="C12" s="180">
        <v>46.82</v>
      </c>
      <c r="D12" s="179">
        <v>643.91999999999996</v>
      </c>
      <c r="E12" s="108">
        <f>VLOOKUP(B12,'3.2 Prices and Deflators'!$B$2:$BJ$196,61,FALSE)</f>
        <v>1.1748698856113657</v>
      </c>
      <c r="F12" s="182">
        <f t="shared" si="4"/>
        <v>55.007408044324144</v>
      </c>
      <c r="G12" s="182">
        <f t="shared" si="0"/>
        <v>756.52221674287057</v>
      </c>
      <c r="H12" s="217" cm="1">
        <f t="array" ref="H12">IF($T12&lt;&gt;"",SUMPRODUCT(($A$200:$A$205=$T12)*($B$200:$B$205))*$C12,"")</f>
        <v>69.64662398490556</v>
      </c>
      <c r="I12" s="217" cm="1">
        <f t="array" ref="I12">IF($T12&lt;&gt;"",SUMPRODUCT(($A$200:$A$205=$T12)*($B$200:$B$205))*$D12,"")</f>
        <v>957.85677309612095</v>
      </c>
      <c r="J12" s="224">
        <f>VLOOKUP(B12,'IP-OP new'!$C$6:$N$200,12,FALSE)</f>
        <v>60.044684997833414</v>
      </c>
      <c r="K12" s="224">
        <f>VLOOKUP(B12,'IP-OP new'!$C$6:$N$200,11,FALSE)</f>
        <v>825.80037513466232</v>
      </c>
      <c r="L12" s="224" cm="1">
        <f t="array" ref="L12">IF($E12&lt;$B$203,$C12*$E12,SUMPRODUCT(($A$200:$A$205=$T12)*($B$200:$B$205))*$C12)</f>
        <v>55.007408044324144</v>
      </c>
      <c r="M12" s="224" cm="1">
        <f t="array" ref="M12">IF($E12&lt;$B$203,$D12*$E12,SUMPRODUCT(($A$200:$A$205=$T12)*($B$200:$B$205))*$D12)</f>
        <v>756.52221674287057</v>
      </c>
      <c r="N12" s="46">
        <f>VLOOKUP(A12,'[2]Facility visit price 2010'!$B$1:$BR$233,21,FALSE)</f>
        <v>46.82</v>
      </c>
      <c r="O12" s="108">
        <f>VLOOKUP(A12,'[2]Facility visit price 2010'!$B$1:$BR$233,33,FALSE)</f>
        <v>65.87</v>
      </c>
      <c r="P12" s="108">
        <f t="shared" si="1"/>
        <v>1.1748698856113657</v>
      </c>
      <c r="Q12" s="177">
        <f t="shared" si="2"/>
        <v>55.007408044324144</v>
      </c>
      <c r="R12" s="177">
        <f t="shared" si="3"/>
        <v>77.388679365220668</v>
      </c>
      <c r="S12" s="209">
        <f>VLOOKUP(B12,'3.2 Prices and Deflators'!$BI$3:$BL$196,4,FALSE)</f>
        <v>0</v>
      </c>
      <c r="T12" s="3" t="str">
        <f>VLOOKUP(B12,'3.1 Metadata'!$B$4:$I$197,2,FALSE)</f>
        <v>EUR</v>
      </c>
      <c r="U12" s="180">
        <v>65.87</v>
      </c>
    </row>
    <row r="13" spans="1:21" hidden="1" x14ac:dyDescent="0.25">
      <c r="A13" s="10" t="s">
        <v>395</v>
      </c>
      <c r="B13" s="31" t="s">
        <v>629</v>
      </c>
      <c r="C13" s="180">
        <v>13.78</v>
      </c>
      <c r="D13" s="179">
        <v>119.49</v>
      </c>
      <c r="E13" s="108">
        <f>VLOOKUP(B13,'3.2 Prices and Deflators'!$B$2:$BJ$196,61,FALSE)</f>
        <v>1.6985519479555351</v>
      </c>
      <c r="F13" s="182">
        <f t="shared" si="4"/>
        <v>23.406045842827272</v>
      </c>
      <c r="G13" s="182">
        <f t="shared" si="0"/>
        <v>202.95997226120687</v>
      </c>
      <c r="H13" s="217" cm="1">
        <f t="array" ref="H13">IF($T13&lt;&gt;"",SUMPRODUCT(($A$200:$A$205=$T13)*($B$200:$B$205))*$C13,"")</f>
        <v>20.498301548739825</v>
      </c>
      <c r="I13" s="217" cm="1">
        <f t="array" ref="I13">IF($T13&lt;&gt;"",SUMPRODUCT(($A$200:$A$205=$T13)*($B$200:$B$205))*$D13,"")</f>
        <v>177.74615762401461</v>
      </c>
      <c r="J13" s="224" t="e">
        <f>VLOOKUP(B13,'IP-OP new'!$C$6:$N$200,12,FALSE)</f>
        <v>#VALUE!</v>
      </c>
      <c r="K13" s="224" t="e">
        <f>VLOOKUP(B13,'IP-OP new'!$C$6:$N$200,11,FALSE)</f>
        <v>#VALUE!</v>
      </c>
      <c r="L13" s="224" cm="1">
        <f t="array" ref="L13">IF($E13&lt;$B$203,$C13*$E13,SUMPRODUCT(($A$200:$A$205=$T13)*($B$200:$B$205))*$C13)</f>
        <v>20.498301548739825</v>
      </c>
      <c r="M13" s="224" cm="1">
        <f t="array" ref="M13">IF($E13&lt;$B$203,$D13*$E13,SUMPRODUCT(($A$200:$A$205=$T13)*($B$200:$B$205))*$D13)</f>
        <v>177.74615762401461</v>
      </c>
      <c r="N13" s="46">
        <f>VLOOKUP(A13,'[2]Facility visit price 2010'!$B$1:$BR$233,21,FALSE)</f>
        <v>13.78</v>
      </c>
      <c r="O13" s="108">
        <f>VLOOKUP(A13,'[2]Facility visit price 2010'!$B$1:$BR$233,33,FALSE)</f>
        <v>19.39</v>
      </c>
      <c r="P13" s="108">
        <f t="shared" si="1"/>
        <v>1.6985519479555351</v>
      </c>
      <c r="Q13" s="177">
        <f t="shared" si="2"/>
        <v>23.406045842827272</v>
      </c>
      <c r="R13" s="177">
        <f t="shared" si="3"/>
        <v>32.934922270857825</v>
      </c>
      <c r="S13" s="209">
        <f>VLOOKUP(B13,'3.2 Prices and Deflators'!$BI$3:$BL$196,4,FALSE)</f>
        <v>0</v>
      </c>
      <c r="T13" s="3" t="str">
        <f>VLOOKUP(B13,'3.1 Metadata'!$B$4:$I$197,2,FALSE)</f>
        <v>EUR</v>
      </c>
      <c r="U13" s="180">
        <v>19.39</v>
      </c>
    </row>
    <row r="14" spans="1:21" hidden="1" x14ac:dyDescent="0.25">
      <c r="A14" s="10" t="s">
        <v>396</v>
      </c>
      <c r="B14" s="31" t="s">
        <v>630</v>
      </c>
      <c r="C14" s="180">
        <v>36.299999999999997</v>
      </c>
      <c r="D14" s="179">
        <v>453.46</v>
      </c>
      <c r="E14" s="108">
        <f>VLOOKUP(B14,'3.2 Prices and Deflators'!$B$2:$BJ$196,61,FALSE)</f>
        <v>1.1920319023723389</v>
      </c>
      <c r="F14" s="182">
        <f t="shared" si="4"/>
        <v>43.270758056115902</v>
      </c>
      <c r="G14" s="182">
        <f t="shared" si="0"/>
        <v>540.53878644976078</v>
      </c>
      <c r="H14" s="217" cm="1">
        <f t="array" ref="H14">IF($T14&lt;&gt;"",SUMPRODUCT(($A$200:$A$205=$T14)*($B$200:$B$205))*$C14,"")</f>
        <v>62.460474497502361</v>
      </c>
      <c r="I14" s="217" cm="1">
        <f t="array" ref="I14">IF($T14&lt;&gt;"",SUMPRODUCT(($A$200:$A$205=$T14)*($B$200:$B$205))*$D14,"")</f>
        <v>780.25693569249097</v>
      </c>
      <c r="J14" s="224">
        <f>VLOOKUP(B14,'IP-OP new'!$C$6:$N$200,12,FALSE)</f>
        <v>48.128044603028776</v>
      </c>
      <c r="K14" s="224">
        <f>VLOOKUP(B14,'IP-OP new'!$C$6:$N$200,11,FALSE)</f>
        <v>601.21606351761523</v>
      </c>
      <c r="L14" s="224" cm="1">
        <f t="array" ref="L14">IF($E14&lt;$B$201,$C14*$E14,SUMPRODUCT(($A$200:$A$205=$T14)*($B$200:$B$205))*$C14)</f>
        <v>43.270758056115902</v>
      </c>
      <c r="M14" s="224" cm="1">
        <f t="array" ref="M14">IF($E14&lt;$B$201,$D14*$E14,SUMPRODUCT(($A$200:$A$205=$T14)*($B$200:$B$205))*$D14)</f>
        <v>540.53878644976078</v>
      </c>
      <c r="N14" s="46">
        <f>VLOOKUP(A14,'[2]Facility visit price 2010'!$B$1:$BR$233,21,FALSE)</f>
        <v>36.299999999999997</v>
      </c>
      <c r="O14" s="108">
        <f>VLOOKUP(A14,'[2]Facility visit price 2010'!$B$1:$BR$233,33,FALSE)</f>
        <v>51.07</v>
      </c>
      <c r="P14" s="108">
        <f t="shared" si="1"/>
        <v>1.1920319023723389</v>
      </c>
      <c r="Q14" s="177">
        <f t="shared" si="2"/>
        <v>43.270758056115902</v>
      </c>
      <c r="R14" s="177">
        <f t="shared" si="3"/>
        <v>60.877069254155352</v>
      </c>
      <c r="S14" s="209">
        <f>VLOOKUP(B14,'3.2 Prices and Deflators'!$BI$3:$BL$196,4,FALSE)</f>
        <v>0</v>
      </c>
      <c r="T14" s="3" t="str">
        <f>VLOOKUP(B14,'3.1 Metadata'!$B$4:$I$197,2,FALSE)</f>
        <v>AMR</v>
      </c>
      <c r="U14" s="180">
        <v>51.07</v>
      </c>
    </row>
    <row r="15" spans="1:21" hidden="1" x14ac:dyDescent="0.25">
      <c r="A15" s="10" t="s">
        <v>397</v>
      </c>
      <c r="B15" s="31" t="s">
        <v>631</v>
      </c>
      <c r="C15" s="180">
        <v>25.82</v>
      </c>
      <c r="D15" s="179">
        <v>283.62</v>
      </c>
      <c r="E15" s="108">
        <f>VLOOKUP(B15,'3.2 Prices and Deflators'!$B$2:$BJ$196,61,FALSE)</f>
        <v>1.1187019292941112</v>
      </c>
      <c r="F15" s="182">
        <f t="shared" si="4"/>
        <v>28.88488381437395</v>
      </c>
      <c r="G15" s="182">
        <f t="shared" si="0"/>
        <v>317.28624118639584</v>
      </c>
      <c r="H15" s="217" cm="1">
        <f t="array" ref="H15">IF($T15&lt;&gt;"",SUMPRODUCT(($A$200:$A$205=$T15)*($B$200:$B$205))*$C15,"")</f>
        <v>63.119075031558666</v>
      </c>
      <c r="I15" s="217" cm="1">
        <f t="array" ref="I15">IF($T15&lt;&gt;"",SUMPRODUCT(($A$200:$A$205=$T15)*($B$200:$B$205))*$D15,"")</f>
        <v>693.33199304611423</v>
      </c>
      <c r="J15" s="224" t="e">
        <f>VLOOKUP(B15,'IP-OP new'!$C$6:$N$200,12,FALSE)</f>
        <v>#VALUE!</v>
      </c>
      <c r="K15" s="224" t="e">
        <f>VLOOKUP(B15,'IP-OP new'!$C$6:$N$200,11,FALSE)</f>
        <v>#VALUE!</v>
      </c>
      <c r="L15" s="224" cm="1">
        <f t="array" ref="L15">IF($E15&lt;$B$202,$C15*$E15,SUMPRODUCT(($A$200:$A$205=$T15)*($B$200:$B$205))*$C15)</f>
        <v>28.88488381437395</v>
      </c>
      <c r="M15" s="224" cm="1">
        <f t="array" ref="M15">IF($E15&lt;$B$202,$D15*$E15,SUMPRODUCT(($A$200:$A$205=$T15)*($B$200:$B$205))*$D15)</f>
        <v>317.28624118639584</v>
      </c>
      <c r="N15" s="46">
        <f>VLOOKUP(A15,'[2]Facility visit price 2010'!$B$1:$BR$233,21,FALSE)</f>
        <v>25.82</v>
      </c>
      <c r="O15" s="108">
        <f>VLOOKUP(A15,'[2]Facility visit price 2010'!$B$1:$BR$233,33,FALSE)</f>
        <v>36.32</v>
      </c>
      <c r="P15" s="108">
        <f t="shared" si="1"/>
        <v>1.1187019292941112</v>
      </c>
      <c r="Q15" s="177">
        <f t="shared" si="2"/>
        <v>28.88488381437395</v>
      </c>
      <c r="R15" s="177">
        <f t="shared" si="3"/>
        <v>40.631254071962118</v>
      </c>
      <c r="S15" s="209">
        <f>VLOOKUP(B15,'3.2 Prices and Deflators'!$BI$3:$BL$196,4,FALSE)</f>
        <v>0</v>
      </c>
      <c r="T15" s="3" t="str">
        <f>VLOOKUP(B15,'3.1 Metadata'!$B$4:$I$197,2,FALSE)</f>
        <v>EMR</v>
      </c>
      <c r="U15" s="180">
        <v>36.32</v>
      </c>
    </row>
    <row r="16" spans="1:21" x14ac:dyDescent="0.25">
      <c r="A16" s="10" t="s">
        <v>398</v>
      </c>
      <c r="B16" s="31" t="s">
        <v>632</v>
      </c>
      <c r="C16" s="180">
        <v>2.9</v>
      </c>
      <c r="D16" s="179">
        <v>13.96</v>
      </c>
      <c r="E16" s="108">
        <f>VLOOKUP(B16,'3.2 Prices and Deflators'!$B$2:$BJ$196,61,FALSE)</f>
        <v>1.7502109424673473</v>
      </c>
      <c r="F16" s="182">
        <f t="shared" si="4"/>
        <v>5.0756117331553074</v>
      </c>
      <c r="G16" s="182">
        <f t="shared" si="0"/>
        <v>24.432944756844169</v>
      </c>
      <c r="H16" s="217" cm="1">
        <f t="array" ref="H16">IF($T16&lt;&gt;"",SUMPRODUCT(($A$200:$A$205=$T16)*($B$200:$B$205))*$C16,"")</f>
        <v>4.5561289722088647</v>
      </c>
      <c r="I16" s="217" cm="1">
        <f t="array" ref="I16">IF($T16&lt;&gt;"",SUMPRODUCT(($A$200:$A$205=$T16)*($B$200:$B$205))*$D16,"")</f>
        <v>21.932262224839917</v>
      </c>
      <c r="J16" s="224">
        <f>VLOOKUP(B16,'IP-OP new'!$C$6:$N$200,12,FALSE)</f>
        <v>3.5394700707895366</v>
      </c>
      <c r="K16" s="224">
        <f>VLOOKUP(B16,'IP-OP new'!$C$6:$N$200,11,FALSE)</f>
        <v>17.038276616628252</v>
      </c>
      <c r="L16" s="224" cm="1">
        <f t="array" ref="L16">IF($E16&lt;$B$204,$D16*$E16,SUMPRODUCT(($A$200:$A$205=$T16)*($B$200:$B$205))*$C16)</f>
        <v>4.5561289722088647</v>
      </c>
      <c r="M16" s="224" cm="1">
        <f t="array" ref="M16">IF($E16&lt;$B$204,$D16*$E16,SUMPRODUCT(($A$200:$A$205=$T16)*($B$200:$B$205))*$D16)</f>
        <v>21.932262224839917</v>
      </c>
      <c r="N16" s="46">
        <f>VLOOKUP(A16,'[2]Facility visit price 2010'!$B$1:$BR$233,21,FALSE)</f>
        <v>2.9</v>
      </c>
      <c r="O16" s="108">
        <f>VLOOKUP(A16,'[2]Facility visit price 2010'!$B$1:$BR$233,33,FALSE)</f>
        <v>4.08</v>
      </c>
      <c r="P16" s="108">
        <f t="shared" si="1"/>
        <v>1.7502109424673473</v>
      </c>
      <c r="Q16" s="177">
        <f t="shared" si="2"/>
        <v>5.0756117331553074</v>
      </c>
      <c r="R16" s="177">
        <f t="shared" si="3"/>
        <v>7.1408606452667769</v>
      </c>
      <c r="S16" s="209">
        <f>VLOOKUP(B16,'3.2 Prices and Deflators'!$BI$3:$BL$196,4,FALSE)</f>
        <v>1</v>
      </c>
      <c r="T16" s="3" t="str">
        <f>VLOOKUP(B16,'3.1 Metadata'!$B$4:$I$197,2,FALSE)</f>
        <v>SEAR</v>
      </c>
      <c r="U16" s="180">
        <v>4.08</v>
      </c>
    </row>
    <row r="17" spans="1:21" hidden="1" x14ac:dyDescent="0.25">
      <c r="A17" s="10" t="s">
        <v>399</v>
      </c>
      <c r="B17" s="31" t="s">
        <v>634</v>
      </c>
      <c r="C17" s="180">
        <v>27.85</v>
      </c>
      <c r="D17" s="179">
        <v>314.89999999999998</v>
      </c>
      <c r="E17" s="108">
        <f>VLOOKUP(B17,'3.2 Prices and Deflators'!$B$2:$BJ$196,61,FALSE)</f>
        <v>1.1272321953874911</v>
      </c>
      <c r="F17" s="182">
        <f t="shared" si="4"/>
        <v>31.393416641541627</v>
      </c>
      <c r="G17" s="182">
        <f t="shared" si="0"/>
        <v>354.96541832752092</v>
      </c>
      <c r="H17" s="217" cm="1">
        <f t="array" ref="H17">IF($T17&lt;&gt;"",SUMPRODUCT(($A$200:$A$205=$T17)*($B$200:$B$205))*$C17,"")</f>
        <v>47.920777265990111</v>
      </c>
      <c r="I17" s="217" cm="1">
        <f t="array" ref="I17">IF($T17&lt;&gt;"",SUMPRODUCT(($A$200:$A$205=$T17)*($B$200:$B$205))*$D17,"")</f>
        <v>541.84031458026152</v>
      </c>
      <c r="J17" s="224">
        <f>VLOOKUP(B17,'IP-OP new'!$C$6:$N$200,12,FALSE)</f>
        <v>18.609756417553005</v>
      </c>
      <c r="K17" s="224">
        <f>VLOOKUP(B17,'IP-OP new'!$C$6:$N$200,11,FALSE)</f>
        <v>210.42054922396554</v>
      </c>
      <c r="L17" s="224" cm="1">
        <f t="array" ref="L17">IF($E17&lt;$B$201,$C17*$E17,SUMPRODUCT(($A$200:$A$205=$T17)*($B$200:$B$205))*$C17)</f>
        <v>31.393416641541627</v>
      </c>
      <c r="M17" s="224" cm="1">
        <f t="array" ref="M17">IF($E17&lt;$B$201,$D17*$E17,SUMPRODUCT(($A$200:$A$205=$T17)*($B$200:$B$205))*$D17)</f>
        <v>354.96541832752092</v>
      </c>
      <c r="N17" s="46">
        <f>VLOOKUP(A17,'[2]Facility visit price 2010'!$B$1:$BR$233,21,FALSE)</f>
        <v>27.85</v>
      </c>
      <c r="O17" s="108">
        <f>VLOOKUP(A17,'[2]Facility visit price 2010'!$B$1:$BR$233,33,FALSE)</f>
        <v>39.19</v>
      </c>
      <c r="P17" s="108">
        <f t="shared" si="1"/>
        <v>1.1272321953874911</v>
      </c>
      <c r="Q17" s="177">
        <f t="shared" si="2"/>
        <v>31.393416641541627</v>
      </c>
      <c r="R17" s="177">
        <f t="shared" si="3"/>
        <v>44.176229737235772</v>
      </c>
      <c r="S17" s="209">
        <f>VLOOKUP(B17,'3.2 Prices and Deflators'!$BI$3:$BL$196,4,FALSE)</f>
        <v>0</v>
      </c>
      <c r="T17" s="3" t="str">
        <f>VLOOKUP(B17,'3.1 Metadata'!$B$4:$I$197,2,FALSE)</f>
        <v>AMR</v>
      </c>
      <c r="U17" s="180">
        <v>39.19</v>
      </c>
    </row>
    <row r="18" spans="1:21" hidden="1" x14ac:dyDescent="0.25">
      <c r="A18" s="10" t="s">
        <v>400</v>
      </c>
      <c r="B18" s="31" t="s">
        <v>635</v>
      </c>
      <c r="C18" s="180">
        <v>18.54</v>
      </c>
      <c r="D18" s="179">
        <v>179.83</v>
      </c>
      <c r="E18" s="108">
        <f>VLOOKUP(B18,'3.2 Prices and Deflators'!$B$2:$BJ$196,61,FALSE)</f>
        <v>7.1408951852881382</v>
      </c>
      <c r="F18" s="182">
        <f t="shared" si="4"/>
        <v>132.39219673524207</v>
      </c>
      <c r="G18" s="182">
        <f t="shared" si="0"/>
        <v>1284.1471811703659</v>
      </c>
      <c r="H18" s="217" cm="1">
        <f t="array" ref="H18">IF($T18&lt;&gt;"",SUMPRODUCT(($A$200:$A$205=$T18)*($B$200:$B$205))*$C18,"")</f>
        <v>27.578992069204379</v>
      </c>
      <c r="I18" s="217" cm="1">
        <f t="array" ref="I18">IF($T18&lt;&gt;"",SUMPRODUCT(($A$200:$A$205=$T18)*($B$200:$B$205))*$D18,"")</f>
        <v>267.50432275108005</v>
      </c>
      <c r="J18" s="224">
        <f>VLOOKUP(B18,'IP-OP new'!$C$6:$N$200,12,FALSE)</f>
        <v>209317.82217933424</v>
      </c>
      <c r="K18" s="224">
        <f>VLOOKUP(B18,'IP-OP new'!$C$6:$N$200,11,FALSE)</f>
        <v>2030292.5546121728</v>
      </c>
      <c r="L18" s="224" cm="1">
        <f t="array" ref="L18">IF($E18&lt;$B$203,$C18*$E18,SUMPRODUCT(($A$200:$A$205=$T18)*($B$200:$B$205))*$C18)</f>
        <v>27.578992069204379</v>
      </c>
      <c r="M18" s="224" cm="1">
        <f t="array" ref="M18">IF($E18&lt;$B$203,$D18*$E18,SUMPRODUCT(($A$200:$A$205=$T18)*($B$200:$B$205))*$D18)</f>
        <v>267.50432275108005</v>
      </c>
      <c r="N18" s="46">
        <f>VLOOKUP(A18,'[2]Facility visit price 2010'!$B$1:$BR$233,21,FALSE)</f>
        <v>18.54</v>
      </c>
      <c r="O18" s="108">
        <f>VLOOKUP(A18,'[2]Facility visit price 2010'!$B$1:$BR$233,33,FALSE)</f>
        <v>26.09</v>
      </c>
      <c r="P18" s="108">
        <f t="shared" si="1"/>
        <v>7.1408951852881382</v>
      </c>
      <c r="Q18" s="177">
        <f t="shared" si="2"/>
        <v>132.39219673524207</v>
      </c>
      <c r="R18" s="177">
        <f t="shared" si="3"/>
        <v>186.30595538416753</v>
      </c>
      <c r="S18" s="209">
        <f>VLOOKUP(B18,'3.2 Prices and Deflators'!$BI$3:$BL$196,4,FALSE)</f>
        <v>0</v>
      </c>
      <c r="T18" s="3" t="str">
        <f>VLOOKUP(B18,'3.1 Metadata'!$B$4:$I$197,2,FALSE)</f>
        <v>EUR</v>
      </c>
      <c r="U18" s="180">
        <v>26.09</v>
      </c>
    </row>
    <row r="19" spans="1:21" hidden="1" x14ac:dyDescent="0.25">
      <c r="A19" s="10" t="s">
        <v>401</v>
      </c>
      <c r="B19" s="31" t="s">
        <v>636</v>
      </c>
      <c r="C19" s="180">
        <v>44.37</v>
      </c>
      <c r="D19" s="179">
        <v>597.88</v>
      </c>
      <c r="E19" s="108">
        <f>VLOOKUP(B19,'3.2 Prices and Deflators'!$B$2:$BJ$196,61,FALSE)</f>
        <v>1.1532537810639645</v>
      </c>
      <c r="F19" s="182">
        <f t="shared" si="4"/>
        <v>51.1698702658081</v>
      </c>
      <c r="G19" s="182">
        <f t="shared" si="0"/>
        <v>689.50737062252313</v>
      </c>
      <c r="H19" s="217" cm="1">
        <f t="array" ref="H19">IF($T19&lt;&gt;"",SUMPRODUCT(($A$200:$A$205=$T19)*($B$200:$B$205))*$C19,"")</f>
        <v>66.002150922901734</v>
      </c>
      <c r="I19" s="217" cm="1">
        <f t="array" ref="I19">IF($T19&lt;&gt;"",SUMPRODUCT(($A$200:$A$205=$T19)*($B$200:$B$205))*$D19,"")</f>
        <v>889.37043033095551</v>
      </c>
      <c r="J19" s="224">
        <f>VLOOKUP(B19,'IP-OP new'!$C$6:$N$200,12,FALSE)</f>
        <v>56.985588884827067</v>
      </c>
      <c r="K19" s="224">
        <f>VLOOKUP(B19,'IP-OP new'!$C$6:$N$200,11,FALSE)</f>
        <v>767.87342534280845</v>
      </c>
      <c r="L19" s="224" cm="1">
        <f t="array" ref="L19">IF($E19&lt;$B$203,$C19*$E19,SUMPRODUCT(($A$200:$A$205=$T19)*($B$200:$B$205))*$C19)</f>
        <v>51.1698702658081</v>
      </c>
      <c r="M19" s="224" cm="1">
        <f t="array" ref="M19">IF($E19&lt;$B$203,$D19*$E19,SUMPRODUCT(($A$200:$A$205=$T19)*($B$200:$B$205))*$D19)</f>
        <v>689.50737062252313</v>
      </c>
      <c r="N19" s="46">
        <f>VLOOKUP(A19,'[2]Facility visit price 2010'!$B$1:$BR$233,21,FALSE)</f>
        <v>44.37</v>
      </c>
      <c r="O19" s="108">
        <f>VLOOKUP(A19,'[2]Facility visit price 2010'!$B$1:$BR$233,33,FALSE)</f>
        <v>62.42</v>
      </c>
      <c r="P19" s="108">
        <f t="shared" si="1"/>
        <v>1.1532537810639645</v>
      </c>
      <c r="Q19" s="177">
        <f t="shared" si="2"/>
        <v>51.1698702658081</v>
      </c>
      <c r="R19" s="177">
        <f t="shared" si="3"/>
        <v>71.986101014012661</v>
      </c>
      <c r="S19" s="209">
        <f>VLOOKUP(B19,'3.2 Prices and Deflators'!$BI$3:$BL$196,4,FALSE)</f>
        <v>0</v>
      </c>
      <c r="T19" s="3" t="str">
        <f>VLOOKUP(B19,'3.1 Metadata'!$B$4:$I$197,2,FALSE)</f>
        <v>EUR</v>
      </c>
      <c r="U19" s="180">
        <v>62.42</v>
      </c>
    </row>
    <row r="20" spans="1:21" hidden="1" x14ac:dyDescent="0.25">
      <c r="A20" s="10" t="s">
        <v>402</v>
      </c>
      <c r="B20" s="31" t="s">
        <v>637</v>
      </c>
      <c r="C20" s="180">
        <v>10.78</v>
      </c>
      <c r="D20" s="179">
        <v>85.18</v>
      </c>
      <c r="E20" s="108">
        <f>VLOOKUP(B20,'3.2 Prices and Deflators'!$B$2:$BJ$196,61,FALSE)</f>
        <v>1.1962143947006554</v>
      </c>
      <c r="F20" s="182">
        <f t="shared" si="4"/>
        <v>12.895191174873064</v>
      </c>
      <c r="G20" s="182">
        <f t="shared" si="0"/>
        <v>101.89354214060184</v>
      </c>
      <c r="H20" s="217" cm="1">
        <f t="array" ref="H20">IF($T20&lt;&gt;"",SUMPRODUCT(($A$200:$A$205=$T20)*($B$200:$B$205))*$C20,"")</f>
        <v>18.548868184106762</v>
      </c>
      <c r="I20" s="217" cm="1">
        <f t="array" ref="I20">IF($T20&lt;&gt;"",SUMPRODUCT(($A$200:$A$205=$T20)*($B$200:$B$205))*$D20,"")</f>
        <v>146.56703079055791</v>
      </c>
      <c r="J20" s="224">
        <f>VLOOKUP(B20,'IP-OP new'!$C$6:$N$200,12,FALSE)</f>
        <v>10.706586172377445</v>
      </c>
      <c r="K20" s="224">
        <f>VLOOKUP(B20,'IP-OP new'!$C$6:$N$200,11,FALSE)</f>
        <v>84.599908178396177</v>
      </c>
      <c r="L20" s="224" cm="1">
        <f t="array" ref="L20">IF($E20&lt;$B$201,$C20*$E20,SUMPRODUCT(($A$200:$A$205=$T20)*($B$200:$B$205))*$C20)</f>
        <v>12.895191174873064</v>
      </c>
      <c r="M20" s="224" cm="1">
        <f t="array" ref="M20">IF($E20&lt;$B$201,$D20*$E20,SUMPRODUCT(($A$200:$A$205=$T20)*($B$200:$B$205))*$D20)</f>
        <v>101.89354214060184</v>
      </c>
      <c r="N20" s="46">
        <f>VLOOKUP(A20,'[2]Facility visit price 2010'!$B$1:$BR$233,21,FALSE)</f>
        <v>10.78</v>
      </c>
      <c r="O20" s="108">
        <f>VLOOKUP(A20,'[2]Facility visit price 2010'!$B$1:$BR$233,33,FALSE)</f>
        <v>15.16</v>
      </c>
      <c r="P20" s="108">
        <f t="shared" si="1"/>
        <v>1.1962143947006554</v>
      </c>
      <c r="Q20" s="177">
        <f t="shared" si="2"/>
        <v>12.895191174873064</v>
      </c>
      <c r="R20" s="177">
        <f t="shared" si="3"/>
        <v>18.134610223661937</v>
      </c>
      <c r="S20" s="209">
        <f>VLOOKUP(B20,'3.2 Prices and Deflators'!$BI$3:$BL$196,4,FALSE)</f>
        <v>0</v>
      </c>
      <c r="T20" s="3" t="str">
        <f>VLOOKUP(B20,'3.1 Metadata'!$B$4:$I$197,2,FALSE)</f>
        <v>AMR</v>
      </c>
      <c r="U20" s="180">
        <v>15.16</v>
      </c>
    </row>
    <row r="21" spans="1:21" hidden="1" x14ac:dyDescent="0.25">
      <c r="A21" s="10" t="s">
        <v>403</v>
      </c>
      <c r="B21" s="31" t="s">
        <v>638</v>
      </c>
      <c r="C21" s="180">
        <v>2.69</v>
      </c>
      <c r="D21" s="179">
        <v>12.59</v>
      </c>
      <c r="E21" s="108">
        <f>VLOOKUP(B21,'3.2 Prices and Deflators'!$B$2:$BJ$196,61,FALSE)</f>
        <v>1.1462778597282086</v>
      </c>
      <c r="F21" s="182">
        <f t="shared" si="4"/>
        <v>3.083487442668881</v>
      </c>
      <c r="G21" s="182">
        <f t="shared" si="0"/>
        <v>14.431638253978146</v>
      </c>
      <c r="H21" s="217" cm="1">
        <f t="array" ref="H21">IF($T21&lt;&gt;"",SUMPRODUCT(($A$200:$A$205=$T21)*($B$200:$B$205))*$C21,"")</f>
        <v>5.0783608946952503</v>
      </c>
      <c r="I21" s="217" cm="1">
        <f t="array" ref="I21">IF($T21&lt;&gt;"",SUMPRODUCT(($A$200:$A$205=$T21)*($B$200:$B$205))*$D21,"")</f>
        <v>23.768239280376655</v>
      </c>
      <c r="J21" s="224">
        <f>VLOOKUP(B21,'IP-OP new'!$C$6:$N$200,12,FALSE)</f>
        <v>3.1525423552847167</v>
      </c>
      <c r="K21" s="224">
        <f>VLOOKUP(B21,'IP-OP new'!$C$6:$N$200,11,FALSE)</f>
        <v>14.754835781797244</v>
      </c>
      <c r="L21" s="224" cm="1">
        <f t="array" ref="L21">IF($E21&lt;$B$200,$C21*$E21,SUMPRODUCT(($A$200:$A$205=$T21)*($B$200:$B$205))*$C21)</f>
        <v>3.083487442668881</v>
      </c>
      <c r="M21" s="224" cm="1">
        <f t="array" ref="M21">IF($E21&lt;$B$200,$D21*$E21,SUMPRODUCT(($A$200:$A$205=$T21)*($B$200:$B$205))*$D21)</f>
        <v>14.431638253978146</v>
      </c>
      <c r="N21" s="46">
        <f>VLOOKUP(A21,'[2]Facility visit price 2010'!$B$1:$BR$233,21,FALSE)</f>
        <v>2.69</v>
      </c>
      <c r="O21" s="108">
        <f>VLOOKUP(A21,'[2]Facility visit price 2010'!$B$1:$BR$233,33,FALSE)</f>
        <v>3.78</v>
      </c>
      <c r="P21" s="108">
        <f t="shared" si="1"/>
        <v>1.1462778597282086</v>
      </c>
      <c r="Q21" s="177">
        <f t="shared" si="2"/>
        <v>3.083487442668881</v>
      </c>
      <c r="R21" s="177">
        <f t="shared" si="3"/>
        <v>4.3329303097726282</v>
      </c>
      <c r="S21" s="209">
        <f>VLOOKUP(B21,'3.2 Prices and Deflators'!$BI$3:$BL$196,4,FALSE)</f>
        <v>0</v>
      </c>
      <c r="T21" s="3" t="str">
        <f>VLOOKUP(B21,'3.1 Metadata'!$B$4:$I$197,2,FALSE)</f>
        <v>AFR</v>
      </c>
      <c r="U21" s="180">
        <v>3.78</v>
      </c>
    </row>
    <row r="22" spans="1:21" hidden="1" x14ac:dyDescent="0.25">
      <c r="A22" s="10" t="s">
        <v>404</v>
      </c>
      <c r="B22" s="31" t="s">
        <v>639</v>
      </c>
      <c r="C22" s="180">
        <v>8.43</v>
      </c>
      <c r="D22" s="179">
        <v>60.77</v>
      </c>
      <c r="E22" s="108">
        <f>VLOOKUP(B22,'3.2 Prices and Deflators'!$B$2:$BJ$196,61,FALSE)</f>
        <v>1.5643881330049112</v>
      </c>
      <c r="F22" s="182">
        <f t="shared" si="4"/>
        <v>13.187791961231401</v>
      </c>
      <c r="G22" s="182">
        <f t="shared" si="0"/>
        <v>95.067866842708455</v>
      </c>
      <c r="H22" s="217" cm="1">
        <f t="array" ref="H22">IF($T22&lt;&gt;"",SUMPRODUCT(($A$200:$A$205=$T22)*($B$200:$B$205))*$C22,"")</f>
        <v>13.24419559852439</v>
      </c>
      <c r="I22" s="217" cm="1">
        <f t="array" ref="I22">IF($T22&lt;&gt;"",SUMPRODUCT(($A$200:$A$205=$T22)*($B$200:$B$205))*$D22,"")</f>
        <v>95.474468152114738</v>
      </c>
      <c r="J22" s="224">
        <f>VLOOKUP(B22,'IP-OP new'!$C$6:$N$200,12,FALSE)</f>
        <v>10.972692727531475</v>
      </c>
      <c r="K22" s="224">
        <f>VLOOKUP(B22,'IP-OP new'!$C$6:$N$200,11,FALSE)</f>
        <v>79.099707835360334</v>
      </c>
      <c r="L22" s="224" cm="1">
        <f t="array" ref="L22">IF($E22&lt;$B$204,$C22*$E22,SUMPRODUCT(($A$200:$A$205=$T22)*($B$200:$B$205))*$C22)</f>
        <v>13.187791961231401</v>
      </c>
      <c r="M22" s="224" cm="1">
        <f t="array" ref="M22">IF($E22&lt;$B$204,$D22*$E22,SUMPRODUCT(($A$200:$A$205=$T22)*($B$200:$B$205))*$D22)</f>
        <v>95.067866842708455</v>
      </c>
      <c r="N22" s="46">
        <f>VLOOKUP(A22,'[2]Facility visit price 2010'!$B$1:$BR$233,21,FALSE)</f>
        <v>8.43</v>
      </c>
      <c r="O22" s="108">
        <f>VLOOKUP(A22,'[2]Facility visit price 2010'!$B$1:$BR$233,33,FALSE)</f>
        <v>11.87</v>
      </c>
      <c r="P22" s="108">
        <f t="shared" si="1"/>
        <v>1.5643881330049112</v>
      </c>
      <c r="Q22" s="177">
        <f t="shared" si="2"/>
        <v>13.187791961231401</v>
      </c>
      <c r="R22" s="177">
        <f t="shared" si="3"/>
        <v>18.569287138768296</v>
      </c>
      <c r="S22" s="209">
        <f>VLOOKUP(B22,'3.2 Prices and Deflators'!$BI$3:$BL$196,4,FALSE)</f>
        <v>0</v>
      </c>
      <c r="T22" s="3" t="str">
        <f>VLOOKUP(B22,'3.1 Metadata'!$B$4:$I$197,2,FALSE)</f>
        <v>SEAR</v>
      </c>
      <c r="U22" s="180">
        <v>11.87</v>
      </c>
    </row>
    <row r="23" spans="1:21" hidden="1" x14ac:dyDescent="0.25">
      <c r="A23" s="10" t="s">
        <v>405</v>
      </c>
      <c r="B23" s="31" t="s">
        <v>640</v>
      </c>
      <c r="C23" s="180">
        <v>7.28</v>
      </c>
      <c r="D23" s="179">
        <v>49.65</v>
      </c>
      <c r="E23" s="108">
        <f>VLOOKUP(B23,'3.2 Prices and Deflators'!$B$2:$BJ$196,61,FALSE)</f>
        <v>1.3558879364501866</v>
      </c>
      <c r="F23" s="182">
        <f t="shared" si="4"/>
        <v>9.8708641773573582</v>
      </c>
      <c r="G23" s="182">
        <f t="shared" si="0"/>
        <v>67.319836044751767</v>
      </c>
      <c r="H23" s="217" cm="1">
        <f t="array" ref="H23">IF($T23&lt;&gt;"",SUMPRODUCT(($A$200:$A$205=$T23)*($B$200:$B$205))*$C23,"")</f>
        <v>12.5265083840721</v>
      </c>
      <c r="I23" s="217" cm="1">
        <f t="array" ref="I23">IF($T23&lt;&gt;"",SUMPRODUCT(($A$200:$A$205=$T23)*($B$200:$B$205))*$D23,"")</f>
        <v>85.431475449063143</v>
      </c>
      <c r="J23" s="224" t="e">
        <f>VLOOKUP(B23,'IP-OP new'!$C$6:$N$200,12,FALSE)</f>
        <v>#N/A</v>
      </c>
      <c r="K23" s="224">
        <f>VLOOKUP(B23,'IP-OP new'!$C$6:$N$200,11,FALSE)</f>
        <v>0</v>
      </c>
      <c r="L23" s="224" cm="1">
        <f t="array" ref="L23">IF($E23&lt;$B$201,$C23*$E23,SUMPRODUCT(($A$200:$A$205=$T23)*($B$200:$B$205))*$C23)</f>
        <v>9.8708641773573582</v>
      </c>
      <c r="M23" s="224" cm="1">
        <f t="array" ref="M23">IF($E23&lt;$B$201,$D23*$E23,SUMPRODUCT(($A$200:$A$205=$T23)*($B$200:$B$205))*$D23)</f>
        <v>67.319836044751767</v>
      </c>
      <c r="N23" s="46" t="e">
        <f>VLOOKUP(A23,'[2]Facility visit price 2010'!$B$1:$BR$233,21,FALSE)</f>
        <v>#N/A</v>
      </c>
      <c r="O23" s="108" t="e">
        <f>VLOOKUP(A23,'[2]Facility visit price 2010'!$B$1:$BR$233,33,FALSE)</f>
        <v>#N/A</v>
      </c>
      <c r="P23" s="108">
        <f t="shared" si="1"/>
        <v>1.3558879364501866</v>
      </c>
      <c r="Q23" s="177" t="e">
        <f t="shared" si="2"/>
        <v>#N/A</v>
      </c>
      <c r="R23" s="177" t="e">
        <f t="shared" si="3"/>
        <v>#N/A</v>
      </c>
      <c r="S23" s="209">
        <f>VLOOKUP(B23,'3.2 Prices and Deflators'!$BI$3:$BL$196,4,FALSE)</f>
        <v>0</v>
      </c>
      <c r="T23" s="3" t="str">
        <f>VLOOKUP(B23,'3.1 Metadata'!$B$4:$I$197,2,FALSE)</f>
        <v>AMR</v>
      </c>
      <c r="U23" s="180">
        <v>10.25</v>
      </c>
    </row>
    <row r="24" spans="1:21" hidden="1" x14ac:dyDescent="0.25">
      <c r="A24" s="10" t="s">
        <v>406</v>
      </c>
      <c r="B24" s="31" t="s">
        <v>641</v>
      </c>
      <c r="C24" s="180">
        <v>12.14</v>
      </c>
      <c r="D24" s="179">
        <v>100.37</v>
      </c>
      <c r="E24" s="108">
        <f>VLOOKUP(B24,'3.2 Prices and Deflators'!$B$2:$BJ$196,61,FALSE)</f>
        <v>1.1469484602191158</v>
      </c>
      <c r="F24" s="182">
        <f t="shared" si="4"/>
        <v>13.923954307060066</v>
      </c>
      <c r="G24" s="182">
        <f t="shared" si="0"/>
        <v>115.11921695219266</v>
      </c>
      <c r="H24" s="217" cm="1">
        <f t="array" ref="H24">IF($T24&lt;&gt;"",SUMPRODUCT(($A$200:$A$205=$T24)*($B$200:$B$205))*$C24,"")</f>
        <v>18.058735907235231</v>
      </c>
      <c r="I24" s="217" cm="1">
        <f t="array" ref="I24">IF($T24&lt;&gt;"",SUMPRODUCT(($A$200:$A$205=$T24)*($B$200:$B$205))*$D24,"")</f>
        <v>149.30439234013181</v>
      </c>
      <c r="J24" s="224">
        <f>VLOOKUP(B24,'IP-OP new'!$C$6:$N$200,12,FALSE)</f>
        <v>15.147068392353697</v>
      </c>
      <c r="K24" s="224">
        <f>VLOOKUP(B24,'IP-OP new'!$C$6:$N$200,11,FALSE)</f>
        <v>125.2315695667661</v>
      </c>
      <c r="L24" s="224" cm="1">
        <f t="array" ref="L24">IF($E24&lt;$B$203,$C24*$E24,SUMPRODUCT(($A$200:$A$205=$T24)*($B$200:$B$205))*$C24)</f>
        <v>13.923954307060066</v>
      </c>
      <c r="M24" s="224" cm="1">
        <f t="array" ref="M24">IF($E24&lt;$B$203,$D24*$E24,SUMPRODUCT(($A$200:$A$205=$T24)*($B$200:$B$205))*$D24)</f>
        <v>115.11921695219266</v>
      </c>
      <c r="N24" s="46">
        <f>VLOOKUP(A24,'[2]Facility visit price 2010'!$B$1:$BR$233,21,FALSE)</f>
        <v>12.14</v>
      </c>
      <c r="O24" s="108">
        <f>VLOOKUP(A24,'[2]Facility visit price 2010'!$B$1:$BR$233,33,FALSE)</f>
        <v>17.079999999999998</v>
      </c>
      <c r="P24" s="108">
        <f t="shared" si="1"/>
        <v>1.1469484602191158</v>
      </c>
      <c r="Q24" s="177">
        <f t="shared" si="2"/>
        <v>13.923954307060066</v>
      </c>
      <c r="R24" s="177">
        <f t="shared" si="3"/>
        <v>19.589879700542497</v>
      </c>
      <c r="S24" s="209">
        <f>VLOOKUP(B24,'3.2 Prices and Deflators'!$BI$3:$BL$196,4,FALSE)</f>
        <v>0</v>
      </c>
      <c r="T24" s="3" t="str">
        <f>VLOOKUP(B24,'3.1 Metadata'!$B$4:$I$197,2,FALSE)</f>
        <v>EUR</v>
      </c>
      <c r="U24" s="180">
        <v>17.079999999999998</v>
      </c>
    </row>
    <row r="25" spans="1:21" hidden="1" x14ac:dyDescent="0.25">
      <c r="A25" s="10" t="s">
        <v>407</v>
      </c>
      <c r="B25" s="31" t="s">
        <v>642</v>
      </c>
      <c r="C25" s="180">
        <v>19.2</v>
      </c>
      <c r="D25" s="179">
        <v>188.6</v>
      </c>
      <c r="E25" s="108">
        <f>VLOOKUP(B25,'3.2 Prices and Deflators'!$B$2:$BJ$196,61,FALSE)</f>
        <v>1.423001760962455</v>
      </c>
      <c r="F25" s="182">
        <f t="shared" si="4"/>
        <v>27.321633810479135</v>
      </c>
      <c r="G25" s="182">
        <f t="shared" si="0"/>
        <v>268.37813211751899</v>
      </c>
      <c r="H25" s="217" cm="1">
        <f t="array" ref="H25">IF($T25&lt;&gt;"",SUMPRODUCT(($A$200:$A$205=$T25)*($B$200:$B$205))*$C25,"")</f>
        <v>36.247036869200294</v>
      </c>
      <c r="I25" s="217" cm="1">
        <f t="array" ref="I25">IF($T25&lt;&gt;"",SUMPRODUCT(($A$200:$A$205=$T25)*($B$200:$B$205))*$D25,"")</f>
        <v>356.05162257974877</v>
      </c>
      <c r="J25" s="224">
        <f>VLOOKUP(B25,'IP-OP new'!$C$6:$N$200,12,FALSE)</f>
        <v>21.868864055645204</v>
      </c>
      <c r="K25" s="224">
        <f>VLOOKUP(B25,'IP-OP new'!$C$6:$N$200,11,FALSE)</f>
        <v>214.81602921326487</v>
      </c>
      <c r="L25" s="224" cm="1">
        <f t="array" ref="L25">IF($E25&lt;$B$200,$C25*$E25,SUMPRODUCT(($A$200:$A$205=$T25)*($B$200:$B$205))*$C25)</f>
        <v>27.321633810479135</v>
      </c>
      <c r="M25" s="224" cm="1">
        <f t="array" ref="M25">IF($E25&lt;$B$200,$D25*$E25,SUMPRODUCT(($A$200:$A$205=$T25)*($B$200:$B$205))*$D25)</f>
        <v>268.37813211751899</v>
      </c>
      <c r="N25" s="46">
        <f>VLOOKUP(A25,'[2]Facility visit price 2010'!$B$1:$BR$233,21,FALSE)</f>
        <v>19.2</v>
      </c>
      <c r="O25" s="108">
        <f>VLOOKUP(A25,'[2]Facility visit price 2010'!$B$1:$BR$233,33,FALSE)</f>
        <v>27.01</v>
      </c>
      <c r="P25" s="108">
        <f t="shared" si="1"/>
        <v>1.423001760962455</v>
      </c>
      <c r="Q25" s="177">
        <f t="shared" si="2"/>
        <v>27.321633810479135</v>
      </c>
      <c r="R25" s="177">
        <f t="shared" si="3"/>
        <v>38.435277563595911</v>
      </c>
      <c r="S25" s="209">
        <f>VLOOKUP(B25,'3.2 Prices and Deflators'!$BI$3:$BL$196,4,FALSE)</f>
        <v>0</v>
      </c>
      <c r="T25" s="3" t="str">
        <f>VLOOKUP(B25,'3.1 Metadata'!$B$4:$I$197,2,FALSE)</f>
        <v>AFR</v>
      </c>
      <c r="U25" s="180">
        <v>27.01</v>
      </c>
    </row>
    <row r="26" spans="1:21" x14ac:dyDescent="0.25">
      <c r="A26" s="10" t="s">
        <v>408</v>
      </c>
      <c r="B26" s="31" t="s">
        <v>643</v>
      </c>
      <c r="C26" s="180">
        <v>3.22</v>
      </c>
      <c r="D26" s="179">
        <v>27.02</v>
      </c>
      <c r="E26" s="108">
        <f>VLOOKUP(B26,'3.2 Prices and Deflators'!$B$2:$BJ$196,61,FALSE)</f>
        <v>1.7807344038162491</v>
      </c>
      <c r="F26" s="182">
        <f t="shared" si="4"/>
        <v>5.7339647802883222</v>
      </c>
      <c r="G26" s="182">
        <f t="shared" si="0"/>
        <v>48.115443591115053</v>
      </c>
      <c r="H26" s="217" cm="1">
        <f t="array" ref="H26">IF($T26&lt;&gt;"",SUMPRODUCT(($A$200:$A$205=$T26)*($B$200:$B$205))*$C26,"")</f>
        <v>5.5405710160318904</v>
      </c>
      <c r="I26" s="217" cm="1">
        <f t="array" ref="I26">IF($T26&lt;&gt;"",SUMPRODUCT(($A$200:$A$205=$T26)*($B$200:$B$205))*$D26,"")</f>
        <v>46.492617656267598</v>
      </c>
      <c r="J26" s="224">
        <f>VLOOKUP(B26,'IP-OP new'!$C$6:$N$200,12,FALSE)</f>
        <v>3.5253991405831098</v>
      </c>
      <c r="K26" s="224">
        <f>VLOOKUP(B26,'IP-OP new'!$C$6:$N$200,11,FALSE)</f>
        <v>29.582697136197403</v>
      </c>
      <c r="L26" s="224" cm="1">
        <f t="array" ref="L26">IF($E26&lt;$B$201,$C26*$E26,SUMPRODUCT(($A$200:$A$205=$T26)*($B$200:$B$205))*$C26)</f>
        <v>5.5405710160318904</v>
      </c>
      <c r="M26" s="224" cm="1">
        <f t="array" ref="M26">IF($E26&lt;$B$201,$D26*$E26,SUMPRODUCT(($A$200:$A$205=$T26)*($B$200:$B$205))*$D26)</f>
        <v>46.492617656267598</v>
      </c>
      <c r="N26" s="46">
        <f>VLOOKUP(A26,'[2]Facility visit price 2010'!$B$1:$BR$233,21,FALSE)</f>
        <v>3.22</v>
      </c>
      <c r="O26" s="108">
        <f>VLOOKUP(A26,'[2]Facility visit price 2010'!$B$1:$BR$233,33,FALSE)</f>
        <v>3.55</v>
      </c>
      <c r="P26" s="108">
        <f t="shared" si="1"/>
        <v>1.7807344038162491</v>
      </c>
      <c r="Q26" s="177">
        <f t="shared" si="2"/>
        <v>5.7339647802883222</v>
      </c>
      <c r="R26" s="177">
        <f t="shared" si="3"/>
        <v>6.3216071335476842</v>
      </c>
      <c r="S26" s="209">
        <f>VLOOKUP(B26,'3.2 Prices and Deflators'!$BI$3:$BL$196,4,FALSE)</f>
        <v>1</v>
      </c>
      <c r="T26" s="3" t="str">
        <f>VLOOKUP(B26,'3.1 Metadata'!$B$4:$I$197,2,FALSE)</f>
        <v>AMR</v>
      </c>
      <c r="U26" s="180">
        <v>3.55</v>
      </c>
    </row>
    <row r="27" spans="1:21" hidden="1" x14ac:dyDescent="0.25">
      <c r="A27" s="10" t="s">
        <v>409</v>
      </c>
      <c r="B27" s="31" t="s">
        <v>644</v>
      </c>
      <c r="C27" s="180">
        <v>56.51</v>
      </c>
      <c r="D27" s="179">
        <v>834.34</v>
      </c>
      <c r="E27" s="108">
        <f>VLOOKUP(B27,'3.2 Prices and Deflators'!$B$2:$BJ$196,61,FALSE)</f>
        <v>0.96211589118612784</v>
      </c>
      <c r="F27" s="182">
        <f t="shared" si="4"/>
        <v>54.369169010928083</v>
      </c>
      <c r="G27" s="182">
        <f t="shared" si="0"/>
        <v>802.73177265223399</v>
      </c>
      <c r="H27" s="217" cm="1">
        <f t="array" ref="H27">IF($T27&lt;&gt;"",SUMPRODUCT(($A$200:$A$205=$T27)*($B$200:$B$205))*$C27,"")</f>
        <v>73.156625073557436</v>
      </c>
      <c r="I27" s="217" cm="1">
        <f t="array" ref="I27">IF($T27&lt;&gt;"",SUMPRODUCT(($A$200:$A$205=$T27)*($B$200:$B$205))*$D27,"")</f>
        <v>1080.1185376724814</v>
      </c>
      <c r="J27" s="224">
        <f>VLOOKUP(B27,'IP-OP new'!$C$6:$N$200,12,FALSE)</f>
        <v>50.438625766130571</v>
      </c>
      <c r="K27" s="224">
        <f>VLOOKUP(B27,'IP-OP new'!$C$6:$N$200,11,FALSE)</f>
        <v>744.69939872081716</v>
      </c>
      <c r="L27" s="224" cm="1">
        <f t="array" ref="L27">IF($E27&lt;$B$205,$C27*$E27,SUMPRODUCT(($A$200:$A$205=$T27)*($B$200:$B$205))*$C27)</f>
        <v>54.369169010928083</v>
      </c>
      <c r="M27" s="224" cm="1">
        <f t="array" ref="M27">IF($E27&lt;$B$205,$D27*$E27,SUMPRODUCT(($A$200:$A$205=$T27)*($B$200:$B$205))*$D27)</f>
        <v>802.73177265223399</v>
      </c>
      <c r="N27" s="46">
        <f>VLOOKUP(A27,'[2]Facility visit price 2010'!$B$1:$BR$233,21,FALSE)</f>
        <v>56.51</v>
      </c>
      <c r="O27" s="108">
        <f>VLOOKUP(A27,'[2]Facility visit price 2010'!$B$1:$BR$233,33,FALSE)</f>
        <v>79.510000000000005</v>
      </c>
      <c r="P27" s="108">
        <f t="shared" si="1"/>
        <v>0.96211589118612784</v>
      </c>
      <c r="Q27" s="177">
        <f t="shared" si="2"/>
        <v>54.369169010928083</v>
      </c>
      <c r="R27" s="177">
        <f t="shared" si="3"/>
        <v>76.497834508209024</v>
      </c>
      <c r="S27" s="209">
        <f>VLOOKUP(B27,'3.2 Prices and Deflators'!$BI$3:$BL$196,4,FALSE)</f>
        <v>0</v>
      </c>
      <c r="T27" s="3" t="str">
        <f>VLOOKUP(B27,'3.1 Metadata'!$B$4:$I$197,2,FALSE)</f>
        <v>WPR</v>
      </c>
      <c r="U27" s="180">
        <v>79.510000000000005</v>
      </c>
    </row>
    <row r="28" spans="1:21" hidden="1" x14ac:dyDescent="0.25">
      <c r="A28" s="10" t="s">
        <v>410</v>
      </c>
      <c r="B28" s="31" t="s">
        <v>645</v>
      </c>
      <c r="C28" s="180">
        <v>18.559999999999999</v>
      </c>
      <c r="D28" s="179">
        <v>180.06</v>
      </c>
      <c r="E28" s="108">
        <f>VLOOKUP(B28,'3.2 Prices and Deflators'!$B$2:$BJ$196,61,FALSE)</f>
        <v>1.3306065339579021</v>
      </c>
      <c r="F28" s="182">
        <f t="shared" si="4"/>
        <v>24.69605727025866</v>
      </c>
      <c r="G28" s="182">
        <f t="shared" si="0"/>
        <v>239.58901250445984</v>
      </c>
      <c r="H28" s="217" cm="1">
        <f t="array" ref="H28">IF($T28&lt;&gt;"",SUMPRODUCT(($A$200:$A$205=$T28)*($B$200:$B$205))*$C28,"")</f>
        <v>27.608742869710532</v>
      </c>
      <c r="I28" s="217" cm="1">
        <f t="array" ref="I28">IF($T28&lt;&gt;"",SUMPRODUCT(($A$200:$A$205=$T28)*($B$200:$B$205))*$D28,"")</f>
        <v>267.84645695690079</v>
      </c>
      <c r="J28" s="224">
        <f>VLOOKUP(B28,'IP-OP new'!$C$6:$N$200,12,FALSE)</f>
        <v>23.221525820767489</v>
      </c>
      <c r="K28" s="224">
        <f>VLOOKUP(B28,'IP-OP new'!$C$6:$N$200,11,FALSE)</f>
        <v>225.28383293574322</v>
      </c>
      <c r="L28" s="224" cm="1">
        <f t="array" ref="L28">IF($E28&lt;$B$203,$C28*$E28,SUMPRODUCT(($A$200:$A$205=$T28)*($B$200:$B$205))*$C28)</f>
        <v>24.69605727025866</v>
      </c>
      <c r="M28" s="224" cm="1">
        <f t="array" ref="M28">IF($E28&lt;$B$203,$D28*$E28,SUMPRODUCT(($A$200:$A$205=$T28)*($B$200:$B$205))*$D28)</f>
        <v>239.58901250445984</v>
      </c>
      <c r="N28" s="46">
        <f>VLOOKUP(A28,'[2]Facility visit price 2010'!$B$1:$BR$233,21,FALSE)</f>
        <v>18.559999999999999</v>
      </c>
      <c r="O28" s="108">
        <f>VLOOKUP(A28,'[2]Facility visit price 2010'!$B$1:$BR$233,33,FALSE)</f>
        <v>26.11</v>
      </c>
      <c r="P28" s="108">
        <f t="shared" si="1"/>
        <v>1.3306065339579021</v>
      </c>
      <c r="Q28" s="177">
        <f t="shared" si="2"/>
        <v>24.69605727025866</v>
      </c>
      <c r="R28" s="177">
        <f t="shared" si="3"/>
        <v>34.742136601640823</v>
      </c>
      <c r="S28" s="209">
        <f>VLOOKUP(B28,'3.2 Prices and Deflators'!$BI$3:$BL$196,4,FALSE)</f>
        <v>0</v>
      </c>
      <c r="T28" s="3" t="str">
        <f>VLOOKUP(B28,'3.1 Metadata'!$B$4:$I$197,2,FALSE)</f>
        <v>EUR</v>
      </c>
      <c r="U28" s="180">
        <v>26.11</v>
      </c>
    </row>
    <row r="29" spans="1:21" x14ac:dyDescent="0.25">
      <c r="A29" s="10" t="s">
        <v>411</v>
      </c>
      <c r="B29" s="31" t="s">
        <v>646</v>
      </c>
      <c r="C29" s="180">
        <v>2.34</v>
      </c>
      <c r="D29" s="179">
        <v>10.4</v>
      </c>
      <c r="E29" s="108">
        <f>VLOOKUP(B29,'3.2 Prices and Deflators'!$B$2:$BJ$196,61,FALSE)</f>
        <v>1.1480628919688951</v>
      </c>
      <c r="F29" s="182">
        <f t="shared" si="4"/>
        <v>2.6864671672072142</v>
      </c>
      <c r="G29" s="182">
        <f t="shared" si="0"/>
        <v>11.939854076476509</v>
      </c>
      <c r="H29" s="217" cm="1">
        <f t="array" ref="H29">IF($T29&lt;&gt;"",SUMPRODUCT(($A$200:$A$205=$T29)*($B$200:$B$205))*$C29,"")</f>
        <v>4.4176076184337862</v>
      </c>
      <c r="I29" s="217" cm="1">
        <f t="array" ref="I29">IF($T29&lt;&gt;"",SUMPRODUCT(($A$200:$A$205=$T29)*($B$200:$B$205))*$D29,"")</f>
        <v>19.633811637483497</v>
      </c>
      <c r="J29" s="224">
        <f>VLOOKUP(B29,'IP-OP new'!$C$6:$N$200,12,FALSE)</f>
        <v>2.7567643119844099</v>
      </c>
      <c r="K29" s="224">
        <f>VLOOKUP(B29,'IP-OP new'!$C$6:$N$200,11,FALSE)</f>
        <v>12.252285831041821</v>
      </c>
      <c r="L29" s="224" cm="1">
        <f t="array" ref="L29">IF($E29&lt;$B$200,$C29*$E29,SUMPRODUCT(($A$200:$A$205=$T29)*($B$200:$B$205))*$C29)</f>
        <v>2.6864671672072142</v>
      </c>
      <c r="M29" s="224" cm="1">
        <f t="array" ref="M29">IF($E29&lt;$B$200,$D29*$E29,SUMPRODUCT(($A$200:$A$205=$T29)*($B$200:$B$205))*$D29)</f>
        <v>11.939854076476509</v>
      </c>
      <c r="N29" s="46">
        <f>VLOOKUP(A29,'[2]Facility visit price 2010'!$B$1:$BR$233,21,FALSE)</f>
        <v>2.34</v>
      </c>
      <c r="O29" s="108">
        <f>VLOOKUP(A29,'[2]Facility visit price 2010'!$B$1:$BR$233,33,FALSE)</f>
        <v>3.29</v>
      </c>
      <c r="P29" s="108">
        <f t="shared" si="1"/>
        <v>1.1480628919688951</v>
      </c>
      <c r="Q29" s="177">
        <f t="shared" si="2"/>
        <v>2.6864671672072142</v>
      </c>
      <c r="R29" s="177">
        <f t="shared" si="3"/>
        <v>3.7771269145776651</v>
      </c>
      <c r="S29" s="209">
        <f>VLOOKUP(B29,'3.2 Prices and Deflators'!$BI$3:$BL$196,4,FALSE)</f>
        <v>1</v>
      </c>
      <c r="T29" s="3" t="str">
        <f>VLOOKUP(B29,'3.1 Metadata'!$B$4:$I$197,2,FALSE)</f>
        <v>AFR</v>
      </c>
      <c r="U29" s="180">
        <v>3.29</v>
      </c>
    </row>
    <row r="30" spans="1:21" x14ac:dyDescent="0.25">
      <c r="A30" s="10" t="s">
        <v>412</v>
      </c>
      <c r="B30" s="31" t="s">
        <v>647</v>
      </c>
      <c r="C30" s="180">
        <v>1.1000000000000001</v>
      </c>
      <c r="D30" s="179">
        <v>3.65</v>
      </c>
      <c r="E30" s="108">
        <f>VLOOKUP(B30,'3.2 Prices and Deflators'!$B$2:$BJ$196,61,FALSE)</f>
        <v>1.8827937513041948</v>
      </c>
      <c r="F30" s="182">
        <f t="shared" si="4"/>
        <v>2.0710731264346145</v>
      </c>
      <c r="G30" s="182">
        <f t="shared" si="0"/>
        <v>6.8721971922603107</v>
      </c>
      <c r="H30" s="217" cm="1">
        <f t="array" ref="H30">IF($T30&lt;&gt;"",SUMPRODUCT(($A$200:$A$205=$T30)*($B$200:$B$205))*$C30,"")</f>
        <v>2.0766531539646005</v>
      </c>
      <c r="I30" s="217" cm="1">
        <f t="array" ref="I30">IF($T30&lt;&gt;"",SUMPRODUCT(($A$200:$A$205=$T30)*($B$200:$B$205))*$D30,"")</f>
        <v>6.8907127381552646</v>
      </c>
      <c r="J30" s="224">
        <f>VLOOKUP(B30,'IP-OP new'!$C$6:$N$200,12,FALSE)</f>
        <v>1.2782373620142458</v>
      </c>
      <c r="K30" s="224">
        <f>VLOOKUP(B30,'IP-OP new'!$C$6:$N$200,11,FALSE)</f>
        <v>4.2414239739563593</v>
      </c>
      <c r="L30" s="224" cm="1">
        <f t="array" ref="L30">IF($E30&lt;$B$200,$C30*$E30,SUMPRODUCT(($A$200:$A$205=$T30)*($B$200:$B$205))*$C30)</f>
        <v>2.0710731264346145</v>
      </c>
      <c r="M30" s="224" cm="1">
        <f t="array" ref="M30">IF($E30&lt;$B$200,$D30*$E30,SUMPRODUCT(($A$200:$A$205=$T30)*($B$200:$B$205))*$D30)</f>
        <v>6.8721971922603107</v>
      </c>
      <c r="N30" s="46">
        <f>VLOOKUP(A30,'[2]Facility visit price 2010'!$B$1:$BR$233,21,FALSE)</f>
        <v>1.1000000000000001</v>
      </c>
      <c r="O30" s="108">
        <f>VLOOKUP(A30,'[2]Facility visit price 2010'!$B$1:$BR$233,33,FALSE)</f>
        <v>1.54</v>
      </c>
      <c r="P30" s="108">
        <f t="shared" si="1"/>
        <v>1.8827937513041948</v>
      </c>
      <c r="Q30" s="177">
        <f t="shared" si="2"/>
        <v>2.0710731264346145</v>
      </c>
      <c r="R30" s="177">
        <f t="shared" si="3"/>
        <v>2.89950237700846</v>
      </c>
      <c r="S30" s="209">
        <f>VLOOKUP(B30,'3.2 Prices and Deflators'!$BI$3:$BL$196,4,FALSE)</f>
        <v>1</v>
      </c>
      <c r="T30" s="3" t="str">
        <f>VLOOKUP(B30,'3.1 Metadata'!$B$4:$I$197,2,FALSE)</f>
        <v>AFR</v>
      </c>
      <c r="U30" s="180">
        <v>1.54</v>
      </c>
    </row>
    <row r="31" spans="1:21" hidden="1" x14ac:dyDescent="0.25">
      <c r="A31" s="10" t="s">
        <v>413</v>
      </c>
      <c r="B31" s="31" t="s">
        <v>648</v>
      </c>
      <c r="C31" s="180">
        <v>6.23</v>
      </c>
      <c r="D31" s="179">
        <v>40.04</v>
      </c>
      <c r="E31" s="108">
        <f>VLOOKUP(B31,'3.2 Prices and Deflators'!$B$2:$BJ$196,61,FALSE)</f>
        <v>1.0910065888687348</v>
      </c>
      <c r="F31" s="182">
        <f t="shared" si="4"/>
        <v>6.7969710486522184</v>
      </c>
      <c r="G31" s="182">
        <f t="shared" si="0"/>
        <v>43.683903818304138</v>
      </c>
      <c r="H31" s="217" cm="1">
        <f t="array" ref="H31">IF($T31&lt;&gt;"",SUMPRODUCT(($A$200:$A$205=$T31)*($B$200:$B$205))*$C31,"")</f>
        <v>11.761408317454055</v>
      </c>
      <c r="I31" s="217" cm="1">
        <f t="array" ref="I31">IF($T31&lt;&gt;"",SUMPRODUCT(($A$200:$A$205=$T31)*($B$200:$B$205))*$D31,"")</f>
        <v>75.590174804311459</v>
      </c>
      <c r="J31" s="224">
        <f>VLOOKUP(B31,'IP-OP new'!$C$6:$N$200,12,FALSE)</f>
        <v>6.9071405265840902</v>
      </c>
      <c r="K31" s="224">
        <f>VLOOKUP(B31,'IP-OP new'!$C$6:$N$200,11,FALSE)</f>
        <v>44.391959339394376</v>
      </c>
      <c r="L31" s="224" cm="1">
        <f t="array" ref="L31">IF($E31&lt;$B$200,$C31*$E31,SUMPRODUCT(($A$200:$A$205=$T31)*($B$200:$B$205))*$C31)</f>
        <v>6.7969710486522184</v>
      </c>
      <c r="M31" s="224" cm="1">
        <f t="array" ref="M31">IF($E31&lt;$B$200,$D31*$E31,SUMPRODUCT(($A$200:$A$205=$T31)*($B$200:$B$205))*$D31)</f>
        <v>43.683903818304138</v>
      </c>
      <c r="N31" s="46" t="e">
        <f>VLOOKUP(A31,'[2]Facility visit price 2010'!$B$1:$BR$233,21,FALSE)</f>
        <v>#N/A</v>
      </c>
      <c r="O31" s="108" t="e">
        <f>VLOOKUP(A31,'[2]Facility visit price 2010'!$B$1:$BR$233,33,FALSE)</f>
        <v>#N/A</v>
      </c>
      <c r="P31" s="108">
        <f t="shared" si="1"/>
        <v>1.0910065888687348</v>
      </c>
      <c r="Q31" s="177" t="e">
        <f t="shared" si="2"/>
        <v>#N/A</v>
      </c>
      <c r="R31" s="177" t="e">
        <f t="shared" si="3"/>
        <v>#N/A</v>
      </c>
      <c r="S31" s="209">
        <f>VLOOKUP(B31,'3.2 Prices and Deflators'!$BI$3:$BL$196,4,FALSE)</f>
        <v>0</v>
      </c>
      <c r="T31" s="3" t="str">
        <f>VLOOKUP(B31,'3.1 Metadata'!$B$4:$I$197,2,FALSE)</f>
        <v>AFR</v>
      </c>
      <c r="U31" s="180">
        <v>8.76</v>
      </c>
    </row>
    <row r="32" spans="1:21" hidden="1" x14ac:dyDescent="0.25">
      <c r="A32" s="10" t="s">
        <v>414</v>
      </c>
      <c r="B32" s="31" t="s">
        <v>649</v>
      </c>
      <c r="C32" s="180">
        <v>3.69</v>
      </c>
      <c r="D32" s="179">
        <v>19.48</v>
      </c>
      <c r="E32" s="108">
        <f>VLOOKUP(B32,'3.2 Prices and Deflators'!$B$2:$BJ$196,61,FALSE)</f>
        <v>1.2565502225955767</v>
      </c>
      <c r="F32" s="182">
        <f t="shared" si="4"/>
        <v>4.6366703213776779</v>
      </c>
      <c r="G32" s="182">
        <f t="shared" si="0"/>
        <v>24.477598336161833</v>
      </c>
      <c r="H32" s="217" cm="1">
        <f t="array" ref="H32">IF($T32&lt;&gt;"",SUMPRODUCT(($A$200:$A$205=$T32)*($B$200:$B$205))*$C32,"")</f>
        <v>4.7769942757286668</v>
      </c>
      <c r="I32" s="217" cm="1">
        <f t="array" ref="I32">IF($T32&lt;&gt;"",SUMPRODUCT(($A$200:$A$205=$T32)*($B$200:$B$205))*$D32,"")</f>
        <v>25.21838712498494</v>
      </c>
      <c r="J32" s="224">
        <f>VLOOKUP(B32,'IP-OP new'!$C$6:$N$200,12,FALSE)</f>
        <v>4.2238022435810754</v>
      </c>
      <c r="K32" s="224">
        <f>VLOOKUP(B32,'IP-OP new'!$C$6:$N$200,11,FALSE)</f>
        <v>22.298012928173264</v>
      </c>
      <c r="L32" s="224" cm="1">
        <f t="array" ref="L32">IF($E32&lt;$B$205,$C32*$E32,SUMPRODUCT(($A$200:$A$205=$T32)*($B$200:$B$205))*$C32)</f>
        <v>4.6366703213776779</v>
      </c>
      <c r="M32" s="224" cm="1">
        <f t="array" ref="M32">IF($E32&lt;$B$205,$D32*$E32,SUMPRODUCT(($A$200:$A$205=$T32)*($B$200:$B$205))*$D32)</f>
        <v>24.477598336161833</v>
      </c>
      <c r="N32" s="46">
        <f>VLOOKUP(A32,'[2]Facility visit price 2010'!$B$1:$BR$233,21,FALSE)</f>
        <v>3.69</v>
      </c>
      <c r="O32" s="108">
        <f>VLOOKUP(A32,'[2]Facility visit price 2010'!$B$1:$BR$233,33,FALSE)</f>
        <v>5.2</v>
      </c>
      <c r="P32" s="108">
        <f t="shared" si="1"/>
        <v>1.2565502225955767</v>
      </c>
      <c r="Q32" s="177">
        <f t="shared" si="2"/>
        <v>4.6366703213776779</v>
      </c>
      <c r="R32" s="177">
        <f t="shared" si="3"/>
        <v>6.5340611574969989</v>
      </c>
      <c r="S32" s="209">
        <f>VLOOKUP(B32,'3.2 Prices and Deflators'!$BI$3:$BL$196,4,FALSE)</f>
        <v>0</v>
      </c>
      <c r="T32" s="3" t="str">
        <f>VLOOKUP(B32,'3.1 Metadata'!$B$4:$I$197,2,FALSE)</f>
        <v>WPR</v>
      </c>
      <c r="U32" s="180">
        <v>5.2</v>
      </c>
    </row>
    <row r="33" spans="1:21" x14ac:dyDescent="0.25">
      <c r="A33" s="10" t="s">
        <v>415</v>
      </c>
      <c r="B33" s="31" t="s">
        <v>650</v>
      </c>
      <c r="C33" s="180">
        <v>3.71</v>
      </c>
      <c r="D33" s="179">
        <v>19.62</v>
      </c>
      <c r="E33" s="108">
        <f>VLOOKUP(B33,'3.2 Prices and Deflators'!$B$2:$BJ$196,61,FALSE)</f>
        <v>1.1561874828425875</v>
      </c>
      <c r="F33" s="182">
        <f t="shared" si="4"/>
        <v>4.2894555613460001</v>
      </c>
      <c r="G33" s="182">
        <f t="shared" si="0"/>
        <v>22.684398413371568</v>
      </c>
      <c r="H33" s="217" cm="1">
        <f t="array" ref="H33">IF($T33&lt;&gt;"",SUMPRODUCT(($A$200:$A$205=$T33)*($B$200:$B$205))*$C33,"")</f>
        <v>7.003984728371516</v>
      </c>
      <c r="I33" s="217" cm="1">
        <f t="array" ref="I33">IF($T33&lt;&gt;"",SUMPRODUCT(($A$200:$A$205=$T33)*($B$200:$B$205))*$D33,"")</f>
        <v>37.039940800714056</v>
      </c>
      <c r="J33" s="224">
        <f>VLOOKUP(B33,'IP-OP new'!$C$6:$N$200,12,FALSE)</f>
        <v>4.1619307593895405</v>
      </c>
      <c r="K33" s="224">
        <f>VLOOKUP(B33,'IP-OP new'!$C$6:$N$200,11,FALSE)</f>
        <v>22.009995013267595</v>
      </c>
      <c r="L33" s="224" cm="1">
        <f t="array" ref="L33">IF($E33&lt;$B$200,$C33*$E33,SUMPRODUCT(($A$200:$A$205=$T33)*($B$200:$B$205))*$C33)</f>
        <v>4.2894555613460001</v>
      </c>
      <c r="M33" s="224" cm="1">
        <f t="array" ref="M33">IF($E33&lt;$B$200,$D33*$E33,SUMPRODUCT(($A$200:$A$205=$T33)*($B$200:$B$205))*$D33)</f>
        <v>22.684398413371568</v>
      </c>
      <c r="N33" s="46">
        <f>VLOOKUP(A33,'[2]Facility visit price 2010'!$B$1:$BR$233,21,FALSE)</f>
        <v>3.71</v>
      </c>
      <c r="O33" s="108">
        <f>VLOOKUP(A33,'[2]Facility visit price 2010'!$B$1:$BR$233,33,FALSE)</f>
        <v>5.22</v>
      </c>
      <c r="P33" s="108">
        <f t="shared" si="1"/>
        <v>1.1561874828425875</v>
      </c>
      <c r="Q33" s="177">
        <f t="shared" si="2"/>
        <v>4.2894555613460001</v>
      </c>
      <c r="R33" s="177">
        <f t="shared" si="3"/>
        <v>6.0352986604383068</v>
      </c>
      <c r="S33" s="209">
        <f>VLOOKUP(B33,'3.2 Prices and Deflators'!$BI$3:$BL$196,4,FALSE)</f>
        <v>1</v>
      </c>
      <c r="T33" s="3" t="str">
        <f>VLOOKUP(B33,'3.1 Metadata'!$B$4:$I$197,2,FALSE)</f>
        <v>AFR</v>
      </c>
      <c r="U33" s="180">
        <v>5.22</v>
      </c>
    </row>
    <row r="34" spans="1:21" hidden="1" x14ac:dyDescent="0.25">
      <c r="A34" s="10" t="s">
        <v>416</v>
      </c>
      <c r="B34" s="31" t="s">
        <v>651</v>
      </c>
      <c r="C34" s="180">
        <v>45.52</v>
      </c>
      <c r="D34" s="179">
        <v>619.44000000000005</v>
      </c>
      <c r="E34" s="108">
        <f>VLOOKUP(B34,'3.2 Prices and Deflators'!$B$2:$BJ$196,61,FALSE)</f>
        <v>1.1446375303111578</v>
      </c>
      <c r="F34" s="182">
        <f t="shared" si="4"/>
        <v>52.103900379763907</v>
      </c>
      <c r="G34" s="182">
        <f t="shared" si="0"/>
        <v>709.03427177594369</v>
      </c>
      <c r="H34" s="217" cm="1">
        <f t="array" ref="H34">IF($T34&lt;&gt;"",SUMPRODUCT(($A$200:$A$205=$T34)*($B$200:$B$205))*$C34,"")</f>
        <v>78.325090885022249</v>
      </c>
      <c r="I34" s="217" cm="1">
        <f t="array" ref="I34">IF($T34&lt;&gt;"",SUMPRODUCT(($A$200:$A$205=$T34)*($B$200:$B$205))*$D34,"")</f>
        <v>1065.8544441524207</v>
      </c>
      <c r="J34" s="224">
        <f>VLOOKUP(B34,'IP-OP new'!$C$6:$N$200,12,FALSE)</f>
        <v>51.118728735515667</v>
      </c>
      <c r="K34" s="224">
        <f>VLOOKUP(B34,'IP-OP new'!$C$6:$N$200,11,FALSE)</f>
        <v>695.62797293338804</v>
      </c>
      <c r="L34" s="224" cm="1">
        <f t="array" ref="L34">IF($E34&lt;$B$201,$C34*$E34,SUMPRODUCT(($A$200:$A$205=$T34)*($B$200:$B$205))*$C34)</f>
        <v>52.103900379763907</v>
      </c>
      <c r="M34" s="224" cm="1">
        <f t="array" ref="M34">IF($E34&lt;$B$201,$D34*$E34,SUMPRODUCT(($A$200:$A$205=$T34)*($B$200:$B$205))*$D34)</f>
        <v>709.03427177594369</v>
      </c>
      <c r="N34" s="46">
        <f>VLOOKUP(A34,'[2]Facility visit price 2010'!$B$1:$BR$233,21,FALSE)</f>
        <v>45.52</v>
      </c>
      <c r="O34" s="108">
        <f>VLOOKUP(A34,'[2]Facility visit price 2010'!$B$1:$BR$233,33,FALSE)</f>
        <v>64.05</v>
      </c>
      <c r="P34" s="108">
        <f t="shared" si="1"/>
        <v>1.1446375303111578</v>
      </c>
      <c r="Q34" s="177">
        <f t="shared" si="2"/>
        <v>52.103900379763907</v>
      </c>
      <c r="R34" s="177">
        <f t="shared" si="3"/>
        <v>73.314033816429657</v>
      </c>
      <c r="S34" s="209">
        <f>VLOOKUP(B34,'3.2 Prices and Deflators'!$BI$3:$BL$196,4,FALSE)</f>
        <v>0</v>
      </c>
      <c r="T34" s="3" t="str">
        <f>VLOOKUP(B34,'3.1 Metadata'!$B$4:$I$197,2,FALSE)</f>
        <v>AMR</v>
      </c>
      <c r="U34" s="180">
        <v>64.05</v>
      </c>
    </row>
    <row r="35" spans="1:21" x14ac:dyDescent="0.25">
      <c r="A35" s="10" t="s">
        <v>417</v>
      </c>
      <c r="B35" s="31" t="s">
        <v>652</v>
      </c>
      <c r="C35" s="180">
        <v>1.56</v>
      </c>
      <c r="D35" s="179">
        <v>5.95</v>
      </c>
      <c r="E35" s="108">
        <f>VLOOKUP(B35,'3.2 Prices and Deflators'!$B$2:$BJ$196,61,FALSE)</f>
        <v>1.4419352070903906</v>
      </c>
      <c r="F35" s="182">
        <f t="shared" si="4"/>
        <v>2.2494189230610093</v>
      </c>
      <c r="G35" s="182">
        <f t="shared" si="0"/>
        <v>8.5795144821878235</v>
      </c>
      <c r="H35" s="217" cm="1">
        <f t="array" ref="H35">IF($T35&lt;&gt;"",SUMPRODUCT(($A$200:$A$205=$T35)*($B$200:$B$205))*$C35,"")</f>
        <v>2.9450717456225242</v>
      </c>
      <c r="I35" s="217" cm="1">
        <f t="array" ref="I35">IF($T35&lt;&gt;"",SUMPRODUCT(($A$200:$A$205=$T35)*($B$200:$B$205))*$D35,"")</f>
        <v>11.232805696444885</v>
      </c>
      <c r="J35" s="224">
        <f>VLOOKUP(B35,'IP-OP new'!$C$6:$N$200,12,FALSE)</f>
        <v>2.0681146441729901</v>
      </c>
      <c r="K35" s="224">
        <f>VLOOKUP(B35,'IP-OP new'!$C$6:$N$200,11,FALSE)</f>
        <v>7.8880013671982621</v>
      </c>
      <c r="L35" s="224" cm="1">
        <f t="array" ref="L35">IF($E35&lt;$B$200,$C35*$E35,SUMPRODUCT(($A$200:$A$205=$T35)*($B$200:$B$205))*$C35)</f>
        <v>2.2494189230610093</v>
      </c>
      <c r="M35" s="224" cm="1">
        <f t="array" ref="M35">IF($E35&lt;$B$200,$D35*$E35,SUMPRODUCT(($A$200:$A$205=$T35)*($B$200:$B$205))*$D35)</f>
        <v>8.5795144821878235</v>
      </c>
      <c r="N35" s="46">
        <f>VLOOKUP(A35,'[2]Facility visit price 2010'!$B$1:$BR$233,21,FALSE)</f>
        <v>1.56</v>
      </c>
      <c r="O35" s="108">
        <f>VLOOKUP(A35,'[2]Facility visit price 2010'!$B$1:$BR$233,33,FALSE)</f>
        <v>2.2000000000000002</v>
      </c>
      <c r="P35" s="108">
        <f t="shared" ref="P35:P66" si="5">E35</f>
        <v>1.4419352070903906</v>
      </c>
      <c r="Q35" s="177">
        <f t="shared" ref="Q35:Q66" si="6">N35*P35</f>
        <v>2.2494189230610093</v>
      </c>
      <c r="R35" s="177">
        <f t="shared" ref="R35:R66" si="7">O35*P35</f>
        <v>3.1722574555988596</v>
      </c>
      <c r="S35" s="209">
        <f>VLOOKUP(B35,'3.2 Prices and Deflators'!$BI$3:$BL$196,4,FALSE)</f>
        <v>1</v>
      </c>
      <c r="T35" s="3" t="str">
        <f>VLOOKUP(B35,'3.1 Metadata'!$B$4:$I$197,2,FALSE)</f>
        <v>AFR</v>
      </c>
      <c r="U35" s="180">
        <v>2.2000000000000002</v>
      </c>
    </row>
    <row r="36" spans="1:21" x14ac:dyDescent="0.25">
      <c r="A36" s="10" t="s">
        <v>418</v>
      </c>
      <c r="B36" s="31" t="s">
        <v>653</v>
      </c>
      <c r="C36" s="180">
        <v>2.58</v>
      </c>
      <c r="D36" s="179">
        <v>11.9</v>
      </c>
      <c r="E36" s="108">
        <f>VLOOKUP(B36,'3.2 Prices and Deflators'!$B$2:$BJ$196,61,FALSE)</f>
        <v>1.0325452729689788</v>
      </c>
      <c r="F36" s="182">
        <f t="shared" si="4"/>
        <v>2.6639668042599656</v>
      </c>
      <c r="G36" s="182">
        <f t="shared" si="0"/>
        <v>12.287288748330848</v>
      </c>
      <c r="H36" s="217" cm="1">
        <f t="array" ref="H36">IF($T36&lt;&gt;"",SUMPRODUCT(($A$200:$A$205=$T36)*($B$200:$B$205))*$C36,"")</f>
        <v>4.8706955792987898</v>
      </c>
      <c r="I36" s="217" cm="1">
        <f t="array" ref="I36">IF($T36&lt;&gt;"",SUMPRODUCT(($A$200:$A$205=$T36)*($B$200:$B$205))*$D36,"")</f>
        <v>22.46561139288977</v>
      </c>
      <c r="J36" s="224">
        <f>VLOOKUP(B36,'IP-OP new'!$C$6:$N$200,12,FALSE)</f>
        <v>2.4812304319386387</v>
      </c>
      <c r="K36" s="224">
        <f>VLOOKUP(B36,'IP-OP new'!$C$6:$N$200,11,FALSE)</f>
        <v>11.44443493801155</v>
      </c>
      <c r="L36" s="224" cm="1">
        <f t="array" ref="L36">IF($E36&lt;$B$200,$C36*$E36,SUMPRODUCT(($A$200:$A$205=$T36)*($B$200:$B$205))*$C36)</f>
        <v>2.6639668042599656</v>
      </c>
      <c r="M36" s="224" cm="1">
        <f t="array" ref="M36">IF($E36&lt;$B$200,$D36*$E36,SUMPRODUCT(($A$200:$A$205=$T36)*($B$200:$B$205))*$D36)</f>
        <v>12.287288748330848</v>
      </c>
      <c r="N36" s="46">
        <f>VLOOKUP(A36,'[2]Facility visit price 2010'!$B$1:$BR$233,21,FALSE)</f>
        <v>2.58</v>
      </c>
      <c r="O36" s="108">
        <f>VLOOKUP(A36,'[2]Facility visit price 2010'!$B$1:$BR$233,33,FALSE)</f>
        <v>3.63</v>
      </c>
      <c r="P36" s="108">
        <f t="shared" si="5"/>
        <v>1.0325452729689788</v>
      </c>
      <c r="Q36" s="177">
        <f t="shared" si="6"/>
        <v>2.6639668042599656</v>
      </c>
      <c r="R36" s="177">
        <f t="shared" si="7"/>
        <v>3.7481393408773931</v>
      </c>
      <c r="S36" s="209">
        <f>VLOOKUP(B36,'3.2 Prices and Deflators'!$BI$3:$BL$196,4,FALSE)</f>
        <v>1</v>
      </c>
      <c r="T36" s="3" t="str">
        <f>VLOOKUP(B36,'3.1 Metadata'!$B$4:$I$197,2,FALSE)</f>
        <v>AFR</v>
      </c>
      <c r="U36" s="180">
        <v>3.63</v>
      </c>
    </row>
    <row r="37" spans="1:21" hidden="1" x14ac:dyDescent="0.25">
      <c r="A37" s="10" t="s">
        <v>419</v>
      </c>
      <c r="B37" s="31" t="s">
        <v>654</v>
      </c>
      <c r="C37" s="180">
        <v>23.85</v>
      </c>
      <c r="D37" s="179">
        <v>254.32</v>
      </c>
      <c r="E37" s="108">
        <f>VLOOKUP(B37,'3.2 Prices and Deflators'!$B$2:$BJ$196,61,FALSE)</f>
        <v>1.3502437546513675</v>
      </c>
      <c r="F37" s="182">
        <f t="shared" si="4"/>
        <v>32.203313548435119</v>
      </c>
      <c r="G37" s="182">
        <f t="shared" si="0"/>
        <v>343.39399168293579</v>
      </c>
      <c r="H37" s="217" cm="1">
        <f t="array" ref="H37">IF($T37&lt;&gt;"",SUMPRODUCT(($A$200:$A$205=$T37)*($B$200:$B$205))*$C37,"")</f>
        <v>41.038080351664782</v>
      </c>
      <c r="I37" s="217" cm="1">
        <f t="array" ref="I37">IF($T37&lt;&gt;"",SUMPRODUCT(($A$200:$A$205=$T37)*($B$200:$B$205))*$D37,"")</f>
        <v>437.60186981280441</v>
      </c>
      <c r="J37" s="224">
        <f>VLOOKUP(B37,'IP-OP new'!$C$6:$N$200,12,FALSE)</f>
        <v>27.454417410179303</v>
      </c>
      <c r="K37" s="224">
        <f>VLOOKUP(B37,'IP-OP new'!$C$6:$N$200,11,FALSE)</f>
        <v>292.75502875290562</v>
      </c>
      <c r="L37" s="224" cm="1">
        <f t="array" ref="L37">IF($E37&lt;$B$201,$C37*$E37,SUMPRODUCT(($A$200:$A$205=$T37)*($B$200:$B$205))*$C37)</f>
        <v>32.203313548435119</v>
      </c>
      <c r="M37" s="224" cm="1">
        <f t="array" ref="M37">IF($E37&lt;$B$201,$D37*$E37,SUMPRODUCT(($A$200:$A$205=$T37)*($B$200:$B$205))*$D37)</f>
        <v>343.39399168293579</v>
      </c>
      <c r="N37" s="46">
        <f>VLOOKUP(A37,'[2]Facility visit price 2010'!$B$1:$BR$233,21,FALSE)</f>
        <v>23.85</v>
      </c>
      <c r="O37" s="108">
        <f>VLOOKUP(A37,'[2]Facility visit price 2010'!$B$1:$BR$233,33,FALSE)</f>
        <v>33.549999999999997</v>
      </c>
      <c r="P37" s="108">
        <f t="shared" si="5"/>
        <v>1.3502437546513675</v>
      </c>
      <c r="Q37" s="177">
        <f t="shared" si="6"/>
        <v>32.203313548435119</v>
      </c>
      <c r="R37" s="177">
        <f t="shared" si="7"/>
        <v>45.300677968553373</v>
      </c>
      <c r="S37" s="209">
        <f>VLOOKUP(B37,'3.2 Prices and Deflators'!$BI$3:$BL$196,4,FALSE)</f>
        <v>0</v>
      </c>
      <c r="T37" s="3" t="str">
        <f>VLOOKUP(B37,'3.1 Metadata'!$B$4:$I$197,2,FALSE)</f>
        <v>AMR</v>
      </c>
      <c r="U37" s="180">
        <v>33.549999999999997</v>
      </c>
    </row>
    <row r="38" spans="1:21" x14ac:dyDescent="0.25">
      <c r="A38" s="10" t="s">
        <v>420</v>
      </c>
      <c r="B38" s="31" t="s">
        <v>655</v>
      </c>
      <c r="C38" s="180">
        <v>10.74</v>
      </c>
      <c r="D38" s="179">
        <v>84.73</v>
      </c>
      <c r="E38" s="108">
        <f>VLOOKUP(B38,'3.2 Prices and Deflators'!$B$2:$BJ$196,61,FALSE)</f>
        <v>1.2648579433801546</v>
      </c>
      <c r="F38" s="182">
        <f t="shared" si="4"/>
        <v>13.584574311902861</v>
      </c>
      <c r="G38" s="182">
        <f t="shared" si="0"/>
        <v>107.1714135426005</v>
      </c>
      <c r="H38" s="217" cm="1">
        <f t="array" ref="H38">IF($T38&lt;&gt;"",SUMPRODUCT(($A$200:$A$205=$T38)*($B$200:$B$205))*$C38,"")</f>
        <v>13.903771956998884</v>
      </c>
      <c r="I38" s="217" cm="1">
        <f t="array" ref="I38">IF($T38&lt;&gt;"",SUMPRODUCT(($A$200:$A$205=$T38)*($B$200:$B$205))*$D38,"")</f>
        <v>109.68962736652844</v>
      </c>
      <c r="J38" s="224">
        <f>VLOOKUP(B38,'IP-OP new'!$C$6:$N$200,12,FALSE)</f>
        <v>10.703626612822385</v>
      </c>
      <c r="K38" s="224">
        <f>VLOOKUP(B38,'IP-OP new'!$C$6:$N$200,11,FALSE)</f>
        <v>84.443043100972133</v>
      </c>
      <c r="L38" s="224" cm="1">
        <f t="array" ref="L38">IF($E38&lt;$B$205,$C38*$E38,SUMPRODUCT(($A$200:$A$205=$T38)*($B$200:$B$205))*$C38)</f>
        <v>13.584574311902861</v>
      </c>
      <c r="M38" s="224" cm="1">
        <f t="array" ref="M38">IF($E38&lt;$B$205,$D38*$E38,SUMPRODUCT(($A$200:$A$205=$T38)*($B$200:$B$205))*$D38)</f>
        <v>107.1714135426005</v>
      </c>
      <c r="N38" s="46">
        <f>VLOOKUP(A38,'[2]Facility visit price 2010'!$B$1:$BR$233,21,FALSE)</f>
        <v>10.74</v>
      </c>
      <c r="O38" s="108">
        <f>VLOOKUP(A38,'[2]Facility visit price 2010'!$B$1:$BR$233,33,FALSE)</f>
        <v>15.11</v>
      </c>
      <c r="P38" s="108">
        <f t="shared" si="5"/>
        <v>1.2648579433801546</v>
      </c>
      <c r="Q38" s="177">
        <f t="shared" si="6"/>
        <v>13.584574311902861</v>
      </c>
      <c r="R38" s="177">
        <f t="shared" si="7"/>
        <v>19.112003524474133</v>
      </c>
      <c r="S38" s="209">
        <f>VLOOKUP(B38,'3.2 Prices and Deflators'!$BI$3:$BL$196,4,FALSE)</f>
        <v>1</v>
      </c>
      <c r="T38" s="3" t="str">
        <f>VLOOKUP(B38,'3.1 Metadata'!$B$4:$I$197,2,FALSE)</f>
        <v>WPR</v>
      </c>
      <c r="U38" s="180">
        <v>15.11</v>
      </c>
    </row>
    <row r="39" spans="1:21" x14ac:dyDescent="0.25">
      <c r="A39" s="10" t="s">
        <v>421</v>
      </c>
      <c r="B39" s="31" t="s">
        <v>656</v>
      </c>
      <c r="C39" s="180">
        <v>24.75</v>
      </c>
      <c r="D39" s="179">
        <v>112.73</v>
      </c>
      <c r="E39" s="108">
        <f>VLOOKUP(B39,'3.2 Prices and Deflators'!$B$2:$BJ$196,61,FALSE)</f>
        <v>1.4155227627598514</v>
      </c>
      <c r="F39" s="182">
        <f t="shared" si="4"/>
        <v>35.034188378306325</v>
      </c>
      <c r="G39" s="182" t="s">
        <v>1045</v>
      </c>
      <c r="H39" s="217" cm="1">
        <f t="array" ref="H39">IF($T39&lt;&gt;"",SUMPRODUCT(($A$200:$A$205=$T39)*($B$200:$B$205))*$C39,"")</f>
        <v>42.586687157387978</v>
      </c>
      <c r="I39" s="217" cm="1">
        <f t="array" ref="I39">IF($T39&lt;&gt;"",SUMPRODUCT(($A$200:$A$205=$T39)*($B$200:$B$205))*$D39,"")</f>
        <v>193.9716057879736</v>
      </c>
      <c r="J39" s="224">
        <f>VLOOKUP(B39,'IP-OP new'!$C$6:$N$200,12,FALSE)</f>
        <v>28.944992267172641</v>
      </c>
      <c r="K39" s="224">
        <f>VLOOKUP(B39,'IP-OP new'!$C$6:$N$200,11,FALSE)</f>
        <v>131.83713043548977</v>
      </c>
      <c r="L39" s="224" cm="1">
        <f t="array" ref="L39">IF($E39&lt;$B$201,$C39*$E39,SUMPRODUCT(($A$200:$A$205=$T39)*($B$200:$B$205))*$C39)</f>
        <v>35.034188378306325</v>
      </c>
      <c r="M39" s="224" cm="1">
        <f t="array" ref="M39">IF($E39&lt;$B$201,$D39*$E39,SUMPRODUCT(($A$200:$A$205=$T39)*($B$200:$B$205))*$D39)</f>
        <v>159.57188104591805</v>
      </c>
      <c r="N39" s="46">
        <f>VLOOKUP(A39,'[2]Facility visit price 2010'!$B$1:$BR$233,21,FALSE)</f>
        <v>24.75</v>
      </c>
      <c r="O39" s="108">
        <f>VLOOKUP(A39,'[2]Facility visit price 2010'!$B$1:$BR$233,33,FALSE)</f>
        <v>34.82</v>
      </c>
      <c r="P39" s="108">
        <f t="shared" si="5"/>
        <v>1.4155227627598514</v>
      </c>
      <c r="Q39" s="177">
        <f t="shared" si="6"/>
        <v>35.034188378306325</v>
      </c>
      <c r="R39" s="177">
        <f t="shared" si="7"/>
        <v>49.288502599298027</v>
      </c>
      <c r="S39" s="209">
        <f>VLOOKUP(B39,'3.2 Prices and Deflators'!$BI$3:$BL$196,4,FALSE)</f>
        <v>1</v>
      </c>
      <c r="T39" s="3" t="str">
        <f>VLOOKUP(B39,'3.1 Metadata'!$B$4:$I$197,2,FALSE)</f>
        <v>AMR</v>
      </c>
      <c r="U39" s="180">
        <v>34.82</v>
      </c>
    </row>
    <row r="40" spans="1:21" hidden="1" x14ac:dyDescent="0.25">
      <c r="A40" s="10" t="s">
        <v>422</v>
      </c>
      <c r="B40" s="31" t="s">
        <v>657</v>
      </c>
      <c r="C40" s="180">
        <v>2.19</v>
      </c>
      <c r="D40" s="179">
        <v>9.4700000000000006</v>
      </c>
      <c r="E40" s="108">
        <f>VLOOKUP(B40,'3.2 Prices and Deflators'!$B$2:$BJ$196,61,FALSE)</f>
        <v>1.1863219317235678</v>
      </c>
      <c r="F40" s="182">
        <f t="shared" si="4"/>
        <v>2.5980450304746134</v>
      </c>
      <c r="G40" s="182">
        <f t="shared" si="0"/>
        <v>11.234468693422189</v>
      </c>
      <c r="H40" s="217" cm="1">
        <f t="array" ref="H40">IF($T40&lt;&gt;"",SUMPRODUCT(($A$200:$A$205=$T40)*($B$200:$B$205))*$C40,"")</f>
        <v>4.1344276428931588</v>
      </c>
      <c r="I40" s="217" cm="1">
        <f t="array" ref="I40">IF($T40&lt;&gt;"",SUMPRODUCT(($A$200:$A$205=$T40)*($B$200:$B$205))*$D40,"")</f>
        <v>17.878095789131606</v>
      </c>
      <c r="J40" s="224">
        <f>VLOOKUP(B40,'IP-OP new'!$C$6:$N$200,12,FALSE)</f>
        <v>2.7189614021586315</v>
      </c>
      <c r="K40" s="224">
        <f>VLOOKUP(B40,'IP-OP new'!$C$6:$N$200,11,FALSE)</f>
        <v>11.757335378284131</v>
      </c>
      <c r="L40" s="224" cm="1">
        <f t="array" ref="L40">IF($E40&lt;$B$200,$C40*$E40,SUMPRODUCT(($A$200:$A$205=$T40)*($B$200:$B$205))*$C40)</f>
        <v>2.5980450304746134</v>
      </c>
      <c r="M40" s="224" cm="1">
        <f t="array" ref="M40">IF($E40&lt;$B$200,$D40*$E40,SUMPRODUCT(($A$200:$A$205=$T40)*($B$200:$B$205))*$D40)</f>
        <v>11.234468693422189</v>
      </c>
      <c r="N40" s="46">
        <f>VLOOKUP(A40,'[2]Facility visit price 2010'!$B$1:$BR$233,21,FALSE)</f>
        <v>2.19</v>
      </c>
      <c r="O40" s="108">
        <f>VLOOKUP(A40,'[2]Facility visit price 2010'!$B$1:$BR$233,33,FALSE)</f>
        <v>3.08</v>
      </c>
      <c r="P40" s="108">
        <f t="shared" si="5"/>
        <v>1.1863219317235678</v>
      </c>
      <c r="Q40" s="177">
        <f t="shared" si="6"/>
        <v>2.5980450304746134</v>
      </c>
      <c r="R40" s="177">
        <f t="shared" si="7"/>
        <v>3.653871549708589</v>
      </c>
      <c r="S40" s="209">
        <f>VLOOKUP(B40,'3.2 Prices and Deflators'!$BI$3:$BL$196,4,FALSE)</f>
        <v>0</v>
      </c>
      <c r="T40" s="3" t="str">
        <f>VLOOKUP(B40,'3.1 Metadata'!$B$4:$I$197,2,FALSE)</f>
        <v>AFR</v>
      </c>
      <c r="U40" s="180">
        <v>3.08</v>
      </c>
    </row>
    <row r="41" spans="1:21" hidden="1" x14ac:dyDescent="0.25">
      <c r="A41" s="10" t="s">
        <v>423</v>
      </c>
      <c r="B41" s="31" t="s">
        <v>658</v>
      </c>
      <c r="C41" s="180">
        <v>6.54</v>
      </c>
      <c r="D41" s="179">
        <v>42.79</v>
      </c>
      <c r="E41" s="108">
        <f>VLOOKUP(B41,'3.2 Prices and Deflators'!$B$2:$BJ$196,61,FALSE)</f>
        <v>2.4932996577604269</v>
      </c>
      <c r="F41" s="182">
        <f t="shared" si="4"/>
        <v>16.306179761753192</v>
      </c>
      <c r="G41" s="182">
        <f t="shared" si="0"/>
        <v>106.68829235556866</v>
      </c>
      <c r="H41" s="217" cm="1">
        <f t="array" ref="H41">IF($T41&lt;&gt;"",SUMPRODUCT(($A$200:$A$205=$T41)*($B$200:$B$205))*$C41,"")</f>
        <v>12.346646933571352</v>
      </c>
      <c r="I41" s="217" cm="1">
        <f t="array" ref="I41">IF($T41&lt;&gt;"",SUMPRODUCT(($A$200:$A$205=$T41)*($B$200:$B$205))*$D41,"")</f>
        <v>80.781807689222958</v>
      </c>
      <c r="J41" s="224">
        <f>VLOOKUP(B41,'IP-OP new'!$C$6:$N$200,12,FALSE)</f>
        <v>0</v>
      </c>
      <c r="K41" s="224">
        <f>VLOOKUP(B41,'IP-OP new'!$C$6:$N$200,11,FALSE)</f>
        <v>0</v>
      </c>
      <c r="L41" s="224" cm="1">
        <f t="array" ref="L41">IF($E41&lt;$B$200,$C41*$E41,SUMPRODUCT(($A$200:$A$205=$T41)*($B$200:$B$205))*$C41)</f>
        <v>12.346646933571352</v>
      </c>
      <c r="M41" s="224" cm="1">
        <f t="array" ref="M41">IF($E41&lt;$B$200,$D41*$E41,SUMPRODUCT(($A$200:$A$205=$T41)*($B$200:$B$205))*$D41)</f>
        <v>80.781807689222958</v>
      </c>
      <c r="N41" s="46">
        <f>VLOOKUP(A41,'[2]Facility visit price 2010'!$B$1:$BR$233,21,FALSE)</f>
        <v>6.54</v>
      </c>
      <c r="O41" s="108">
        <f>VLOOKUP(A41,'[2]Facility visit price 2010'!$B$1:$BR$233,33,FALSE)</f>
        <v>9.1999999999999993</v>
      </c>
      <c r="P41" s="108">
        <f t="shared" si="5"/>
        <v>2.4932996577604269</v>
      </c>
      <c r="Q41" s="177">
        <f t="shared" si="6"/>
        <v>16.306179761753192</v>
      </c>
      <c r="R41" s="177">
        <f t="shared" si="7"/>
        <v>22.938356851395927</v>
      </c>
      <c r="S41" s="209">
        <f>VLOOKUP(B41,'3.2 Prices and Deflators'!$BI$3:$BL$196,4,FALSE)</f>
        <v>0</v>
      </c>
      <c r="T41" s="3" t="str">
        <f>VLOOKUP(B41,'3.1 Metadata'!$B$4:$I$197,2,FALSE)</f>
        <v>AFR</v>
      </c>
      <c r="U41" s="180">
        <v>9.1999999999999993</v>
      </c>
    </row>
    <row r="42" spans="1:21" hidden="1" x14ac:dyDescent="0.25">
      <c r="A42" s="10" t="s">
        <v>424</v>
      </c>
      <c r="B42" s="31" t="s">
        <v>659</v>
      </c>
      <c r="C42" s="180">
        <v>13.23</v>
      </c>
      <c r="D42" s="179">
        <v>112.93</v>
      </c>
      <c r="E42" s="108"/>
      <c r="F42" s="218" t="s">
        <v>56</v>
      </c>
      <c r="G42" s="218" t="s">
        <v>56</v>
      </c>
      <c r="H42" s="217" cm="1">
        <f t="array" ref="H42">IF($T42&lt;&gt;"",SUMPRODUCT(($A$200:$A$205=$T42)*($B$200:$B$205))*$C42,"")</f>
        <v>17.127272159319855</v>
      </c>
      <c r="I42" s="217" cm="1">
        <f t="array" ref="I42">IF($T42&lt;&gt;"",SUMPRODUCT(($A$200:$A$205=$T42)*($B$200:$B$205))*$D42,"")</f>
        <v>146.19673809160932</v>
      </c>
      <c r="J42" s="224" t="e">
        <f>VLOOKUP(B42,'IP-OP new'!$C$6:$N$200,12,FALSE)</f>
        <v>#N/A</v>
      </c>
      <c r="K42" s="224" t="e">
        <f>VLOOKUP(B42,'IP-OP new'!$C$6:$N$200,11,FALSE)</f>
        <v>#N/A</v>
      </c>
      <c r="L42" s="224" cm="1">
        <f t="array" ref="L42">IF($E42&lt;$B$205,$C42*$E42,SUMPRODUCT(($A$200:$A$205=$T42)*($B$200:$B$205))*$C42)</f>
        <v>0</v>
      </c>
      <c r="M42" s="224" cm="1">
        <f t="array" ref="M42">IF($E42&lt;$B$205,$D42*$E42,SUMPRODUCT(($A$200:$A$205=$T42)*($B$200:$B$205))*$D42)</f>
        <v>0</v>
      </c>
      <c r="N42" s="46">
        <f>VLOOKUP(A42,'[2]Facility visit price 2010'!$B$1:$BR$233,21,FALSE)</f>
        <v>13.23</v>
      </c>
      <c r="O42" s="108">
        <f>VLOOKUP(A42,'[2]Facility visit price 2010'!$B$1:$BR$233,33,FALSE)</f>
        <v>18.61</v>
      </c>
      <c r="P42" s="108">
        <f t="shared" si="5"/>
        <v>0</v>
      </c>
      <c r="Q42" s="177">
        <f t="shared" si="6"/>
        <v>0</v>
      </c>
      <c r="R42" s="177">
        <f t="shared" si="7"/>
        <v>0</v>
      </c>
      <c r="S42" s="209">
        <f>VLOOKUP(B42,'3.2 Prices and Deflators'!$BI$3:$BL$196,4,FALSE)</f>
        <v>0</v>
      </c>
      <c r="T42" s="3" t="str">
        <f>VLOOKUP(B42,'3.1 Metadata'!$B$4:$I$197,2,FALSE)</f>
        <v>WPR</v>
      </c>
      <c r="U42" s="180">
        <v>18.61</v>
      </c>
    </row>
    <row r="43" spans="1:21" hidden="1" x14ac:dyDescent="0.25">
      <c r="A43" s="10" t="s">
        <v>425</v>
      </c>
      <c r="B43" s="31" t="s">
        <v>660</v>
      </c>
      <c r="C43" s="180">
        <v>15.87</v>
      </c>
      <c r="D43" s="179">
        <v>145.1</v>
      </c>
      <c r="E43" s="108">
        <f>VLOOKUP(B43,'3.2 Prices and Deflators'!$B$2:$BJ$196,61,FALSE)</f>
        <v>1.3852405454338117</v>
      </c>
      <c r="F43" s="182">
        <f t="shared" ref="F43:F48" si="8">C43*E43</f>
        <v>21.983767456034592</v>
      </c>
      <c r="G43" s="182">
        <f t="shared" ref="G43:G48" si="9">D43*E43</f>
        <v>200.99840314244608</v>
      </c>
      <c r="H43" s="217" cm="1">
        <f t="array" ref="H43">IF($T43&lt;&gt;"",SUMPRODUCT(($A$200:$A$205=$T43)*($B$200:$B$205))*$C43,"")</f>
        <v>27.307100007585742</v>
      </c>
      <c r="I43" s="217" cm="1">
        <f t="array" ref="I43">IF($T43&lt;&gt;"",SUMPRODUCT(($A$200:$A$205=$T43)*($B$200:$B$205))*$D43,"")</f>
        <v>249.66983056715131</v>
      </c>
      <c r="J43" s="224">
        <f>VLOOKUP(B43,'IP-OP new'!$C$6:$N$200,12,FALSE)</f>
        <v>22.451228743433987</v>
      </c>
      <c r="K43" s="224">
        <f>VLOOKUP(B43,'IP-OP new'!$C$6:$N$200,11,FALSE)</f>
        <v>205.27241907197683</v>
      </c>
      <c r="L43" s="224" cm="1">
        <f t="array" ref="L43">IF($E43&lt;$B$201,$C43*$E43,SUMPRODUCT(($A$200:$A$205=$T43)*($B$200:$B$205))*$C43)</f>
        <v>21.983767456034592</v>
      </c>
      <c r="M43" s="224" cm="1">
        <f t="array" ref="M43">IF($E43&lt;$B$201,$D43*$E43,SUMPRODUCT(($A$200:$A$205=$T43)*($B$200:$B$205))*$D43)</f>
        <v>200.99840314244608</v>
      </c>
      <c r="N43" s="46">
        <f>VLOOKUP(A43,'[2]Facility visit price 2010'!$B$1:$BR$233,21,FALSE)</f>
        <v>15.87</v>
      </c>
      <c r="O43" s="108">
        <f>VLOOKUP(A43,'[2]Facility visit price 2010'!$B$1:$BR$233,33,FALSE)</f>
        <v>22.32</v>
      </c>
      <c r="P43" s="108">
        <f t="shared" si="5"/>
        <v>1.3852405454338117</v>
      </c>
      <c r="Q43" s="177">
        <f t="shared" si="6"/>
        <v>21.983767456034592</v>
      </c>
      <c r="R43" s="177">
        <f t="shared" si="7"/>
        <v>30.918568974082678</v>
      </c>
      <c r="S43" s="209">
        <f>VLOOKUP(B43,'3.2 Prices and Deflators'!$BI$3:$BL$196,4,FALSE)</f>
        <v>0</v>
      </c>
      <c r="T43" s="3" t="str">
        <f>VLOOKUP(B43,'3.1 Metadata'!$B$4:$I$197,2,FALSE)</f>
        <v>AMR</v>
      </c>
      <c r="U43" s="180">
        <v>22.32</v>
      </c>
    </row>
    <row r="44" spans="1:21" x14ac:dyDescent="0.25">
      <c r="A44" s="10" t="s">
        <v>426</v>
      </c>
      <c r="B44" s="31" t="s">
        <v>661</v>
      </c>
      <c r="C44" s="180">
        <v>3.4</v>
      </c>
      <c r="D44" s="179">
        <v>17.399999999999999</v>
      </c>
      <c r="E44" s="108">
        <f>VLOOKUP(B44,'3.2 Prices and Deflators'!$B$2:$BJ$196,61,FALSE)</f>
        <v>1.14829173662232</v>
      </c>
      <c r="F44" s="182">
        <f t="shared" si="8"/>
        <v>3.9041919045158879</v>
      </c>
      <c r="G44" s="182">
        <f t="shared" si="9"/>
        <v>19.980276217228365</v>
      </c>
      <c r="H44" s="217" cm="1">
        <f t="array" ref="H44">IF($T44&lt;&gt;"",SUMPRODUCT(($A$200:$A$205=$T44)*($B$200:$B$205))*$C44,"")</f>
        <v>6.4187461122542189</v>
      </c>
      <c r="I44" s="217" cm="1">
        <f t="array" ref="I44">IF($T44&lt;&gt;"",SUMPRODUCT(($A$200:$A$205=$T44)*($B$200:$B$205))*$D44,"")</f>
        <v>32.848877162712768</v>
      </c>
      <c r="J44" s="224">
        <f>VLOOKUP(B44,'IP-OP new'!$C$6:$N$200,12,FALSE)</f>
        <v>3.5238524941748688</v>
      </c>
      <c r="K44" s="224">
        <f>VLOOKUP(B44,'IP-OP new'!$C$6:$N$200,11,FALSE)</f>
        <v>18.033833352541976</v>
      </c>
      <c r="L44" s="224" cm="1">
        <f t="array" ref="L44">IF($E44&lt;$B$200,$C44*$E44,SUMPRODUCT(($A$200:$A$205=$T44)*($B$200:$B$205))*$C44)</f>
        <v>3.9041919045158879</v>
      </c>
      <c r="M44" s="224" cm="1">
        <f t="array" ref="M44">IF($E44&lt;$B$200,$D44*$E44,SUMPRODUCT(($A$200:$A$205=$T44)*($B$200:$B$205))*$D44)</f>
        <v>19.980276217228365</v>
      </c>
      <c r="N44" s="46" t="e">
        <f>VLOOKUP(A44,'[2]Facility visit price 2010'!$B$1:$BR$233,21,FALSE)</f>
        <v>#N/A</v>
      </c>
      <c r="O44" s="108" t="e">
        <f>VLOOKUP(A44,'[2]Facility visit price 2010'!$B$1:$BR$233,33,FALSE)</f>
        <v>#N/A</v>
      </c>
      <c r="P44" s="108">
        <f t="shared" si="5"/>
        <v>1.14829173662232</v>
      </c>
      <c r="Q44" s="177" t="e">
        <f t="shared" si="6"/>
        <v>#N/A</v>
      </c>
      <c r="R44" s="177" t="e">
        <f t="shared" si="7"/>
        <v>#N/A</v>
      </c>
      <c r="S44" s="209">
        <f>VLOOKUP(B44,'3.2 Prices and Deflators'!$BI$3:$BL$196,4,FALSE)</f>
        <v>1</v>
      </c>
      <c r="T44" s="3" t="str">
        <f>VLOOKUP(B44,'3.1 Metadata'!$B$4:$I$197,2,FALSE)</f>
        <v>AFR</v>
      </c>
      <c r="U44" s="180">
        <v>4.78</v>
      </c>
    </row>
    <row r="45" spans="1:21" hidden="1" x14ac:dyDescent="0.25">
      <c r="A45" s="10" t="s">
        <v>427</v>
      </c>
      <c r="B45" s="31" t="s">
        <v>662</v>
      </c>
      <c r="C45" s="180">
        <v>24.03</v>
      </c>
      <c r="D45" s="179">
        <v>256.97000000000003</v>
      </c>
      <c r="E45" s="108">
        <f>VLOOKUP(B45,'3.2 Prices and Deflators'!$B$2:$BJ$196,61,FALSE)</f>
        <v>1.0949446330998105</v>
      </c>
      <c r="F45" s="182">
        <f t="shared" si="8"/>
        <v>26.311519533388449</v>
      </c>
      <c r="G45" s="182">
        <f t="shared" si="9"/>
        <v>281.36792236765831</v>
      </c>
      <c r="H45" s="217" cm="1">
        <f t="array" ref="H45">IF($T45&lt;&gt;"",SUMPRODUCT(($A$200:$A$205=$T45)*($B$200:$B$205))*$C45,"")</f>
        <v>35.745586808143543</v>
      </c>
      <c r="I45" s="217" cm="1">
        <f t="array" ref="I45">IF($T45&lt;&gt;"",SUMPRODUCT(($A$200:$A$205=$T45)*($B$200:$B$205))*$D45,"")</f>
        <v>382.25316030331447</v>
      </c>
      <c r="J45" s="224">
        <f>VLOOKUP(B45,'IP-OP new'!$C$6:$N$200,12,FALSE)</f>
        <v>31.054146608131273</v>
      </c>
      <c r="K45" s="224">
        <f>VLOOKUP(B45,'IP-OP new'!$C$6:$N$200,11,FALSE)</f>
        <v>332.08423029094848</v>
      </c>
      <c r="L45" s="224" cm="1">
        <f t="array" ref="L45">IF($E45&lt;$B$203,$C45*$E45,SUMPRODUCT(($A$200:$A$205=$T45)*($B$200:$B$205))*$C45)</f>
        <v>26.311519533388449</v>
      </c>
      <c r="M45" s="224" cm="1">
        <f t="array" ref="M45">IF($E45&lt;$B$203,$D45*$E45,SUMPRODUCT(($A$200:$A$205=$T45)*($B$200:$B$205))*$D45)</f>
        <v>281.36792236765831</v>
      </c>
      <c r="N45" s="46">
        <f>VLOOKUP(A45,'[2]Facility visit price 2010'!$B$1:$BR$233,21,FALSE)</f>
        <v>24.03</v>
      </c>
      <c r="O45" s="108">
        <f>VLOOKUP(A45,'[2]Facility visit price 2010'!$B$1:$BR$233,33,FALSE)</f>
        <v>33.81</v>
      </c>
      <c r="P45" s="108">
        <f t="shared" si="5"/>
        <v>1.0949446330998105</v>
      </c>
      <c r="Q45" s="177">
        <f t="shared" si="6"/>
        <v>26.311519533388449</v>
      </c>
      <c r="R45" s="177">
        <f t="shared" si="7"/>
        <v>37.020078045104597</v>
      </c>
      <c r="S45" s="209">
        <f>VLOOKUP(B45,'3.2 Prices and Deflators'!$BI$3:$BL$196,4,FALSE)</f>
        <v>0</v>
      </c>
      <c r="T45" s="3" t="str">
        <f>VLOOKUP(B45,'3.1 Metadata'!$B$4:$I$197,2,FALSE)</f>
        <v>EUR</v>
      </c>
      <c r="U45" s="180">
        <v>33.81</v>
      </c>
    </row>
    <row r="46" spans="1:21" hidden="1" x14ac:dyDescent="0.25">
      <c r="A46" s="10" t="s">
        <v>428</v>
      </c>
      <c r="B46" s="31" t="s">
        <v>663</v>
      </c>
      <c r="C46" s="180">
        <v>6.21</v>
      </c>
      <c r="D46" s="179">
        <v>39.82</v>
      </c>
      <c r="E46" s="108">
        <f>VLOOKUP(B46,'3.2 Prices and Deflators'!$B$2:$BJ$196,61,FALSE)</f>
        <v>1.3403744780178433</v>
      </c>
      <c r="F46" s="182">
        <f t="shared" si="8"/>
        <v>8.3237255084908064</v>
      </c>
      <c r="G46" s="182">
        <f t="shared" si="9"/>
        <v>53.37371171467052</v>
      </c>
      <c r="H46" s="217" cm="1">
        <f t="array" ref="H46">IF($T46&lt;&gt;"",SUMPRODUCT(($A$200:$A$205=$T46)*($B$200:$B$205))*$C46,"")</f>
        <v>10.685386959490074</v>
      </c>
      <c r="I46" s="217" cm="1">
        <f t="array" ref="I46">IF($T46&lt;&gt;"",SUMPRODUCT(($A$200:$A$205=$T46)*($B$200:$B$205))*$D46,"")</f>
        <v>68.517247782108655</v>
      </c>
      <c r="J46" s="224" t="e">
        <f>VLOOKUP(B46,'IP-OP new'!$C$6:$N$200,12,FALSE)</f>
        <v>#REF!</v>
      </c>
      <c r="K46" s="224" t="e">
        <f>VLOOKUP(B46,'IP-OP new'!$C$6:$N$200,11,FALSE)</f>
        <v>#REF!</v>
      </c>
      <c r="L46" s="224" cm="1">
        <f t="array" ref="L46">IF($E46&lt;$B$201,$C46*$E46,SUMPRODUCT(($A$200:$A$205=$T46)*($B$200:$B$205))*$C46)</f>
        <v>8.3237255084908064</v>
      </c>
      <c r="M46" s="224" cm="1">
        <f t="array" ref="M46">IF($E46&lt;$B$201,$D46*$E46,SUMPRODUCT(($A$200:$A$205=$T46)*($B$200:$B$205))*$D46)</f>
        <v>53.37371171467052</v>
      </c>
      <c r="N46" s="46">
        <f>VLOOKUP(A46,'[2]Facility visit price 2010'!$B$1:$BR$233,21,FALSE)</f>
        <v>6.21</v>
      </c>
      <c r="O46" s="108">
        <f>VLOOKUP(A46,'[2]Facility visit price 2010'!$B$1:$BR$233,33,FALSE)</f>
        <v>8.73</v>
      </c>
      <c r="P46" s="108">
        <f t="shared" si="5"/>
        <v>1.3403744780178433</v>
      </c>
      <c r="Q46" s="177">
        <f t="shared" si="6"/>
        <v>8.3237255084908064</v>
      </c>
      <c r="R46" s="177">
        <f t="shared" si="7"/>
        <v>11.701469193095772</v>
      </c>
      <c r="S46" s="209">
        <f>VLOOKUP(B46,'3.2 Prices and Deflators'!$BI$3:$BL$196,4,FALSE)</f>
        <v>0</v>
      </c>
      <c r="T46" s="3" t="str">
        <f>VLOOKUP(B46,'3.1 Metadata'!$B$4:$I$197,2,FALSE)</f>
        <v>AMR</v>
      </c>
      <c r="U46" s="180">
        <v>8.73</v>
      </c>
    </row>
    <row r="47" spans="1:21" hidden="1" x14ac:dyDescent="0.25">
      <c r="A47" s="10" t="s">
        <v>429</v>
      </c>
      <c r="B47" s="31" t="s">
        <v>664</v>
      </c>
      <c r="C47" s="180">
        <v>36.33</v>
      </c>
      <c r="D47" s="179">
        <v>454.07</v>
      </c>
      <c r="E47" s="108">
        <f>VLOOKUP(B47,'3.2 Prices and Deflators'!$B$2:$BJ$196,61,FALSE)</f>
        <v>1.0282947120758488</v>
      </c>
      <c r="F47" s="182">
        <f t="shared" si="8"/>
        <v>37.357946889715585</v>
      </c>
      <c r="G47" s="182">
        <f t="shared" si="9"/>
        <v>466.91777991228065</v>
      </c>
      <c r="H47" s="217" cm="1">
        <f t="array" ref="H47">IF($T47&lt;&gt;"",SUMPRODUCT(($A$200:$A$205=$T47)*($B$200:$B$205))*$C47,"")</f>
        <v>54.042329119427997</v>
      </c>
      <c r="I47" s="217" cm="1">
        <f t="array" ref="I47">IF($T47&lt;&gt;"",SUMPRODUCT(($A$200:$A$205=$T47)*($B$200:$B$205))*$D47,"")</f>
        <v>675.44729929145808</v>
      </c>
      <c r="J47" s="224">
        <f>VLOOKUP(B47,'IP-OP new'!$C$6:$N$200,12,FALSE)</f>
        <v>41.098927930603104</v>
      </c>
      <c r="K47" s="224">
        <f>VLOOKUP(B47,'IP-OP new'!$C$6:$N$200,11,FALSE)</f>
        <v>513.67437945083816</v>
      </c>
      <c r="L47" s="224" cm="1">
        <f t="array" ref="L47">IF($E47&lt;$B$203,$C47*$E47,SUMPRODUCT(($A$200:$A$205=$T47)*($B$200:$B$205))*$C47)</f>
        <v>37.357946889715585</v>
      </c>
      <c r="M47" s="224" cm="1">
        <f t="array" ref="M47">IF($E47&lt;$B$203,$D47*$E47,SUMPRODUCT(($A$200:$A$205=$T47)*($B$200:$B$205))*$D47)</f>
        <v>466.91777991228065</v>
      </c>
      <c r="N47" s="46">
        <f>VLOOKUP(A47,'[2]Facility visit price 2010'!$B$1:$BR$233,21,FALSE)</f>
        <v>36.33</v>
      </c>
      <c r="O47" s="108">
        <f>VLOOKUP(A47,'[2]Facility visit price 2010'!$B$1:$BR$233,33,FALSE)</f>
        <v>51.12</v>
      </c>
      <c r="P47" s="108">
        <f t="shared" si="5"/>
        <v>1.0282947120758488</v>
      </c>
      <c r="Q47" s="177">
        <f t="shared" si="6"/>
        <v>37.357946889715585</v>
      </c>
      <c r="R47" s="177">
        <f t="shared" si="7"/>
        <v>52.566425681317384</v>
      </c>
      <c r="S47" s="209">
        <f>VLOOKUP(B47,'3.2 Prices and Deflators'!$BI$3:$BL$196,4,FALSE)</f>
        <v>0</v>
      </c>
      <c r="T47" s="3" t="str">
        <f>VLOOKUP(B47,'3.1 Metadata'!$B$4:$I$197,2,FALSE)</f>
        <v>EUR</v>
      </c>
      <c r="U47" s="180">
        <v>51.12</v>
      </c>
    </row>
    <row r="48" spans="1:21" hidden="1" x14ac:dyDescent="0.25">
      <c r="A48" s="10" t="s">
        <v>430</v>
      </c>
      <c r="B48" s="31" t="s">
        <v>665</v>
      </c>
      <c r="C48" s="180">
        <v>31.28</v>
      </c>
      <c r="D48" s="179">
        <v>369.41</v>
      </c>
      <c r="E48" s="108">
        <f>VLOOKUP(B48,'3.2 Prices and Deflators'!$B$2:$BJ$196,61,FALSE)</f>
        <v>1.1629245405079693</v>
      </c>
      <c r="F48" s="182">
        <f t="shared" si="8"/>
        <v>36.376279627089282</v>
      </c>
      <c r="G48" s="182">
        <f t="shared" si="9"/>
        <v>429.59595450904897</v>
      </c>
      <c r="H48" s="217" cm="1">
        <f t="array" ref="H48">IF($T48&lt;&gt;"",SUMPRODUCT(($A$200:$A$205=$T48)*($B$200:$B$205))*$C48,"")</f>
        <v>46.530251991624219</v>
      </c>
      <c r="I48" s="217" cm="1">
        <f t="array" ref="I48">IF($T48&lt;&gt;"",SUMPRODUCT(($A$200:$A$205=$T48)*($B$200:$B$205))*$D48,"")</f>
        <v>549.51216074890999</v>
      </c>
      <c r="J48" s="224">
        <f>VLOOKUP(B48,'IP-OP new'!$C$6:$N$200,12,FALSE)</f>
        <v>40.078564764564383</v>
      </c>
      <c r="K48" s="224">
        <f>VLOOKUP(B48,'IP-OP new'!$C$6:$N$200,11,FALSE)</f>
        <v>473.31913713803476</v>
      </c>
      <c r="L48" s="224" cm="1">
        <f t="array" ref="L48">IF($E48&lt;$B$203,$C48*$E48,SUMPRODUCT(($A$200:$A$205=$T48)*($B$200:$B$205))*$C48)</f>
        <v>36.376279627089282</v>
      </c>
      <c r="M48" s="224" cm="1">
        <f t="array" ref="M48">IF($E48&lt;$B$203,$D48*$E48,SUMPRODUCT(($A$200:$A$205=$T48)*($B$200:$B$205))*$D48)</f>
        <v>429.59595450904897</v>
      </c>
      <c r="N48" s="46">
        <f>VLOOKUP(A48,'[2]Facility visit price 2010'!$B$1:$BR$233,21,FALSE)</f>
        <v>31.28</v>
      </c>
      <c r="O48" s="108">
        <f>VLOOKUP(A48,'[2]Facility visit price 2010'!$B$1:$BR$233,33,FALSE)</f>
        <v>44</v>
      </c>
      <c r="P48" s="108">
        <f t="shared" si="5"/>
        <v>1.1629245405079693</v>
      </c>
      <c r="Q48" s="177">
        <f t="shared" si="6"/>
        <v>36.376279627089282</v>
      </c>
      <c r="R48" s="177">
        <f t="shared" si="7"/>
        <v>51.168679782350651</v>
      </c>
      <c r="S48" s="209">
        <f>VLOOKUP(B48,'3.2 Prices and Deflators'!$BI$3:$BL$196,4,FALSE)</f>
        <v>0</v>
      </c>
      <c r="T48" s="3" t="str">
        <f>VLOOKUP(B48,'3.1 Metadata'!$B$4:$I$197,2,FALSE)</f>
        <v>EUR</v>
      </c>
      <c r="U48" s="180">
        <v>44</v>
      </c>
    </row>
    <row r="49" spans="1:21" hidden="1" x14ac:dyDescent="0.25">
      <c r="A49" s="10" t="s">
        <v>431</v>
      </c>
      <c r="B49" s="31" t="s">
        <v>666</v>
      </c>
      <c r="C49" s="180">
        <v>0</v>
      </c>
      <c r="D49" s="179">
        <v>0</v>
      </c>
      <c r="E49" s="108"/>
      <c r="F49" s="218" t="s">
        <v>56</v>
      </c>
      <c r="G49" s="218" t="s">
        <v>56</v>
      </c>
      <c r="H49" s="217" cm="1">
        <f t="array" ref="H49">IF($T49&lt;&gt;"",SUMPRODUCT(($A$200:$A$205=$T49)*($B$200:$B$205))*$C49,"")</f>
        <v>0</v>
      </c>
      <c r="I49" s="217" cm="1">
        <f t="array" ref="I49">IF($T49&lt;&gt;"",SUMPRODUCT(($A$200:$A$205=$T49)*($B$200:$B$205))*$D49,"")</f>
        <v>0</v>
      </c>
      <c r="J49" s="224" t="e">
        <f>VLOOKUP(B49,'IP-OP new'!$C$6:$N$200,12,FALSE)</f>
        <v>#N/A</v>
      </c>
      <c r="K49" s="224" t="e">
        <f>VLOOKUP(B49,'IP-OP new'!$C$6:$N$200,11,FALSE)</f>
        <v>#N/A</v>
      </c>
      <c r="L49" s="224" cm="1">
        <f t="array" ref="L49">IF($E49&lt;$B$204,$C49*$E49,SUMPRODUCT(($A$200:$A$205=$T49)*($B$200:$B$205))*$C49)</f>
        <v>0</v>
      </c>
      <c r="M49" s="224" cm="1">
        <f t="array" ref="M49">IF($E49&lt;$B$204,$D49*$E49,SUMPRODUCT(($A$200:$A$205=$T49)*($B$200:$B$205))*$D49)</f>
        <v>0</v>
      </c>
      <c r="N49" s="46">
        <f>VLOOKUP(A49,'[2]Facility visit price 2010'!$B$1:$BR$233,21,FALSE)</f>
        <v>0</v>
      </c>
      <c r="O49" s="108">
        <f>VLOOKUP(A49,'[2]Facility visit price 2010'!$B$1:$BR$233,33,FALSE)</f>
        <v>0</v>
      </c>
      <c r="P49" s="108">
        <f t="shared" si="5"/>
        <v>0</v>
      </c>
      <c r="Q49" s="178">
        <f t="shared" si="6"/>
        <v>0</v>
      </c>
      <c r="R49" s="178">
        <f t="shared" si="7"/>
        <v>0</v>
      </c>
      <c r="S49" s="209">
        <f>VLOOKUP(B49,'3.2 Prices and Deflators'!$BI$3:$BL$196,4,FALSE)</f>
        <v>0</v>
      </c>
      <c r="T49" s="3" t="str">
        <f>VLOOKUP(B49,'3.1 Metadata'!$B$4:$I$197,2,FALSE)</f>
        <v>SEAR</v>
      </c>
      <c r="U49" s="180">
        <v>0</v>
      </c>
    </row>
    <row r="50" spans="1:21" x14ac:dyDescent="0.25">
      <c r="A50" s="10" t="s">
        <v>432</v>
      </c>
      <c r="B50" s="31" t="s">
        <v>667</v>
      </c>
      <c r="C50" s="180">
        <v>0.81</v>
      </c>
      <c r="D50" s="179">
        <v>2.41</v>
      </c>
      <c r="E50" s="108">
        <f>VLOOKUP(B50,'3.2 Prices and Deflators'!$B$2:$BJ$196,61,FALSE)</f>
        <v>1.2323963471410151</v>
      </c>
      <c r="F50" s="182">
        <f t="shared" ref="F50:F81" si="10">C50*E50</f>
        <v>0.9982410411842223</v>
      </c>
      <c r="G50" s="182">
        <f t="shared" ref="G50:G81" si="11">D50*E50</f>
        <v>2.9700751966098466</v>
      </c>
      <c r="H50" s="217" cm="1">
        <f t="array" ref="H50">IF($T50&lt;&gt;"",SUMPRODUCT(($A$200:$A$205=$T50)*($B$200:$B$205))*$C50,"")</f>
        <v>1.5291718679193878</v>
      </c>
      <c r="I50" s="217" cm="1">
        <f t="array" ref="I50">IF($T50&lt;&gt;"",SUMPRODUCT(($A$200:$A$205=$T50)*($B$200:$B$205))*$D50,"")</f>
        <v>4.5497582736860789</v>
      </c>
      <c r="J50" s="224">
        <f>VLOOKUP(B50,'IP-OP new'!$C$6:$N$200,12,FALSE)</f>
        <v>1.3831823518320534</v>
      </c>
      <c r="K50" s="224">
        <f>VLOOKUP(B50,'IP-OP new'!$C$6:$N$200,11,FALSE)</f>
        <v>4.1153944048336406</v>
      </c>
      <c r="L50" s="224" cm="1">
        <f t="array" ref="L50">IF($E50&lt;$B$200,$C50*$E50,SUMPRODUCT(($A$200:$A$205=$T50)*($B$200:$B$205))*$C50)</f>
        <v>0.9982410411842223</v>
      </c>
      <c r="M50" s="224" cm="1">
        <f t="array" ref="M50">IF($E50&lt;$B$200,$D50*$E50,SUMPRODUCT(($A$200:$A$205=$T50)*($B$200:$B$205))*$D50)</f>
        <v>2.9700751966098466</v>
      </c>
      <c r="N50" s="46">
        <f>VLOOKUP(A50,'[2]Facility visit price 2010'!$B$1:$BR$233,21,FALSE)</f>
        <v>0.81</v>
      </c>
      <c r="O50" s="108">
        <f>VLOOKUP(A50,'[2]Facility visit price 2010'!$B$1:$BR$233,33,FALSE)</f>
        <v>1.1399999999999999</v>
      </c>
      <c r="P50" s="108">
        <f t="shared" si="5"/>
        <v>1.2323963471410151</v>
      </c>
      <c r="Q50" s="177">
        <f t="shared" si="6"/>
        <v>0.9982410411842223</v>
      </c>
      <c r="R50" s="177">
        <f t="shared" si="7"/>
        <v>1.404931835740757</v>
      </c>
      <c r="S50" s="209">
        <f>VLOOKUP(B50,'3.2 Prices and Deflators'!$BI$3:$BL$196,4,FALSE)</f>
        <v>1</v>
      </c>
      <c r="T50" s="3" t="str">
        <f>VLOOKUP(B50,'3.1 Metadata'!$B$4:$I$197,2,FALSE)</f>
        <v>AFR</v>
      </c>
      <c r="U50" s="180">
        <v>1.1399999999999999</v>
      </c>
    </row>
    <row r="51" spans="1:21" hidden="1" x14ac:dyDescent="0.25">
      <c r="A51" s="10" t="s">
        <v>433</v>
      </c>
      <c r="B51" s="31" t="s">
        <v>668</v>
      </c>
      <c r="C51" s="180">
        <v>47.04</v>
      </c>
      <c r="D51" s="179">
        <v>647.94000000000005</v>
      </c>
      <c r="E51" s="108">
        <f>VLOOKUP(B51,'3.2 Prices and Deflators'!$B$2:$BJ$196,61,FALSE)</f>
        <v>1.085929502859488</v>
      </c>
      <c r="F51" s="182">
        <f t="shared" si="10"/>
        <v>51.082123814510311</v>
      </c>
      <c r="G51" s="182">
        <f t="shared" si="11"/>
        <v>703.61716208277664</v>
      </c>
      <c r="H51" s="217" cm="1">
        <f t="array" ref="H51">IF($T51&lt;&gt;"",SUMPRODUCT(($A$200:$A$205=$T51)*($B$200:$B$205))*$C51,"")</f>
        <v>69.97388279047324</v>
      </c>
      <c r="I51" s="217" cm="1">
        <f t="array" ref="I51">IF($T51&lt;&gt;"",SUMPRODUCT(($A$200:$A$205=$T51)*($B$200:$B$205))*$D51,"")</f>
        <v>963.83668399785802</v>
      </c>
      <c r="J51" s="224">
        <f>VLOOKUP(B51,'IP-OP new'!$C$6:$N$200,12,FALSE)</f>
        <v>58.32267845866496</v>
      </c>
      <c r="K51" s="224">
        <f>VLOOKUP(B51,'IP-OP new'!$C$6:$N$200,11,FALSE)</f>
        <v>803.35026106520786</v>
      </c>
      <c r="L51" s="224" cm="1">
        <f t="array" ref="L51">IF($E51&lt;$B$203,$C51*$E51,SUMPRODUCT(($A$200:$A$205=$T51)*($B$200:$B$205))*$C51)</f>
        <v>51.082123814510311</v>
      </c>
      <c r="M51" s="224" cm="1">
        <f t="array" ref="M51">IF($E51&lt;$B$203,$D51*$E51,SUMPRODUCT(($A$200:$A$205=$T51)*($B$200:$B$205))*$D51)</f>
        <v>703.61716208277664</v>
      </c>
      <c r="N51" s="46">
        <f>VLOOKUP(A51,'[2]Facility visit price 2010'!$B$1:$BR$233,21,FALSE)</f>
        <v>47.04</v>
      </c>
      <c r="O51" s="108">
        <f>VLOOKUP(A51,'[2]Facility visit price 2010'!$B$1:$BR$233,33,FALSE)</f>
        <v>66.17</v>
      </c>
      <c r="P51" s="108">
        <f t="shared" si="5"/>
        <v>1.085929502859488</v>
      </c>
      <c r="Q51" s="177">
        <f t="shared" si="6"/>
        <v>51.082123814510311</v>
      </c>
      <c r="R51" s="177">
        <f t="shared" si="7"/>
        <v>71.855955204212322</v>
      </c>
      <c r="S51" s="209">
        <f>VLOOKUP(B51,'3.2 Prices and Deflators'!$BI$3:$BL$196,4,FALSE)</f>
        <v>0</v>
      </c>
      <c r="T51" s="3" t="str">
        <f>VLOOKUP(B51,'3.1 Metadata'!$B$4:$I$197,2,FALSE)</f>
        <v>EUR</v>
      </c>
      <c r="U51" s="180">
        <v>66.17</v>
      </c>
    </row>
    <row r="52" spans="1:21" hidden="1" x14ac:dyDescent="0.25">
      <c r="A52" s="10" t="s">
        <v>434</v>
      </c>
      <c r="B52" s="31" t="s">
        <v>669</v>
      </c>
      <c r="C52" s="180">
        <v>4</v>
      </c>
      <c r="D52" s="179">
        <v>21.72</v>
      </c>
      <c r="E52" s="108"/>
      <c r="F52" s="182">
        <f t="shared" si="10"/>
        <v>0</v>
      </c>
      <c r="G52" s="182">
        <f t="shared" si="11"/>
        <v>0</v>
      </c>
      <c r="H52" s="217" cm="1">
        <f t="array" ref="H52">IF($T52&lt;&gt;"",SUMPRODUCT(($A$200:$A$205=$T52)*($B$200:$B$205))*$C52,"")</f>
        <v>9.7783230103111798</v>
      </c>
      <c r="I52" s="217" cm="1">
        <f t="array" ref="I52">IF($T52&lt;&gt;"",SUMPRODUCT(($A$200:$A$205=$T52)*($B$200:$B$205))*$D52,"")</f>
        <v>53.0962939459897</v>
      </c>
      <c r="J52" s="224" t="e">
        <f>VLOOKUP(B52,'IP-OP new'!$C$6:$N$200,12,FALSE)</f>
        <v>#DIV/0!</v>
      </c>
      <c r="K52" s="224" t="e">
        <f>VLOOKUP(B52,'IP-OP new'!$C$6:$N$200,11,FALSE)</f>
        <v>#DIV/0!</v>
      </c>
      <c r="L52" s="224" cm="1">
        <f t="array" ref="L52">IF($E52&lt;$B$202,$C52*$E52,SUMPRODUCT(($A$200:$A$205=$T52)*($B$200:$B$205))*$C52)</f>
        <v>0</v>
      </c>
      <c r="M52" s="224" cm="1">
        <f t="array" ref="M52">IF($E52&lt;$B$202,$D52*$E52,SUMPRODUCT(($A$200:$A$205=$T52)*($B$200:$B$205))*$D52)</f>
        <v>0</v>
      </c>
      <c r="N52" s="46">
        <f>VLOOKUP(A52,'[2]Facility visit price 2010'!$B$1:$BR$233,21,FALSE)</f>
        <v>4</v>
      </c>
      <c r="O52" s="108">
        <f>VLOOKUP(A52,'[2]Facility visit price 2010'!$B$1:$BR$233,33,FALSE)</f>
        <v>5.62</v>
      </c>
      <c r="P52" s="108">
        <f t="shared" si="5"/>
        <v>0</v>
      </c>
      <c r="Q52" s="178">
        <f t="shared" si="6"/>
        <v>0</v>
      </c>
      <c r="R52" s="178">
        <f t="shared" si="7"/>
        <v>0</v>
      </c>
      <c r="S52" s="209">
        <f>VLOOKUP(B52,'3.2 Prices and Deflators'!$BI$3:$BL$196,4,FALSE)</f>
        <v>0</v>
      </c>
      <c r="T52" s="3" t="str">
        <f>VLOOKUP(B52,'3.1 Metadata'!$B$4:$I$197,2,FALSE)</f>
        <v>EMR</v>
      </c>
      <c r="U52" s="180">
        <v>5.62</v>
      </c>
    </row>
    <row r="53" spans="1:21" hidden="1" x14ac:dyDescent="0.25">
      <c r="A53" s="10" t="s">
        <v>435</v>
      </c>
      <c r="B53" s="31" t="s">
        <v>670</v>
      </c>
      <c r="C53" s="180">
        <v>16.63</v>
      </c>
      <c r="D53" s="179">
        <v>154.80000000000001</v>
      </c>
      <c r="E53" s="108">
        <f>VLOOKUP(B53,'3.2 Prices and Deflators'!$B$2:$BJ$196,61,FALSE)</f>
        <v>1.1862232593361186</v>
      </c>
      <c r="F53" s="182">
        <f t="shared" si="10"/>
        <v>19.72689280275965</v>
      </c>
      <c r="G53" s="182">
        <f t="shared" si="11"/>
        <v>183.62736054523117</v>
      </c>
      <c r="H53" s="217" cm="1">
        <f t="array" ref="H53">IF($T53&lt;&gt;"",SUMPRODUCT(($A$200:$A$205=$T53)*($B$200:$B$205))*$C53,"")</f>
        <v>28.614812421307555</v>
      </c>
      <c r="I53" s="217" cm="1">
        <f t="array" ref="I53">IF($T53&lt;&gt;"",SUMPRODUCT(($A$200:$A$205=$T53)*($B$200:$B$205))*$D53,"")</f>
        <v>266.36037058439024</v>
      </c>
      <c r="J53" s="224">
        <f>VLOOKUP(B53,'IP-OP new'!$C$6:$N$200,12,FALSE)</f>
        <v>20.343781104252798</v>
      </c>
      <c r="K53" s="224">
        <f>VLOOKUP(B53,'IP-OP new'!$C$6:$N$200,11,FALSE)</f>
        <v>189.36965213098819</v>
      </c>
      <c r="L53" s="224" cm="1">
        <f t="array" ref="L53">IF($E53&lt;$B$201,$C53*$E53,SUMPRODUCT(($A$200:$A$205=$T53)*($B$200:$B$205))*$C53)</f>
        <v>19.72689280275965</v>
      </c>
      <c r="M53" s="224" cm="1">
        <f t="array" ref="M53">IF($E53&lt;$B$201,$D53*$E53,SUMPRODUCT(($A$200:$A$205=$T53)*($B$200:$B$205))*$D53)</f>
        <v>183.62736054523117</v>
      </c>
      <c r="N53" s="46">
        <f>VLOOKUP(A53,'[2]Facility visit price 2010'!$B$1:$BR$233,21,FALSE)</f>
        <v>16.63</v>
      </c>
      <c r="O53" s="108">
        <f>VLOOKUP(A53,'[2]Facility visit price 2010'!$B$1:$BR$233,33,FALSE)</f>
        <v>23.4</v>
      </c>
      <c r="P53" s="108">
        <f t="shared" si="5"/>
        <v>1.1862232593361186</v>
      </c>
      <c r="Q53" s="177">
        <f t="shared" si="6"/>
        <v>19.72689280275965</v>
      </c>
      <c r="R53" s="177">
        <f t="shared" si="7"/>
        <v>27.757624268465175</v>
      </c>
      <c r="S53" s="209">
        <f>VLOOKUP(B53,'3.2 Prices and Deflators'!$BI$3:$BL$196,4,FALSE)</f>
        <v>0</v>
      </c>
      <c r="T53" s="3" t="str">
        <f>VLOOKUP(B53,'3.1 Metadata'!$B$4:$I$197,2,FALSE)</f>
        <v>AMR</v>
      </c>
      <c r="U53" s="180">
        <v>23.4</v>
      </c>
    </row>
    <row r="54" spans="1:21" x14ac:dyDescent="0.25">
      <c r="A54" s="10" t="s">
        <v>436</v>
      </c>
      <c r="B54" s="31" t="s">
        <v>671</v>
      </c>
      <c r="C54" s="180">
        <v>13.02</v>
      </c>
      <c r="D54" s="179">
        <v>110.54</v>
      </c>
      <c r="E54" s="108">
        <f>VLOOKUP(B54,'3.2 Prices and Deflators'!$B$2:$BJ$196,61,FALSE)</f>
        <v>1.4417630137338302</v>
      </c>
      <c r="F54" s="182">
        <f t="shared" si="10"/>
        <v>18.771754438814469</v>
      </c>
      <c r="G54" s="182">
        <f t="shared" si="11"/>
        <v>159.3724835381376</v>
      </c>
      <c r="H54" s="217" cm="1">
        <f t="array" ref="H54">IF($T54&lt;&gt;"",SUMPRODUCT(($A$200:$A$205=$T54)*($B$200:$B$205))*$C54,"")</f>
        <v>22.403178456128945</v>
      </c>
      <c r="I54" s="217" cm="1">
        <f t="array" ref="I54">IF($T54&lt;&gt;"",SUMPRODUCT(($A$200:$A$205=$T54)*($B$200:$B$205))*$D54,"")</f>
        <v>190.20332922738049</v>
      </c>
      <c r="J54" s="224">
        <f>VLOOKUP(B54,'IP-OP new'!$C$6:$N$200,12,FALSE)</f>
        <v>15.768097539533386</v>
      </c>
      <c r="K54" s="224">
        <f>VLOOKUP(B54,'IP-OP new'!$C$6:$N$200,11,FALSE)</f>
        <v>133.87139032411835</v>
      </c>
      <c r="L54" s="224" cm="1">
        <f t="array" ref="L54">IF($E54&lt;$B$201,$C54*$E54,SUMPRODUCT(($A$200:$A$205=$T54)*($B$200:$B$205))*$C54)</f>
        <v>18.771754438814469</v>
      </c>
      <c r="M54" s="224" cm="1">
        <f t="array" ref="M54">IF($E54&lt;$B$201,$D54*$E54,SUMPRODUCT(($A$200:$A$205=$T54)*($B$200:$B$205))*$D54)</f>
        <v>159.3724835381376</v>
      </c>
      <c r="N54" s="46">
        <f>VLOOKUP(A54,'[2]Facility visit price 2010'!$B$1:$BR$233,21,FALSE)</f>
        <v>13.02</v>
      </c>
      <c r="O54" s="108">
        <f>VLOOKUP(A54,'[2]Facility visit price 2010'!$B$1:$BR$233,33,FALSE)</f>
        <v>18.32</v>
      </c>
      <c r="P54" s="108">
        <f t="shared" si="5"/>
        <v>1.4417630137338302</v>
      </c>
      <c r="Q54" s="177">
        <f t="shared" si="6"/>
        <v>18.771754438814469</v>
      </c>
      <c r="R54" s="177">
        <f t="shared" si="7"/>
        <v>26.413098411603769</v>
      </c>
      <c r="S54" s="209">
        <f>VLOOKUP(B54,'3.2 Prices and Deflators'!$BI$3:$BL$196,4,FALSE)</f>
        <v>1</v>
      </c>
      <c r="T54" s="3" t="str">
        <f>VLOOKUP(B54,'3.1 Metadata'!$B$4:$I$197,2,FALSE)</f>
        <v>AMR</v>
      </c>
      <c r="U54" s="180">
        <v>18.32</v>
      </c>
    </row>
    <row r="55" spans="1:21" x14ac:dyDescent="0.25">
      <c r="A55" s="10" t="s">
        <v>437</v>
      </c>
      <c r="B55" s="31" t="s">
        <v>672</v>
      </c>
      <c r="C55" s="180">
        <v>12.5</v>
      </c>
      <c r="D55" s="179">
        <v>104.43</v>
      </c>
      <c r="E55" s="108">
        <f>VLOOKUP(B55,'3.2 Prices and Deflators'!$B$2:$BJ$196,61,FALSE)</f>
        <v>1.2213121716624005</v>
      </c>
      <c r="F55" s="182">
        <f t="shared" si="10"/>
        <v>15.266402145780006</v>
      </c>
      <c r="G55" s="182">
        <f t="shared" si="11"/>
        <v>127.54163008670449</v>
      </c>
      <c r="H55" s="217" cm="1">
        <f t="array" ref="H55">IF($T55&lt;&gt;"",SUMPRODUCT(($A$200:$A$205=$T55)*($B$200:$B$205))*$C55,"")</f>
        <v>21.508427857266653</v>
      </c>
      <c r="I55" s="217" cm="1">
        <f t="array" ref="I55">IF($T55&lt;&gt;"",SUMPRODUCT(($A$200:$A$205=$T55)*($B$200:$B$205))*$D55,"")</f>
        <v>179.69000969074855</v>
      </c>
      <c r="J55" s="224">
        <f>VLOOKUP(B55,'IP-OP new'!$C$6:$N$200,12,FALSE)</f>
        <v>14.793954462549461</v>
      </c>
      <c r="K55" s="224">
        <f>VLOOKUP(B55,'IP-OP new'!$C$6:$N$200,11,FALSE)</f>
        <v>123.59461316192321</v>
      </c>
      <c r="L55" s="224" cm="1">
        <f t="array" ref="L55">IF($E55&lt;$B$201,$C55*$E55,SUMPRODUCT(($A$200:$A$205=$T55)*($B$200:$B$205))*$C55)</f>
        <v>15.266402145780006</v>
      </c>
      <c r="M55" s="224" cm="1">
        <f t="array" ref="M55">IF($E55&lt;$B$201,$D55*$E55,SUMPRODUCT(($A$200:$A$205=$T55)*($B$200:$B$205))*$D55)</f>
        <v>127.54163008670449</v>
      </c>
      <c r="N55" s="46">
        <f>VLOOKUP(A55,'[2]Facility visit price 2010'!$B$1:$BR$233,21,FALSE)</f>
        <v>12.5</v>
      </c>
      <c r="O55" s="108">
        <f>VLOOKUP(A55,'[2]Facility visit price 2010'!$B$1:$BR$233,33,FALSE)</f>
        <v>17.579999999999998</v>
      </c>
      <c r="P55" s="108">
        <f t="shared" si="5"/>
        <v>1.2213121716624005</v>
      </c>
      <c r="Q55" s="177">
        <f t="shared" si="6"/>
        <v>15.266402145780006</v>
      </c>
      <c r="R55" s="177">
        <f t="shared" si="7"/>
        <v>21.470667977824998</v>
      </c>
      <c r="S55" s="209">
        <f>VLOOKUP(B55,'3.2 Prices and Deflators'!$BI$3:$BL$196,4,FALSE)</f>
        <v>1</v>
      </c>
      <c r="T55" s="3" t="str">
        <f>VLOOKUP(B55,'3.1 Metadata'!$B$4:$I$197,2,FALSE)</f>
        <v>AMR</v>
      </c>
      <c r="U55" s="180">
        <v>17.579999999999998</v>
      </c>
    </row>
    <row r="56" spans="1:21" x14ac:dyDescent="0.25">
      <c r="A56" s="10" t="s">
        <v>438</v>
      </c>
      <c r="B56" s="31" t="s">
        <v>673</v>
      </c>
      <c r="C56" s="180">
        <v>9.23</v>
      </c>
      <c r="D56" s="179">
        <v>68.81</v>
      </c>
      <c r="E56" s="108">
        <f>VLOOKUP(B56,'3.2 Prices and Deflators'!$B$2:$BJ$196,61,FALSE)</f>
        <v>3.19639729828046</v>
      </c>
      <c r="F56" s="182">
        <f t="shared" si="10"/>
        <v>29.502747063128648</v>
      </c>
      <c r="G56" s="182">
        <f t="shared" si="11"/>
        <v>219.94409809467845</v>
      </c>
      <c r="H56" s="217" cm="1">
        <f t="array" ref="H56">IF($T56&lt;&gt;"",SUMPRODUCT(($A$200:$A$205=$T56)*($B$200:$B$205))*$C56,"")</f>
        <v>22.563480346293048</v>
      </c>
      <c r="I56" s="217" cm="1">
        <f t="array" ref="I56">IF($T56&lt;&gt;"",SUMPRODUCT(($A$200:$A$205=$T56)*($B$200:$B$205))*$D56,"")</f>
        <v>168.21160158487808</v>
      </c>
      <c r="J56" s="224">
        <f>VLOOKUP(B56,'IP-OP new'!$C$6:$N$200,12,FALSE)</f>
        <v>16.375282140150055</v>
      </c>
      <c r="K56" s="224">
        <f>VLOOKUP(B56,'IP-OP new'!$C$6:$N$200,11,FALSE)</f>
        <v>122.07834930267879</v>
      </c>
      <c r="L56" s="224" cm="1">
        <f t="array" ref="L56">IF($E56&lt;$B$202,$C56*$E56,SUMPRODUCT(($A$200:$A$205=$T56)*($B$200:$B$205))*$C56)</f>
        <v>22.563480346293048</v>
      </c>
      <c r="M56" s="224" cm="1">
        <f t="array" ref="M56">IF($E56&lt;$B$202,$D56*$E56,SUMPRODUCT(($A$200:$A$205=$T56)*($B$200:$B$205))*$D56)</f>
        <v>168.21160158487808</v>
      </c>
      <c r="N56" s="46">
        <f>VLOOKUP(A56,'[2]Facility visit price 2010'!$B$1:$BR$233,21,FALSE)</f>
        <v>9.23</v>
      </c>
      <c r="O56" s="108">
        <f>VLOOKUP(A56,'[2]Facility visit price 2010'!$B$1:$BR$233,33,FALSE)</f>
        <v>12.99</v>
      </c>
      <c r="P56" s="108">
        <f t="shared" si="5"/>
        <v>3.19639729828046</v>
      </c>
      <c r="Q56" s="177">
        <f t="shared" si="6"/>
        <v>29.502747063128648</v>
      </c>
      <c r="R56" s="177">
        <f t="shared" si="7"/>
        <v>41.521200904663175</v>
      </c>
      <c r="S56" s="209">
        <f>VLOOKUP(B56,'3.2 Prices and Deflators'!$BI$3:$BL$196,4,FALSE)</f>
        <v>1</v>
      </c>
      <c r="T56" s="3" t="str">
        <f>VLOOKUP(B56,'3.1 Metadata'!$B$4:$I$197,2,FALSE)</f>
        <v>EMR</v>
      </c>
      <c r="U56" s="180">
        <v>12.99</v>
      </c>
    </row>
    <row r="57" spans="1:21" hidden="1" x14ac:dyDescent="0.25">
      <c r="A57" s="10" t="s">
        <v>439</v>
      </c>
      <c r="B57" s="31" t="s">
        <v>674</v>
      </c>
      <c r="C57" s="180">
        <v>9.76</v>
      </c>
      <c r="D57" s="179">
        <v>74.31</v>
      </c>
      <c r="E57" s="108">
        <f>VLOOKUP(B57,'3.2 Prices and Deflators'!$B$2:$BJ$196,61,FALSE)</f>
        <v>1.1666574356892288</v>
      </c>
      <c r="F57" s="182">
        <f t="shared" si="10"/>
        <v>11.386576572326872</v>
      </c>
      <c r="G57" s="182">
        <f t="shared" si="11"/>
        <v>86.694314046066594</v>
      </c>
      <c r="H57" s="217" cm="1">
        <f t="array" ref="H57">IF($T57&lt;&gt;"",SUMPRODUCT(($A$200:$A$205=$T57)*($B$200:$B$205))*$C57,"")</f>
        <v>16.793780470953802</v>
      </c>
      <c r="I57" s="217" cm="1">
        <f t="array" ref="I57">IF($T57&lt;&gt;"",SUMPRODUCT(($A$200:$A$205=$T57)*($B$200:$B$205))*$D57,"")</f>
        <v>127.86330192587882</v>
      </c>
      <c r="J57" s="224" t="e">
        <f>VLOOKUP(B57,'IP-OP new'!$C$6:$N$200,12,FALSE)</f>
        <v>#VALUE!</v>
      </c>
      <c r="K57" s="224" t="e">
        <f>VLOOKUP(B57,'IP-OP new'!$C$6:$N$200,11,FALSE)</f>
        <v>#VALUE!</v>
      </c>
      <c r="L57" s="224" cm="1">
        <f t="array" ref="L57">IF($E57&lt;$B$201,$C57*$E57,SUMPRODUCT(($A$200:$A$205=$T57)*($B$200:$B$205))*$C57)</f>
        <v>11.386576572326872</v>
      </c>
      <c r="M57" s="224" cm="1">
        <f t="array" ref="M57">IF($E57&lt;$B$201,$D57*$E57,SUMPRODUCT(($A$200:$A$205=$T57)*($B$200:$B$205))*$D57)</f>
        <v>86.694314046066594</v>
      </c>
      <c r="N57" s="46">
        <f>VLOOKUP(A57,'[2]Facility visit price 2010'!$B$1:$BR$233,21,FALSE)</f>
        <v>9.76</v>
      </c>
      <c r="O57" s="108">
        <f>VLOOKUP(A57,'[2]Facility visit price 2010'!$B$1:$BR$233,33,FALSE)</f>
        <v>13.73</v>
      </c>
      <c r="P57" s="108">
        <f t="shared" si="5"/>
        <v>1.1666574356892288</v>
      </c>
      <c r="Q57" s="177">
        <f t="shared" si="6"/>
        <v>11.386576572326872</v>
      </c>
      <c r="R57" s="177">
        <f t="shared" si="7"/>
        <v>16.018206592013112</v>
      </c>
      <c r="S57" s="209">
        <f>VLOOKUP(B57,'3.2 Prices and Deflators'!$BI$3:$BL$196,4,FALSE)</f>
        <v>0</v>
      </c>
      <c r="T57" s="3" t="str">
        <f>VLOOKUP(B57,'3.1 Metadata'!$B$4:$I$197,2,FALSE)</f>
        <v>AMR</v>
      </c>
      <c r="U57" s="180">
        <v>13.73</v>
      </c>
    </row>
    <row r="58" spans="1:21" hidden="1" x14ac:dyDescent="0.25">
      <c r="A58" s="10" t="s">
        <v>440</v>
      </c>
      <c r="B58" s="31" t="s">
        <v>675</v>
      </c>
      <c r="C58" s="180">
        <v>34.5</v>
      </c>
      <c r="D58" s="179">
        <v>422.79</v>
      </c>
      <c r="E58" s="108">
        <f>VLOOKUP(B58,'3.2 Prices and Deflators'!$B$2:$BJ$196,61,FALSE)</f>
        <v>1.0825559656102741</v>
      </c>
      <c r="F58" s="182">
        <f t="shared" si="10"/>
        <v>37.348180813554457</v>
      </c>
      <c r="G58" s="182">
        <f t="shared" si="11"/>
        <v>457.6938367003678</v>
      </c>
      <c r="H58" s="217" cm="1">
        <f t="array" ref="H58">IF($T58&lt;&gt;"",SUMPRODUCT(($A$200:$A$205=$T58)*($B$200:$B$205))*$C58,"")</f>
        <v>65.131394374344282</v>
      </c>
      <c r="I58" s="217" cm="1">
        <f t="array" ref="I58">IF($T58&lt;&gt;"",SUMPRODUCT(($A$200:$A$205=$T58)*($B$200:$B$205))*$D58,"")</f>
        <v>798.17107905881221</v>
      </c>
      <c r="J58" s="224">
        <f>VLOOKUP(B58,'IP-OP new'!$C$6:$N$200,12,FALSE)</f>
        <v>35.629447913415873</v>
      </c>
      <c r="K58" s="224">
        <f>VLOOKUP(B58,'IP-OP new'!$C$6:$N$200,11,FALSE)</f>
        <v>436.63113864675648</v>
      </c>
      <c r="L58" s="224" cm="1">
        <f t="array" ref="L58">IF($E58&lt;$B$200,$C58*$E58,SUMPRODUCT(($A$200:$A$205=$T58)*($B$200:$B$205))*$C58)</f>
        <v>37.348180813554457</v>
      </c>
      <c r="M58" s="224" cm="1">
        <f t="array" ref="M58">IF($E58&lt;$B$200,$D58*$E58,SUMPRODUCT(($A$200:$A$205=$T58)*($B$200:$B$205))*$D58)</f>
        <v>457.6938367003678</v>
      </c>
      <c r="N58" s="46">
        <f>VLOOKUP(A58,'[2]Facility visit price 2010'!$B$1:$BR$233,21,FALSE)</f>
        <v>34.5</v>
      </c>
      <c r="O58" s="108">
        <f>VLOOKUP(A58,'[2]Facility visit price 2010'!$B$1:$BR$233,33,FALSE)</f>
        <v>48.53</v>
      </c>
      <c r="P58" s="108">
        <f t="shared" si="5"/>
        <v>1.0825559656102741</v>
      </c>
      <c r="Q58" s="177">
        <f t="shared" si="6"/>
        <v>37.348180813554457</v>
      </c>
      <c r="R58" s="177">
        <f t="shared" si="7"/>
        <v>52.536441011066607</v>
      </c>
      <c r="S58" s="209">
        <f>VLOOKUP(B58,'3.2 Prices and Deflators'!$BI$3:$BL$196,4,FALSE)</f>
        <v>0</v>
      </c>
      <c r="T58" s="3" t="str">
        <f>VLOOKUP(B58,'3.1 Metadata'!$B$4:$I$197,2,FALSE)</f>
        <v>AFR</v>
      </c>
      <c r="U58" s="180">
        <v>48.53</v>
      </c>
    </row>
    <row r="59" spans="1:21" x14ac:dyDescent="0.25">
      <c r="A59" s="10" t="s">
        <v>441</v>
      </c>
      <c r="B59" s="31" t="s">
        <v>676</v>
      </c>
      <c r="C59" s="180">
        <v>1.04</v>
      </c>
      <c r="D59" s="179">
        <v>3.4</v>
      </c>
      <c r="E59" s="108">
        <f>VLOOKUP(B59,'3.2 Prices and Deflators'!$B$2:$BJ$196,61,FALSE)</f>
        <v>1.5700000000000003</v>
      </c>
      <c r="F59" s="182">
        <f t="shared" si="10"/>
        <v>1.6328000000000003</v>
      </c>
      <c r="G59" s="182">
        <f t="shared" si="11"/>
        <v>5.338000000000001</v>
      </c>
      <c r="H59" s="217" cm="1">
        <f t="array" ref="H59">IF($T59&lt;&gt;"",SUMPRODUCT(($A$200:$A$205=$T59)*($B$200:$B$205))*$C59,"")</f>
        <v>1.9633811637483496</v>
      </c>
      <c r="I59" s="217" cm="1">
        <f t="array" ref="I59">IF($T59&lt;&gt;"",SUMPRODUCT(($A$200:$A$205=$T59)*($B$200:$B$205))*$D59,"")</f>
        <v>6.4187461122542189</v>
      </c>
      <c r="J59" s="224">
        <f>VLOOKUP(B59,'IP-OP new'!$C$6:$N$200,12,FALSE)</f>
        <v>1.1480446639725961</v>
      </c>
      <c r="K59" s="224">
        <f>VLOOKUP(B59,'IP-OP new'!$C$6:$N$200,11,FALSE)</f>
        <v>3.75322293991041</v>
      </c>
      <c r="L59" s="224" cm="1">
        <f t="array" ref="L59">IF($E59&lt;$B$200,$C59*$E59,SUMPRODUCT(($A$200:$A$205=$T59)*($B$200:$B$205))*$C59)</f>
        <v>1.6328000000000003</v>
      </c>
      <c r="M59" s="224" cm="1">
        <f t="array" ref="M59">IF($E59&lt;$B$200,$D59*$E59,SUMPRODUCT(($A$200:$A$205=$T59)*($B$200:$B$205))*$D59)</f>
        <v>5.338000000000001</v>
      </c>
      <c r="N59" s="46">
        <f>VLOOKUP(A59,'[2]Facility visit price 2010'!$B$1:$BR$233,21,FALSE)</f>
        <v>1.04</v>
      </c>
      <c r="O59" s="108">
        <f>VLOOKUP(A59,'[2]Facility visit price 2010'!$B$1:$BR$233,33,FALSE)</f>
        <v>1.46</v>
      </c>
      <c r="P59" s="108">
        <f t="shared" si="5"/>
        <v>1.5700000000000003</v>
      </c>
      <c r="Q59" s="178">
        <f t="shared" si="6"/>
        <v>1.6328000000000003</v>
      </c>
      <c r="R59" s="178">
        <f t="shared" si="7"/>
        <v>2.2922000000000002</v>
      </c>
      <c r="S59" s="209">
        <f>VLOOKUP(B59,'3.2 Prices and Deflators'!$BI$3:$BL$196,4,FALSE)</f>
        <v>1</v>
      </c>
      <c r="T59" s="3" t="str">
        <f>VLOOKUP(B59,'3.1 Metadata'!$B$4:$I$197,2,FALSE)</f>
        <v>AFR</v>
      </c>
      <c r="U59" s="180">
        <v>1.46</v>
      </c>
    </row>
    <row r="60" spans="1:21" hidden="1" x14ac:dyDescent="0.25">
      <c r="A60" s="10" t="s">
        <v>442</v>
      </c>
      <c r="B60" s="31" t="s">
        <v>678</v>
      </c>
      <c r="C60" s="180">
        <v>25.66</v>
      </c>
      <c r="D60" s="179">
        <v>281.24</v>
      </c>
      <c r="E60" s="108">
        <f>VLOOKUP(B60,'3.2 Prices and Deflators'!$B$2:$BJ$196,61,FALSE)</f>
        <v>1.3492330775485684</v>
      </c>
      <c r="F60" s="182">
        <f t="shared" si="10"/>
        <v>34.621320769896265</v>
      </c>
      <c r="G60" s="182">
        <f t="shared" si="11"/>
        <v>379.45831072975938</v>
      </c>
      <c r="H60" s="217" cm="1">
        <f t="array" ref="H60">IF($T60&lt;&gt;"",SUMPRODUCT(($A$200:$A$205=$T60)*($B$200:$B$205))*$C60,"")</f>
        <v>38.170277049395061</v>
      </c>
      <c r="I60" s="217" cm="1">
        <f t="array" ref="I60">IF($T60&lt;&gt;"",SUMPRODUCT(($A$200:$A$205=$T60)*($B$200:$B$205))*$D60,"")</f>
        <v>418.35575671753185</v>
      </c>
      <c r="J60" s="224">
        <f>VLOOKUP(B60,'IP-OP new'!$C$6:$N$200,12,FALSE)</f>
        <v>32.846657452277142</v>
      </c>
      <c r="K60" s="224">
        <f>VLOOKUP(B60,'IP-OP new'!$C$6:$N$200,11,FALSE)</f>
        <v>360.00755814023483</v>
      </c>
      <c r="L60" s="224" cm="1">
        <f t="array" ref="L60">IF($E60&lt;$B$203,$C60*$E60,SUMPRODUCT(($A$200:$A$205=$T60)*($B$200:$B$205))*$C60)</f>
        <v>34.621320769896265</v>
      </c>
      <c r="M60" s="224" cm="1">
        <f t="array" ref="M60">IF($E60&lt;$B$203,$D60*$E60,SUMPRODUCT(($A$200:$A$205=$T60)*($B$200:$B$205))*$D60)</f>
        <v>379.45831072975938</v>
      </c>
      <c r="N60" s="46">
        <f>VLOOKUP(A60,'[2]Facility visit price 2010'!$B$1:$BR$233,21,FALSE)</f>
        <v>25.66</v>
      </c>
      <c r="O60" s="108">
        <f>VLOOKUP(A60,'[2]Facility visit price 2010'!$B$1:$BR$233,33,FALSE)</f>
        <v>36.1</v>
      </c>
      <c r="P60" s="108">
        <f t="shared" si="5"/>
        <v>1.3492330775485684</v>
      </c>
      <c r="Q60" s="177">
        <f t="shared" si="6"/>
        <v>34.621320769896265</v>
      </c>
      <c r="R60" s="177">
        <f t="shared" si="7"/>
        <v>48.707314099503321</v>
      </c>
      <c r="S60" s="209">
        <f>VLOOKUP(B60,'3.2 Prices and Deflators'!$BI$3:$BL$196,4,FALSE)</f>
        <v>0</v>
      </c>
      <c r="T60" s="3" t="str">
        <f>VLOOKUP(B60,'3.1 Metadata'!$B$4:$I$197,2,FALSE)</f>
        <v>EUR</v>
      </c>
      <c r="U60" s="180">
        <v>36.1</v>
      </c>
    </row>
    <row r="61" spans="1:21" x14ac:dyDescent="0.25">
      <c r="A61" s="10" t="s">
        <v>443</v>
      </c>
      <c r="B61" s="31" t="s">
        <v>679</v>
      </c>
      <c r="C61" s="180">
        <v>1.88</v>
      </c>
      <c r="D61" s="179">
        <v>7.69</v>
      </c>
      <c r="E61" s="108">
        <f>VLOOKUP(B61,'3.2 Prices and Deflators'!$B$2:$BJ$196,61,FALSE)</f>
        <v>3.0903667347450647</v>
      </c>
      <c r="F61" s="182">
        <f t="shared" si="10"/>
        <v>5.8098894613207213</v>
      </c>
      <c r="G61" s="182">
        <f t="shared" si="11"/>
        <v>23.764920190189549</v>
      </c>
      <c r="H61" s="217" cm="1">
        <f t="array" ref="H61">IF($T61&lt;&gt;"",SUMPRODUCT(($A$200:$A$205=$T61)*($B$200:$B$205))*$C61,"")</f>
        <v>3.5491890267758621</v>
      </c>
      <c r="I61" s="217" cm="1">
        <f t="array" ref="I61">IF($T61&lt;&gt;"",SUMPRODUCT(($A$200:$A$205=$T61)*($B$200:$B$205))*$D61,"")</f>
        <v>14.517693412716161</v>
      </c>
      <c r="J61" s="224">
        <f>VLOOKUP(B61,'IP-OP new'!$C$6:$N$200,12,FALSE)</f>
        <v>2.34089425832008</v>
      </c>
      <c r="K61" s="224">
        <f>VLOOKUP(B61,'IP-OP new'!$C$6:$N$200,11,FALSE)</f>
        <v>9.5752536417454372</v>
      </c>
      <c r="L61" s="224" cm="1">
        <f t="array" ref="L61">IF($E61&lt;$B$200,$C61*$E61,SUMPRODUCT(($A$200:$A$205=$T61)*($B$200:$B$205))*$C61)</f>
        <v>3.5491890267758621</v>
      </c>
      <c r="M61" s="224" cm="1">
        <f t="array" ref="M61">IF($E61&lt;$B$200,$D61*$E61,SUMPRODUCT(($A$200:$A$205=$T61)*($B$200:$B$205))*$D61)</f>
        <v>14.517693412716161</v>
      </c>
      <c r="N61" s="46">
        <f>VLOOKUP(A61,'[2]Facility visit price 2010'!$B$1:$BR$233,21,FALSE)</f>
        <v>1.88</v>
      </c>
      <c r="O61" s="108">
        <f>VLOOKUP(A61,'[2]Facility visit price 2010'!$B$1:$BR$233,33,FALSE)</f>
        <v>2.64</v>
      </c>
      <c r="P61" s="108">
        <f t="shared" si="5"/>
        <v>3.0903667347450647</v>
      </c>
      <c r="Q61" s="177">
        <f t="shared" si="6"/>
        <v>5.8098894613207213</v>
      </c>
      <c r="R61" s="177">
        <f t="shared" si="7"/>
        <v>8.1585681797269718</v>
      </c>
      <c r="S61" s="209">
        <f>VLOOKUP(B61,'3.2 Prices and Deflators'!$BI$3:$BL$196,4,FALSE)</f>
        <v>1</v>
      </c>
      <c r="T61" s="3" t="str">
        <f>VLOOKUP(B61,'3.1 Metadata'!$B$4:$I$197,2,FALSE)</f>
        <v>AFR</v>
      </c>
      <c r="U61" s="180">
        <v>2.64</v>
      </c>
    </row>
    <row r="62" spans="1:21" hidden="1" x14ac:dyDescent="0.25">
      <c r="A62" s="10" t="s">
        <v>444</v>
      </c>
      <c r="B62" s="31" t="s">
        <v>680</v>
      </c>
      <c r="C62" s="180">
        <v>7.15</v>
      </c>
      <c r="D62" s="179">
        <v>48.38</v>
      </c>
      <c r="E62" s="108">
        <f>VLOOKUP(B62,'3.2 Prices and Deflators'!$B$2:$BJ$196,61,FALSE)</f>
        <v>1.4677998070720379</v>
      </c>
      <c r="F62" s="182">
        <f t="shared" si="10"/>
        <v>10.494768620565072</v>
      </c>
      <c r="G62" s="182">
        <f t="shared" si="11"/>
        <v>71.012154666145193</v>
      </c>
      <c r="H62" s="217" cm="1">
        <f t="array" ref="H62">IF($T62&lt;&gt;"",SUMPRODUCT(($A$200:$A$205=$T62)*($B$200:$B$205))*$C62,"")</f>
        <v>9.2562355207208586</v>
      </c>
      <c r="I62" s="217" cm="1">
        <f t="array" ref="I62">IF($T62&lt;&gt;"",SUMPRODUCT(($A$200:$A$205=$T62)*($B$200:$B$205))*$D62,"")</f>
        <v>62.631702726220304</v>
      </c>
      <c r="J62" s="224">
        <f>VLOOKUP(B62,'IP-OP new'!$C$6:$N$200,12,FALSE)</f>
        <v>11.164621796290325</v>
      </c>
      <c r="K62" s="224">
        <f>VLOOKUP(B62,'IP-OP new'!$C$6:$N$200,11,FALSE)</f>
        <v>75.544671678954671</v>
      </c>
      <c r="L62" s="224" cm="1">
        <f t="array" ref="L62">IF($E62&lt;$B$205,$C62*$E62,SUMPRODUCT(($A$200:$A$205=$T62)*($B$200:$B$205))*$C62)</f>
        <v>9.2562355207208586</v>
      </c>
      <c r="M62" s="224" cm="1">
        <f t="array" ref="M62">IF($E62&lt;$B$205,$D62*$E62,SUMPRODUCT(($A$200:$A$205=$T62)*($B$200:$B$205))*$D62)</f>
        <v>62.631702726220304</v>
      </c>
      <c r="N62" s="46">
        <f>VLOOKUP(A62,'[2]Facility visit price 2010'!$B$1:$BR$233,21,FALSE)</f>
        <v>7.15</v>
      </c>
      <c r="O62" s="108">
        <f>VLOOKUP(A62,'[2]Facility visit price 2010'!$B$1:$BR$233,33,FALSE)</f>
        <v>10.06</v>
      </c>
      <c r="P62" s="108">
        <f t="shared" si="5"/>
        <v>1.4677998070720379</v>
      </c>
      <c r="Q62" s="177">
        <f t="shared" si="6"/>
        <v>10.494768620565072</v>
      </c>
      <c r="R62" s="177">
        <f t="shared" si="7"/>
        <v>14.766066059144702</v>
      </c>
      <c r="S62" s="209">
        <f>VLOOKUP(B62,'3.2 Prices and Deflators'!$BI$3:$BL$196,4,FALSE)</f>
        <v>0</v>
      </c>
      <c r="T62" s="3" t="str">
        <f>VLOOKUP(B62,'3.1 Metadata'!$B$4:$I$197,2,FALSE)</f>
        <v>WPR</v>
      </c>
      <c r="U62" s="180">
        <v>10.06</v>
      </c>
    </row>
    <row r="63" spans="1:21" hidden="1" x14ac:dyDescent="0.25">
      <c r="A63" s="10" t="s">
        <v>445</v>
      </c>
      <c r="B63" s="31" t="s">
        <v>681</v>
      </c>
      <c r="C63" s="180">
        <v>42.42</v>
      </c>
      <c r="D63" s="179">
        <v>562.11</v>
      </c>
      <c r="E63" s="108">
        <f>VLOOKUP(B63,'3.2 Prices and Deflators'!$B$2:$BJ$196,61,FALSE)</f>
        <v>1.1692796598597917</v>
      </c>
      <c r="F63" s="182">
        <f t="shared" si="10"/>
        <v>49.600843171252365</v>
      </c>
      <c r="G63" s="182">
        <f t="shared" si="11"/>
        <v>657.26378960378747</v>
      </c>
      <c r="H63" s="217" cm="1">
        <f t="array" ref="H63">IF($T63&lt;&gt;"",SUMPRODUCT(($A$200:$A$205=$T63)*($B$200:$B$205))*$C63,"")</f>
        <v>63.10144787355177</v>
      </c>
      <c r="I63" s="217" cm="1">
        <f t="array" ref="I63">IF($T63&lt;&gt;"",SUMPRODUCT(($A$200:$A$205=$T63)*($B$200:$B$205))*$D63,"")</f>
        <v>836.16112362569982</v>
      </c>
      <c r="J63" s="224">
        <f>VLOOKUP(B63,'IP-OP new'!$C$6:$N$200,12,FALSE)</f>
        <v>52.335313277910601</v>
      </c>
      <c r="K63" s="224">
        <f>VLOOKUP(B63,'IP-OP new'!$C$6:$N$200,11,FALSE)</f>
        <v>693.49841929859338</v>
      </c>
      <c r="L63" s="224" cm="1">
        <f t="array" ref="L63">IF($E63&lt;$B$203,$C63*$E63,SUMPRODUCT(($A$200:$A$205=$T63)*($B$200:$B$205))*$C63)</f>
        <v>49.600843171252365</v>
      </c>
      <c r="M63" s="224" cm="1">
        <f t="array" ref="M63">IF($E63&lt;$B$203,$D63*$E63,SUMPRODUCT(($A$200:$A$205=$T63)*($B$200:$B$205))*$D63)</f>
        <v>657.26378960378747</v>
      </c>
      <c r="N63" s="46">
        <f>VLOOKUP(A63,'[2]Facility visit price 2010'!$B$1:$BR$233,21,FALSE)</f>
        <v>42.42</v>
      </c>
      <c r="O63" s="108">
        <f>VLOOKUP(A63,'[2]Facility visit price 2010'!$B$1:$BR$233,33,FALSE)</f>
        <v>59.69</v>
      </c>
      <c r="P63" s="108">
        <f t="shared" si="5"/>
        <v>1.1692796598597917</v>
      </c>
      <c r="Q63" s="177">
        <f t="shared" si="6"/>
        <v>49.600843171252365</v>
      </c>
      <c r="R63" s="177">
        <f t="shared" si="7"/>
        <v>69.79430289703096</v>
      </c>
      <c r="S63" s="209">
        <f>VLOOKUP(B63,'3.2 Prices and Deflators'!$BI$3:$BL$196,4,FALSE)</f>
        <v>0</v>
      </c>
      <c r="T63" s="3" t="str">
        <f>VLOOKUP(B63,'3.1 Metadata'!$B$4:$I$197,2,FALSE)</f>
        <v>EUR</v>
      </c>
      <c r="U63" s="180">
        <v>59.69</v>
      </c>
    </row>
    <row r="64" spans="1:21" hidden="1" x14ac:dyDescent="0.25">
      <c r="A64" s="10" t="s">
        <v>446</v>
      </c>
      <c r="B64" s="31" t="s">
        <v>682</v>
      </c>
      <c r="C64" s="180">
        <v>40.76</v>
      </c>
      <c r="D64" s="179">
        <v>532.05999999999995</v>
      </c>
      <c r="E64" s="108">
        <f>VLOOKUP(B64,'3.2 Prices and Deflators'!$B$2:$BJ$196,61,FALSE)</f>
        <v>1.0819885483345895</v>
      </c>
      <c r="F64" s="182">
        <f t="shared" si="10"/>
        <v>44.101853230117861</v>
      </c>
      <c r="G64" s="182">
        <f t="shared" si="11"/>
        <v>575.68282702690158</v>
      </c>
      <c r="H64" s="217" cm="1">
        <f t="array" ref="H64">IF($T64&lt;&gt;"",SUMPRODUCT(($A$200:$A$205=$T64)*($B$200:$B$205))*$C64,"")</f>
        <v>60.632131431541019</v>
      </c>
      <c r="I64" s="217" cm="1">
        <f t="array" ref="I64">IF($T64&lt;&gt;"",SUMPRODUCT(($A$200:$A$205=$T64)*($B$200:$B$205))*$D64,"")</f>
        <v>791.46054586520393</v>
      </c>
      <c r="J64" s="224">
        <f>VLOOKUP(B64,'IP-OP new'!$C$6:$N$200,12,FALSE)</f>
        <v>51.153494550322918</v>
      </c>
      <c r="K64" s="224">
        <f>VLOOKUP(B64,'IP-OP new'!$C$6:$N$200,11,FALSE)</f>
        <v>667.73131281758594</v>
      </c>
      <c r="L64" s="224" cm="1">
        <f t="array" ref="L64">IF($E64&lt;$B$203,$C64*$E64,SUMPRODUCT(($A$200:$A$205=$T64)*($B$200:$B$205))*$C64)</f>
        <v>44.101853230117861</v>
      </c>
      <c r="M64" s="224" cm="1">
        <f t="array" ref="M64">IF($E64&lt;$B$203,$D64*$E64,SUMPRODUCT(($A$200:$A$205=$T64)*($B$200:$B$205))*$D64)</f>
        <v>575.68282702690158</v>
      </c>
      <c r="N64" s="46">
        <f>VLOOKUP(A64,'[2]Facility visit price 2010'!$B$1:$BR$233,21,FALSE)</f>
        <v>40.76</v>
      </c>
      <c r="O64" s="108">
        <f>VLOOKUP(A64,'[2]Facility visit price 2010'!$B$1:$BR$233,33,FALSE)</f>
        <v>57.35</v>
      </c>
      <c r="P64" s="108">
        <f t="shared" si="5"/>
        <v>1.0819885483345895</v>
      </c>
      <c r="Q64" s="177">
        <f t="shared" si="6"/>
        <v>44.101853230117861</v>
      </c>
      <c r="R64" s="177">
        <f t="shared" si="7"/>
        <v>62.05204324698871</v>
      </c>
      <c r="S64" s="209">
        <f>VLOOKUP(B64,'3.2 Prices and Deflators'!$BI$3:$BL$196,4,FALSE)</f>
        <v>0</v>
      </c>
      <c r="T64" s="3" t="str">
        <f>VLOOKUP(B64,'3.1 Metadata'!$B$4:$I$197,2,FALSE)</f>
        <v>EUR</v>
      </c>
      <c r="U64" s="180">
        <v>57.35</v>
      </c>
    </row>
    <row r="65" spans="1:21" hidden="1" x14ac:dyDescent="0.25">
      <c r="A65" s="10" t="s">
        <v>447</v>
      </c>
      <c r="B65" s="31" t="s">
        <v>683</v>
      </c>
      <c r="C65" s="180">
        <v>18.940000000000001</v>
      </c>
      <c r="D65" s="179">
        <v>185.11</v>
      </c>
      <c r="E65" s="108">
        <f>VLOOKUP(B65,'3.2 Prices and Deflators'!$B$2:$BJ$196,61,FALSE)</f>
        <v>1.0024373502734669</v>
      </c>
      <c r="F65" s="182">
        <f t="shared" si="10"/>
        <v>18.986163414179465</v>
      </c>
      <c r="G65" s="182">
        <f t="shared" si="11"/>
        <v>185.56117790912148</v>
      </c>
      <c r="H65" s="217" cm="1">
        <f t="array" ref="H65">IF($T65&lt;&gt;"",SUMPRODUCT(($A$200:$A$205=$T65)*($B$200:$B$205))*$C65,"")</f>
        <v>35.756191578263213</v>
      </c>
      <c r="I65" s="217" cm="1">
        <f t="array" ref="I65">IF($T65&lt;&gt;"",SUMPRODUCT(($A$200:$A$205=$T65)*($B$200:$B$205))*$D65,"")</f>
        <v>349.4629684821702</v>
      </c>
      <c r="J65" s="224">
        <f>VLOOKUP(B65,'IP-OP new'!$C$6:$N$200,12,FALSE)</f>
        <v>18.371413952648552</v>
      </c>
      <c r="K65" s="224">
        <f>VLOOKUP(B65,'IP-OP new'!$C$6:$N$200,11,FALSE)</f>
        <v>179.55292696804506</v>
      </c>
      <c r="L65" s="224" cm="1">
        <f t="array" ref="L65">IF($E65&lt;$B$200,$C65*$E65,SUMPRODUCT(($A$200:$A$205=$T65)*($B$200:$B$205))*$C65)</f>
        <v>18.986163414179465</v>
      </c>
      <c r="M65" s="224" cm="1">
        <f t="array" ref="M65">IF($E65&lt;$B$200,$D65*$E65,SUMPRODUCT(($A$200:$A$205=$T65)*($B$200:$B$205))*$D65)</f>
        <v>185.56117790912148</v>
      </c>
      <c r="N65" s="46">
        <f>VLOOKUP(A65,'[2]Facility visit price 2010'!$B$1:$BR$233,21,FALSE)</f>
        <v>18.940000000000001</v>
      </c>
      <c r="O65" s="108">
        <f>VLOOKUP(A65,'[2]Facility visit price 2010'!$B$1:$BR$233,33,FALSE)</f>
        <v>26.64</v>
      </c>
      <c r="P65" s="108">
        <f t="shared" si="5"/>
        <v>1.0024373502734669</v>
      </c>
      <c r="Q65" s="177">
        <f t="shared" si="6"/>
        <v>18.986163414179465</v>
      </c>
      <c r="R65" s="177">
        <f t="shared" si="7"/>
        <v>26.704931011285158</v>
      </c>
      <c r="S65" s="209">
        <f>VLOOKUP(B65,'3.2 Prices and Deflators'!$BI$3:$BL$196,4,FALSE)</f>
        <v>0</v>
      </c>
      <c r="T65" s="3" t="str">
        <f>VLOOKUP(B65,'3.1 Metadata'!$B$4:$I$197,2,FALSE)</f>
        <v>AFR</v>
      </c>
      <c r="U65" s="180">
        <v>26.64</v>
      </c>
    </row>
    <row r="66" spans="1:21" x14ac:dyDescent="0.25">
      <c r="A66" s="10" t="s">
        <v>448</v>
      </c>
      <c r="B66" s="31" t="s">
        <v>684</v>
      </c>
      <c r="C66" s="180">
        <v>3.4</v>
      </c>
      <c r="D66" s="179">
        <v>17.43</v>
      </c>
      <c r="E66" s="108">
        <f>VLOOKUP(B66,'3.2 Prices and Deflators'!$B$2:$BJ$196,61,FALSE)</f>
        <v>1.6909889260053179</v>
      </c>
      <c r="F66" s="182">
        <f t="shared" si="10"/>
        <v>5.7493623484180807</v>
      </c>
      <c r="G66" s="182">
        <f t="shared" si="11"/>
        <v>29.47393698027269</v>
      </c>
      <c r="H66" s="217" cm="1">
        <f t="array" ref="H66">IF($T66&lt;&gt;"",SUMPRODUCT(($A$200:$A$205=$T66)*($B$200:$B$205))*$C66,"")</f>
        <v>6.4187461122542189</v>
      </c>
      <c r="I66" s="217" cm="1">
        <f t="array" ref="I66">IF($T66&lt;&gt;"",SUMPRODUCT(($A$200:$A$205=$T66)*($B$200:$B$205))*$D66,"")</f>
        <v>32.905513157820891</v>
      </c>
      <c r="J66" s="224">
        <f>VLOOKUP(B66,'IP-OP new'!$C$6:$N$200,12,FALSE)</f>
        <v>3.3705629838829365</v>
      </c>
      <c r="K66" s="224">
        <f>VLOOKUP(B66,'IP-OP new'!$C$6:$N$200,11,FALSE)</f>
        <v>17.279092002670463</v>
      </c>
      <c r="L66" s="224" cm="1">
        <f t="array" ref="L66">IF($E66&lt;$B$200,$C66*$E66,SUMPRODUCT(($A$200:$A$205=$T66)*($B$200:$B$205))*$C66)</f>
        <v>5.7493623484180807</v>
      </c>
      <c r="M66" s="224" cm="1">
        <f t="array" ref="M66">IF($E66&lt;$B$200,$D66*$E66,SUMPRODUCT(($A$200:$A$205=$T66)*($B$200:$B$205))*$D66)</f>
        <v>29.47393698027269</v>
      </c>
      <c r="N66" s="46">
        <f>VLOOKUP(A66,'[2]Facility visit price 2010'!$B$1:$BR$233,21,FALSE)</f>
        <v>3.4</v>
      </c>
      <c r="O66" s="108">
        <f>VLOOKUP(A66,'[2]Facility visit price 2010'!$B$1:$BR$233,33,FALSE)</f>
        <v>4.79</v>
      </c>
      <c r="P66" s="108">
        <f t="shared" si="5"/>
        <v>1.6909889260053179</v>
      </c>
      <c r="Q66" s="177">
        <f t="shared" si="6"/>
        <v>5.7493623484180807</v>
      </c>
      <c r="R66" s="177">
        <f t="shared" si="7"/>
        <v>8.0998369555654737</v>
      </c>
      <c r="S66" s="209">
        <f>VLOOKUP(B66,'3.2 Prices and Deflators'!$BI$3:$BL$196,4,FALSE)</f>
        <v>1</v>
      </c>
      <c r="T66" s="3" t="str">
        <f>VLOOKUP(B66,'3.1 Metadata'!$B$4:$I$197,2,FALSE)</f>
        <v>AFR</v>
      </c>
      <c r="U66" s="180">
        <v>4.79</v>
      </c>
    </row>
    <row r="67" spans="1:21" hidden="1" x14ac:dyDescent="0.25">
      <c r="A67" s="10" t="s">
        <v>449</v>
      </c>
      <c r="B67" s="31" t="s">
        <v>685</v>
      </c>
      <c r="C67" s="180">
        <v>7.82</v>
      </c>
      <c r="D67" s="179">
        <v>54.79</v>
      </c>
      <c r="E67" s="108">
        <f>VLOOKUP(B67,'3.2 Prices and Deflators'!$B$2:$BJ$196,61,FALSE)</f>
        <v>1.4923638406100301</v>
      </c>
      <c r="F67" s="182">
        <f t="shared" si="10"/>
        <v>11.670285233570436</v>
      </c>
      <c r="G67" s="182">
        <f t="shared" si="11"/>
        <v>81.766614827023545</v>
      </c>
      <c r="H67" s="217" cm="1">
        <f t="array" ref="H67">IF($T67&lt;&gt;"",SUMPRODUCT(($A$200:$A$205=$T67)*($B$200:$B$205))*$C67,"")</f>
        <v>11.632562997906055</v>
      </c>
      <c r="I67" s="217" cm="1">
        <f t="array" ref="I67">IF($T67&lt;&gt;"",SUMPRODUCT(($A$200:$A$205=$T67)*($B$200:$B$205))*$D67,"")</f>
        <v>81.502317986607764</v>
      </c>
      <c r="J67" s="224">
        <f>VLOOKUP(B67,'IP-OP new'!$C$6:$N$200,12,FALSE)</f>
        <v>10.990350286411118</v>
      </c>
      <c r="K67" s="224">
        <f>VLOOKUP(B67,'IP-OP new'!$C$6:$N$200,11,FALSE)</f>
        <v>77.002722786760245</v>
      </c>
      <c r="L67" s="224" cm="1">
        <f t="array" ref="L67">IF($E67&lt;$B$203,$C67*$E67,SUMPRODUCT(($A$200:$A$205=$T67)*($B$200:$B$205))*$C67)</f>
        <v>11.632562997906055</v>
      </c>
      <c r="M67" s="224" cm="1">
        <f t="array" ref="M67">IF($E67&lt;$B$203,$D67*$E67,SUMPRODUCT(($A$200:$A$205=$T67)*($B$200:$B$205))*$D67)</f>
        <v>81.502317986607764</v>
      </c>
      <c r="N67" s="46">
        <f>VLOOKUP(A67,'[2]Facility visit price 2010'!$B$1:$BR$233,21,FALSE)</f>
        <v>7.82</v>
      </c>
      <c r="O67" s="108">
        <f>VLOOKUP(A67,'[2]Facility visit price 2010'!$B$1:$BR$233,33,FALSE)</f>
        <v>11.01</v>
      </c>
      <c r="P67" s="108">
        <f t="shared" ref="P67:P98" si="12">E67</f>
        <v>1.4923638406100301</v>
      </c>
      <c r="Q67" s="177">
        <f t="shared" ref="Q67:Q98" si="13">N67*P67</f>
        <v>11.670285233570436</v>
      </c>
      <c r="R67" s="177">
        <f t="shared" ref="R67:R98" si="14">O67*P67</f>
        <v>16.43092588511643</v>
      </c>
      <c r="S67" s="209">
        <f>VLOOKUP(B67,'3.2 Prices and Deflators'!$BI$3:$BL$196,4,FALSE)</f>
        <v>0</v>
      </c>
      <c r="T67" s="3" t="str">
        <f>VLOOKUP(B67,'3.1 Metadata'!$B$4:$I$197,2,FALSE)</f>
        <v>EUR</v>
      </c>
      <c r="U67" s="180">
        <v>11.01</v>
      </c>
    </row>
    <row r="68" spans="1:21" hidden="1" x14ac:dyDescent="0.25">
      <c r="A68" s="10" t="s">
        <v>450</v>
      </c>
      <c r="B68" s="31" t="s">
        <v>686</v>
      </c>
      <c r="C68" s="180">
        <v>43.98</v>
      </c>
      <c r="D68" s="179">
        <v>590.61</v>
      </c>
      <c r="E68" s="108">
        <f>VLOOKUP(B68,'3.2 Prices and Deflators'!$B$2:$BJ$196,61,FALSE)</f>
        <v>1.1616964484495285</v>
      </c>
      <c r="F68" s="182">
        <f t="shared" si="10"/>
        <v>51.091409802810261</v>
      </c>
      <c r="G68" s="182">
        <f t="shared" si="11"/>
        <v>686.10953941877597</v>
      </c>
      <c r="H68" s="217" cm="1">
        <f t="array" ref="H68">IF($T68&lt;&gt;"",SUMPRODUCT(($A$200:$A$205=$T68)*($B$200:$B$205))*$C68,"")</f>
        <v>65.422010313031748</v>
      </c>
      <c r="I68" s="217" cm="1">
        <f t="array" ref="I68">IF($T68&lt;&gt;"",SUMPRODUCT(($A$200:$A$205=$T68)*($B$200:$B$205))*$D68,"")</f>
        <v>878.55601434696871</v>
      </c>
      <c r="J68" s="224">
        <f>VLOOKUP(B68,'IP-OP new'!$C$6:$N$200,12,FALSE)</f>
        <v>54.171823244083804</v>
      </c>
      <c r="K68" s="224">
        <f>VLOOKUP(B68,'IP-OP new'!$C$6:$N$200,11,FALSE)</f>
        <v>727.47659222802042</v>
      </c>
      <c r="L68" s="224" cm="1">
        <f t="array" ref="L68">IF($E68&lt;$B$203,$C68*$E68,SUMPRODUCT(($A$200:$A$205=$T68)*($B$200:$B$205))*$C68)</f>
        <v>51.091409802810261</v>
      </c>
      <c r="M68" s="224" cm="1">
        <f t="array" ref="M68">IF($E68&lt;$B$203,$D68*$E68,SUMPRODUCT(($A$200:$A$205=$T68)*($B$200:$B$205))*$D68)</f>
        <v>686.10953941877597</v>
      </c>
      <c r="N68" s="46">
        <f>VLOOKUP(A68,'[2]Facility visit price 2010'!$B$1:$BR$233,21,FALSE)</f>
        <v>43.98</v>
      </c>
      <c r="O68" s="108">
        <f>VLOOKUP(A68,'[2]Facility visit price 2010'!$B$1:$BR$233,33,FALSE)</f>
        <v>61.87</v>
      </c>
      <c r="P68" s="108">
        <f t="shared" si="12"/>
        <v>1.1616964484495285</v>
      </c>
      <c r="Q68" s="177">
        <f t="shared" si="13"/>
        <v>51.091409802810261</v>
      </c>
      <c r="R68" s="177">
        <f t="shared" si="14"/>
        <v>71.874159265572317</v>
      </c>
      <c r="S68" s="209">
        <f>VLOOKUP(B68,'3.2 Prices and Deflators'!$BI$3:$BL$196,4,FALSE)</f>
        <v>0</v>
      </c>
      <c r="T68" s="3" t="str">
        <f>VLOOKUP(B68,'3.1 Metadata'!$B$4:$I$197,2,FALSE)</f>
        <v>EUR</v>
      </c>
      <c r="U68" s="180">
        <v>61.87</v>
      </c>
    </row>
    <row r="69" spans="1:21" x14ac:dyDescent="0.25">
      <c r="A69" s="10" t="s">
        <v>451</v>
      </c>
      <c r="B69" s="31" t="s">
        <v>687</v>
      </c>
      <c r="C69" s="180">
        <v>2.95</v>
      </c>
      <c r="D69" s="179">
        <v>14.28</v>
      </c>
      <c r="E69" s="108">
        <f>VLOOKUP(B69,'3.2 Prices and Deflators'!$B$2:$BJ$196,61,FALSE)</f>
        <v>4.359437028292124</v>
      </c>
      <c r="F69" s="182">
        <f t="shared" si="10"/>
        <v>12.860339233461767</v>
      </c>
      <c r="G69" s="182">
        <f t="shared" si="11"/>
        <v>62.252760764011526</v>
      </c>
      <c r="H69" s="217" cm="1">
        <f t="array" ref="H69">IF($T69&lt;&gt;"",SUMPRODUCT(($A$200:$A$205=$T69)*($B$200:$B$205))*$C69,"")</f>
        <v>5.5692061856323374</v>
      </c>
      <c r="I69" s="217" cm="1">
        <f t="array" ref="I69">IF($T69&lt;&gt;"",SUMPRODUCT(($A$200:$A$205=$T69)*($B$200:$B$205))*$D69,"")</f>
        <v>26.958733671467719</v>
      </c>
      <c r="J69" s="224">
        <f>VLOOKUP(B69,'IP-OP new'!$C$6:$N$200,12,FALSE)</f>
        <v>3.9994194788246449</v>
      </c>
      <c r="K69" s="224">
        <f>VLOOKUP(B69,'IP-OP new'!$C$6:$N$200,11,FALSE)</f>
        <v>19.359901748344381</v>
      </c>
      <c r="L69" s="224" cm="1">
        <f t="array" ref="L69">IF($E69&lt;$B$200,$C69*$E69,SUMPRODUCT(($A$200:$A$205=$T69)*($B$200:$B$205))*$C69)</f>
        <v>5.5692061856323374</v>
      </c>
      <c r="M69" s="224" cm="1">
        <f t="array" ref="M69">IF($E69&lt;$B$200,$D69*$E69,SUMPRODUCT(($A$200:$A$205=$T69)*($B$200:$B$205))*$D69)</f>
        <v>26.958733671467719</v>
      </c>
      <c r="N69" s="46">
        <f>VLOOKUP(A69,'[2]Facility visit price 2010'!$B$1:$BR$233,21,FALSE)</f>
        <v>2.95</v>
      </c>
      <c r="O69" s="108">
        <f>VLOOKUP(A69,'[2]Facility visit price 2010'!$B$1:$BR$233,33,FALSE)</f>
        <v>4.1399999999999997</v>
      </c>
      <c r="P69" s="108">
        <f t="shared" si="12"/>
        <v>4.359437028292124</v>
      </c>
      <c r="Q69" s="177">
        <f t="shared" si="13"/>
        <v>12.860339233461767</v>
      </c>
      <c r="R69" s="177">
        <f t="shared" si="14"/>
        <v>18.048069297129391</v>
      </c>
      <c r="S69" s="209">
        <f>VLOOKUP(B69,'3.2 Prices and Deflators'!$BI$3:$BL$196,4,FALSE)</f>
        <v>1</v>
      </c>
      <c r="T69" s="3" t="str">
        <f>VLOOKUP(B69,'3.1 Metadata'!$B$4:$I$197,2,FALSE)</f>
        <v>AFR</v>
      </c>
      <c r="U69" s="180">
        <v>4.1399999999999997</v>
      </c>
    </row>
    <row r="70" spans="1:21" hidden="1" x14ac:dyDescent="0.25">
      <c r="A70" s="10" t="s">
        <v>452</v>
      </c>
      <c r="B70" s="31" t="s">
        <v>688</v>
      </c>
      <c r="C70" s="180">
        <v>33.56</v>
      </c>
      <c r="D70" s="179">
        <v>407.09</v>
      </c>
      <c r="E70" s="108">
        <f>VLOOKUP(B70,'3.2 Prices and Deflators'!$B$2:$BJ$196,61,FALSE)</f>
        <v>0.96220931223883177</v>
      </c>
      <c r="F70" s="182">
        <f t="shared" si="10"/>
        <v>32.291744518735193</v>
      </c>
      <c r="G70" s="182">
        <f t="shared" si="11"/>
        <v>391.70578891930597</v>
      </c>
      <c r="H70" s="217" cm="1">
        <f t="array" ref="H70">IF($T70&lt;&gt;"",SUMPRODUCT(($A$200:$A$205=$T70)*($B$200:$B$205))*$C70,"")</f>
        <v>49.921843249325732</v>
      </c>
      <c r="I70" s="217" cm="1">
        <f t="array" ref="I70">IF($T70&lt;&gt;"",SUMPRODUCT(($A$200:$A$205=$T70)*($B$200:$B$205))*$D70,"")</f>
        <v>605.56266890250322</v>
      </c>
      <c r="J70" s="224">
        <f>VLOOKUP(B70,'IP-OP new'!$C$6:$N$200,12,FALSE)</f>
        <v>40.24361026445883</v>
      </c>
      <c r="K70" s="224">
        <f>VLOOKUP(B70,'IP-OP new'!$C$6:$N$200,11,FALSE)</f>
        <v>488.16362641711999</v>
      </c>
      <c r="L70" s="224" cm="1">
        <f t="array" ref="L70">IF($E70&lt;$B$203,$C70*$E70,SUMPRODUCT(($A$200:$A$205=$T70)*($B$200:$B$205))*$C70)</f>
        <v>32.291744518735193</v>
      </c>
      <c r="M70" s="224" cm="1">
        <f t="array" ref="M70">IF($E70&lt;$B$203,$D70*$E70,SUMPRODUCT(($A$200:$A$205=$T70)*($B$200:$B$205))*$D70)</f>
        <v>391.70578891930597</v>
      </c>
      <c r="N70" s="46">
        <f>VLOOKUP(A70,'[2]Facility visit price 2010'!$B$1:$BR$233,21,FALSE)</f>
        <v>33.56</v>
      </c>
      <c r="O70" s="108">
        <f>VLOOKUP(A70,'[2]Facility visit price 2010'!$B$1:$BR$233,33,FALSE)</f>
        <v>47.22</v>
      </c>
      <c r="P70" s="108">
        <f t="shared" si="12"/>
        <v>0.96220931223883177</v>
      </c>
      <c r="Q70" s="177">
        <f t="shared" si="13"/>
        <v>32.291744518735193</v>
      </c>
      <c r="R70" s="177">
        <f t="shared" si="14"/>
        <v>45.435523723917633</v>
      </c>
      <c r="S70" s="209">
        <f>VLOOKUP(B70,'3.2 Prices and Deflators'!$BI$3:$BL$196,4,FALSE)</f>
        <v>0</v>
      </c>
      <c r="T70" s="3" t="str">
        <f>VLOOKUP(B70,'3.1 Metadata'!$B$4:$I$197,2,FALSE)</f>
        <v>EUR</v>
      </c>
      <c r="U70" s="180">
        <v>47.22</v>
      </c>
    </row>
    <row r="71" spans="1:21" hidden="1" x14ac:dyDescent="0.25">
      <c r="A71" s="10" t="s">
        <v>453</v>
      </c>
      <c r="B71" s="31" t="s">
        <v>689</v>
      </c>
      <c r="C71" s="180">
        <v>14.47</v>
      </c>
      <c r="D71" s="179">
        <v>127.83</v>
      </c>
      <c r="E71" s="108">
        <f>VLOOKUP(B71,'3.2 Prices and Deflators'!$B$2:$BJ$196,61,FALSE)</f>
        <v>1.1862202254544405</v>
      </c>
      <c r="F71" s="182">
        <f t="shared" si="10"/>
        <v>17.164606662325756</v>
      </c>
      <c r="G71" s="182">
        <f t="shared" si="11"/>
        <v>151.63453141984112</v>
      </c>
      <c r="H71" s="217" cm="1">
        <f t="array" ref="H71">IF($T71&lt;&gt;"",SUMPRODUCT(($A$200:$A$205=$T71)*($B$200:$B$205))*$C71,"")</f>
        <v>24.898156087571881</v>
      </c>
      <c r="I71" s="217" cm="1">
        <f t="array" ref="I71">IF($T71&lt;&gt;"",SUMPRODUCT(($A$200:$A$205=$T71)*($B$200:$B$205))*$D71,"")</f>
        <v>219.95378663955171</v>
      </c>
      <c r="J71" s="224">
        <f>VLOOKUP(B71,'IP-OP new'!$C$6:$N$200,12,FALSE)</f>
        <v>18.727796772694976</v>
      </c>
      <c r="K71" s="224">
        <f>VLOOKUP(B71,'IP-OP new'!$C$6:$N$200,11,FALSE)</f>
        <v>165.44397107488587</v>
      </c>
      <c r="L71" s="224" cm="1">
        <f t="array" ref="L71">IF($E71&lt;$B$201,$C71*$E71,SUMPRODUCT(($A$200:$A$205=$T71)*($B$200:$B$205))*$C71)</f>
        <v>17.164606662325756</v>
      </c>
      <c r="M71" s="224" cm="1">
        <f t="array" ref="M71">IF($E71&lt;$B$201,$D71*$E71,SUMPRODUCT(($A$200:$A$205=$T71)*($B$200:$B$205))*$D71)</f>
        <v>151.63453141984112</v>
      </c>
      <c r="N71" s="46">
        <f>VLOOKUP(A71,'[2]Facility visit price 2010'!$B$1:$BR$233,21,FALSE)</f>
        <v>14.47</v>
      </c>
      <c r="O71" s="108">
        <f>VLOOKUP(A71,'[2]Facility visit price 2010'!$B$1:$BR$233,33,FALSE)</f>
        <v>20.36</v>
      </c>
      <c r="P71" s="108">
        <f t="shared" si="12"/>
        <v>1.1862202254544405</v>
      </c>
      <c r="Q71" s="177">
        <f t="shared" si="13"/>
        <v>17.164606662325756</v>
      </c>
      <c r="R71" s="177">
        <f t="shared" si="14"/>
        <v>24.151443790252408</v>
      </c>
      <c r="S71" s="209">
        <f>VLOOKUP(B71,'3.2 Prices and Deflators'!$BI$3:$BL$196,4,FALSE)</f>
        <v>0</v>
      </c>
      <c r="T71" s="3" t="str">
        <f>VLOOKUP(B71,'3.1 Metadata'!$B$4:$I$197,2,FALSE)</f>
        <v>AMR</v>
      </c>
      <c r="U71" s="180">
        <v>20.36</v>
      </c>
    </row>
    <row r="72" spans="1:21" x14ac:dyDescent="0.25">
      <c r="A72" s="10" t="s">
        <v>454</v>
      </c>
      <c r="B72" s="31" t="s">
        <v>690</v>
      </c>
      <c r="C72" s="180">
        <v>7.38</v>
      </c>
      <c r="D72" s="179">
        <v>50.53</v>
      </c>
      <c r="E72" s="108">
        <f>VLOOKUP(B72,'3.2 Prices and Deflators'!$B$2:$BJ$196,61,FALSE)</f>
        <v>1.3168063442448368</v>
      </c>
      <c r="F72" s="182">
        <f t="shared" si="10"/>
        <v>9.718030820526895</v>
      </c>
      <c r="G72" s="182">
        <f t="shared" si="11"/>
        <v>66.538224574691597</v>
      </c>
      <c r="H72" s="217" cm="1">
        <f t="array" ref="H72">IF($T72&lt;&gt;"",SUMPRODUCT(($A$200:$A$205=$T72)*($B$200:$B$205))*$C72,"")</f>
        <v>12.698575806930233</v>
      </c>
      <c r="I72" s="217" cm="1">
        <f t="array" ref="I72">IF($T72&lt;&gt;"",SUMPRODUCT(($A$200:$A$205=$T72)*($B$200:$B$205))*$D72,"")</f>
        <v>86.945668770214724</v>
      </c>
      <c r="J72" s="224">
        <f>VLOOKUP(B72,'IP-OP new'!$C$6:$N$200,12,FALSE)</f>
        <v>8.4883940819590418</v>
      </c>
      <c r="K72" s="224">
        <f>VLOOKUP(B72,'IP-OP new'!$C$6:$N$200,11,FALSE)</f>
        <v>58.119045116719576</v>
      </c>
      <c r="L72" s="224" cm="1">
        <f t="array" ref="L72">IF($E72&lt;$B$201,$C72*$E72,SUMPRODUCT(($A$200:$A$205=$T72)*($B$200:$B$205))*$C72)</f>
        <v>9.718030820526895</v>
      </c>
      <c r="M72" s="224" cm="1">
        <f t="array" ref="M72">IF($E72&lt;$B$201,$D72*$E72,SUMPRODUCT(($A$200:$A$205=$T72)*($B$200:$B$205))*$D72)</f>
        <v>66.538224574691597</v>
      </c>
      <c r="N72" s="46">
        <f>VLOOKUP(A72,'[2]Facility visit price 2010'!$B$1:$BR$233,21,FALSE)</f>
        <v>7.38</v>
      </c>
      <c r="O72" s="108">
        <f>VLOOKUP(A72,'[2]Facility visit price 2010'!$B$1:$BR$233,33,FALSE)</f>
        <v>10.38</v>
      </c>
      <c r="P72" s="108">
        <f t="shared" si="12"/>
        <v>1.3168063442448368</v>
      </c>
      <c r="Q72" s="177">
        <f t="shared" si="13"/>
        <v>9.718030820526895</v>
      </c>
      <c r="R72" s="177">
        <f t="shared" si="14"/>
        <v>13.668449853261407</v>
      </c>
      <c r="S72" s="209">
        <f>VLOOKUP(B72,'3.2 Prices and Deflators'!$BI$3:$BL$196,4,FALSE)</f>
        <v>1</v>
      </c>
      <c r="T72" s="3" t="str">
        <f>VLOOKUP(B72,'3.1 Metadata'!$B$4:$I$197,2,FALSE)</f>
        <v>AMR</v>
      </c>
      <c r="U72" s="180">
        <v>10.38</v>
      </c>
    </row>
    <row r="73" spans="1:21" x14ac:dyDescent="0.25">
      <c r="A73" s="10" t="s">
        <v>455</v>
      </c>
      <c r="B73" s="30" t="s">
        <v>691</v>
      </c>
      <c r="C73" s="179">
        <v>1.9</v>
      </c>
      <c r="D73" s="179">
        <v>7.79</v>
      </c>
      <c r="E73" s="108">
        <f>VLOOKUP(B73,'3.2 Prices and Deflators'!$B$2:$BJ$196,61,FALSE)</f>
        <v>1.8393557735539405</v>
      </c>
      <c r="F73" s="182">
        <f t="shared" si="10"/>
        <v>3.4947759697524869</v>
      </c>
      <c r="G73" s="182">
        <f t="shared" si="11"/>
        <v>14.328581475985196</v>
      </c>
      <c r="H73" s="217" cm="1">
        <f t="array" ref="H73">IF($T73&lt;&gt;"",SUMPRODUCT(($A$200:$A$205=$T73)*($B$200:$B$205))*$C73,"")</f>
        <v>3.586946356847946</v>
      </c>
      <c r="I73" s="217" cm="1">
        <f t="array" ref="I73">IF($T73&lt;&gt;"",SUMPRODUCT(($A$200:$A$205=$T73)*($B$200:$B$205))*$D73,"")</f>
        <v>14.70648006307658</v>
      </c>
      <c r="J73" s="224">
        <f>VLOOKUP(B73,'IP-OP new'!$C$6:$N$200,12,FALSE)</f>
        <v>2.0636064420375666</v>
      </c>
      <c r="K73" s="224">
        <f>VLOOKUP(B73,'IP-OP new'!$C$6:$N$200,11,FALSE)</f>
        <v>8.4607864123540235</v>
      </c>
      <c r="L73" s="224" cm="1">
        <f t="array" ref="L73">IF($E73&lt;$B$200,$C73*$E73,SUMPRODUCT(($A$200:$A$205=$T73)*($B$200:$B$205))*$C73)</f>
        <v>3.4947759697524869</v>
      </c>
      <c r="M73" s="224" cm="1">
        <f t="array" ref="M73">IF($E73&lt;$B$200,$D73*$E73,SUMPRODUCT(($A$200:$A$205=$T73)*($B$200:$B$205))*$D73)</f>
        <v>14.328581475985196</v>
      </c>
      <c r="N73" s="46">
        <f>VLOOKUP(A73,'[2]Facility visit price 2010'!$B$1:$BR$233,21,FALSE)</f>
        <v>1.9</v>
      </c>
      <c r="O73" s="108">
        <f>VLOOKUP(A73,'[2]Facility visit price 2010'!$B$1:$BR$233,33,FALSE)</f>
        <v>2.67</v>
      </c>
      <c r="P73" s="108">
        <f t="shared" si="12"/>
        <v>1.8393557735539405</v>
      </c>
      <c r="Q73" s="177">
        <f t="shared" si="13"/>
        <v>3.4947759697524869</v>
      </c>
      <c r="R73" s="177">
        <f t="shared" si="14"/>
        <v>4.9110799153890214</v>
      </c>
      <c r="S73" s="209">
        <f>VLOOKUP(B73,'3.2 Prices and Deflators'!$BI$3:$BL$196,4,FALSE)</f>
        <v>1</v>
      </c>
      <c r="T73" s="3" t="str">
        <f>VLOOKUP(B73,'3.1 Metadata'!$B$4:$I$197,2,FALSE)</f>
        <v>AFR</v>
      </c>
      <c r="U73" s="179">
        <v>2.67</v>
      </c>
    </row>
    <row r="74" spans="1:21" x14ac:dyDescent="0.25">
      <c r="A74" s="10" t="s">
        <v>456</v>
      </c>
      <c r="B74" s="31" t="s">
        <v>692</v>
      </c>
      <c r="C74" s="180">
        <v>2.17</v>
      </c>
      <c r="D74" s="179">
        <v>9.36</v>
      </c>
      <c r="E74" s="108">
        <f>VLOOKUP(B74,'3.2 Prices and Deflators'!$B$2:$BJ$196,61,FALSE)</f>
        <v>1.4324879138804185</v>
      </c>
      <c r="F74" s="182">
        <f t="shared" si="10"/>
        <v>3.108498773120508</v>
      </c>
      <c r="G74" s="182">
        <f t="shared" si="11"/>
        <v>13.408086873920716</v>
      </c>
      <c r="H74" s="217" cm="1">
        <f t="array" ref="H74">IF($T74&lt;&gt;"",SUMPRODUCT(($A$200:$A$205=$T74)*($B$200:$B$205))*$C74,"")</f>
        <v>4.0966703128210753</v>
      </c>
      <c r="I74" s="217" cm="1">
        <f t="array" ref="I74">IF($T74&lt;&gt;"",SUMPRODUCT(($A$200:$A$205=$T74)*($B$200:$B$205))*$D74,"")</f>
        <v>17.670430473735145</v>
      </c>
      <c r="J74" s="224">
        <f>VLOOKUP(B74,'IP-OP new'!$C$6:$N$200,12,FALSE)</f>
        <v>3.0646524489782463</v>
      </c>
      <c r="K74" s="224">
        <f>VLOOKUP(B74,'IP-OP new'!$C$6:$N$200,11,FALSE)</f>
        <v>13.218961715408472</v>
      </c>
      <c r="L74" s="224" cm="1">
        <f t="array" ref="L74">IF($E74&lt;$B$200,$C74*$E74,SUMPRODUCT(($A$200:$A$205=$T74)*($B$200:$B$205))*$C74)</f>
        <v>3.108498773120508</v>
      </c>
      <c r="M74" s="224" cm="1">
        <f t="array" ref="M74">IF($E74&lt;$B$200,$D74*$E74,SUMPRODUCT(($A$200:$A$205=$T74)*($B$200:$B$205))*$D74)</f>
        <v>13.408086873920716</v>
      </c>
      <c r="N74" s="46">
        <f>VLOOKUP(A74,'[2]Facility visit price 2010'!$B$1:$BR$233,21,FALSE)</f>
        <v>2.17</v>
      </c>
      <c r="O74" s="108">
        <f>VLOOKUP(A74,'[2]Facility visit price 2010'!$B$1:$BR$233,33,FALSE)</f>
        <v>3.05</v>
      </c>
      <c r="P74" s="108">
        <f t="shared" si="12"/>
        <v>1.4324879138804185</v>
      </c>
      <c r="Q74" s="177">
        <f t="shared" si="13"/>
        <v>3.108498773120508</v>
      </c>
      <c r="R74" s="177">
        <f t="shared" si="14"/>
        <v>4.3690881373352761</v>
      </c>
      <c r="S74" s="209">
        <f>VLOOKUP(B74,'3.2 Prices and Deflators'!$BI$3:$BL$196,4,FALSE)</f>
        <v>1</v>
      </c>
      <c r="T74" s="3" t="str">
        <f>VLOOKUP(B74,'3.1 Metadata'!$B$4:$I$197,2,FALSE)</f>
        <v>AFR</v>
      </c>
      <c r="U74" s="180">
        <v>3.05</v>
      </c>
    </row>
    <row r="75" spans="1:21" hidden="1" x14ac:dyDescent="0.25">
      <c r="A75" s="10" t="s">
        <v>457</v>
      </c>
      <c r="B75" s="31" t="s">
        <v>693</v>
      </c>
      <c r="C75" s="180">
        <v>4.8899999999999997</v>
      </c>
      <c r="D75" s="179">
        <v>28.71</v>
      </c>
      <c r="E75" s="108">
        <f>VLOOKUP(B75,'3.2 Prices and Deflators'!$B$2:$BJ$196,61,FALSE)</f>
        <v>1.1054548066892915</v>
      </c>
      <c r="F75" s="182">
        <f t="shared" si="10"/>
        <v>5.4056740047106349</v>
      </c>
      <c r="G75" s="182">
        <f t="shared" si="11"/>
        <v>31.73760750004956</v>
      </c>
      <c r="H75" s="217" cm="1">
        <f t="array" ref="H75">IF($T75&lt;&gt;"",SUMPRODUCT(($A$200:$A$205=$T75)*($B$200:$B$205))*$C75,"")</f>
        <v>8.4140969777627141</v>
      </c>
      <c r="I75" s="217" cm="1">
        <f t="array" ref="I75">IF($T75&lt;&gt;"",SUMPRODUCT(($A$200:$A$205=$T75)*($B$200:$B$205))*$D75,"")</f>
        <v>49.400557102570055</v>
      </c>
      <c r="J75" s="224">
        <f>VLOOKUP(B75,'IP-OP new'!$C$6:$N$200,12,FALSE)</f>
        <v>10.515490323059822</v>
      </c>
      <c r="K75" s="224">
        <f>VLOOKUP(B75,'IP-OP new'!$C$6:$N$200,11,FALSE)</f>
        <v>61.73818551636964</v>
      </c>
      <c r="L75" s="224" cm="1">
        <f t="array" ref="L75">IF($E75&lt;$B$201,$C75*$E75,SUMPRODUCT(($A$200:$A$205=$T75)*($B$200:$B$205))*$C75)</f>
        <v>5.4056740047106349</v>
      </c>
      <c r="M75" s="224" cm="1">
        <f t="array" ref="M75">IF($E75&lt;$B$201,$D75*$E75,SUMPRODUCT(($A$200:$A$205=$T75)*($B$200:$B$205))*$D75)</f>
        <v>31.73760750004956</v>
      </c>
      <c r="N75" s="46">
        <f>VLOOKUP(A75,'[2]Facility visit price 2010'!$B$1:$BR$233,21,FALSE)</f>
        <v>4.8899999999999997</v>
      </c>
      <c r="O75" s="108">
        <f>VLOOKUP(A75,'[2]Facility visit price 2010'!$B$1:$BR$233,33,FALSE)</f>
        <v>6.88</v>
      </c>
      <c r="P75" s="108">
        <f t="shared" si="12"/>
        <v>1.1054548066892915</v>
      </c>
      <c r="Q75" s="177">
        <f t="shared" si="13"/>
        <v>5.4056740047106349</v>
      </c>
      <c r="R75" s="177">
        <f t="shared" si="14"/>
        <v>7.6055290700223255</v>
      </c>
      <c r="S75" s="209">
        <f>VLOOKUP(B75,'3.2 Prices and Deflators'!$BI$3:$BL$196,4,FALSE)</f>
        <v>0</v>
      </c>
      <c r="T75" s="3" t="str">
        <f>VLOOKUP(B75,'3.1 Metadata'!$B$4:$I$197,2,FALSE)</f>
        <v>AMR</v>
      </c>
      <c r="U75" s="180">
        <v>6.88</v>
      </c>
    </row>
    <row r="76" spans="1:21" x14ac:dyDescent="0.25">
      <c r="A76" s="10" t="s">
        <v>458</v>
      </c>
      <c r="B76" s="31" t="s">
        <v>694</v>
      </c>
      <c r="C76" s="180">
        <v>2.09</v>
      </c>
      <c r="D76" s="179">
        <v>8.8800000000000008</v>
      </c>
      <c r="E76" s="108">
        <f>VLOOKUP(B76,'3.2 Prices and Deflators'!$B$2:$BJ$196,61,FALSE)</f>
        <v>2.1697938131052119</v>
      </c>
      <c r="F76" s="182">
        <f t="shared" si="10"/>
        <v>4.5348690693898925</v>
      </c>
      <c r="G76" s="182">
        <f t="shared" si="11"/>
        <v>19.267769060374285</v>
      </c>
      <c r="H76" s="217" cm="1">
        <f t="array" ref="H76">IF($T76&lt;&gt;"",SUMPRODUCT(($A$200:$A$205=$T76)*($B$200:$B$205))*$C76,"")</f>
        <v>3.5962091377349843</v>
      </c>
      <c r="I76" s="217" cm="1">
        <f t="array" ref="I76">IF($T76&lt;&gt;"",SUMPRODUCT(($A$200:$A$205=$T76)*($B$200:$B$205))*$D76,"")</f>
        <v>15.279587149802232</v>
      </c>
      <c r="J76" s="224">
        <f>VLOOKUP(B76,'IP-OP new'!$C$6:$N$200,12,FALSE)</f>
        <v>3.1548996947415606</v>
      </c>
      <c r="K76" s="224">
        <f>VLOOKUP(B76,'IP-OP new'!$C$6:$N$200,11,FALSE)</f>
        <v>13.404549899189027</v>
      </c>
      <c r="L76" s="224" cm="1">
        <f t="array" ref="L76">IF($E76&lt;$B$201,$C76*$E76,SUMPRODUCT(($A$200:$A$205=$T76)*($B$200:$B$205))*$C76)</f>
        <v>3.5962091377349843</v>
      </c>
      <c r="M76" s="224" cm="1">
        <f t="array" ref="M76">IF($E76&lt;$B$201,$D76*$E76,SUMPRODUCT(($A$200:$A$205=$T76)*($B$200:$B$205))*$D76)</f>
        <v>15.279587149802232</v>
      </c>
      <c r="N76" s="46">
        <f>VLOOKUP(A76,'[2]Facility visit price 2010'!$B$1:$BR$233,21,FALSE)</f>
        <v>2.09</v>
      </c>
      <c r="O76" s="108">
        <f>VLOOKUP(A76,'[2]Facility visit price 2010'!$B$1:$BR$233,33,FALSE)</f>
        <v>2.94</v>
      </c>
      <c r="P76" s="108">
        <f t="shared" si="12"/>
        <v>2.1697938131052119</v>
      </c>
      <c r="Q76" s="177">
        <f t="shared" si="13"/>
        <v>4.5348690693898925</v>
      </c>
      <c r="R76" s="177">
        <f t="shared" si="14"/>
        <v>6.3791938105293227</v>
      </c>
      <c r="S76" s="209">
        <f>VLOOKUP(B76,'3.2 Prices and Deflators'!$BI$3:$BL$196,4,FALSE)</f>
        <v>1</v>
      </c>
      <c r="T76" s="3" t="str">
        <f>VLOOKUP(B76,'3.1 Metadata'!$B$4:$I$197,2,FALSE)</f>
        <v>AMR</v>
      </c>
      <c r="U76" s="180">
        <v>2.94</v>
      </c>
    </row>
    <row r="77" spans="1:21" hidden="1" x14ac:dyDescent="0.25">
      <c r="A77" s="10" t="s">
        <v>459</v>
      </c>
      <c r="B77" s="31" t="s">
        <v>695</v>
      </c>
      <c r="C77" s="180">
        <v>6.06</v>
      </c>
      <c r="D77" s="179">
        <v>38.54</v>
      </c>
      <c r="E77" s="108">
        <f>VLOOKUP(B77,'3.2 Prices and Deflators'!$B$2:$BJ$196,61,FALSE)</f>
        <v>1.4877373717272186</v>
      </c>
      <c r="F77" s="182">
        <f t="shared" si="10"/>
        <v>9.0156884726669446</v>
      </c>
      <c r="G77" s="182">
        <f t="shared" si="11"/>
        <v>57.337398306367007</v>
      </c>
      <c r="H77" s="217" cm="1">
        <f t="array" ref="H77">IF($T77&lt;&gt;"",SUMPRODUCT(($A$200:$A$205=$T77)*($B$200:$B$205))*$C77,"")</f>
        <v>10.427285825202873</v>
      </c>
      <c r="I77" s="217" cm="1">
        <f t="array" ref="I77">IF($T77&lt;&gt;"",SUMPRODUCT(($A$200:$A$205=$T77)*($B$200:$B$205))*$D77,"")</f>
        <v>66.31478476952455</v>
      </c>
      <c r="J77" s="224">
        <f>VLOOKUP(B77,'IP-OP new'!$C$6:$N$200,12,FALSE)</f>
        <v>8.0112429632458149</v>
      </c>
      <c r="K77" s="224">
        <f>VLOOKUP(B77,'IP-OP new'!$C$6:$N$200,11,FALSE)</f>
        <v>50.949390066583121</v>
      </c>
      <c r="L77" s="224" cm="1">
        <f t="array" ref="L77">IF($E77&lt;$B$201,$C77*$E77,SUMPRODUCT(($A$200:$A$205=$T77)*($B$200:$B$205))*$C77)</f>
        <v>9.0156884726669446</v>
      </c>
      <c r="M77" s="224" cm="1">
        <f t="array" ref="M77">IF($E77&lt;$B$201,$D77*$E77,SUMPRODUCT(($A$200:$A$205=$T77)*($B$200:$B$205))*$D77)</f>
        <v>57.337398306367007</v>
      </c>
      <c r="N77" s="46">
        <f>VLOOKUP(A77,'[2]Facility visit price 2010'!$B$1:$BR$233,21,FALSE)</f>
        <v>6.06</v>
      </c>
      <c r="O77" s="108">
        <f>VLOOKUP(A77,'[2]Facility visit price 2010'!$B$1:$BR$233,33,FALSE)</f>
        <v>8.52</v>
      </c>
      <c r="P77" s="108">
        <f t="shared" si="12"/>
        <v>1.4877373717272186</v>
      </c>
      <c r="Q77" s="177">
        <f t="shared" si="13"/>
        <v>9.0156884726669446</v>
      </c>
      <c r="R77" s="177">
        <f t="shared" si="14"/>
        <v>12.675522407115903</v>
      </c>
      <c r="S77" s="209">
        <f>VLOOKUP(B77,'3.2 Prices and Deflators'!$BI$3:$BL$196,4,FALSE)</f>
        <v>0</v>
      </c>
      <c r="T77" s="3" t="str">
        <f>VLOOKUP(B77,'3.1 Metadata'!$B$4:$I$197,2,FALSE)</f>
        <v>AMR</v>
      </c>
      <c r="U77" s="180">
        <v>8.52</v>
      </c>
    </row>
    <row r="78" spans="1:21" hidden="1" x14ac:dyDescent="0.25">
      <c r="A78" s="10" t="s">
        <v>460</v>
      </c>
      <c r="B78" s="31" t="s">
        <v>696</v>
      </c>
      <c r="C78" s="180">
        <v>26.1</v>
      </c>
      <c r="D78" s="179">
        <v>287.88</v>
      </c>
      <c r="E78" s="108">
        <f>VLOOKUP(B78,'3.2 Prices and Deflators'!$B$2:$BJ$196,61,FALSE)</f>
        <v>1.3306595151734113</v>
      </c>
      <c r="F78" s="182">
        <f t="shared" si="10"/>
        <v>34.730213346026034</v>
      </c>
      <c r="G78" s="182">
        <f t="shared" si="11"/>
        <v>383.07026122812164</v>
      </c>
      <c r="H78" s="217" cm="1">
        <f t="array" ref="H78">IF($T78&lt;&gt;"",SUMPRODUCT(($A$200:$A$205=$T78)*($B$200:$B$205))*$C78,"")</f>
        <v>38.824794660530436</v>
      </c>
      <c r="I78" s="217" cm="1">
        <f t="array" ref="I78">IF($T78&lt;&gt;"",SUMPRODUCT(($A$200:$A$205=$T78)*($B$200:$B$205))*$D78,"")</f>
        <v>428.23302248557479</v>
      </c>
      <c r="J78" s="224">
        <f>VLOOKUP(B78,'IP-OP new'!$C$6:$N$200,12,FALSE)</f>
        <v>30.01769200578223</v>
      </c>
      <c r="K78" s="224">
        <f>VLOOKUP(B78,'IP-OP new'!$C$6:$N$200,11,FALSE)</f>
        <v>331.09169251435202</v>
      </c>
      <c r="L78" s="224" cm="1">
        <f t="array" ref="L78">IF($E78&lt;$B$203,$C78*$E78,SUMPRODUCT(($A$200:$A$205=$T78)*($B$200:$B$205))*$C78)</f>
        <v>34.730213346026034</v>
      </c>
      <c r="M78" s="224" cm="1">
        <f t="array" ref="M78">IF($E78&lt;$B$203,$D78*$E78,SUMPRODUCT(($A$200:$A$205=$T78)*($B$200:$B$205))*$D78)</f>
        <v>383.07026122812164</v>
      </c>
      <c r="N78" s="46">
        <f>VLOOKUP(A78,'[2]Facility visit price 2010'!$B$1:$BR$233,21,FALSE)</f>
        <v>26.1</v>
      </c>
      <c r="O78" s="108">
        <f>VLOOKUP(A78,'[2]Facility visit price 2010'!$B$1:$BR$233,33,FALSE)</f>
        <v>36.71</v>
      </c>
      <c r="P78" s="108">
        <f t="shared" si="12"/>
        <v>1.3306595151734113</v>
      </c>
      <c r="Q78" s="177">
        <f t="shared" si="13"/>
        <v>34.730213346026034</v>
      </c>
      <c r="R78" s="177">
        <f t="shared" si="14"/>
        <v>48.84851080201593</v>
      </c>
      <c r="S78" s="209">
        <f>VLOOKUP(B78,'3.2 Prices and Deflators'!$BI$3:$BL$196,4,FALSE)</f>
        <v>0</v>
      </c>
      <c r="T78" s="3" t="str">
        <f>VLOOKUP(B78,'3.1 Metadata'!$B$4:$I$197,2,FALSE)</f>
        <v>EUR</v>
      </c>
      <c r="U78" s="180">
        <v>36.71</v>
      </c>
    </row>
    <row r="79" spans="1:21" hidden="1" x14ac:dyDescent="0.25">
      <c r="A79" s="10" t="s">
        <v>461</v>
      </c>
      <c r="B79" s="31" t="s">
        <v>697</v>
      </c>
      <c r="C79" s="180">
        <v>41.84</v>
      </c>
      <c r="D79" s="179">
        <v>551.5</v>
      </c>
      <c r="E79" s="108">
        <f>VLOOKUP(B79,'3.2 Prices and Deflators'!$B$2:$BJ$196,61,FALSE)</f>
        <v>1.333029176272005</v>
      </c>
      <c r="F79" s="182">
        <f t="shared" si="10"/>
        <v>55.773940735220691</v>
      </c>
      <c r="G79" s="182">
        <f t="shared" si="11"/>
        <v>735.16559071401082</v>
      </c>
      <c r="H79" s="217" cm="1">
        <f t="array" ref="H79">IF($T79&lt;&gt;"",SUMPRODUCT(($A$200:$A$205=$T79)*($B$200:$B$205))*$C79,"")</f>
        <v>62.238674658873322</v>
      </c>
      <c r="I79" s="217" cm="1">
        <f t="array" ref="I79">IF($T79&lt;&gt;"",SUMPRODUCT(($A$200:$A$205=$T79)*($B$200:$B$205))*$D79,"")</f>
        <v>820.37832395718533</v>
      </c>
      <c r="J79" s="224">
        <f>VLOOKUP(B79,'IP-OP new'!$C$6:$N$200,12,FALSE)</f>
        <v>50.70432211660745</v>
      </c>
      <c r="K79" s="224">
        <f>VLOOKUP(B79,'IP-OP new'!$C$6:$N$200,11,FALSE)</f>
        <v>668.34210438119032</v>
      </c>
      <c r="L79" s="224" cm="1">
        <f t="array" ref="L79">IF($E79&lt;$B$203,$C79*$E79,SUMPRODUCT(($A$200:$A$205=$T79)*($B$200:$B$205))*$C79)</f>
        <v>55.773940735220691</v>
      </c>
      <c r="M79" s="224" cm="1">
        <f t="array" ref="M79">IF($E79&lt;$B$203,$D79*$E79,SUMPRODUCT(($A$200:$A$205=$T79)*($B$200:$B$205))*$D79)</f>
        <v>735.16559071401082</v>
      </c>
      <c r="N79" s="46">
        <f>VLOOKUP(A79,'[2]Facility visit price 2010'!$B$1:$BR$233,21,FALSE)</f>
        <v>41.84</v>
      </c>
      <c r="O79" s="108">
        <f>VLOOKUP(A79,'[2]Facility visit price 2010'!$B$1:$BR$233,33,FALSE)</f>
        <v>58.87</v>
      </c>
      <c r="P79" s="108">
        <f t="shared" si="12"/>
        <v>1.333029176272005</v>
      </c>
      <c r="Q79" s="177">
        <f t="shared" si="13"/>
        <v>55.773940735220691</v>
      </c>
      <c r="R79" s="177">
        <f t="shared" si="14"/>
        <v>78.475427607132929</v>
      </c>
      <c r="S79" s="209">
        <f>VLOOKUP(B79,'3.2 Prices and Deflators'!$BI$3:$BL$196,4,FALSE)</f>
        <v>0</v>
      </c>
      <c r="T79" s="3" t="str">
        <f>VLOOKUP(B79,'3.1 Metadata'!$B$4:$I$197,2,FALSE)</f>
        <v>EUR</v>
      </c>
      <c r="U79" s="180">
        <v>58.87</v>
      </c>
    </row>
    <row r="80" spans="1:21" x14ac:dyDescent="0.25">
      <c r="A80" s="10" t="s">
        <v>462</v>
      </c>
      <c r="B80" s="31" t="s">
        <v>698</v>
      </c>
      <c r="C80" s="180">
        <v>5.58</v>
      </c>
      <c r="D80" s="179">
        <v>34.409999999999997</v>
      </c>
      <c r="E80" s="108">
        <f>VLOOKUP(B80,'3.2 Prices and Deflators'!$B$2:$BJ$196,61,FALSE)</f>
        <v>1.5188398702782704</v>
      </c>
      <c r="F80" s="182">
        <f t="shared" si="10"/>
        <v>8.4751264761527487</v>
      </c>
      <c r="G80" s="182">
        <f t="shared" si="11"/>
        <v>52.263279936275282</v>
      </c>
      <c r="H80" s="217" cm="1">
        <f t="array" ref="H80">IF($T80&lt;&gt;"",SUMPRODUCT(($A$200:$A$205=$T80)*($B$200:$B$205))*$C80,"")</f>
        <v>8.7666205741122294</v>
      </c>
      <c r="I80" s="217" cm="1">
        <f t="array" ref="I80">IF($T80&lt;&gt;"",SUMPRODUCT(($A$200:$A$205=$T80)*($B$200:$B$205))*$D80,"")</f>
        <v>54.060826873692079</v>
      </c>
      <c r="J80" s="224">
        <f>VLOOKUP(B80,'IP-OP new'!$C$6:$N$200,12,FALSE)</f>
        <v>5.6521696931190872</v>
      </c>
      <c r="K80" s="224">
        <f>VLOOKUP(B80,'IP-OP new'!$C$6:$N$200,11,FALSE)</f>
        <v>34.855046440901035</v>
      </c>
      <c r="L80" s="224" cm="1">
        <f t="array" ref="L80">IF($E80&lt;$B$204,$C80*$E80,SUMPRODUCT(($A$200:$A$205=$T80)*($B$200:$B$205))*$C80)</f>
        <v>8.4751264761527487</v>
      </c>
      <c r="M80" s="224" cm="1">
        <f t="array" ref="M80">IF($E80&lt;$B$204,$D80*$E80,SUMPRODUCT(($A$200:$A$205=$T80)*($B$200:$B$205))*$D80)</f>
        <v>52.263279936275282</v>
      </c>
      <c r="N80" s="46">
        <f>VLOOKUP(A80,'[2]Facility visit price 2010'!$B$1:$BR$233,21,FALSE)</f>
        <v>5.58</v>
      </c>
      <c r="O80" s="108">
        <f>VLOOKUP(A80,'[2]Facility visit price 2010'!$B$1:$BR$233,33,FALSE)</f>
        <v>7.85</v>
      </c>
      <c r="P80" s="108">
        <f t="shared" si="12"/>
        <v>1.5188398702782704</v>
      </c>
      <c r="Q80" s="177">
        <f t="shared" si="13"/>
        <v>8.4751264761527487</v>
      </c>
      <c r="R80" s="177">
        <f t="shared" si="14"/>
        <v>11.922892981684422</v>
      </c>
      <c r="S80" s="209">
        <f>VLOOKUP(B80,'3.2 Prices and Deflators'!$BI$3:$BL$196,4,FALSE)</f>
        <v>1</v>
      </c>
      <c r="T80" s="3" t="str">
        <f>VLOOKUP(B80,'3.1 Metadata'!$B$4:$I$197,2,FALSE)</f>
        <v>SEAR</v>
      </c>
      <c r="U80" s="180">
        <v>7.85</v>
      </c>
    </row>
    <row r="81" spans="1:21" x14ac:dyDescent="0.25">
      <c r="A81" s="10" t="s">
        <v>463</v>
      </c>
      <c r="B81" s="31" t="s">
        <v>699</v>
      </c>
      <c r="C81" s="180">
        <v>6.72</v>
      </c>
      <c r="D81" s="179">
        <v>44.48</v>
      </c>
      <c r="E81" s="108">
        <f>VLOOKUP(B81,'3.2 Prices and Deflators'!$B$2:$BJ$196,61,FALSE)</f>
        <v>1.446020708778629</v>
      </c>
      <c r="F81" s="182">
        <f t="shared" si="10"/>
        <v>9.7172591629923861</v>
      </c>
      <c r="G81" s="182">
        <f t="shared" si="11"/>
        <v>64.31900112647341</v>
      </c>
      <c r="H81" s="217" cm="1">
        <f t="array" ref="H81">IF($T81&lt;&gt;"",SUMPRODUCT(($A$200:$A$205=$T81)*($B$200:$B$205))*$C81,"")</f>
        <v>10.557650583877093</v>
      </c>
      <c r="I81" s="217" cm="1">
        <f t="array" ref="I81">IF($T81&lt;&gt;"",SUMPRODUCT(($A$200:$A$205=$T81)*($B$200:$B$205))*$D81,"")</f>
        <v>69.881591959948381</v>
      </c>
      <c r="J81" s="224">
        <f>VLOOKUP(B81,'IP-OP new'!$C$6:$N$200,12,FALSE)</f>
        <v>6.9581859383757312</v>
      </c>
      <c r="K81" s="224">
        <f>VLOOKUP(B81,'IP-OP new'!$C$6:$N$200,11,FALSE)</f>
        <v>46.056564068296503</v>
      </c>
      <c r="L81" s="224" cm="1">
        <f t="array" ref="L81">IF($E81&lt;$B$204,$C81*$E81,SUMPRODUCT(($A$200:$A$205=$T81)*($B$200:$B$205))*$C81)</f>
        <v>9.7172591629923861</v>
      </c>
      <c r="M81" s="224" cm="1">
        <f t="array" ref="M81">IF($E81&lt;$B$204,$D81*$E81,SUMPRODUCT(($A$200:$A$205=$T81)*($B$200:$B$205))*$D81)</f>
        <v>64.31900112647341</v>
      </c>
      <c r="N81" s="46">
        <f>VLOOKUP(A81,'[2]Facility visit price 2010'!$B$1:$BR$233,21,FALSE)</f>
        <v>6.72</v>
      </c>
      <c r="O81" s="108">
        <f>VLOOKUP(A81,'[2]Facility visit price 2010'!$B$1:$BR$233,33,FALSE)</f>
        <v>9.4600000000000009</v>
      </c>
      <c r="P81" s="108">
        <f t="shared" si="12"/>
        <v>1.446020708778629</v>
      </c>
      <c r="Q81" s="177">
        <f t="shared" si="13"/>
        <v>9.7172591629923861</v>
      </c>
      <c r="R81" s="177">
        <f t="shared" si="14"/>
        <v>13.679355905045831</v>
      </c>
      <c r="S81" s="209">
        <f>VLOOKUP(B81,'3.2 Prices and Deflators'!$BI$3:$BL$196,4,FALSE)</f>
        <v>1</v>
      </c>
      <c r="T81" s="3" t="str">
        <f>VLOOKUP(B81,'3.1 Metadata'!$B$4:$I$197,2,FALSE)</f>
        <v>SEAR</v>
      </c>
      <c r="U81" s="180">
        <v>9.4600000000000009</v>
      </c>
    </row>
    <row r="82" spans="1:21" x14ac:dyDescent="0.25">
      <c r="A82" s="10" t="s">
        <v>464</v>
      </c>
      <c r="B82" s="31" t="s">
        <v>700</v>
      </c>
      <c r="C82" s="180">
        <v>19.920000000000002</v>
      </c>
      <c r="D82" s="179">
        <v>198.45</v>
      </c>
      <c r="E82" s="108">
        <f>VLOOKUP(B82,'3.2 Prices and Deflators'!$B$2:$BJ$196,61,FALSE)</f>
        <v>4.8058129277432675</v>
      </c>
      <c r="F82" s="182">
        <f t="shared" ref="F82:F113" si="15">C82*E82</f>
        <v>95.731793520645894</v>
      </c>
      <c r="G82" s="182">
        <f t="shared" ref="G82:G113" si="16">D82*E82</f>
        <v>953.71357551065137</v>
      </c>
      <c r="H82" s="217" cm="1">
        <f t="array" ref="H82">IF($T82&lt;&gt;"",SUMPRODUCT(($A$200:$A$205=$T82)*($B$200:$B$205))*$C82,"")</f>
        <v>48.69604859134968</v>
      </c>
      <c r="I82" s="217" cm="1">
        <f t="array" ref="I82">IF($T82&lt;&gt;"",SUMPRODUCT(($A$200:$A$205=$T82)*($B$200:$B$205))*$D82,"")</f>
        <v>485.12705034906338</v>
      </c>
      <c r="J82" s="224">
        <f>VLOOKUP(B82,'IP-OP new'!$C$6:$N$200,12,FALSE)</f>
        <v>15.862655101633587</v>
      </c>
      <c r="K82" s="224">
        <f>VLOOKUP(B82,'IP-OP new'!$C$6:$N$200,11,FALSE)</f>
        <v>158.02931249594303</v>
      </c>
      <c r="L82" s="224" cm="1">
        <f t="array" ref="L82">IF($E82&lt;$B$202,$C82*$E82,SUMPRODUCT(($A$200:$A$205=$T82)*($B$200:$B$205))*$C82)</f>
        <v>48.69604859134968</v>
      </c>
      <c r="M82" s="224" cm="1">
        <f t="array" ref="M82">IF($E82&lt;$B$202,$D82*$E82,SUMPRODUCT(($A$200:$A$205=$T82)*($B$200:$B$205))*$D82)</f>
        <v>485.12705034906338</v>
      </c>
      <c r="N82" s="46">
        <f>VLOOKUP(A82,'[2]Facility visit price 2010'!$B$1:$BR$233,21,FALSE)</f>
        <v>19.920000000000002</v>
      </c>
      <c r="O82" s="108">
        <f>VLOOKUP(A82,'[2]Facility visit price 2010'!$B$1:$BR$233,33,FALSE)</f>
        <v>28.02</v>
      </c>
      <c r="P82" s="108">
        <f t="shared" si="12"/>
        <v>4.8058129277432675</v>
      </c>
      <c r="Q82" s="177">
        <f t="shared" si="13"/>
        <v>95.731793520645894</v>
      </c>
      <c r="R82" s="177">
        <f t="shared" si="14"/>
        <v>134.65887823536636</v>
      </c>
      <c r="S82" s="209">
        <f>VLOOKUP(B82,'3.2 Prices and Deflators'!$BI$3:$BL$196,4,FALSE)</f>
        <v>1</v>
      </c>
      <c r="T82" s="3" t="str">
        <f>VLOOKUP(B82,'3.1 Metadata'!$B$4:$I$197,2,FALSE)</f>
        <v>EMR</v>
      </c>
      <c r="U82" s="180">
        <v>28.02</v>
      </c>
    </row>
    <row r="83" spans="1:21" x14ac:dyDescent="0.25">
      <c r="A83" s="10" t="s">
        <v>465</v>
      </c>
      <c r="B83" s="31" t="s">
        <v>701</v>
      </c>
      <c r="C83" s="180">
        <v>5.97</v>
      </c>
      <c r="D83" s="179">
        <v>37.76</v>
      </c>
      <c r="E83" s="108">
        <f>VLOOKUP(B83,'3.2 Prices and Deflators'!$B$2:$BJ$196,61,FALSE)</f>
        <v>1.0198924050790856</v>
      </c>
      <c r="F83" s="182">
        <f t="shared" si="15"/>
        <v>6.088757658322141</v>
      </c>
      <c r="G83" s="182">
        <f t="shared" si="16"/>
        <v>38.51113721578627</v>
      </c>
      <c r="H83" s="217" cm="1">
        <f t="array" ref="H83">IF($T83&lt;&gt;"",SUMPRODUCT(($A$200:$A$205=$T83)*($B$200:$B$205))*$C83,"")</f>
        <v>14.594147092889434</v>
      </c>
      <c r="I83" s="217" cm="1">
        <f t="array" ref="I83">IF($T83&lt;&gt;"",SUMPRODUCT(($A$200:$A$205=$T83)*($B$200:$B$205))*$D83,"")</f>
        <v>92.307369217337538</v>
      </c>
      <c r="J83" s="224">
        <f>VLOOKUP(B83,'IP-OP new'!$C$6:$N$200,12,FALSE)</f>
        <v>4.2364873401209184</v>
      </c>
      <c r="K83" s="224">
        <f>VLOOKUP(B83,'IP-OP new'!$C$6:$N$200,11,FALSE)</f>
        <v>26.795605018922259</v>
      </c>
      <c r="L83" s="224" cm="1">
        <f t="array" ref="L83">IF($E83&lt;$B$202,$C83*$E83,SUMPRODUCT(($A$200:$A$205=$T83)*($B$200:$B$205))*$C83)</f>
        <v>6.088757658322141</v>
      </c>
      <c r="M83" s="224" cm="1">
        <f t="array" ref="M83">IF($E83&lt;$B$202,$D83*$E83,SUMPRODUCT(($A$200:$A$205=$T83)*($B$200:$B$205))*$D83)</f>
        <v>38.51113721578627</v>
      </c>
      <c r="N83" s="46">
        <f>VLOOKUP(A83,'[2]Facility visit price 2010'!$B$1:$BR$233,21,FALSE)</f>
        <v>5.97</v>
      </c>
      <c r="O83" s="108">
        <f>VLOOKUP(A83,'[2]Facility visit price 2010'!$B$1:$BR$233,33,FALSE)</f>
        <v>8.4</v>
      </c>
      <c r="P83" s="108">
        <f t="shared" si="12"/>
        <v>1.0198924050790856</v>
      </c>
      <c r="Q83" s="177">
        <f t="shared" si="13"/>
        <v>6.088757658322141</v>
      </c>
      <c r="R83" s="177">
        <f t="shared" si="14"/>
        <v>8.5670962026643203</v>
      </c>
      <c r="S83" s="209">
        <f>VLOOKUP(B83,'3.2 Prices and Deflators'!$BI$3:$BL$196,4,FALSE)</f>
        <v>1</v>
      </c>
      <c r="T83" s="3" t="str">
        <f>VLOOKUP(B83,'3.1 Metadata'!$B$4:$I$197,2,FALSE)</f>
        <v>EMR</v>
      </c>
      <c r="U83" s="180">
        <v>8.4</v>
      </c>
    </row>
    <row r="84" spans="1:21" hidden="1" x14ac:dyDescent="0.25">
      <c r="A84" s="10" t="s">
        <v>466</v>
      </c>
      <c r="B84" s="31" t="s">
        <v>702</v>
      </c>
      <c r="C84" s="180">
        <v>47.43</v>
      </c>
      <c r="D84" s="179">
        <v>655.35</v>
      </c>
      <c r="E84" s="108">
        <f>VLOOKUP(B84,'3.2 Prices and Deflators'!$B$2:$BJ$196,61,FALSE)</f>
        <v>1.2033979750047314</v>
      </c>
      <c r="F84" s="182">
        <f t="shared" si="15"/>
        <v>57.07716595447441</v>
      </c>
      <c r="G84" s="182">
        <f t="shared" si="16"/>
        <v>788.64686291935072</v>
      </c>
      <c r="H84" s="217" cm="1">
        <f t="array" ref="H84">IF($T84&lt;&gt;"",SUMPRODUCT(($A$200:$A$205=$T84)*($B$200:$B$205))*$C84,"")</f>
        <v>70.55402340034324</v>
      </c>
      <c r="I84" s="217" cm="1">
        <f t="array" ref="I84">IF($T84&lt;&gt;"",SUMPRODUCT(($A$200:$A$205=$T84)*($B$200:$B$205))*$D84,"")</f>
        <v>974.8593555853879</v>
      </c>
      <c r="J84" s="224">
        <f>VLOOKUP(B84,'IP-OP new'!$C$6:$N$200,12,FALSE)</f>
        <v>58.186203027614646</v>
      </c>
      <c r="K84" s="224">
        <f>VLOOKUP(B84,'IP-OP new'!$C$6:$N$200,11,FALSE)</f>
        <v>803.970654736396</v>
      </c>
      <c r="L84" s="224" cm="1">
        <f t="array" ref="L84">IF($E84&lt;$B$203,$C84*$E84,SUMPRODUCT(($A$200:$A$205=$T84)*($B$200:$B$205))*$C84)</f>
        <v>57.07716595447441</v>
      </c>
      <c r="M84" s="224" cm="1">
        <f t="array" ref="M84">IF($E84&lt;$B$203,$D84*$E84,SUMPRODUCT(($A$200:$A$205=$T84)*($B$200:$B$205))*$D84)</f>
        <v>788.64686291935072</v>
      </c>
      <c r="N84" s="46">
        <f>VLOOKUP(A84,'[2]Facility visit price 2010'!$B$1:$BR$233,21,FALSE)</f>
        <v>47.43</v>
      </c>
      <c r="O84" s="108">
        <f>VLOOKUP(A84,'[2]Facility visit price 2010'!$B$1:$BR$233,33,FALSE)</f>
        <v>66.72</v>
      </c>
      <c r="P84" s="108">
        <f t="shared" si="12"/>
        <v>1.2033979750047314</v>
      </c>
      <c r="Q84" s="177">
        <f t="shared" si="13"/>
        <v>57.07716595447441</v>
      </c>
      <c r="R84" s="177">
        <f t="shared" si="14"/>
        <v>80.290712892315682</v>
      </c>
      <c r="S84" s="209">
        <f>VLOOKUP(B84,'3.2 Prices and Deflators'!$BI$3:$BL$196,4,FALSE)</f>
        <v>0</v>
      </c>
      <c r="T84" s="3" t="str">
        <f>VLOOKUP(B84,'3.1 Metadata'!$B$4:$I$197,2,FALSE)</f>
        <v>EUR</v>
      </c>
      <c r="U84" s="180">
        <v>66.72</v>
      </c>
    </row>
    <row r="85" spans="1:21" hidden="1" x14ac:dyDescent="0.25">
      <c r="A85" s="10" t="s">
        <v>467</v>
      </c>
      <c r="B85" s="31" t="s">
        <v>703</v>
      </c>
      <c r="C85" s="180">
        <v>33.08</v>
      </c>
      <c r="D85" s="179">
        <v>399</v>
      </c>
      <c r="E85" s="108">
        <f>VLOOKUP(B85,'3.2 Prices and Deflators'!$B$2:$BJ$196,61,FALSE)</f>
        <v>1.1347142165756885</v>
      </c>
      <c r="F85" s="182">
        <f t="shared" si="15"/>
        <v>37.536346284323777</v>
      </c>
      <c r="G85" s="182">
        <f t="shared" si="16"/>
        <v>452.75097241369969</v>
      </c>
      <c r="H85" s="217" cm="1">
        <f t="array" ref="H85">IF($T85&lt;&gt;"",SUMPRODUCT(($A$200:$A$205=$T85)*($B$200:$B$205))*$C85,"")</f>
        <v>49.207824037178035</v>
      </c>
      <c r="I85" s="217" cm="1">
        <f t="array" ref="I85">IF($T85&lt;&gt;"",SUMPRODUCT(($A$200:$A$205=$T85)*($B$200:$B$205))*$D85,"")</f>
        <v>593.52847009776417</v>
      </c>
      <c r="J85" s="224">
        <f>VLOOKUP(B85,'IP-OP new'!$C$6:$N$200,12,FALSE)</f>
        <v>38.0942670187152</v>
      </c>
      <c r="K85" s="224">
        <f>VLOOKUP(B85,'IP-OP new'!$C$6:$N$200,11,FALSE)</f>
        <v>459.48042746273779</v>
      </c>
      <c r="L85" s="224" cm="1">
        <f t="array" ref="L85">IF($E85&lt;$B$203,$C85*$E85,SUMPRODUCT(($A$200:$A$205=$T85)*($B$200:$B$205))*$C85)</f>
        <v>37.536346284323777</v>
      </c>
      <c r="M85" s="224" cm="1">
        <f t="array" ref="M85">IF($E85&lt;$B$203,$D85*$E85,SUMPRODUCT(($A$200:$A$205=$T85)*($B$200:$B$205))*$D85)</f>
        <v>452.75097241369969</v>
      </c>
      <c r="N85" s="46">
        <f>VLOOKUP(A85,'[2]Facility visit price 2010'!$B$1:$BR$233,21,FALSE)</f>
        <v>33.08</v>
      </c>
      <c r="O85" s="108">
        <f>VLOOKUP(A85,'[2]Facility visit price 2010'!$B$1:$BR$233,33,FALSE)</f>
        <v>46.53</v>
      </c>
      <c r="P85" s="108">
        <f t="shared" si="12"/>
        <v>1.1347142165756885</v>
      </c>
      <c r="Q85" s="177">
        <f t="shared" si="13"/>
        <v>37.536346284323777</v>
      </c>
      <c r="R85" s="177">
        <f t="shared" si="14"/>
        <v>52.798252497266787</v>
      </c>
      <c r="S85" s="209">
        <f>VLOOKUP(B85,'3.2 Prices and Deflators'!$BI$3:$BL$196,4,FALSE)</f>
        <v>0</v>
      </c>
      <c r="T85" s="3" t="str">
        <f>VLOOKUP(B85,'3.1 Metadata'!$B$4:$I$197,2,FALSE)</f>
        <v>EUR</v>
      </c>
      <c r="U85" s="180">
        <v>46.53</v>
      </c>
    </row>
    <row r="86" spans="1:21" hidden="1" x14ac:dyDescent="0.25">
      <c r="A86" s="10" t="s">
        <v>468</v>
      </c>
      <c r="B86" s="31" t="s">
        <v>704</v>
      </c>
      <c r="C86" s="180">
        <v>38.380000000000003</v>
      </c>
      <c r="D86" s="179">
        <v>489.64</v>
      </c>
      <c r="E86" s="108">
        <f>VLOOKUP(B86,'3.2 Prices and Deflators'!$B$2:$BJ$196,61,FALSE)</f>
        <v>1.1044266769901772</v>
      </c>
      <c r="F86" s="182">
        <f t="shared" si="15"/>
        <v>42.387895862882999</v>
      </c>
      <c r="G86" s="182">
        <f t="shared" si="16"/>
        <v>540.7714781214703</v>
      </c>
      <c r="H86" s="217" cm="1">
        <f t="array" ref="H86">IF($T86&lt;&gt;"",SUMPRODUCT(($A$200:$A$205=$T86)*($B$200:$B$205))*$C86,"")</f>
        <v>57.091786171308748</v>
      </c>
      <c r="I86" s="217" cm="1">
        <f t="array" ref="I86">IF($T86&lt;&gt;"",SUMPRODUCT(($A$200:$A$205=$T86)*($B$200:$B$205))*$D86,"")</f>
        <v>728.35909799165222</v>
      </c>
      <c r="J86" s="224">
        <f>VLOOKUP(B86,'IP-OP new'!$C$6:$N$200,12,FALSE)</f>
        <v>48.787900639959823</v>
      </c>
      <c r="K86" s="224">
        <f>VLOOKUP(B86,'IP-OP new'!$C$6:$N$200,11,FALSE)</f>
        <v>622.42073135356759</v>
      </c>
      <c r="L86" s="224" cm="1">
        <f t="array" ref="L86">IF($E86&lt;$B$203,$C86*$E86,SUMPRODUCT(($A$200:$A$205=$T86)*($B$200:$B$205))*$C86)</f>
        <v>42.387895862882999</v>
      </c>
      <c r="M86" s="224" cm="1">
        <f t="array" ref="M86">IF($E86&lt;$B$203,$D86*$E86,SUMPRODUCT(($A$200:$A$205=$T86)*($B$200:$B$205))*$D86)</f>
        <v>540.7714781214703</v>
      </c>
      <c r="N86" s="46">
        <f>VLOOKUP(A86,'[2]Facility visit price 2010'!$B$1:$BR$233,21,FALSE)</f>
        <v>38.380000000000003</v>
      </c>
      <c r="O86" s="108">
        <f>VLOOKUP(A86,'[2]Facility visit price 2010'!$B$1:$BR$233,33,FALSE)</f>
        <v>53.99</v>
      </c>
      <c r="P86" s="108">
        <f t="shared" si="12"/>
        <v>1.1044266769901772</v>
      </c>
      <c r="Q86" s="177">
        <f t="shared" si="13"/>
        <v>42.387895862882999</v>
      </c>
      <c r="R86" s="177">
        <f t="shared" si="14"/>
        <v>59.62799629069967</v>
      </c>
      <c r="S86" s="209">
        <f>VLOOKUP(B86,'3.2 Prices and Deflators'!$BI$3:$BL$196,4,FALSE)</f>
        <v>0</v>
      </c>
      <c r="T86" s="3" t="str">
        <f>VLOOKUP(B86,'3.1 Metadata'!$B$4:$I$197,2,FALSE)</f>
        <v>EUR</v>
      </c>
      <c r="U86" s="180">
        <v>53.99</v>
      </c>
    </row>
    <row r="87" spans="1:21" hidden="1" x14ac:dyDescent="0.25">
      <c r="A87" s="10" t="s">
        <v>469</v>
      </c>
      <c r="B87" s="31" t="s">
        <v>705</v>
      </c>
      <c r="C87" s="180">
        <v>10.77</v>
      </c>
      <c r="D87" s="179">
        <v>85.09</v>
      </c>
      <c r="E87" s="108">
        <f>VLOOKUP(B87,'3.2 Prices and Deflators'!$B$2:$BJ$196,61,FALSE)</f>
        <v>1.6842461313715074</v>
      </c>
      <c r="F87" s="182">
        <f t="shared" si="15"/>
        <v>18.139330834871135</v>
      </c>
      <c r="G87" s="182">
        <f t="shared" si="16"/>
        <v>143.31250331840155</v>
      </c>
      <c r="H87" s="217" cm="1">
        <f t="array" ref="H87">IF($T87&lt;&gt;"",SUMPRODUCT(($A$200:$A$205=$T87)*($B$200:$B$205))*$C87,"")</f>
        <v>18.531661441820948</v>
      </c>
      <c r="I87" s="217" cm="1">
        <f t="array" ref="I87">IF($T87&lt;&gt;"",SUMPRODUCT(($A$200:$A$205=$T87)*($B$200:$B$205))*$D87,"")</f>
        <v>146.41217010998557</v>
      </c>
      <c r="J87" s="224">
        <f>VLOOKUP(B87,'IP-OP new'!$C$6:$N$200,12,FALSE)</f>
        <v>13.486820649767667</v>
      </c>
      <c r="K87" s="224">
        <f>VLOOKUP(B87,'IP-OP new'!$C$6:$N$200,11,FALSE)</f>
        <v>106.55464894045782</v>
      </c>
      <c r="L87" s="224" cm="1">
        <f t="array" ref="L87">IF($E87&lt;$B$201,$C87*$E87,SUMPRODUCT(($A$200:$A$205=$T87)*($B$200:$B$205))*$C87)</f>
        <v>18.139330834871135</v>
      </c>
      <c r="M87" s="224" cm="1">
        <f t="array" ref="M87">IF($E87&lt;$B$201,$D87*$E87,SUMPRODUCT(($A$200:$A$205=$T87)*($B$200:$B$205))*$D87)</f>
        <v>143.31250331840155</v>
      </c>
      <c r="N87" s="46">
        <f>VLOOKUP(A87,'[2]Facility visit price 2010'!$B$1:$BR$233,21,FALSE)</f>
        <v>10.77</v>
      </c>
      <c r="O87" s="108">
        <f>VLOOKUP(A87,'[2]Facility visit price 2010'!$B$1:$BR$233,33,FALSE)</f>
        <v>15.15</v>
      </c>
      <c r="P87" s="108">
        <f t="shared" si="12"/>
        <v>1.6842461313715074</v>
      </c>
      <c r="Q87" s="177">
        <f t="shared" si="13"/>
        <v>18.139330834871135</v>
      </c>
      <c r="R87" s="177">
        <f t="shared" si="14"/>
        <v>25.516328890278338</v>
      </c>
      <c r="S87" s="209">
        <f>VLOOKUP(B87,'3.2 Prices and Deflators'!$BI$3:$BL$196,4,FALSE)</f>
        <v>0</v>
      </c>
      <c r="T87" s="3" t="str">
        <f>VLOOKUP(B87,'3.1 Metadata'!$B$4:$I$197,2,FALSE)</f>
        <v>AMR</v>
      </c>
      <c r="U87" s="180">
        <v>15.15</v>
      </c>
    </row>
    <row r="88" spans="1:21" hidden="1" x14ac:dyDescent="0.25">
      <c r="A88" s="10" t="s">
        <v>470</v>
      </c>
      <c r="B88" s="31" t="s">
        <v>706</v>
      </c>
      <c r="C88" s="180">
        <v>39.770000000000003</v>
      </c>
      <c r="D88" s="179">
        <v>514.26</v>
      </c>
      <c r="E88" s="108">
        <f>VLOOKUP(B88,'3.2 Prices and Deflators'!$B$2:$BJ$196,61,FALSE)</f>
        <v>1.0202047005172088</v>
      </c>
      <c r="F88" s="182">
        <f t="shared" si="15"/>
        <v>40.573540939569398</v>
      </c>
      <c r="G88" s="182">
        <f t="shared" si="16"/>
        <v>524.65046928797983</v>
      </c>
      <c r="H88" s="217" cm="1">
        <f t="array" ref="H88">IF($T88&lt;&gt;"",SUMPRODUCT(($A$200:$A$205=$T88)*($B$200:$B$205))*$C88,"")</f>
        <v>51.485382749520078</v>
      </c>
      <c r="I88" s="217" cm="1">
        <f t="array" ref="I88">IF($T88&lt;&gt;"",SUMPRODUCT(($A$200:$A$205=$T88)*($B$200:$B$205))*$D88,"")</f>
        <v>665.74988515886832</v>
      </c>
      <c r="J88" s="224">
        <f>VLOOKUP(B88,'IP-OP new'!$C$6:$N$200,12,FALSE)</f>
        <v>43.408605668346738</v>
      </c>
      <c r="K88" s="224">
        <f>VLOOKUP(B88,'IP-OP new'!$C$6:$N$200,11,FALSE)</f>
        <v>561.31027284395248</v>
      </c>
      <c r="L88" s="224" cm="1">
        <f t="array" ref="L88">IF($E88&lt;$B$205,$C88*$E88,SUMPRODUCT(($A$200:$A$205=$T88)*($B$200:$B$205))*$C88)</f>
        <v>40.573540939569398</v>
      </c>
      <c r="M88" s="224" cm="1">
        <f t="array" ref="M88">IF($E88&lt;$B$205,$D88*$E88,SUMPRODUCT(($A$200:$A$205=$T88)*($B$200:$B$205))*$D88)</f>
        <v>524.65046928797983</v>
      </c>
      <c r="N88" s="46">
        <f>VLOOKUP(A88,'[2]Facility visit price 2010'!$B$1:$BR$233,21,FALSE)</f>
        <v>39.770000000000003</v>
      </c>
      <c r="O88" s="108">
        <f>VLOOKUP(A88,'[2]Facility visit price 2010'!$B$1:$BR$233,33,FALSE)</f>
        <v>55.95</v>
      </c>
      <c r="P88" s="108">
        <f t="shared" si="12"/>
        <v>1.0202047005172088</v>
      </c>
      <c r="Q88" s="177">
        <f t="shared" si="13"/>
        <v>40.573540939569398</v>
      </c>
      <c r="R88" s="177">
        <f t="shared" si="14"/>
        <v>57.080452993937833</v>
      </c>
      <c r="S88" s="209">
        <f>VLOOKUP(B88,'3.2 Prices and Deflators'!$BI$3:$BL$196,4,FALSE)</f>
        <v>0</v>
      </c>
      <c r="T88" s="3" t="str">
        <f>VLOOKUP(B88,'3.1 Metadata'!$B$4:$I$197,2,FALSE)</f>
        <v>WPR</v>
      </c>
      <c r="U88" s="180">
        <v>55.95</v>
      </c>
    </row>
    <row r="89" spans="1:21" x14ac:dyDescent="0.25">
      <c r="A89" s="10" t="s">
        <v>471</v>
      </c>
      <c r="B89" s="31" t="s">
        <v>707</v>
      </c>
      <c r="C89" s="180">
        <v>8.56</v>
      </c>
      <c r="D89" s="179">
        <v>62.03</v>
      </c>
      <c r="E89" s="108">
        <f>VLOOKUP(B89,'3.2 Prices and Deflators'!$B$2:$BJ$196,61,FALSE)</f>
        <v>1.3246371060990567</v>
      </c>
      <c r="F89" s="182">
        <f t="shared" si="15"/>
        <v>11.338893628207925</v>
      </c>
      <c r="G89" s="182">
        <f t="shared" si="16"/>
        <v>82.167239691324497</v>
      </c>
      <c r="H89" s="217" cm="1">
        <f t="array" ref="H89">IF($T89&lt;&gt;"",SUMPRODUCT(($A$200:$A$205=$T89)*($B$200:$B$205))*$C89,"")</f>
        <v>20.925611242065926</v>
      </c>
      <c r="I89" s="217" cm="1">
        <f t="array" ref="I89">IF($T89&lt;&gt;"",SUMPRODUCT(($A$200:$A$205=$T89)*($B$200:$B$205))*$D89,"")</f>
        <v>151.63734408240063</v>
      </c>
      <c r="J89" s="224">
        <f>VLOOKUP(B89,'IP-OP new'!$C$6:$N$200,12,FALSE)</f>
        <v>10.671651885404177</v>
      </c>
      <c r="K89" s="224">
        <f>VLOOKUP(B89,'IP-OP new'!$C$6:$N$200,11,FALSE)</f>
        <v>77.332075520049202</v>
      </c>
      <c r="L89" s="224" cm="1">
        <f t="array" ref="L89">IF($E89&lt;$B$202,$C89*$E89,SUMPRODUCT(($A$200:$A$205=$T89)*($B$200:$B$205))*$C89)</f>
        <v>11.338893628207925</v>
      </c>
      <c r="M89" s="224" cm="1">
        <f t="array" ref="M89">IF($E89&lt;$B$202,$D89*$E89,SUMPRODUCT(($A$200:$A$205=$T89)*($B$200:$B$205))*$D89)</f>
        <v>82.167239691324497</v>
      </c>
      <c r="N89" s="46">
        <f>VLOOKUP(A89,'[2]Facility visit price 2010'!$B$1:$BR$233,21,FALSE)</f>
        <v>8.56</v>
      </c>
      <c r="O89" s="108">
        <f>VLOOKUP(A89,'[2]Facility visit price 2010'!$B$1:$BR$233,33,FALSE)</f>
        <v>12.04</v>
      </c>
      <c r="P89" s="108">
        <f t="shared" si="12"/>
        <v>1.3246371060990567</v>
      </c>
      <c r="Q89" s="177">
        <f t="shared" si="13"/>
        <v>11.338893628207925</v>
      </c>
      <c r="R89" s="177">
        <f t="shared" si="14"/>
        <v>15.948630757432642</v>
      </c>
      <c r="S89" s="209">
        <f>VLOOKUP(B89,'3.2 Prices and Deflators'!$BI$3:$BL$196,4,FALSE)</f>
        <v>1</v>
      </c>
      <c r="T89" s="3" t="str">
        <f>VLOOKUP(B89,'3.1 Metadata'!$B$4:$I$197,2,FALSE)</f>
        <v>EMR</v>
      </c>
      <c r="U89" s="180">
        <v>12.04</v>
      </c>
    </row>
    <row r="90" spans="1:21" x14ac:dyDescent="0.25">
      <c r="A90" s="10" t="s">
        <v>472</v>
      </c>
      <c r="B90" s="31" t="s">
        <v>708</v>
      </c>
      <c r="C90" s="180">
        <v>16.850000000000001</v>
      </c>
      <c r="D90" s="179">
        <v>157.66</v>
      </c>
      <c r="E90" s="108">
        <f>VLOOKUP(B90,'3.2 Prices and Deflators'!$B$2:$BJ$196,61,FALSE)</f>
        <v>2.2127612584473249</v>
      </c>
      <c r="F90" s="182">
        <f t="shared" si="15"/>
        <v>37.285027204837426</v>
      </c>
      <c r="G90" s="182">
        <f t="shared" si="16"/>
        <v>348.86394000680525</v>
      </c>
      <c r="H90" s="217" cm="1">
        <f t="array" ref="H90">IF($T90&lt;&gt;"",SUMPRODUCT(($A$200:$A$205=$T90)*($B$200:$B$205))*$C90,"")</f>
        <v>25.065049426434403</v>
      </c>
      <c r="I90" s="217" cm="1">
        <f t="array" ref="I90">IF($T90&lt;&gt;"",SUMPRODUCT(($A$200:$A$205=$T90)*($B$200:$B$205))*$D90,"")</f>
        <v>234.52556039000876</v>
      </c>
      <c r="J90" s="224">
        <f>VLOOKUP(B90,'IP-OP new'!$C$6:$N$200,12,FALSE)</f>
        <v>18.958630674909372</v>
      </c>
      <c r="K90" s="224">
        <f>VLOOKUP(B90,'IP-OP new'!$C$6:$N$200,11,FALSE)</f>
        <v>177.38977520511642</v>
      </c>
      <c r="L90" s="224" cm="1">
        <f t="array" ref="L90">IF($E90&lt;$B$203,$C90*$E90,SUMPRODUCT(($A$200:$A$205=$T90)*($B$200:$B$205))*$C90)</f>
        <v>25.065049426434403</v>
      </c>
      <c r="M90" s="224" cm="1">
        <f t="array" ref="M90">IF($E90&lt;$B$203,$D90*$E90,SUMPRODUCT(($A$200:$A$205=$T90)*($B$200:$B$205))*$D90)</f>
        <v>234.52556039000876</v>
      </c>
      <c r="N90" s="46">
        <f>VLOOKUP(A90,'[2]Facility visit price 2010'!$B$1:$BR$233,21,FALSE)</f>
        <v>16.850000000000001</v>
      </c>
      <c r="O90" s="108">
        <f>VLOOKUP(A90,'[2]Facility visit price 2010'!$B$1:$BR$233,33,FALSE)</f>
        <v>23.71</v>
      </c>
      <c r="P90" s="108">
        <f t="shared" si="12"/>
        <v>2.2127612584473249</v>
      </c>
      <c r="Q90" s="177">
        <f t="shared" si="13"/>
        <v>37.285027204837426</v>
      </c>
      <c r="R90" s="177">
        <f t="shared" si="14"/>
        <v>52.464569437786075</v>
      </c>
      <c r="S90" s="209">
        <f>VLOOKUP(B90,'3.2 Prices and Deflators'!$BI$3:$BL$196,4,FALSE)</f>
        <v>1</v>
      </c>
      <c r="T90" s="3" t="str">
        <f>VLOOKUP(B90,'3.1 Metadata'!$B$4:$I$197,2,FALSE)</f>
        <v>EUR</v>
      </c>
      <c r="U90" s="180">
        <v>23.71</v>
      </c>
    </row>
    <row r="91" spans="1:21" x14ac:dyDescent="0.25">
      <c r="A91" s="10" t="s">
        <v>473</v>
      </c>
      <c r="B91" s="31" t="s">
        <v>709</v>
      </c>
      <c r="C91" s="180">
        <v>2.91</v>
      </c>
      <c r="D91" s="179">
        <v>14.03</v>
      </c>
      <c r="E91" s="108">
        <f>VLOOKUP(B91,'3.2 Prices and Deflators'!$B$2:$BJ$196,61,FALSE)</f>
        <v>1.8891115616697904</v>
      </c>
      <c r="F91" s="182">
        <f t="shared" si="15"/>
        <v>5.4973146444590908</v>
      </c>
      <c r="G91" s="182">
        <f t="shared" si="16"/>
        <v>26.504235210227158</v>
      </c>
      <c r="H91" s="217" cm="1">
        <f t="array" ref="H91">IF($T91&lt;&gt;"",SUMPRODUCT(($A$200:$A$205=$T91)*($B$200:$B$205))*$C91,"")</f>
        <v>5.4936915254881704</v>
      </c>
      <c r="I91" s="217" cm="1">
        <f t="array" ref="I91">IF($T91&lt;&gt;"",SUMPRODUCT(($A$200:$A$205=$T91)*($B$200:$B$205))*$D91,"")</f>
        <v>26.486767045566676</v>
      </c>
      <c r="J91" s="224">
        <f>VLOOKUP(B91,'IP-OP new'!$C$6:$N$200,12,FALSE)</f>
        <v>4.0284809270628266</v>
      </c>
      <c r="K91" s="224">
        <f>VLOOKUP(B91,'IP-OP new'!$C$6:$N$200,11,FALSE)</f>
        <v>19.422538627729022</v>
      </c>
      <c r="L91" s="224" cm="1">
        <f t="array" ref="L91">IF($E91&lt;$B$200,$C91*$E91,SUMPRODUCT(($A$200:$A$205=$T91)*($B$200:$B$205))*$C91)</f>
        <v>5.4936915254881704</v>
      </c>
      <c r="M91" s="224" cm="1">
        <f t="array" ref="M91">IF($E91&lt;$B$200,$D91*$E91,SUMPRODUCT(($A$200:$A$205=$T91)*($B$200:$B$205))*$D91)</f>
        <v>26.486767045566676</v>
      </c>
      <c r="N91" s="46">
        <f>VLOOKUP(A91,'[2]Facility visit price 2010'!$B$1:$BR$233,21,FALSE)</f>
        <v>2.91</v>
      </c>
      <c r="O91" s="108">
        <f>VLOOKUP(A91,'[2]Facility visit price 2010'!$B$1:$BR$233,33,FALSE)</f>
        <v>4.09</v>
      </c>
      <c r="P91" s="108">
        <f t="shared" si="12"/>
        <v>1.8891115616697904</v>
      </c>
      <c r="Q91" s="177">
        <f t="shared" si="13"/>
        <v>5.4973146444590908</v>
      </c>
      <c r="R91" s="177">
        <f t="shared" si="14"/>
        <v>7.7264662872294423</v>
      </c>
      <c r="S91" s="209">
        <f>VLOOKUP(B91,'3.2 Prices and Deflators'!$BI$3:$BL$196,4,FALSE)</f>
        <v>1</v>
      </c>
      <c r="T91" s="3" t="str">
        <f>VLOOKUP(B91,'3.1 Metadata'!$B$4:$I$197,2,FALSE)</f>
        <v>AFR</v>
      </c>
      <c r="U91" s="180">
        <v>4.09</v>
      </c>
    </row>
    <row r="92" spans="1:21" hidden="1" x14ac:dyDescent="0.25">
      <c r="A92" s="10" t="s">
        <v>474</v>
      </c>
      <c r="B92" s="31" t="s">
        <v>710</v>
      </c>
      <c r="C92" s="180">
        <v>3.95</v>
      </c>
      <c r="D92" s="179">
        <v>21.41</v>
      </c>
      <c r="E92" s="108">
        <f>VLOOKUP(B92,'3.2 Prices and Deflators'!$B$2:$BJ$196,61,FALSE)</f>
        <v>1.1450586644755889</v>
      </c>
      <c r="F92" s="182">
        <f t="shared" si="15"/>
        <v>4.5229817246785764</v>
      </c>
      <c r="G92" s="182">
        <f t="shared" si="16"/>
        <v>24.515706006422359</v>
      </c>
      <c r="H92" s="217" cm="1">
        <f t="array" ref="H92">IF($T92&lt;&gt;"",SUMPRODUCT(($A$200:$A$205=$T92)*($B$200:$B$205))*$C92,"")</f>
        <v>5.1135846583003346</v>
      </c>
      <c r="I92" s="217" cm="1">
        <f t="array" ref="I92">IF($T92&lt;&gt;"",SUMPRODUCT(($A$200:$A$205=$T92)*($B$200:$B$205))*$D92,"")</f>
        <v>27.716923426382319</v>
      </c>
      <c r="J92" s="224">
        <f>VLOOKUP(B92,'IP-OP new'!$C$6:$N$200,12,FALSE)</f>
        <v>4.7367913316434507</v>
      </c>
      <c r="K92" s="224">
        <f>VLOOKUP(B92,'IP-OP new'!$C$6:$N$200,11,FALSE)</f>
        <v>25.674608205186402</v>
      </c>
      <c r="L92" s="224" cm="1">
        <f t="array" ref="L92">IF($E92&lt;$B$205,$C92*$E92,SUMPRODUCT(($A$200:$A$205=$T92)*($B$200:$B$205))*$C92)</f>
        <v>4.5229817246785764</v>
      </c>
      <c r="M92" s="224" cm="1">
        <f t="array" ref="M92">IF($E92&lt;$B$205,$D92*$E92,SUMPRODUCT(($A$200:$A$205=$T92)*($B$200:$B$205))*$D92)</f>
        <v>24.515706006422359</v>
      </c>
      <c r="N92" s="46">
        <f>VLOOKUP(A92,'[2]Facility visit price 2010'!$B$1:$BR$233,21,FALSE)</f>
        <v>3.95</v>
      </c>
      <c r="O92" s="108">
        <f>VLOOKUP(A92,'[2]Facility visit price 2010'!$B$1:$BR$233,33,FALSE)</f>
        <v>5.56</v>
      </c>
      <c r="P92" s="108">
        <f t="shared" si="12"/>
        <v>1.1450586644755889</v>
      </c>
      <c r="Q92" s="177">
        <f t="shared" si="13"/>
        <v>4.5229817246785764</v>
      </c>
      <c r="R92" s="177">
        <f t="shared" si="14"/>
        <v>6.3665261744842736</v>
      </c>
      <c r="S92" s="209">
        <f>VLOOKUP(B92,'3.2 Prices and Deflators'!$BI$3:$BL$196,4,FALSE)</f>
        <v>0</v>
      </c>
      <c r="T92" s="3" t="str">
        <f>VLOOKUP(B92,'3.1 Metadata'!$B$4:$I$197,2,FALSE)</f>
        <v>WPR</v>
      </c>
      <c r="U92" s="180">
        <v>5.56</v>
      </c>
    </row>
    <row r="93" spans="1:21" hidden="1" x14ac:dyDescent="0.25">
      <c r="A93" s="10" t="s">
        <v>475</v>
      </c>
      <c r="B93" s="31" t="s">
        <v>711</v>
      </c>
      <c r="C93" s="180">
        <v>43.39</v>
      </c>
      <c r="D93" s="179">
        <v>579.78</v>
      </c>
      <c r="E93" s="108">
        <f>VLOOKUP(B93,'3.2 Prices and Deflators'!$B$2:$BJ$196,61,FALSE)</f>
        <v>1.0486590130575613</v>
      </c>
      <c r="F93" s="182">
        <f t="shared" si="15"/>
        <v>45.501314576567587</v>
      </c>
      <c r="G93" s="182">
        <f t="shared" si="16"/>
        <v>607.99152259051289</v>
      </c>
      <c r="H93" s="217" cm="1">
        <f t="array" ref="H93">IF($T93&lt;&gt;"",SUMPRODUCT(($A$200:$A$205=$T93)*($B$200:$B$205))*$C93,"")</f>
        <v>106.07035885435053</v>
      </c>
      <c r="I93" s="217" cm="1">
        <f t="array" ref="I93">IF($T93&lt;&gt;"",SUMPRODUCT(($A$200:$A$205=$T93)*($B$200:$B$205))*$D93,"")</f>
        <v>1417.3190287295538</v>
      </c>
      <c r="J93" s="224" t="e">
        <f>VLOOKUP(B93,'IP-OP new'!$C$6:$N$200,12,FALSE)</f>
        <v>#VALUE!</v>
      </c>
      <c r="K93" s="224" t="e">
        <f>VLOOKUP(B93,'IP-OP new'!$C$6:$N$200,11,FALSE)</f>
        <v>#VALUE!</v>
      </c>
      <c r="L93" s="224" cm="1">
        <f t="array" ref="L93">IF($E93&lt;$B$202,$C93*$E93,SUMPRODUCT(($A$200:$A$205=$T93)*($B$200:$B$205))*$C93)</f>
        <v>45.501314576567587</v>
      </c>
      <c r="M93" s="224" cm="1">
        <f t="array" ref="M93">IF($E93&lt;$B$202,$D93*$E93,SUMPRODUCT(($A$200:$A$205=$T93)*($B$200:$B$205))*$D93)</f>
        <v>607.99152259051289</v>
      </c>
      <c r="N93" s="46">
        <f>VLOOKUP(A93,'[2]Facility visit price 2010'!$B$1:$BR$233,21,FALSE)</f>
        <v>43.39</v>
      </c>
      <c r="O93" s="108">
        <f>VLOOKUP(A93,'[2]Facility visit price 2010'!$B$1:$BR$233,33,FALSE)</f>
        <v>61.04</v>
      </c>
      <c r="P93" s="108">
        <f t="shared" si="12"/>
        <v>1.0486590130575613</v>
      </c>
      <c r="Q93" s="177">
        <f t="shared" si="13"/>
        <v>45.501314576567587</v>
      </c>
      <c r="R93" s="177">
        <f t="shared" si="14"/>
        <v>64.010146157033532</v>
      </c>
      <c r="S93" s="209">
        <f>VLOOKUP(B93,'3.2 Prices and Deflators'!$BI$3:$BL$196,4,FALSE)</f>
        <v>0</v>
      </c>
      <c r="T93" s="3" t="str">
        <f>VLOOKUP(B93,'3.1 Metadata'!$B$4:$I$197,2,FALSE)</f>
        <v>EMR</v>
      </c>
      <c r="U93" s="180">
        <v>61.04</v>
      </c>
    </row>
    <row r="94" spans="1:21" hidden="1" x14ac:dyDescent="0.25">
      <c r="A94" s="10" t="s">
        <v>476</v>
      </c>
      <c r="B94" s="31" t="s">
        <v>712</v>
      </c>
      <c r="C94" s="180">
        <v>3.91</v>
      </c>
      <c r="D94" s="179">
        <v>21.08</v>
      </c>
      <c r="E94" s="108">
        <f>VLOOKUP(B94,'3.2 Prices and Deflators'!$B$2:$BJ$196,61,FALSE)</f>
        <v>1.8669221845062463</v>
      </c>
      <c r="F94" s="182">
        <f t="shared" si="15"/>
        <v>7.2996657414194228</v>
      </c>
      <c r="G94" s="182">
        <f t="shared" si="16"/>
        <v>39.354719649391669</v>
      </c>
      <c r="H94" s="217" cm="1">
        <f t="array" ref="H94">IF($T94&lt;&gt;"",SUMPRODUCT(($A$200:$A$205=$T94)*($B$200:$B$205))*$C94,"")</f>
        <v>5.8162814989530274</v>
      </c>
      <c r="I94" s="217" cm="1">
        <f t="array" ref="I94">IF($T94&lt;&gt;"",SUMPRODUCT(($A$200:$A$205=$T94)*($B$200:$B$205))*$D94,"")</f>
        <v>31.357343733485884</v>
      </c>
      <c r="J94" s="224">
        <f>VLOOKUP(B94,'IP-OP new'!$C$6:$N$200,12,FALSE)</f>
        <v>6.1672901983678523</v>
      </c>
      <c r="K94" s="224">
        <f>VLOOKUP(B94,'IP-OP new'!$C$6:$N$200,11,FALSE)</f>
        <v>33.249738460765812</v>
      </c>
      <c r="L94" s="224" cm="1">
        <f t="array" ref="L94">IF($E94&lt;$B$203,$C94*$E94,SUMPRODUCT(($A$200:$A$205=$T94)*($B$200:$B$205))*$C94)</f>
        <v>5.8162814989530274</v>
      </c>
      <c r="M94" s="224" cm="1">
        <f t="array" ref="M94">IF($E94&lt;$B$203,$D94*$E94,SUMPRODUCT(($A$200:$A$205=$T94)*($B$200:$B$205))*$D94)</f>
        <v>31.357343733485884</v>
      </c>
      <c r="N94" s="46">
        <f>VLOOKUP(A94,'[2]Facility visit price 2010'!$B$1:$BR$233,21,FALSE)</f>
        <v>3.91</v>
      </c>
      <c r="O94" s="108">
        <f>VLOOKUP(A94,'[2]Facility visit price 2010'!$B$1:$BR$233,33,FALSE)</f>
        <v>5.5</v>
      </c>
      <c r="P94" s="108">
        <f t="shared" si="12"/>
        <v>1.8669221845062463</v>
      </c>
      <c r="Q94" s="177">
        <f t="shared" si="13"/>
        <v>7.2996657414194228</v>
      </c>
      <c r="R94" s="177">
        <f t="shared" si="14"/>
        <v>10.268072014784355</v>
      </c>
      <c r="S94" s="209">
        <f>VLOOKUP(B94,'3.2 Prices and Deflators'!$BI$3:$BL$196,4,FALSE)</f>
        <v>0</v>
      </c>
      <c r="T94" s="3" t="str">
        <f>VLOOKUP(B94,'3.1 Metadata'!$B$4:$I$197,2,FALSE)</f>
        <v>EUR</v>
      </c>
      <c r="U94" s="180">
        <v>5.5</v>
      </c>
    </row>
    <row r="95" spans="1:21" hidden="1" x14ac:dyDescent="0.25">
      <c r="A95" s="10" t="s">
        <v>477</v>
      </c>
      <c r="B95" s="31" t="s">
        <v>713</v>
      </c>
      <c r="C95" s="180">
        <v>4.1900000000000004</v>
      </c>
      <c r="D95" s="179">
        <v>23.19</v>
      </c>
      <c r="E95" s="108">
        <f>VLOOKUP(B95,'3.2 Prices and Deflators'!$B$2:$BJ$196,61,FALSE)</f>
        <v>1.4935477759673179</v>
      </c>
      <c r="F95" s="182">
        <f t="shared" si="15"/>
        <v>6.2579651813030628</v>
      </c>
      <c r="G95" s="182">
        <f t="shared" si="16"/>
        <v>34.635372924682102</v>
      </c>
      <c r="H95" s="217" cm="1">
        <f t="array" ref="H95">IF($T95&lt;&gt;"",SUMPRODUCT(($A$200:$A$205=$T95)*($B$200:$B$205))*$C95,"")</f>
        <v>5.4242834729818741</v>
      </c>
      <c r="I95" s="217" cm="1">
        <f t="array" ref="I95">IF($T95&lt;&gt;"",SUMPRODUCT(($A$200:$A$205=$T95)*($B$200:$B$205))*$D95,"")</f>
        <v>30.021272968603736</v>
      </c>
      <c r="J95" s="224">
        <f>VLOOKUP(B95,'IP-OP new'!$C$6:$N$200,12,FALSE)</f>
        <v>5.4506511860833999</v>
      </c>
      <c r="K95" s="224">
        <f>VLOOKUP(B95,'IP-OP new'!$C$6:$N$200,11,FALSE)</f>
        <v>30.167207877153711</v>
      </c>
      <c r="L95" s="224" cm="1">
        <f t="array" ref="L95">IF($E95&lt;$B$205,$C95*$E95,SUMPRODUCT(($A$200:$A$205=$T95)*($B$200:$B$205))*$C95)</f>
        <v>5.4242834729818741</v>
      </c>
      <c r="M95" s="224" cm="1">
        <f t="array" ref="M95">IF($E95&lt;$B$205,$D95*$E95,SUMPRODUCT(($A$200:$A$205=$T95)*($B$200:$B$205))*$D95)</f>
        <v>30.021272968603736</v>
      </c>
      <c r="N95" s="46" t="e">
        <f>VLOOKUP(A95,'[2]Facility visit price 2010'!$B$1:$BR$233,21,FALSE)</f>
        <v>#N/A</v>
      </c>
      <c r="O95" s="108" t="e">
        <f>VLOOKUP(A95,'[2]Facility visit price 2010'!$B$1:$BR$233,33,FALSE)</f>
        <v>#N/A</v>
      </c>
      <c r="P95" s="108">
        <f t="shared" si="12"/>
        <v>1.4935477759673179</v>
      </c>
      <c r="Q95" s="177" t="e">
        <f t="shared" si="13"/>
        <v>#N/A</v>
      </c>
      <c r="R95" s="177" t="e">
        <f t="shared" si="14"/>
        <v>#N/A</v>
      </c>
      <c r="S95" s="209">
        <f>VLOOKUP(B95,'3.2 Prices and Deflators'!$BI$3:$BL$196,4,FALSE)</f>
        <v>0</v>
      </c>
      <c r="T95" s="3" t="str">
        <f>VLOOKUP(B95,'3.1 Metadata'!$B$4:$I$197,2,FALSE)</f>
        <v>WPR</v>
      </c>
      <c r="U95" s="180">
        <v>5.9</v>
      </c>
    </row>
    <row r="96" spans="1:21" hidden="1" x14ac:dyDescent="0.25">
      <c r="A96" s="10" t="s">
        <v>478</v>
      </c>
      <c r="B96" s="31" t="s">
        <v>714</v>
      </c>
      <c r="C96" s="180">
        <v>22.12</v>
      </c>
      <c r="D96" s="179">
        <v>229.33</v>
      </c>
      <c r="E96" s="108">
        <f>VLOOKUP(B96,'3.2 Prices and Deflators'!$B$2:$BJ$196,61,FALSE)</f>
        <v>1.2680338605994961</v>
      </c>
      <c r="F96" s="182">
        <f t="shared" si="15"/>
        <v>28.048908996460856</v>
      </c>
      <c r="G96" s="182">
        <f t="shared" si="16"/>
        <v>290.79820525128247</v>
      </c>
      <c r="H96" s="217" cm="1">
        <f t="array" ref="H96">IF($T96&lt;&gt;"",SUMPRODUCT(($A$200:$A$205=$T96)*($B$200:$B$205))*$C96,"")</f>
        <v>32.904385359805872</v>
      </c>
      <c r="I96" s="217" cm="1">
        <f t="array" ref="I96">IF($T96&lt;&gt;"",SUMPRODUCT(($A$200:$A$205=$T96)*($B$200:$B$205))*$D96,"")</f>
        <v>341.13755400381018</v>
      </c>
      <c r="J96" s="224" t="e">
        <f>VLOOKUP(B96,'IP-OP new'!$C$6:$N$200,12,FALSE)</f>
        <v>#VALUE!</v>
      </c>
      <c r="K96" s="224" t="e">
        <f>VLOOKUP(B96,'IP-OP new'!$C$6:$N$200,11,FALSE)</f>
        <v>#VALUE!</v>
      </c>
      <c r="L96" s="224" cm="1">
        <f t="array" ref="L96">IF($E96&lt;$B$203,$C96*$E96,SUMPRODUCT(($A$200:$A$205=$T96)*($B$200:$B$205))*$C96)</f>
        <v>28.048908996460856</v>
      </c>
      <c r="M96" s="224" cm="1">
        <f t="array" ref="M96">IF($E96&lt;$B$203,$D96*$E96,SUMPRODUCT(($A$200:$A$205=$T96)*($B$200:$B$205))*$D96)</f>
        <v>290.79820525128247</v>
      </c>
      <c r="N96" s="46">
        <f>VLOOKUP(A96,'[2]Facility visit price 2010'!$B$1:$BR$233,21,FALSE)</f>
        <v>22.12</v>
      </c>
      <c r="O96" s="108">
        <f>VLOOKUP(A96,'[2]Facility visit price 2010'!$B$1:$BR$233,33,FALSE)</f>
        <v>31.13</v>
      </c>
      <c r="P96" s="108">
        <f t="shared" si="12"/>
        <v>1.2680338605994961</v>
      </c>
      <c r="Q96" s="177">
        <f t="shared" si="13"/>
        <v>28.048908996460856</v>
      </c>
      <c r="R96" s="177">
        <f t="shared" si="14"/>
        <v>39.473894080462308</v>
      </c>
      <c r="S96" s="209">
        <f>VLOOKUP(B96,'3.2 Prices and Deflators'!$BI$3:$BL$196,4,FALSE)</f>
        <v>0</v>
      </c>
      <c r="T96" s="3" t="str">
        <f>VLOOKUP(B96,'3.1 Metadata'!$B$4:$I$197,2,FALSE)</f>
        <v>EUR</v>
      </c>
      <c r="U96" s="180">
        <v>31.13</v>
      </c>
    </row>
    <row r="97" spans="1:21" hidden="1" x14ac:dyDescent="0.25">
      <c r="A97" s="10" t="s">
        <v>479</v>
      </c>
      <c r="B97" s="31" t="s">
        <v>715</v>
      </c>
      <c r="C97" s="180">
        <v>18.27</v>
      </c>
      <c r="D97" s="179">
        <v>176.16</v>
      </c>
      <c r="E97" s="108">
        <f>VLOOKUP(B97,'3.2 Prices and Deflators'!$B$2:$BJ$196,61,FALSE)</f>
        <v>1.3475812268997647</v>
      </c>
      <c r="F97" s="182">
        <f t="shared" si="15"/>
        <v>24.620309015458702</v>
      </c>
      <c r="G97" s="182">
        <f t="shared" si="16"/>
        <v>237.38990893066253</v>
      </c>
      <c r="H97" s="217" cm="1">
        <f t="array" ref="H97">IF($T97&lt;&gt;"",SUMPRODUCT(($A$200:$A$205=$T97)*($B$200:$B$205))*$C97,"")</f>
        <v>44.662490349596311</v>
      </c>
      <c r="I97" s="217" cm="1">
        <f t="array" ref="I97">IF($T97&lt;&gt;"",SUMPRODUCT(($A$200:$A$205=$T97)*($B$200:$B$205))*$D97,"")</f>
        <v>430.63734537410437</v>
      </c>
      <c r="J97" s="224">
        <f>VLOOKUP(B97,'IP-OP new'!$C$6:$N$200,12,FALSE)</f>
        <v>26.262737859863293</v>
      </c>
      <c r="K97" s="224">
        <f>VLOOKUP(B97,'IP-OP new'!$C$6:$N$200,11,FALSE)</f>
        <v>253.22626718081654</v>
      </c>
      <c r="L97" s="224" cm="1">
        <f t="array" ref="L97">IF($E97&lt;$B$202,$C97*$E97,SUMPRODUCT(($A$200:$A$205=$T97)*($B$200:$B$205))*$C97)</f>
        <v>24.620309015458702</v>
      </c>
      <c r="M97" s="224" cm="1">
        <f t="array" ref="M97">IF($E97&lt;$B$202,$D97*$E97,SUMPRODUCT(($A$200:$A$205=$T97)*($B$200:$B$205))*$D97)</f>
        <v>237.38990893066253</v>
      </c>
      <c r="N97" s="46">
        <f>VLOOKUP(A97,'[2]Facility visit price 2010'!$B$1:$BR$233,21,FALSE)</f>
        <v>18.27</v>
      </c>
      <c r="O97" s="108">
        <f>VLOOKUP(A97,'[2]Facility visit price 2010'!$B$1:$BR$233,33,FALSE)</f>
        <v>25.7</v>
      </c>
      <c r="P97" s="108">
        <f t="shared" si="12"/>
        <v>1.3475812268997647</v>
      </c>
      <c r="Q97" s="177">
        <f t="shared" si="13"/>
        <v>24.620309015458702</v>
      </c>
      <c r="R97" s="177">
        <f t="shared" si="14"/>
        <v>34.63283753132395</v>
      </c>
      <c r="S97" s="209">
        <f>VLOOKUP(B97,'3.2 Prices and Deflators'!$BI$3:$BL$196,4,FALSE)</f>
        <v>0</v>
      </c>
      <c r="T97" s="3" t="str">
        <f>VLOOKUP(B97,'3.1 Metadata'!$B$4:$I$197,2,FALSE)</f>
        <v>EMR</v>
      </c>
      <c r="U97" s="180">
        <v>25.7</v>
      </c>
    </row>
    <row r="98" spans="1:21" hidden="1" x14ac:dyDescent="0.25">
      <c r="A98" s="10" t="s">
        <v>480</v>
      </c>
      <c r="B98" s="31" t="s">
        <v>716</v>
      </c>
      <c r="C98" s="180">
        <v>3.13</v>
      </c>
      <c r="D98" s="179">
        <v>15.54</v>
      </c>
      <c r="E98" s="108">
        <f>VLOOKUP(B98,'3.2 Prices and Deflators'!$B$2:$BJ$196,61,FALSE)</f>
        <v>1.7823120330339561</v>
      </c>
      <c r="F98" s="182">
        <f t="shared" si="15"/>
        <v>5.5786366633962823</v>
      </c>
      <c r="G98" s="182">
        <f t="shared" si="16"/>
        <v>27.697128993347675</v>
      </c>
      <c r="H98" s="217" cm="1">
        <f t="array" ref="H98">IF($T98&lt;&gt;"",SUMPRODUCT(($A$200:$A$205=$T98)*($B$200:$B$205))*$C98,"")</f>
        <v>5.9090221562810896</v>
      </c>
      <c r="I98" s="217" cm="1">
        <f t="array" ref="I98">IF($T98&lt;&gt;"",SUMPRODUCT(($A$200:$A$205=$T98)*($B$200:$B$205))*$D98,"")</f>
        <v>29.33744546600899</v>
      </c>
      <c r="J98" s="224">
        <f>VLOOKUP(B98,'IP-OP new'!$C$6:$N$200,12,FALSE)</f>
        <v>3.3882970080598263</v>
      </c>
      <c r="K98" s="224">
        <f>VLOOKUP(B98,'IP-OP new'!$C$6:$N$200,11,FALSE)</f>
        <v>16.822407509664441</v>
      </c>
      <c r="L98" s="224" cm="1">
        <f t="array" ref="L98">IF($E98&lt;$B$200,$C98*$E98,SUMPRODUCT(($A$200:$A$205=$T98)*($B$200:$B$205))*$C98)</f>
        <v>5.5786366633962823</v>
      </c>
      <c r="M98" s="224" cm="1">
        <f t="array" ref="M98">IF($E98&lt;$B$200,$D98*$E98,SUMPRODUCT(($A$200:$A$205=$T98)*($B$200:$B$205))*$D98)</f>
        <v>27.697128993347675</v>
      </c>
      <c r="N98" s="46">
        <f>VLOOKUP(A98,'[2]Facility visit price 2010'!$B$1:$BR$233,21,FALSE)</f>
        <v>3.13</v>
      </c>
      <c r="O98" s="108">
        <f>VLOOKUP(A98,'[2]Facility visit price 2010'!$B$1:$BR$233,33,FALSE)</f>
        <v>4.41</v>
      </c>
      <c r="P98" s="108">
        <f t="shared" si="12"/>
        <v>1.7823120330339561</v>
      </c>
      <c r="Q98" s="177">
        <f t="shared" si="13"/>
        <v>5.5786366633962823</v>
      </c>
      <c r="R98" s="177">
        <f t="shared" si="14"/>
        <v>7.8599960656797467</v>
      </c>
      <c r="S98" s="209">
        <f>VLOOKUP(B98,'3.2 Prices and Deflators'!$BI$3:$BL$196,4,FALSE)</f>
        <v>0</v>
      </c>
      <c r="T98" s="3" t="str">
        <f>VLOOKUP(B98,'3.1 Metadata'!$B$4:$I$197,2,FALSE)</f>
        <v>AFR</v>
      </c>
      <c r="U98" s="180">
        <v>4.41</v>
      </c>
    </row>
    <row r="99" spans="1:21" hidden="1" x14ac:dyDescent="0.25">
      <c r="A99" s="10" t="s">
        <v>481</v>
      </c>
      <c r="B99" s="31" t="s">
        <v>717</v>
      </c>
      <c r="C99" s="180">
        <v>1.1299999999999999</v>
      </c>
      <c r="D99" s="179">
        <v>3.81</v>
      </c>
      <c r="E99" s="108">
        <f>VLOOKUP(B99,'3.2 Prices and Deflators'!$B$2:$BJ$196,61,FALSE)</f>
        <v>1.3057218303269413</v>
      </c>
      <c r="F99" s="182">
        <f t="shared" si="15"/>
        <v>1.4754656682694436</v>
      </c>
      <c r="G99" s="182">
        <f t="shared" si="16"/>
        <v>4.9748001735456464</v>
      </c>
      <c r="H99" s="217" cm="1">
        <f t="array" ref="H99">IF($T99&lt;&gt;"",SUMPRODUCT(($A$200:$A$205=$T99)*($B$200:$B$205))*$C99,"")</f>
        <v>2.1332891490727257</v>
      </c>
      <c r="I99" s="217" cm="1">
        <f t="array" ref="I99">IF($T99&lt;&gt;"",SUMPRODUCT(($A$200:$A$205=$T99)*($B$200:$B$205))*$D99,"")</f>
        <v>7.1927713787319343</v>
      </c>
      <c r="J99" s="224">
        <f>VLOOKUP(B99,'IP-OP new'!$C$6:$N$200,12,FALSE)</f>
        <v>116.1024236671275</v>
      </c>
      <c r="K99" s="224">
        <f>VLOOKUP(B99,'IP-OP new'!$C$6:$N$200,11,FALSE)</f>
        <v>391.46038422279275</v>
      </c>
      <c r="L99" s="224" cm="1">
        <f t="array" ref="L99">IF($E99&lt;$B$200,$C99*$E99,SUMPRODUCT(($A$200:$A$205=$T99)*($B$200:$B$205))*$C99)</f>
        <v>1.4754656682694436</v>
      </c>
      <c r="M99" s="224" cm="1">
        <f t="array" ref="M99">IF($E99&lt;$B$200,$D99*$E99,SUMPRODUCT(($A$200:$A$205=$T99)*($B$200:$B$205))*$D99)</f>
        <v>4.9748001735456464</v>
      </c>
      <c r="N99" s="46">
        <f>VLOOKUP(A99,'[2]Facility visit price 2010'!$B$1:$BR$233,21,FALSE)</f>
        <v>1.1299999999999999</v>
      </c>
      <c r="O99" s="108">
        <f>VLOOKUP(A99,'[2]Facility visit price 2010'!$B$1:$BR$233,33,FALSE)</f>
        <v>1.59</v>
      </c>
      <c r="P99" s="108">
        <f t="shared" ref="P99:P130" si="17">E99</f>
        <v>1.3057218303269413</v>
      </c>
      <c r="Q99" s="177">
        <f t="shared" ref="Q99:Q130" si="18">N99*P99</f>
        <v>1.4754656682694436</v>
      </c>
      <c r="R99" s="177">
        <f t="shared" ref="R99:R130" si="19">O99*P99</f>
        <v>2.076097710219837</v>
      </c>
      <c r="S99" s="209">
        <f>VLOOKUP(B99,'3.2 Prices and Deflators'!$BI$3:$BL$196,4,FALSE)</f>
        <v>0</v>
      </c>
      <c r="T99" s="3" t="str">
        <f>VLOOKUP(B99,'3.1 Metadata'!$B$4:$I$197,2,FALSE)</f>
        <v>AFR</v>
      </c>
      <c r="U99" s="180">
        <v>1.59</v>
      </c>
    </row>
    <row r="100" spans="1:21" hidden="1" x14ac:dyDescent="0.25">
      <c r="A100" s="10" t="s">
        <v>482</v>
      </c>
      <c r="B100" s="31" t="s">
        <v>718</v>
      </c>
      <c r="C100" s="180">
        <v>22.48</v>
      </c>
      <c r="D100" s="179">
        <v>234.37</v>
      </c>
      <c r="E100" s="108">
        <f>VLOOKUP(B100,'3.2 Prices and Deflators'!$B$2:$BJ$196,61,FALSE)</f>
        <v>1.0442234990633148</v>
      </c>
      <c r="F100" s="182">
        <f t="shared" si="15"/>
        <v>23.474144258943316</v>
      </c>
      <c r="G100" s="182">
        <f t="shared" si="16"/>
        <v>244.7346614754691</v>
      </c>
      <c r="H100" s="217" cm="1">
        <f t="array" ref="H100">IF($T100&lt;&gt;"",SUMPRODUCT(($A$200:$A$205=$T100)*($B$200:$B$205))*$C100,"")</f>
        <v>54.954175317948831</v>
      </c>
      <c r="I100" s="217" cm="1">
        <f t="array" ref="I100">IF($T100&lt;&gt;"",SUMPRODUCT(($A$200:$A$205=$T100)*($B$200:$B$205))*$D100,"")</f>
        <v>572.93639098165784</v>
      </c>
      <c r="J100" s="224">
        <f>VLOOKUP(B100,'IP-OP new'!$C$6:$N$200,12,FALSE)</f>
        <v>18.314090705524332</v>
      </c>
      <c r="K100" s="224">
        <f>VLOOKUP(B100,'IP-OP new'!$C$6:$N$200,11,FALSE)</f>
        <v>190.93743054509511</v>
      </c>
      <c r="L100" s="224" cm="1">
        <f t="array" ref="L100">IF($E100&lt;$B$202,$C100*$E100,SUMPRODUCT(($A$200:$A$205=$T100)*($B$200:$B$205))*$C100)</f>
        <v>23.474144258943316</v>
      </c>
      <c r="M100" s="224" cm="1">
        <f t="array" ref="M100">IF($E100&lt;$B$202,$D100*$E100,SUMPRODUCT(($A$200:$A$205=$T100)*($B$200:$B$205))*$D100)</f>
        <v>244.7346614754691</v>
      </c>
      <c r="N100" s="46">
        <f>VLOOKUP(A100,'[2]Facility visit price 2010'!$B$1:$BR$233,21,FALSE)</f>
        <v>22.48</v>
      </c>
      <c r="O100" s="108">
        <f>VLOOKUP(A100,'[2]Facility visit price 2010'!$B$1:$BR$233,33,FALSE)</f>
        <v>31.62</v>
      </c>
      <c r="P100" s="108">
        <f t="shared" si="17"/>
        <v>1.0442234990633148</v>
      </c>
      <c r="Q100" s="177">
        <f t="shared" si="18"/>
        <v>23.474144258943316</v>
      </c>
      <c r="R100" s="177">
        <f t="shared" si="19"/>
        <v>33.018347040382018</v>
      </c>
      <c r="S100" s="209">
        <f>VLOOKUP(B100,'3.2 Prices and Deflators'!$BI$3:$BL$196,4,FALSE)</f>
        <v>0</v>
      </c>
      <c r="T100" s="3" t="str">
        <f>VLOOKUP(B100,'3.1 Metadata'!$B$4:$I$197,2,FALSE)</f>
        <v>EMR</v>
      </c>
      <c r="U100" s="180">
        <v>31.62</v>
      </c>
    </row>
    <row r="101" spans="1:21" hidden="1" x14ac:dyDescent="0.25">
      <c r="A101" s="10" t="s">
        <v>483</v>
      </c>
      <c r="B101" s="31" t="s">
        <v>719</v>
      </c>
      <c r="C101" s="180">
        <v>23.46</v>
      </c>
      <c r="D101" s="179">
        <v>248.53</v>
      </c>
      <c r="E101" s="108">
        <f>VLOOKUP(B101,'3.2 Prices and Deflators'!$B$2:$BJ$196,61,FALSE)</f>
        <v>1.2445971978142918</v>
      </c>
      <c r="F101" s="182">
        <f t="shared" si="15"/>
        <v>29.198250260723288</v>
      </c>
      <c r="G101" s="182">
        <f t="shared" si="16"/>
        <v>309.31974157278592</v>
      </c>
      <c r="H101" s="217" cm="1">
        <f t="array" ref="H101">IF($T101&lt;&gt;"",SUMPRODUCT(($A$200:$A$205=$T101)*($B$200:$B$205))*$C101,"")</f>
        <v>34.897688993718162</v>
      </c>
      <c r="I101" s="217" cm="1">
        <f t="array" ref="I101">IF($T101&lt;&gt;"",SUMPRODUCT(($A$200:$A$205=$T101)*($B$200:$B$205))*$D101,"")</f>
        <v>369.69832248971761</v>
      </c>
      <c r="J101" s="224">
        <f>VLOOKUP(B101,'IP-OP new'!$C$6:$N$200,12,FALSE)</f>
        <v>100.16852450375255</v>
      </c>
      <c r="K101" s="224">
        <f>VLOOKUP(B101,'IP-OP new'!$C$6:$N$200,11,FALSE)</f>
        <v>1061.162975060427</v>
      </c>
      <c r="L101" s="224" cm="1">
        <f t="array" ref="L101">IF($E101&lt;$B$203,$C101*$E101,SUMPRODUCT(($A$200:$A$205=$T101)*($B$200:$B$205))*$C101)</f>
        <v>29.198250260723288</v>
      </c>
      <c r="M101" s="224" cm="1">
        <f t="array" ref="M101">IF($E101&lt;$B$203,$D101*$E101,SUMPRODUCT(($A$200:$A$205=$T101)*($B$200:$B$205))*$D101)</f>
        <v>309.31974157278592</v>
      </c>
      <c r="N101" s="46">
        <f>VLOOKUP(A101,'[2]Facility visit price 2010'!$B$1:$BR$233,21,FALSE)</f>
        <v>23.46</v>
      </c>
      <c r="O101" s="108">
        <f>VLOOKUP(A101,'[2]Facility visit price 2010'!$B$1:$BR$233,33,FALSE)</f>
        <v>33</v>
      </c>
      <c r="P101" s="108">
        <f t="shared" si="17"/>
        <v>1.2445971978142918</v>
      </c>
      <c r="Q101" s="177">
        <f t="shared" si="18"/>
        <v>29.198250260723288</v>
      </c>
      <c r="R101" s="177">
        <f t="shared" si="19"/>
        <v>41.071707527871631</v>
      </c>
      <c r="S101" s="209">
        <f>VLOOKUP(B101,'3.2 Prices and Deflators'!$BI$3:$BL$196,4,FALSE)</f>
        <v>0</v>
      </c>
      <c r="T101" s="3" t="str">
        <f>VLOOKUP(B101,'3.1 Metadata'!$B$4:$I$197,2,FALSE)</f>
        <v>EUR</v>
      </c>
      <c r="U101" s="180">
        <v>33</v>
      </c>
    </row>
    <row r="102" spans="1:21" hidden="1" x14ac:dyDescent="0.25">
      <c r="A102" s="10" t="s">
        <v>484</v>
      </c>
      <c r="B102" s="31" t="s">
        <v>720</v>
      </c>
      <c r="C102" s="180">
        <v>89.53</v>
      </c>
      <c r="D102" s="179">
        <v>1572.08</v>
      </c>
      <c r="E102" s="108">
        <f>VLOOKUP(B102,'3.2 Prices and Deflators'!$B$2:$BJ$196,61,FALSE)</f>
        <v>1.1865808106395208</v>
      </c>
      <c r="F102" s="182">
        <f t="shared" si="15"/>
        <v>106.2345799765563</v>
      </c>
      <c r="G102" s="182">
        <f t="shared" si="16"/>
        <v>1865.3999607901778</v>
      </c>
      <c r="H102" s="217" cm="1">
        <f t="array" ref="H102">IF($T102&lt;&gt;"",SUMPRODUCT(($A$200:$A$205=$T102)*($B$200:$B$205))*$C102,"")</f>
        <v>133.17945846579656</v>
      </c>
      <c r="I102" s="217" cm="1">
        <f t="array" ref="I102">IF($T102&lt;&gt;"",SUMPRODUCT(($A$200:$A$205=$T102)*($B$200:$B$205))*$D102,"")</f>
        <v>2338.5319229856968</v>
      </c>
      <c r="J102" s="224">
        <f>VLOOKUP(B102,'IP-OP new'!$C$6:$N$200,12,FALSE)</f>
        <v>113.67314279873085</v>
      </c>
      <c r="K102" s="224">
        <f>VLOOKUP(B102,'IP-OP new'!$C$6:$N$200,11,FALSE)</f>
        <v>1996.0155738973397</v>
      </c>
      <c r="L102" s="224" cm="1">
        <f t="array" ref="L102">IF($E102&lt;$B$203,$C102*$E102,SUMPRODUCT(($A$200:$A$205=$T102)*($B$200:$B$205))*$C102)</f>
        <v>106.2345799765563</v>
      </c>
      <c r="M102" s="224" cm="1">
        <f t="array" ref="M102">IF($E102&lt;$B$203,$D102*$E102,SUMPRODUCT(($A$200:$A$205=$T102)*($B$200:$B$205))*$D102)</f>
        <v>1865.3999607901778</v>
      </c>
      <c r="N102" s="46">
        <f>VLOOKUP(A102,'[2]Facility visit price 2010'!$B$1:$BR$233,21,FALSE)</f>
        <v>89.53</v>
      </c>
      <c r="O102" s="108">
        <f>VLOOKUP(A102,'[2]Facility visit price 2010'!$B$1:$BR$233,33,FALSE)</f>
        <v>125.95</v>
      </c>
      <c r="P102" s="108">
        <f t="shared" si="17"/>
        <v>1.1865808106395208</v>
      </c>
      <c r="Q102" s="177">
        <f t="shared" si="18"/>
        <v>106.2345799765563</v>
      </c>
      <c r="R102" s="177">
        <f t="shared" si="19"/>
        <v>149.44985310004765</v>
      </c>
      <c r="S102" s="209">
        <f>VLOOKUP(B102,'3.2 Prices and Deflators'!$BI$3:$BL$196,4,FALSE)</f>
        <v>0</v>
      </c>
      <c r="T102" s="3" t="str">
        <f>VLOOKUP(B102,'3.1 Metadata'!$B$4:$I$197,2,FALSE)</f>
        <v>EUR</v>
      </c>
      <c r="U102" s="180">
        <v>125.95</v>
      </c>
    </row>
    <row r="103" spans="1:21" x14ac:dyDescent="0.25">
      <c r="A103" s="10" t="s">
        <v>485</v>
      </c>
      <c r="B103" s="31" t="s">
        <v>721</v>
      </c>
      <c r="C103" s="180">
        <v>1.79</v>
      </c>
      <c r="D103" s="179">
        <v>7.19</v>
      </c>
      <c r="E103" s="108">
        <f>VLOOKUP(B103,'3.2 Prices and Deflators'!$B$2:$BJ$196,61,FALSE)</f>
        <v>1.8411966379775908</v>
      </c>
      <c r="F103" s="182">
        <f t="shared" si="15"/>
        <v>3.2957419819798877</v>
      </c>
      <c r="G103" s="182">
        <f t="shared" si="16"/>
        <v>13.238203827058879</v>
      </c>
      <c r="H103" s="217" cm="1">
        <f t="array" ref="H103">IF($T103&lt;&gt;"",SUMPRODUCT(($A$200:$A$205=$T103)*($B$200:$B$205))*$C103,"")</f>
        <v>3.379281041451486</v>
      </c>
      <c r="I103" s="217" cm="1">
        <f t="array" ref="I103">IF($T103&lt;&gt;"",SUMPRODUCT(($A$200:$A$205=$T103)*($B$200:$B$205))*$D103,"")</f>
        <v>13.573760160914071</v>
      </c>
      <c r="J103" s="224">
        <f>VLOOKUP(B103,'IP-OP new'!$C$6:$N$200,12,FALSE)</f>
        <v>1.8590702622305373</v>
      </c>
      <c r="K103" s="224">
        <f>VLOOKUP(B103,'IP-OP new'!$C$6:$N$200,11,FALSE)</f>
        <v>7.4674386510824364</v>
      </c>
      <c r="L103" s="224" cm="1">
        <f t="array" ref="L103">IF($E103&lt;$B$200,$C103*$E103,SUMPRODUCT(($A$200:$A$205=$T103)*($B$200:$B$205))*$C103)</f>
        <v>3.2957419819798877</v>
      </c>
      <c r="M103" s="224" cm="1">
        <f t="array" ref="M103">IF($E103&lt;$B$200,$D103*$E103,SUMPRODUCT(($A$200:$A$205=$T103)*($B$200:$B$205))*$D103)</f>
        <v>13.238203827058879</v>
      </c>
      <c r="N103" s="46">
        <f>VLOOKUP(A103,'[2]Facility visit price 2010'!$B$1:$BR$233,21,FALSE)</f>
        <v>1.79</v>
      </c>
      <c r="O103" s="108">
        <f>VLOOKUP(A103,'[2]Facility visit price 2010'!$B$1:$BR$233,33,FALSE)</f>
        <v>2.52</v>
      </c>
      <c r="P103" s="108">
        <f t="shared" si="17"/>
        <v>1.8411966379775908</v>
      </c>
      <c r="Q103" s="177">
        <f t="shared" si="18"/>
        <v>3.2957419819798877</v>
      </c>
      <c r="R103" s="177">
        <f t="shared" si="19"/>
        <v>4.6398155277035285</v>
      </c>
      <c r="S103" s="209">
        <f>VLOOKUP(B103,'3.2 Prices and Deflators'!$BI$3:$BL$196,4,FALSE)</f>
        <v>1</v>
      </c>
      <c r="T103" s="3" t="str">
        <f>VLOOKUP(B103,'3.1 Metadata'!$B$4:$I$197,2,FALSE)</f>
        <v>AFR</v>
      </c>
      <c r="U103" s="180">
        <v>2.52</v>
      </c>
    </row>
    <row r="104" spans="1:21" x14ac:dyDescent="0.25">
      <c r="A104" s="10" t="s">
        <v>486</v>
      </c>
      <c r="B104" s="31" t="s">
        <v>722</v>
      </c>
      <c r="C104" s="180">
        <v>1.67</v>
      </c>
      <c r="D104" s="179">
        <v>6.53</v>
      </c>
      <c r="E104" s="108">
        <f>VLOOKUP(B104,'3.2 Prices and Deflators'!$B$2:$BJ$196,61,FALSE)</f>
        <v>5.4777313965089665</v>
      </c>
      <c r="F104" s="182">
        <f t="shared" si="15"/>
        <v>9.1478114321699735</v>
      </c>
      <c r="G104" s="182">
        <f t="shared" si="16"/>
        <v>35.769586019203551</v>
      </c>
      <c r="H104" s="217" cm="1">
        <f t="array" ref="H104">IF($T104&lt;&gt;"",SUMPRODUCT(($A$200:$A$205=$T104)*($B$200:$B$205))*$C104,"")</f>
        <v>3.1527370610189842</v>
      </c>
      <c r="I104" s="217" cm="1">
        <f t="array" ref="I104">IF($T104&lt;&gt;"",SUMPRODUCT(($A$200:$A$205=$T104)*($B$200:$B$205))*$D104,"")</f>
        <v>12.32776826853531</v>
      </c>
      <c r="J104" s="224">
        <f>VLOOKUP(B104,'IP-OP new'!$C$6:$N$200,12,FALSE)</f>
        <v>2.485632317517994</v>
      </c>
      <c r="K104" s="224">
        <f>VLOOKUP(B104,'IP-OP new'!$C$6:$N$200,11,FALSE)</f>
        <v>9.7192688822709599</v>
      </c>
      <c r="L104" s="224" cm="1">
        <f t="array" ref="L104">IF($E104&lt;$B$200,$C104*$E104,SUMPRODUCT(($A$200:$A$205=$T104)*($B$200:$B$205))*$C104)</f>
        <v>3.1527370610189842</v>
      </c>
      <c r="M104" s="224" cm="1">
        <f t="array" ref="M104">IF($E104&lt;$B$200,$D104*$E104,SUMPRODUCT(($A$200:$A$205=$T104)*($B$200:$B$205))*$D104)</f>
        <v>12.32776826853531</v>
      </c>
      <c r="N104" s="46">
        <f>VLOOKUP(A104,'[2]Facility visit price 2010'!$B$1:$BR$233,21,FALSE)</f>
        <v>1.67</v>
      </c>
      <c r="O104" s="108">
        <f>VLOOKUP(A104,'[2]Facility visit price 2010'!$B$1:$BR$233,33,FALSE)</f>
        <v>2.35</v>
      </c>
      <c r="P104" s="108">
        <f t="shared" si="17"/>
        <v>5.4777313965089665</v>
      </c>
      <c r="Q104" s="177">
        <f t="shared" si="18"/>
        <v>9.1478114321699735</v>
      </c>
      <c r="R104" s="177">
        <f t="shared" si="19"/>
        <v>12.872668781796072</v>
      </c>
      <c r="S104" s="209">
        <f>VLOOKUP(B104,'3.2 Prices and Deflators'!$BI$3:$BL$196,4,FALSE)</f>
        <v>1</v>
      </c>
      <c r="T104" s="3" t="str">
        <f>VLOOKUP(B104,'3.1 Metadata'!$B$4:$I$197,2,FALSE)</f>
        <v>AFR</v>
      </c>
      <c r="U104" s="180">
        <v>2.35</v>
      </c>
    </row>
    <row r="105" spans="1:21" x14ac:dyDescent="0.25">
      <c r="A105" s="10" t="s">
        <v>487</v>
      </c>
      <c r="B105" s="31" t="s">
        <v>723</v>
      </c>
      <c r="C105" s="180">
        <v>20.149999999999999</v>
      </c>
      <c r="D105" s="179">
        <v>201.68</v>
      </c>
      <c r="E105" s="108">
        <f>VLOOKUP(B105,'3.2 Prices and Deflators'!$B$2:$BJ$196,61,FALSE)</f>
        <v>1.175150117749552</v>
      </c>
      <c r="F105" s="182">
        <f t="shared" si="15"/>
        <v>23.679274872653473</v>
      </c>
      <c r="G105" s="182">
        <f t="shared" si="16"/>
        <v>237.00427574772965</v>
      </c>
      <c r="H105" s="217" cm="1">
        <f t="array" ref="H105">IF($T105&lt;&gt;"",SUMPRODUCT(($A$200:$A$205=$T105)*($B$200:$B$205))*$C105,"")</f>
        <v>26.085754649304235</v>
      </c>
      <c r="I105" s="217" cm="1">
        <f t="array" ref="I105">IF($T105&lt;&gt;"",SUMPRODUCT(($A$200:$A$205=$T105)*($B$200:$B$205))*$D105,"")</f>
        <v>261.09057060405354</v>
      </c>
      <c r="J105" s="224">
        <f>VLOOKUP(B105,'IP-OP new'!$C$6:$N$200,12,FALSE)</f>
        <v>20.885655167488981</v>
      </c>
      <c r="K105" s="224">
        <f>VLOOKUP(B105,'IP-OP new'!$C$6:$N$200,11,FALSE)</f>
        <v>209.04312328432647</v>
      </c>
      <c r="L105" s="224" cm="1">
        <f t="array" ref="L105">IF($E105&lt;$B$205,$C105*$E105,SUMPRODUCT(($A$200:$A$205=$T105)*($B$200:$B$205))*$C105)</f>
        <v>23.679274872653473</v>
      </c>
      <c r="M105" s="224" cm="1">
        <f t="array" ref="M105">IF($E105&lt;$B$205,$D105*$E105,SUMPRODUCT(($A$200:$A$205=$T105)*($B$200:$B$205))*$D105)</f>
        <v>237.00427574772965</v>
      </c>
      <c r="N105" s="46">
        <f>VLOOKUP(A105,'[2]Facility visit price 2010'!$B$1:$BR$233,21,FALSE)</f>
        <v>20.149999999999999</v>
      </c>
      <c r="O105" s="108">
        <f>VLOOKUP(A105,'[2]Facility visit price 2010'!$B$1:$BR$233,33,FALSE)</f>
        <v>28.35</v>
      </c>
      <c r="P105" s="108">
        <f t="shared" si="17"/>
        <v>1.175150117749552</v>
      </c>
      <c r="Q105" s="177">
        <f t="shared" si="18"/>
        <v>23.679274872653473</v>
      </c>
      <c r="R105" s="177">
        <f t="shared" si="19"/>
        <v>33.315505838199805</v>
      </c>
      <c r="S105" s="209">
        <f>VLOOKUP(B105,'3.2 Prices and Deflators'!$BI$3:$BL$196,4,FALSE)</f>
        <v>1</v>
      </c>
      <c r="T105" s="3" t="str">
        <f>VLOOKUP(B105,'3.1 Metadata'!$B$4:$I$197,2,FALSE)</f>
        <v>WPR</v>
      </c>
      <c r="U105" s="180">
        <v>28.35</v>
      </c>
    </row>
    <row r="106" spans="1:21" hidden="1" x14ac:dyDescent="0.25">
      <c r="A106" s="10" t="s">
        <v>488</v>
      </c>
      <c r="B106" s="31" t="s">
        <v>724</v>
      </c>
      <c r="C106" s="180">
        <v>11.69</v>
      </c>
      <c r="D106" s="179">
        <v>95.3</v>
      </c>
      <c r="E106" s="108">
        <f>VLOOKUP(B106,'3.2 Prices and Deflators'!$B$2:$BJ$196,61,FALSE)</f>
        <v>1.4988452139354769</v>
      </c>
      <c r="F106" s="182">
        <f t="shared" si="15"/>
        <v>17.521500550905724</v>
      </c>
      <c r="G106" s="182">
        <f t="shared" si="16"/>
        <v>142.83994888805094</v>
      </c>
      <c r="H106" s="217" cm="1">
        <f t="array" ref="H106">IF($T106&lt;&gt;"",SUMPRODUCT(($A$200:$A$205=$T106)*($B$200:$B$205))*$C106,"")</f>
        <v>18.365912994869529</v>
      </c>
      <c r="I106" s="217" cm="1">
        <f t="array" ref="I106">IF($T106&lt;&gt;"",SUMPRODUCT(($A$200:$A$205=$T106)*($B$200:$B$205))*$D106,"")</f>
        <v>149.7238245005189</v>
      </c>
      <c r="J106" s="224">
        <f>VLOOKUP(B106,'IP-OP new'!$C$6:$N$200,12,FALSE)</f>
        <v>17.560160934314077</v>
      </c>
      <c r="K106" s="224">
        <f>VLOOKUP(B106,'IP-OP new'!$C$6:$N$200,11,FALSE)</f>
        <v>143.15511865185042</v>
      </c>
      <c r="L106" s="224" cm="1">
        <f t="array" ref="L106">IF($E106&lt;$B$204,$C106*$E106,SUMPRODUCT(($A$200:$A$205=$T106)*($B$200:$B$205))*$C106)</f>
        <v>17.521500550905724</v>
      </c>
      <c r="M106" s="224" cm="1">
        <f t="array" ref="M106">IF($E106&lt;$B$204,$D106*$E106,SUMPRODUCT(($A$200:$A$205=$T106)*($B$200:$B$205))*$D106)</f>
        <v>142.83994888805094</v>
      </c>
      <c r="N106" s="46">
        <f>VLOOKUP(A106,'[2]Facility visit price 2010'!$B$1:$BR$233,21,FALSE)</f>
        <v>11.69</v>
      </c>
      <c r="O106" s="108">
        <f>VLOOKUP(A106,'[2]Facility visit price 2010'!$B$1:$BR$233,33,FALSE)</f>
        <v>16.45</v>
      </c>
      <c r="P106" s="108">
        <f t="shared" si="17"/>
        <v>1.4988452139354769</v>
      </c>
      <c r="Q106" s="177">
        <f t="shared" si="18"/>
        <v>17.521500550905724</v>
      </c>
      <c r="R106" s="177">
        <f t="shared" si="19"/>
        <v>24.656003769238595</v>
      </c>
      <c r="S106" s="209">
        <f>VLOOKUP(B106,'3.2 Prices and Deflators'!$BI$3:$BL$196,4,FALSE)</f>
        <v>0</v>
      </c>
      <c r="T106" s="3" t="str">
        <f>VLOOKUP(B106,'3.1 Metadata'!$B$4:$I$197,2,FALSE)</f>
        <v>SEAR</v>
      </c>
      <c r="U106" s="180">
        <v>16.45</v>
      </c>
    </row>
    <row r="107" spans="1:21" x14ac:dyDescent="0.25">
      <c r="A107" s="10" t="s">
        <v>489</v>
      </c>
      <c r="B107" s="31" t="s">
        <v>725</v>
      </c>
      <c r="C107" s="180">
        <v>2.25</v>
      </c>
      <c r="D107" s="179">
        <v>9.8699999999999992</v>
      </c>
      <c r="E107" s="108">
        <f>VLOOKUP(B107,'3.2 Prices and Deflators'!$B$2:$BJ$196,61,FALSE)</f>
        <v>1.3148188658324693</v>
      </c>
      <c r="F107" s="182">
        <f t="shared" si="15"/>
        <v>2.958342448123056</v>
      </c>
      <c r="G107" s="182">
        <f t="shared" si="16"/>
        <v>12.977262205766472</v>
      </c>
      <c r="H107" s="217" cm="1">
        <f t="array" ref="H107">IF($T107&lt;&gt;"",SUMPRODUCT(($A$200:$A$205=$T107)*($B$200:$B$205))*$C107,"")</f>
        <v>4.2476996331094101</v>
      </c>
      <c r="I107" s="217" cm="1">
        <f t="array" ref="I107">IF($T107&lt;&gt;"",SUMPRODUCT(($A$200:$A$205=$T107)*($B$200:$B$205))*$D107,"")</f>
        <v>18.633242390573276</v>
      </c>
      <c r="J107" s="224">
        <f>VLOOKUP(B107,'IP-OP new'!$C$6:$N$200,12,FALSE)</f>
        <v>2.8424983914182476</v>
      </c>
      <c r="K107" s="224">
        <f>VLOOKUP(B107,'IP-OP new'!$C$6:$N$200,11,FALSE)</f>
        <v>12.469092943688047</v>
      </c>
      <c r="L107" s="224" cm="1">
        <f t="array" ref="L107">IF($E107&lt;$B$200,$C107*$E107,SUMPRODUCT(($A$200:$A$205=$T107)*($B$200:$B$205))*$C107)</f>
        <v>2.958342448123056</v>
      </c>
      <c r="M107" s="224" cm="1">
        <f t="array" ref="M107">IF($E107&lt;$B$200,$D107*$E107,SUMPRODUCT(($A$200:$A$205=$T107)*($B$200:$B$205))*$D107)</f>
        <v>12.977262205766472</v>
      </c>
      <c r="N107" s="46">
        <f>VLOOKUP(A107,'[2]Facility visit price 2010'!$B$1:$BR$233,21,FALSE)</f>
        <v>2.25</v>
      </c>
      <c r="O107" s="108">
        <f>VLOOKUP(A107,'[2]Facility visit price 2010'!$B$1:$BR$233,33,FALSE)</f>
        <v>3.17</v>
      </c>
      <c r="P107" s="108">
        <f t="shared" si="17"/>
        <v>1.3148188658324693</v>
      </c>
      <c r="Q107" s="177">
        <f t="shared" si="18"/>
        <v>2.958342448123056</v>
      </c>
      <c r="R107" s="177">
        <f t="shared" si="19"/>
        <v>4.1679758046889273</v>
      </c>
      <c r="S107" s="209">
        <f>VLOOKUP(B107,'3.2 Prices and Deflators'!$BI$3:$BL$196,4,FALSE)</f>
        <v>1</v>
      </c>
      <c r="T107" s="3" t="str">
        <f>VLOOKUP(B107,'3.1 Metadata'!$B$4:$I$197,2,FALSE)</f>
        <v>AFR</v>
      </c>
      <c r="U107" s="180">
        <v>3.17</v>
      </c>
    </row>
    <row r="108" spans="1:21" hidden="1" x14ac:dyDescent="0.25">
      <c r="A108" s="10" t="s">
        <v>490</v>
      </c>
      <c r="B108" s="31" t="s">
        <v>726</v>
      </c>
      <c r="C108" s="180">
        <v>33.33</v>
      </c>
      <c r="D108" s="179">
        <v>403.19</v>
      </c>
      <c r="E108" s="108">
        <f>VLOOKUP(B108,'3.2 Prices and Deflators'!$B$2:$BJ$196,61,FALSE)</f>
        <v>1.2263921614304585</v>
      </c>
      <c r="F108" s="182">
        <f t="shared" si="15"/>
        <v>40.875650740477177</v>
      </c>
      <c r="G108" s="182">
        <f t="shared" si="16"/>
        <v>494.46905556714654</v>
      </c>
      <c r="H108" s="217" cm="1">
        <f t="array" ref="H108">IF($T108&lt;&gt;"",SUMPRODUCT(($A$200:$A$205=$T108)*($B$200:$B$205))*$C108,"")</f>
        <v>49.579709043504955</v>
      </c>
      <c r="I108" s="217" cm="1">
        <f t="array" ref="I108">IF($T108&lt;&gt;"",SUMPRODUCT(($A$200:$A$205=$T108)*($B$200:$B$205))*$D108,"")</f>
        <v>599.76126280380333</v>
      </c>
      <c r="J108" s="224">
        <f>VLOOKUP(B108,'IP-OP new'!$C$6:$N$200,12,FALSE)</f>
        <v>38.818779709343509</v>
      </c>
      <c r="K108" s="224">
        <f>VLOOKUP(B108,'IP-OP new'!$C$6:$N$200,11,FALSE)</f>
        <v>469.58727245755205</v>
      </c>
      <c r="L108" s="224" cm="1">
        <f t="array" ref="L108">IF($E108&lt;$B$203,$C108*$E108,SUMPRODUCT(($A$200:$A$205=$T108)*($B$200:$B$205))*$C108)</f>
        <v>40.875650740477177</v>
      </c>
      <c r="M108" s="224" cm="1">
        <f t="array" ref="M108">IF($E108&lt;$B$203,$D108*$E108,SUMPRODUCT(($A$200:$A$205=$T108)*($B$200:$B$205))*$D108)</f>
        <v>494.46905556714654</v>
      </c>
      <c r="N108" s="46">
        <f>VLOOKUP(A108,'[2]Facility visit price 2010'!$B$1:$BR$233,21,FALSE)</f>
        <v>33.33</v>
      </c>
      <c r="O108" s="108">
        <f>VLOOKUP(A108,'[2]Facility visit price 2010'!$B$1:$BR$233,33,FALSE)</f>
        <v>46.89</v>
      </c>
      <c r="P108" s="108">
        <f t="shared" si="17"/>
        <v>1.2263921614304585</v>
      </c>
      <c r="Q108" s="177">
        <f t="shared" si="18"/>
        <v>40.875650740477177</v>
      </c>
      <c r="R108" s="177">
        <f t="shared" si="19"/>
        <v>57.505528449474198</v>
      </c>
      <c r="S108" s="209">
        <f>VLOOKUP(B108,'3.2 Prices and Deflators'!$BI$3:$BL$196,4,FALSE)</f>
        <v>0</v>
      </c>
      <c r="T108" s="3" t="str">
        <f>VLOOKUP(B108,'3.1 Metadata'!$B$4:$I$197,2,FALSE)</f>
        <v>EUR</v>
      </c>
      <c r="U108" s="180">
        <v>46.89</v>
      </c>
    </row>
    <row r="109" spans="1:21" hidden="1" x14ac:dyDescent="0.25">
      <c r="A109" s="10" t="s">
        <v>491</v>
      </c>
      <c r="B109" s="31" t="s">
        <v>727</v>
      </c>
      <c r="C109" s="180">
        <v>4.1399999999999997</v>
      </c>
      <c r="D109" s="179">
        <v>22.79</v>
      </c>
      <c r="E109" s="108">
        <f>VLOOKUP(B109,'3.2 Prices and Deflators'!$B$2:$BJ$196,61,FALSE)</f>
        <v>1.2708625565778342</v>
      </c>
      <c r="F109" s="182">
        <f t="shared" si="15"/>
        <v>5.2613709842322329</v>
      </c>
      <c r="G109" s="182">
        <f t="shared" si="16"/>
        <v>28.96295766440884</v>
      </c>
      <c r="H109" s="217" cm="1">
        <f t="array" ref="H109">IF($T109&lt;&gt;"",SUMPRODUCT(($A$200:$A$205=$T109)*($B$200:$B$205))*$C109,"")</f>
        <v>5.3595545532565527</v>
      </c>
      <c r="I109" s="217" cm="1">
        <f t="array" ref="I109">IF($T109&lt;&gt;"",SUMPRODUCT(($A$200:$A$205=$T109)*($B$200:$B$205))*$D109,"")</f>
        <v>29.503441610801168</v>
      </c>
      <c r="J109" s="224">
        <f>VLOOKUP(B109,'IP-OP new'!$C$6:$N$200,12,FALSE)</f>
        <v>5.0273138504262658</v>
      </c>
      <c r="K109" s="224">
        <f>VLOOKUP(B109,'IP-OP new'!$C$6:$N$200,11,FALSE)</f>
        <v>27.674512717684685</v>
      </c>
      <c r="L109" s="224" cm="1">
        <f t="array" ref="L109">IF($E109&lt;$B$205,$C109*$E109,SUMPRODUCT(($A$200:$A$205=$T109)*($B$200:$B$205))*$C109)</f>
        <v>5.2613709842322329</v>
      </c>
      <c r="M109" s="224" cm="1">
        <f t="array" ref="M109">IF($E109&lt;$B$205,$D109*$E109,SUMPRODUCT(($A$200:$A$205=$T109)*($B$200:$B$205))*$D109)</f>
        <v>28.96295766440884</v>
      </c>
      <c r="N109" s="46">
        <f>VLOOKUP(A109,'[2]Facility visit price 2010'!$B$1:$BR$233,21,FALSE)</f>
        <v>4.1399999999999997</v>
      </c>
      <c r="O109" s="108">
        <f>VLOOKUP(A109,'[2]Facility visit price 2010'!$B$1:$BR$233,33,FALSE)</f>
        <v>5.82</v>
      </c>
      <c r="P109" s="108">
        <f t="shared" si="17"/>
        <v>1.2708625565778342</v>
      </c>
      <c r="Q109" s="177">
        <f t="shared" si="18"/>
        <v>5.2613709842322329</v>
      </c>
      <c r="R109" s="177">
        <f t="shared" si="19"/>
        <v>7.3964200792829953</v>
      </c>
      <c r="S109" s="209">
        <f>VLOOKUP(B109,'3.2 Prices and Deflators'!$BI$3:$BL$196,4,FALSE)</f>
        <v>0</v>
      </c>
      <c r="T109" s="3" t="str">
        <f>VLOOKUP(B109,'3.1 Metadata'!$B$4:$I$197,2,FALSE)</f>
        <v>WPR</v>
      </c>
      <c r="U109" s="180">
        <v>5.82</v>
      </c>
    </row>
    <row r="110" spans="1:21" hidden="1" x14ac:dyDescent="0.25">
      <c r="A110" s="10" t="s">
        <v>492</v>
      </c>
      <c r="B110" s="31" t="s">
        <v>728</v>
      </c>
      <c r="C110" s="180">
        <v>3.81</v>
      </c>
      <c r="D110" s="179">
        <v>20.329999999999998</v>
      </c>
      <c r="E110" s="108">
        <f>VLOOKUP(B110,'3.2 Prices and Deflators'!$B$2:$BJ$196,61,FALSE)</f>
        <v>1.2581044810229378</v>
      </c>
      <c r="F110" s="182">
        <f t="shared" si="15"/>
        <v>4.7933780726973936</v>
      </c>
      <c r="G110" s="182">
        <f t="shared" si="16"/>
        <v>25.577264099196324</v>
      </c>
      <c r="H110" s="217" cm="1">
        <f t="array" ref="H110">IF($T110&lt;&gt;"",SUMPRODUCT(($A$200:$A$205=$T110)*($B$200:$B$205))*$C110,"")</f>
        <v>7.1927713787319343</v>
      </c>
      <c r="I110" s="217" cm="1">
        <f t="array" ref="I110">IF($T110&lt;&gt;"",SUMPRODUCT(($A$200:$A$205=$T110)*($B$200:$B$205))*$D110,"")</f>
        <v>38.380326018273017</v>
      </c>
      <c r="J110" s="224">
        <f>VLOOKUP(B110,'IP-OP new'!$C$6:$N$200,12,FALSE)</f>
        <v>42.916420041154169</v>
      </c>
      <c r="K110" s="224">
        <f>VLOOKUP(B110,'IP-OP new'!$C$6:$N$200,11,FALSE)</f>
        <v>229.00021507523988</v>
      </c>
      <c r="L110" s="224" cm="1">
        <f t="array" ref="L110">IF($E110&lt;$B$200,$C110*$E110,SUMPRODUCT(($A$200:$A$205=$T110)*($B$200:$B$205))*$C110)</f>
        <v>4.7933780726973936</v>
      </c>
      <c r="M110" s="224" cm="1">
        <f t="array" ref="M110">IF($E110&lt;$B$200,$D110*$E110,SUMPRODUCT(($A$200:$A$205=$T110)*($B$200:$B$205))*$D110)</f>
        <v>25.577264099196324</v>
      </c>
      <c r="N110" s="46">
        <f>VLOOKUP(A110,'[2]Facility visit price 2010'!$B$1:$BR$233,21,FALSE)</f>
        <v>3.81</v>
      </c>
      <c r="O110" s="108">
        <f>VLOOKUP(A110,'[2]Facility visit price 2010'!$B$1:$BR$233,33,FALSE)</f>
        <v>5.36</v>
      </c>
      <c r="P110" s="108">
        <f t="shared" si="17"/>
        <v>1.2581044810229378</v>
      </c>
      <c r="Q110" s="177">
        <f t="shared" si="18"/>
        <v>4.7933780726973936</v>
      </c>
      <c r="R110" s="177">
        <f t="shared" si="19"/>
        <v>6.7434400182829473</v>
      </c>
      <c r="S110" s="209">
        <f>VLOOKUP(B110,'3.2 Prices and Deflators'!$BI$3:$BL$196,4,FALSE)</f>
        <v>0</v>
      </c>
      <c r="T110" s="3" t="str">
        <f>VLOOKUP(B110,'3.1 Metadata'!$B$4:$I$197,2,FALSE)</f>
        <v>AFR</v>
      </c>
      <c r="U110" s="180">
        <v>5.36</v>
      </c>
    </row>
    <row r="111" spans="1:21" hidden="1" x14ac:dyDescent="0.25">
      <c r="A111" s="10" t="s">
        <v>493</v>
      </c>
      <c r="B111" s="31" t="s">
        <v>729</v>
      </c>
      <c r="C111" s="180">
        <v>19.47</v>
      </c>
      <c r="D111" s="179">
        <v>192.32</v>
      </c>
      <c r="E111" s="108">
        <f>VLOOKUP(B111,'3.2 Prices and Deflators'!$B$2:$BJ$196,61,FALSE)</f>
        <v>1.1739955180418744</v>
      </c>
      <c r="F111" s="182">
        <f t="shared" si="15"/>
        <v>22.857692736275293</v>
      </c>
      <c r="G111" s="182">
        <f t="shared" si="16"/>
        <v>225.78281802981328</v>
      </c>
      <c r="H111" s="217" cm="1">
        <f t="array" ref="H111">IF($T111&lt;&gt;"",SUMPRODUCT(($A$200:$A$205=$T111)*($B$200:$B$205))*$C111,"")</f>
        <v>36.756760825173423</v>
      </c>
      <c r="I111" s="217" cm="1">
        <f t="array" ref="I111">IF($T111&lt;&gt;"",SUMPRODUCT(($A$200:$A$205=$T111)*($B$200:$B$205))*$D111,"")</f>
        <v>363.0744859731563</v>
      </c>
      <c r="J111" s="224">
        <f>VLOOKUP(B111,'IP-OP new'!$C$6:$N$200,12,FALSE)</f>
        <v>21.639049012716846</v>
      </c>
      <c r="K111" s="224">
        <f>VLOOKUP(B111,'IP-OP new'!$C$6:$N$200,11,FALSE)</f>
        <v>213.74534700183381</v>
      </c>
      <c r="L111" s="224" cm="1">
        <f t="array" ref="L111">IF($E111&lt;$B$200,$C111*$E111,SUMPRODUCT(($A$200:$A$205=$T111)*($B$200:$B$205))*$C111)</f>
        <v>22.857692736275293</v>
      </c>
      <c r="M111" s="224" cm="1">
        <f t="array" ref="M111">IF($E111&lt;$B$200,$D111*$E111,SUMPRODUCT(($A$200:$A$205=$T111)*($B$200:$B$205))*$D111)</f>
        <v>225.78281802981328</v>
      </c>
      <c r="N111" s="46">
        <f>VLOOKUP(A111,'[2]Facility visit price 2010'!$B$1:$BR$233,21,FALSE)</f>
        <v>19.47</v>
      </c>
      <c r="O111" s="108">
        <f>VLOOKUP(A111,'[2]Facility visit price 2010'!$B$1:$BR$233,33,FALSE)</f>
        <v>27.39</v>
      </c>
      <c r="P111" s="108">
        <f t="shared" si="17"/>
        <v>1.1739955180418744</v>
      </c>
      <c r="Q111" s="177">
        <f t="shared" si="18"/>
        <v>22.857692736275293</v>
      </c>
      <c r="R111" s="177">
        <f t="shared" si="19"/>
        <v>32.155737239166939</v>
      </c>
      <c r="S111" s="209">
        <f>VLOOKUP(B111,'3.2 Prices and Deflators'!$BI$3:$BL$196,4,FALSE)</f>
        <v>0</v>
      </c>
      <c r="T111" s="3" t="str">
        <f>VLOOKUP(B111,'3.1 Metadata'!$B$4:$I$197,2,FALSE)</f>
        <v>AFR</v>
      </c>
      <c r="U111" s="180">
        <v>27.39</v>
      </c>
    </row>
    <row r="112" spans="1:21" x14ac:dyDescent="0.25">
      <c r="A112" s="10" t="s">
        <v>494</v>
      </c>
      <c r="B112" s="31" t="s">
        <v>730</v>
      </c>
      <c r="C112" s="180">
        <v>20.79</v>
      </c>
      <c r="D112" s="179">
        <v>210.52</v>
      </c>
      <c r="E112" s="108">
        <f>VLOOKUP(B112,'3.2 Prices and Deflators'!$B$2:$BJ$196,61,FALSE)</f>
        <v>1.4792330207218096</v>
      </c>
      <c r="F112" s="182">
        <f t="shared" si="15"/>
        <v>30.75325450080642</v>
      </c>
      <c r="G112" s="182">
        <f t="shared" si="16"/>
        <v>311.40813552235539</v>
      </c>
      <c r="H112" s="217" cm="1">
        <f t="array" ref="H112">IF($T112&lt;&gt;"",SUMPRODUCT(($A$200:$A$205=$T112)*($B$200:$B$205))*$C112,"")</f>
        <v>35.772817212205901</v>
      </c>
      <c r="I112" s="217" cm="1">
        <f t="array" ref="I112">IF($T112&lt;&gt;"",SUMPRODUCT(($A$200:$A$205=$T112)*($B$200:$B$205))*$D112,"")</f>
        <v>362.23633860094208</v>
      </c>
      <c r="J112" s="224">
        <f>VLOOKUP(B112,'IP-OP new'!$C$6:$N$200,12,FALSE)</f>
        <v>24.23311845679503</v>
      </c>
      <c r="K112" s="224">
        <f>VLOOKUP(B112,'IP-OP new'!$C$6:$N$200,11,FALSE)</f>
        <v>245.38509367602165</v>
      </c>
      <c r="L112" s="224" cm="1">
        <f t="array" ref="L112">IF($E112&lt;$B$201,$C112*$E112,SUMPRODUCT(($A$200:$A$205=$T112)*($B$200:$B$205))*$C112)</f>
        <v>30.75325450080642</v>
      </c>
      <c r="M112" s="224" cm="1">
        <f t="array" ref="M112">IF($E112&lt;$B$201,$D112*$E112,SUMPRODUCT(($A$200:$A$205=$T112)*($B$200:$B$205))*$D112)</f>
        <v>311.40813552235539</v>
      </c>
      <c r="N112" s="46">
        <f>VLOOKUP(A112,'[2]Facility visit price 2010'!$B$1:$BR$233,21,FALSE)</f>
        <v>20.79</v>
      </c>
      <c r="O112" s="108">
        <f>VLOOKUP(A112,'[2]Facility visit price 2010'!$B$1:$BR$233,33,FALSE)</f>
        <v>29.25</v>
      </c>
      <c r="P112" s="108">
        <f t="shared" si="17"/>
        <v>1.4792330207218096</v>
      </c>
      <c r="Q112" s="177">
        <f t="shared" si="18"/>
        <v>30.75325450080642</v>
      </c>
      <c r="R112" s="177">
        <f t="shared" si="19"/>
        <v>43.267565856112931</v>
      </c>
      <c r="S112" s="209">
        <f>VLOOKUP(B112,'3.2 Prices and Deflators'!$BI$3:$BL$196,4,FALSE)</f>
        <v>1</v>
      </c>
      <c r="T112" s="3" t="str">
        <f>VLOOKUP(B112,'3.1 Metadata'!$B$4:$I$197,2,FALSE)</f>
        <v>AMR</v>
      </c>
      <c r="U112" s="180">
        <v>29.25</v>
      </c>
    </row>
    <row r="113" spans="1:21" hidden="1" x14ac:dyDescent="0.25">
      <c r="A113" s="10" t="s">
        <v>495</v>
      </c>
      <c r="B113" s="31" t="s">
        <v>731</v>
      </c>
      <c r="C113" s="180">
        <v>5.67</v>
      </c>
      <c r="D113" s="179">
        <v>35.15</v>
      </c>
      <c r="E113" s="108">
        <f>VLOOKUP(B113,'3.2 Prices and Deflators'!$B$2:$BJ$196,61,FALSE)</f>
        <v>1.3122366902461926</v>
      </c>
      <c r="F113" s="182">
        <f t="shared" si="15"/>
        <v>7.4403820336959123</v>
      </c>
      <c r="G113" s="182">
        <f t="shared" si="16"/>
        <v>46.125119662153665</v>
      </c>
      <c r="H113" s="217" cm="1">
        <f t="array" ref="H113">IF($T113&lt;&gt;"",SUMPRODUCT(($A$200:$A$205=$T113)*($B$200:$B$205))*$C113,"")</f>
        <v>7.3402594968513659</v>
      </c>
      <c r="I113" s="217" cm="1">
        <f t="array" ref="I113">IF($T113&lt;&gt;"",SUMPRODUCT(($A$200:$A$205=$T113)*($B$200:$B$205))*$D113,"")</f>
        <v>45.504430566900439</v>
      </c>
      <c r="J113" s="224">
        <f>VLOOKUP(B113,'IP-OP new'!$C$6:$N$200,12,FALSE)</f>
        <v>6.5008523438004646</v>
      </c>
      <c r="K113" s="224">
        <f>VLOOKUP(B113,'IP-OP new'!$C$6:$N$200,11,FALSE)</f>
        <v>40.300698392343271</v>
      </c>
      <c r="L113" s="224" cm="1">
        <f t="array" ref="L113">IF($E113&lt;$B$205,$C113*$E113,SUMPRODUCT(($A$200:$A$205=$T113)*($B$200:$B$205))*$C113)</f>
        <v>7.3402594968513659</v>
      </c>
      <c r="M113" s="224" cm="1">
        <f t="array" ref="M113">IF($E113&lt;$B$205,$D113*$E113,SUMPRODUCT(($A$200:$A$205=$T113)*($B$200:$B$205))*$D113)</f>
        <v>45.504430566900439</v>
      </c>
      <c r="N113" s="46">
        <f>VLOOKUP(A113,'[2]Facility visit price 2010'!$B$1:$BR$233,21,FALSE)</f>
        <v>5.67</v>
      </c>
      <c r="O113" s="108">
        <f>VLOOKUP(A113,'[2]Facility visit price 2010'!$B$1:$BR$233,33,FALSE)</f>
        <v>7.97</v>
      </c>
      <c r="P113" s="108">
        <f t="shared" si="17"/>
        <v>1.3122366902461926</v>
      </c>
      <c r="Q113" s="177">
        <f t="shared" si="18"/>
        <v>7.4403820336959123</v>
      </c>
      <c r="R113" s="177">
        <f t="shared" si="19"/>
        <v>10.458526421262155</v>
      </c>
      <c r="S113" s="209">
        <f>VLOOKUP(B113,'3.2 Prices and Deflators'!$BI$3:$BL$196,4,FALSE)</f>
        <v>0</v>
      </c>
      <c r="T113" s="3" t="str">
        <f>VLOOKUP(B113,'3.1 Metadata'!$B$4:$I$197,2,FALSE)</f>
        <v>WPR</v>
      </c>
      <c r="U113" s="180">
        <v>7.97</v>
      </c>
    </row>
    <row r="114" spans="1:21" hidden="1" x14ac:dyDescent="0.25">
      <c r="A114" s="10" t="s">
        <v>496</v>
      </c>
      <c r="B114" s="31" t="s">
        <v>732</v>
      </c>
      <c r="C114" s="180">
        <v>127.91</v>
      </c>
      <c r="D114" s="179">
        <v>2569.59</v>
      </c>
      <c r="E114" s="108">
        <f>VLOOKUP(B114,'3.2 Prices and Deflators'!$B$2:$BJ$196,61,FALSE)</f>
        <v>1.0822221412943704</v>
      </c>
      <c r="F114" s="182">
        <f t="shared" ref="F114:F127" si="20">C114*E114</f>
        <v>138.42703409296291</v>
      </c>
      <c r="G114" s="182">
        <f t="shared" ref="G114:G127" si="21">D114*E114</f>
        <v>2780.8671920486013</v>
      </c>
      <c r="H114" s="217" cm="1">
        <f t="array" ref="H114">IF($T114&lt;&gt;"",SUMPRODUCT(($A$200:$A$205=$T114)*($B$200:$B$205))*$C114,"")</f>
        <v>190.2712446371053</v>
      </c>
      <c r="I114" s="217" cm="1">
        <f t="array" ref="I114">IF($T114&lt;&gt;"",SUMPRODUCT(($A$200:$A$205=$T114)*($B$200:$B$205))*$D114,"")</f>
        <v>3822.3679736303607</v>
      </c>
      <c r="J114" s="224" t="e">
        <f>VLOOKUP(B114,'IP-OP new'!$C$6:$N$200,12,FALSE)</f>
        <v>#REF!</v>
      </c>
      <c r="K114" s="224" t="e">
        <f>VLOOKUP(B114,'IP-OP new'!$C$6:$N$200,11,FALSE)</f>
        <v>#REF!</v>
      </c>
      <c r="L114" s="224" cm="1">
        <f t="array" ref="L114">IF($E114&lt;$B$203,$C114*$E114,SUMPRODUCT(($A$200:$A$205=$T114)*($B$200:$B$205))*$C114)</f>
        <v>138.42703409296291</v>
      </c>
      <c r="M114" s="224" cm="1">
        <f t="array" ref="M114">IF($E114&lt;$B$203,$D114*$E114,SUMPRODUCT(($A$200:$A$205=$T114)*($B$200:$B$205))*$D114)</f>
        <v>2780.8671920486013</v>
      </c>
      <c r="N114" s="46">
        <f>VLOOKUP(A114,'[2]Facility visit price 2010'!$B$1:$BR$233,21,FALSE)</f>
        <v>127.91</v>
      </c>
      <c r="O114" s="108">
        <f>VLOOKUP(A114,'[2]Facility visit price 2010'!$B$1:$BR$233,33,FALSE)</f>
        <v>179.95</v>
      </c>
      <c r="P114" s="108">
        <f t="shared" si="17"/>
        <v>1.0822221412943704</v>
      </c>
      <c r="Q114" s="177">
        <f t="shared" si="18"/>
        <v>138.42703409296291</v>
      </c>
      <c r="R114" s="177">
        <f t="shared" si="19"/>
        <v>194.74587432592196</v>
      </c>
      <c r="S114" s="209">
        <f>VLOOKUP(B114,'3.2 Prices and Deflators'!$BI$3:$BL$196,4,FALSE)</f>
        <v>0</v>
      </c>
      <c r="T114" s="3" t="str">
        <f>VLOOKUP(B114,'3.1 Metadata'!$B$4:$I$197,2,FALSE)</f>
        <v>EUR</v>
      </c>
      <c r="U114" s="180">
        <v>179.95</v>
      </c>
    </row>
    <row r="115" spans="1:21" hidden="1" x14ac:dyDescent="0.25">
      <c r="A115" s="10" t="s">
        <v>497</v>
      </c>
      <c r="B115" s="31" t="s">
        <v>733</v>
      </c>
      <c r="C115" s="180">
        <v>6.43</v>
      </c>
      <c r="D115" s="179">
        <v>41.83</v>
      </c>
      <c r="E115" s="108">
        <f>VLOOKUP(B115,'3.2 Prices and Deflators'!$B$2:$BJ$196,61,FALSE)</f>
        <v>1.9569755615639906</v>
      </c>
      <c r="F115" s="182">
        <f t="shared" si="20"/>
        <v>12.58335286085646</v>
      </c>
      <c r="G115" s="182">
        <f t="shared" si="21"/>
        <v>81.860287740221722</v>
      </c>
      <c r="H115" s="217" cm="1">
        <f t="array" ref="H115">IF($T115&lt;&gt;"",SUMPRODUCT(($A$200:$A$205=$T115)*($B$200:$B$205))*$C115,"")</f>
        <v>8.3241390766762393</v>
      </c>
      <c r="I115" s="217" cm="1">
        <f t="array" ref="I115">IF($T115&lt;&gt;"",SUMPRODUCT(($A$200:$A$205=$T115)*($B$200:$B$205))*$D115,"")</f>
        <v>54.152214242203286</v>
      </c>
      <c r="J115" s="224">
        <f>VLOOKUP(B115,'IP-OP new'!$C$6:$N$200,12,FALSE)</f>
        <v>6.8173953865029393</v>
      </c>
      <c r="K115" s="224">
        <f>VLOOKUP(B115,'IP-OP new'!$C$6:$N$200,11,FALSE)</f>
        <v>44.350178696332499</v>
      </c>
      <c r="L115" s="224" cm="1">
        <f t="array" ref="L115">IF($E115&lt;$B$205,$C115*$E115,SUMPRODUCT(($A$200:$A$205=$T115)*($B$200:$B$205))*$C115)</f>
        <v>8.3241390766762393</v>
      </c>
      <c r="M115" s="224" cm="1">
        <f t="array" ref="M115">IF($E115&lt;$B$205,$D115*$E115,SUMPRODUCT(($A$200:$A$205=$T115)*($B$200:$B$205))*$D115)</f>
        <v>54.152214242203286</v>
      </c>
      <c r="N115" s="46">
        <f>VLOOKUP(A115,'[2]Facility visit price 2010'!$B$1:$BR$233,21,FALSE)</f>
        <v>6.43</v>
      </c>
      <c r="O115" s="108">
        <f>VLOOKUP(A115,'[2]Facility visit price 2010'!$B$1:$BR$233,33,FALSE)</f>
        <v>9.0500000000000007</v>
      </c>
      <c r="P115" s="108">
        <f t="shared" si="17"/>
        <v>1.9569755615639906</v>
      </c>
      <c r="Q115" s="177">
        <f t="shared" si="18"/>
        <v>12.58335286085646</v>
      </c>
      <c r="R115" s="177">
        <f t="shared" si="19"/>
        <v>17.710628832154114</v>
      </c>
      <c r="S115" s="209">
        <f>VLOOKUP(B115,'3.2 Prices and Deflators'!$BI$3:$BL$196,4,FALSE)</f>
        <v>0</v>
      </c>
      <c r="T115" s="3" t="str">
        <f>VLOOKUP(B115,'3.1 Metadata'!$B$4:$I$197,2,FALSE)</f>
        <v>WPR</v>
      </c>
      <c r="U115" s="180">
        <v>9.0500000000000007</v>
      </c>
    </row>
    <row r="116" spans="1:21" hidden="1" x14ac:dyDescent="0.25">
      <c r="A116" s="10" t="s">
        <v>498</v>
      </c>
      <c r="B116" s="31" t="s">
        <v>734</v>
      </c>
      <c r="C116" s="180">
        <v>17.78</v>
      </c>
      <c r="D116" s="179">
        <v>169.67</v>
      </c>
      <c r="E116" s="108">
        <f>VLOOKUP(B116,'3.2 Prices and Deflators'!$B$2:$BJ$196,61,FALSE)</f>
        <v>1.2281447800363823</v>
      </c>
      <c r="F116" s="182">
        <f t="shared" si="20"/>
        <v>21.836414189046877</v>
      </c>
      <c r="G116" s="182">
        <f t="shared" si="21"/>
        <v>208.37932482877298</v>
      </c>
      <c r="H116" s="217" cm="1">
        <f t="array" ref="H116">IF($T116&lt;&gt;"",SUMPRODUCT(($A$200:$A$205=$T116)*($B$200:$B$205))*$C116,"")</f>
        <v>26.448461649970543</v>
      </c>
      <c r="I116" s="217" cm="1">
        <f t="array" ref="I116">IF($T116&lt;&gt;"",SUMPRODUCT(($A$200:$A$205=$T116)*($B$200:$B$205))*$D116,"")</f>
        <v>252.39091609395399</v>
      </c>
      <c r="J116" s="224" t="e">
        <f>VLOOKUP(B116,'IP-OP new'!$C$6:$N$200,12,FALSE)</f>
        <v>#VALUE!</v>
      </c>
      <c r="K116" s="224" t="e">
        <f>VLOOKUP(B116,'IP-OP new'!$C$6:$N$200,11,FALSE)</f>
        <v>#VALUE!</v>
      </c>
      <c r="L116" s="224" cm="1">
        <f t="array" ref="L116">IF($E116&lt;$B$203,$C116*$E116,SUMPRODUCT(($A$200:$A$205=$T116)*($B$200:$B$205))*$C116)</f>
        <v>21.836414189046877</v>
      </c>
      <c r="M116" s="224" cm="1">
        <f t="array" ref="M116">IF($E116&lt;$B$203,$D116*$E116,SUMPRODUCT(($A$200:$A$205=$T116)*($B$200:$B$205))*$D116)</f>
        <v>208.37932482877298</v>
      </c>
      <c r="N116" s="46">
        <f>VLOOKUP(A116,'[2]Facility visit price 2010'!$B$1:$BR$233,21,FALSE)</f>
        <v>17.78</v>
      </c>
      <c r="O116" s="108">
        <f>VLOOKUP(A116,'[2]Facility visit price 2010'!$B$1:$BR$233,33,FALSE)</f>
        <v>25.01</v>
      </c>
      <c r="P116" s="108">
        <f t="shared" si="17"/>
        <v>1.2281447800363823</v>
      </c>
      <c r="Q116" s="177">
        <f t="shared" si="18"/>
        <v>21.836414189046877</v>
      </c>
      <c r="R116" s="177">
        <f t="shared" si="19"/>
        <v>30.715900948709923</v>
      </c>
      <c r="S116" s="209">
        <f>VLOOKUP(B116,'3.2 Prices and Deflators'!$BI$3:$BL$196,4,FALSE)</f>
        <v>0</v>
      </c>
      <c r="T116" s="3" t="str">
        <f>VLOOKUP(B116,'3.1 Metadata'!$B$4:$I$197,2,FALSE)</f>
        <v>EUR</v>
      </c>
      <c r="U116" s="180">
        <v>25.01</v>
      </c>
    </row>
    <row r="117" spans="1:21" x14ac:dyDescent="0.25">
      <c r="A117" s="10" t="s">
        <v>499</v>
      </c>
      <c r="B117" s="31" t="s">
        <v>735</v>
      </c>
      <c r="C117" s="180">
        <v>7.42</v>
      </c>
      <c r="D117" s="179">
        <v>50.92</v>
      </c>
      <c r="E117" s="108">
        <f>VLOOKUP(B117,'3.2 Prices and Deflators'!$B$2:$BJ$196,61,FALSE)</f>
        <v>1.0832305895824199</v>
      </c>
      <c r="F117" s="182">
        <f t="shared" si="20"/>
        <v>8.0375709747015556</v>
      </c>
      <c r="G117" s="182">
        <f t="shared" si="21"/>
        <v>55.158101621536822</v>
      </c>
      <c r="H117" s="217" cm="1">
        <f t="array" ref="H117">IF($T117&lt;&gt;"",SUMPRODUCT(($A$200:$A$205=$T117)*($B$200:$B$205))*$C117,"")</f>
        <v>18.138789184127237</v>
      </c>
      <c r="I117" s="217" cm="1">
        <f t="array" ref="I117">IF($T117&lt;&gt;"",SUMPRODUCT(($A$200:$A$205=$T117)*($B$200:$B$205))*$D117,"")</f>
        <v>124.47805192126133</v>
      </c>
      <c r="J117" s="224">
        <f>VLOOKUP(B117,'IP-OP new'!$C$6:$N$200,12,FALSE)</f>
        <v>10.192769364096314</v>
      </c>
      <c r="K117" s="224">
        <f>VLOOKUP(B117,'IP-OP new'!$C$6:$N$200,11,FALSE)</f>
        <v>69.948223183259344</v>
      </c>
      <c r="L117" s="224" cm="1">
        <f t="array" ref="L117">IF($E117&lt;$B$202,$C117*$E117,SUMPRODUCT(($A$200:$A$205=$T117)*($B$200:$B$205))*$C117)</f>
        <v>8.0375709747015556</v>
      </c>
      <c r="M117" s="224" cm="1">
        <f t="array" ref="M117">IF($E117&lt;$B$202,$D117*$E117,SUMPRODUCT(($A$200:$A$205=$T117)*($B$200:$B$205))*$D117)</f>
        <v>55.158101621536822</v>
      </c>
      <c r="N117" s="46">
        <f>VLOOKUP(A117,'[2]Facility visit price 2010'!$B$1:$BR$233,21,FALSE)</f>
        <v>7.42</v>
      </c>
      <c r="O117" s="108">
        <f>VLOOKUP(A117,'[2]Facility visit price 2010'!$B$1:$BR$233,33,FALSE)</f>
        <v>10.44</v>
      </c>
      <c r="P117" s="108">
        <f t="shared" si="17"/>
        <v>1.0832305895824199</v>
      </c>
      <c r="Q117" s="177">
        <f t="shared" si="18"/>
        <v>8.0375709747015556</v>
      </c>
      <c r="R117" s="177">
        <f t="shared" si="19"/>
        <v>11.308927355240463</v>
      </c>
      <c r="S117" s="209">
        <f>VLOOKUP(B117,'3.2 Prices and Deflators'!$BI$3:$BL$196,4,FALSE)</f>
        <v>1</v>
      </c>
      <c r="T117" s="3" t="str">
        <f>VLOOKUP(B117,'3.1 Metadata'!$B$4:$I$197,2,FALSE)</f>
        <v>EMR</v>
      </c>
      <c r="U117" s="180">
        <v>10.44</v>
      </c>
    </row>
    <row r="118" spans="1:21" x14ac:dyDescent="0.25">
      <c r="A118" s="10" t="s">
        <v>500</v>
      </c>
      <c r="B118" s="31" t="s">
        <v>736</v>
      </c>
      <c r="C118" s="180">
        <v>1.73</v>
      </c>
      <c r="D118" s="179">
        <v>6.84</v>
      </c>
      <c r="E118" s="108">
        <f>VLOOKUP(B118,'3.2 Prices and Deflators'!$B$2:$BJ$196,61,FALSE)</f>
        <v>1.5852193621280648</v>
      </c>
      <c r="F118" s="182">
        <f t="shared" si="20"/>
        <v>2.7424294964815519</v>
      </c>
      <c r="G118" s="182">
        <f t="shared" si="21"/>
        <v>10.842900436955963</v>
      </c>
      <c r="H118" s="217" cm="1">
        <f t="array" ref="H118">IF($T118&lt;&gt;"",SUMPRODUCT(($A$200:$A$205=$T118)*($B$200:$B$205))*$C118,"")</f>
        <v>3.2660090512352351</v>
      </c>
      <c r="I118" s="217" cm="1">
        <f t="array" ref="I118">IF($T118&lt;&gt;"",SUMPRODUCT(($A$200:$A$205=$T118)*($B$200:$B$205))*$D118,"")</f>
        <v>12.913006884652606</v>
      </c>
      <c r="J118" s="224">
        <f>VLOOKUP(B118,'IP-OP new'!$C$6:$N$200,12,FALSE)</f>
        <v>1.7506700809283067</v>
      </c>
      <c r="K118" s="224">
        <f>VLOOKUP(B118,'IP-OP new'!$C$6:$N$200,11,FALSE)</f>
        <v>6.9217244818205872</v>
      </c>
      <c r="L118" s="224" cm="1">
        <f t="array" ref="L118">IF($E118&lt;$B$200,$C118*$E118,SUMPRODUCT(($A$200:$A$205=$T118)*($B$200:$B$205))*$C118)</f>
        <v>2.7424294964815519</v>
      </c>
      <c r="M118" s="224" cm="1">
        <f t="array" ref="M118">IF($E118&lt;$B$200,$D118*$E118,SUMPRODUCT(($A$200:$A$205=$T118)*($B$200:$B$205))*$D118)</f>
        <v>10.842900436955963</v>
      </c>
      <c r="N118" s="46">
        <f>VLOOKUP(A118,'[2]Facility visit price 2010'!$B$1:$BR$233,21,FALSE)</f>
        <v>1.73</v>
      </c>
      <c r="O118" s="108">
        <f>VLOOKUP(A118,'[2]Facility visit price 2010'!$B$1:$BR$233,33,FALSE)</f>
        <v>2.4300000000000002</v>
      </c>
      <c r="P118" s="108">
        <f t="shared" si="17"/>
        <v>1.5852193621280648</v>
      </c>
      <c r="Q118" s="177">
        <f t="shared" si="18"/>
        <v>2.7424294964815519</v>
      </c>
      <c r="R118" s="177">
        <f t="shared" si="19"/>
        <v>3.8520830499711978</v>
      </c>
      <c r="S118" s="209">
        <f>VLOOKUP(B118,'3.2 Prices and Deflators'!$BI$3:$BL$196,4,FALSE)</f>
        <v>1</v>
      </c>
      <c r="T118" s="3" t="str">
        <f>VLOOKUP(B118,'3.1 Metadata'!$B$4:$I$197,2,FALSE)</f>
        <v>AFR</v>
      </c>
      <c r="U118" s="180">
        <v>2.4300000000000002</v>
      </c>
    </row>
    <row r="119" spans="1:21" x14ac:dyDescent="0.25">
      <c r="A119" s="10" t="s">
        <v>501</v>
      </c>
      <c r="B119" s="31" t="s">
        <v>737</v>
      </c>
      <c r="C119" s="180">
        <v>2.21</v>
      </c>
      <c r="D119" s="179">
        <v>9.6</v>
      </c>
      <c r="E119" s="108">
        <f>VLOOKUP(B119,'3.2 Prices and Deflators'!$B$2:$BJ$196,61,FALSE)</f>
        <v>1.5594044953084647</v>
      </c>
      <c r="F119" s="182">
        <f t="shared" si="20"/>
        <v>3.4462839346317069</v>
      </c>
      <c r="G119" s="182">
        <f t="shared" si="21"/>
        <v>14.97028315496126</v>
      </c>
      <c r="H119" s="217" cm="1">
        <f t="array" ref="H119">IF($T119&lt;&gt;"",SUMPRODUCT(($A$200:$A$205=$T119)*($B$200:$B$205))*$C119,"")</f>
        <v>3.4720844926143419</v>
      </c>
      <c r="I119" s="217" cm="1">
        <f t="array" ref="I119">IF($T119&lt;&gt;"",SUMPRODUCT(($A$200:$A$205=$T119)*($B$200:$B$205))*$D119,"")</f>
        <v>15.082357976967277</v>
      </c>
      <c r="J119" s="224">
        <f>VLOOKUP(B119,'IP-OP new'!$C$6:$N$200,12,FALSE)</f>
        <v>4.0903029001513644</v>
      </c>
      <c r="K119" s="224">
        <f>VLOOKUP(B119,'IP-OP new'!$C$6:$N$200,11,FALSE)</f>
        <v>17.767831602467464</v>
      </c>
      <c r="L119" s="224" cm="1">
        <f t="array" ref="L119">IF($E119&lt;$B$204,$C119*$E119,SUMPRODUCT(($A$200:$A$205=$T119)*($B$200:$B$205))*$C119)</f>
        <v>3.4462839346317069</v>
      </c>
      <c r="M119" s="224" cm="1">
        <f t="array" ref="M119">IF($E119&lt;$B$204,$D119*$E119,SUMPRODUCT(($A$200:$A$205=$T119)*($B$200:$B$205))*$D119)</f>
        <v>14.97028315496126</v>
      </c>
      <c r="N119" s="46">
        <f>VLOOKUP(A119,'[2]Facility visit price 2010'!$B$1:$BR$233,21,FALSE)</f>
        <v>2.21</v>
      </c>
      <c r="O119" s="108">
        <f>VLOOKUP(A119,'[2]Facility visit price 2010'!$B$1:$BR$233,33,FALSE)</f>
        <v>3.11</v>
      </c>
      <c r="P119" s="108">
        <f t="shared" si="17"/>
        <v>1.5594044953084647</v>
      </c>
      <c r="Q119" s="177">
        <f t="shared" si="18"/>
        <v>3.4462839346317069</v>
      </c>
      <c r="R119" s="177">
        <f t="shared" si="19"/>
        <v>4.8497479804093251</v>
      </c>
      <c r="S119" s="209">
        <f>VLOOKUP(B119,'3.2 Prices and Deflators'!$BI$3:$BL$196,4,FALSE)</f>
        <v>1</v>
      </c>
      <c r="T119" s="3" t="str">
        <f>VLOOKUP(B119,'3.1 Metadata'!$B$4:$I$197,2,FALSE)</f>
        <v>SEAR</v>
      </c>
      <c r="U119" s="180">
        <v>3.11</v>
      </c>
    </row>
    <row r="120" spans="1:21" hidden="1" x14ac:dyDescent="0.25">
      <c r="A120" s="10" t="s">
        <v>502</v>
      </c>
      <c r="B120" s="31" t="s">
        <v>738</v>
      </c>
      <c r="C120" s="180">
        <v>9.93</v>
      </c>
      <c r="D120" s="179">
        <v>76.06</v>
      </c>
      <c r="E120" s="108">
        <f>VLOOKUP(B120,'3.2 Prices and Deflators'!$B$2:$BJ$196,61,FALSE)</f>
        <v>1.6845210189842068</v>
      </c>
      <c r="F120" s="182">
        <f t="shared" si="20"/>
        <v>16.727293718513174</v>
      </c>
      <c r="G120" s="182">
        <f t="shared" si="21"/>
        <v>128.12466870393877</v>
      </c>
      <c r="H120" s="217" cm="1">
        <f t="array" ref="H120">IF($T120&lt;&gt;"",SUMPRODUCT(($A$200:$A$205=$T120)*($B$200:$B$205))*$C120,"")</f>
        <v>18.746514380789527</v>
      </c>
      <c r="I120" s="217" cm="1">
        <f t="array" ref="I120">IF($T120&lt;&gt;"",SUMPRODUCT(($A$200:$A$205=$T120)*($B$200:$B$205))*$D120,"")</f>
        <v>143.59112626413409</v>
      </c>
      <c r="J120" s="224">
        <f>VLOOKUP(B120,'IP-OP new'!$C$6:$N$200,12,FALSE)</f>
        <v>10.748422962823573</v>
      </c>
      <c r="K120" s="224">
        <f>VLOOKUP(B120,'IP-OP new'!$C$6:$N$200,11,FALSE)</f>
        <v>82.328806702151169</v>
      </c>
      <c r="L120" s="224" cm="1">
        <f t="array" ref="L120">IF($E120&lt;$B$200,$C120*$E120,SUMPRODUCT(($A$200:$A$205=$T120)*($B$200:$B$205))*$C120)</f>
        <v>16.727293718513174</v>
      </c>
      <c r="M120" s="224" cm="1">
        <f t="array" ref="M120">IF($E120&lt;$B$200,$D120*$E120,SUMPRODUCT(($A$200:$A$205=$T120)*($B$200:$B$205))*$D120)</f>
        <v>128.12466870393877</v>
      </c>
      <c r="N120" s="46">
        <f>VLOOKUP(A120,'[2]Facility visit price 2010'!$B$1:$BR$233,21,FALSE)</f>
        <v>9.93</v>
      </c>
      <c r="O120" s="108">
        <f>VLOOKUP(A120,'[2]Facility visit price 2010'!$B$1:$BR$233,33,FALSE)</f>
        <v>13.97</v>
      </c>
      <c r="P120" s="108">
        <f t="shared" si="17"/>
        <v>1.6845210189842068</v>
      </c>
      <c r="Q120" s="177">
        <f t="shared" si="18"/>
        <v>16.727293718513174</v>
      </c>
      <c r="R120" s="177">
        <f t="shared" si="19"/>
        <v>23.532758635209369</v>
      </c>
      <c r="S120" s="209">
        <f>VLOOKUP(B120,'3.2 Prices and Deflators'!$BI$3:$BL$196,4,FALSE)</f>
        <v>0</v>
      </c>
      <c r="T120" s="3" t="str">
        <f>VLOOKUP(B120,'3.1 Metadata'!$B$4:$I$197,2,FALSE)</f>
        <v>AFR</v>
      </c>
      <c r="U120" s="180">
        <v>13.97</v>
      </c>
    </row>
    <row r="121" spans="1:21" hidden="1" x14ac:dyDescent="0.25">
      <c r="A121" s="10" t="s">
        <v>503</v>
      </c>
      <c r="B121" s="31" t="s">
        <v>739</v>
      </c>
      <c r="C121" s="180">
        <v>3.92</v>
      </c>
      <c r="D121" s="179">
        <v>21.17</v>
      </c>
      <c r="E121" s="108">
        <f>VLOOKUP(B121,'3.2 Prices and Deflators'!$B$2:$BJ$196,61,FALSE)</f>
        <v>1.4133673903788846</v>
      </c>
      <c r="F121" s="182">
        <f t="shared" si="20"/>
        <v>5.5404001702852277</v>
      </c>
      <c r="G121" s="182">
        <f t="shared" si="21"/>
        <v>29.920987654320989</v>
      </c>
      <c r="H121" s="217" cm="1">
        <f t="array" ref="H121">IF($T121&lt;&gt;"",SUMPRODUCT(($A$200:$A$205=$T121)*($B$200:$B$205))*$C121,"")</f>
        <v>5.0747473064651416</v>
      </c>
      <c r="I121" s="217" cm="1">
        <f t="array" ref="I121">IF($T121&lt;&gt;"",SUMPRODUCT(($A$200:$A$205=$T121)*($B$200:$B$205))*$D121,"")</f>
        <v>27.406224611700782</v>
      </c>
      <c r="J121" s="224">
        <f>VLOOKUP(B121,'IP-OP new'!$C$6:$N$200,12,FALSE)</f>
        <v>5.0653562585156067</v>
      </c>
      <c r="K121" s="224">
        <f>VLOOKUP(B121,'IP-OP new'!$C$6:$N$200,11,FALSE)</f>
        <v>27.355508161422296</v>
      </c>
      <c r="L121" s="224" cm="1">
        <f t="array" ref="L121">IF($E121&lt;$B$205,$C121*$E121,SUMPRODUCT(($A$200:$A$205=$T121)*($B$200:$B$205))*$C121)</f>
        <v>5.0747473064651416</v>
      </c>
      <c r="M121" s="224" cm="1">
        <f t="array" ref="M121">IF($E121&lt;$B$205,$D121*$E121,SUMPRODUCT(($A$200:$A$205=$T121)*($B$200:$B$205))*$D121)</f>
        <v>27.406224611700782</v>
      </c>
      <c r="N121" s="46">
        <f>VLOOKUP(A121,'[2]Facility visit price 2010'!$B$1:$BR$233,21,FALSE)</f>
        <v>3.92</v>
      </c>
      <c r="O121" s="108">
        <f>VLOOKUP(A121,'[2]Facility visit price 2010'!$B$1:$BR$233,33,FALSE)</f>
        <v>5.52</v>
      </c>
      <c r="P121" s="108">
        <f t="shared" si="17"/>
        <v>1.4133673903788846</v>
      </c>
      <c r="Q121" s="177">
        <f t="shared" si="18"/>
        <v>5.5404001702852277</v>
      </c>
      <c r="R121" s="177">
        <f t="shared" si="19"/>
        <v>7.8017879948914421</v>
      </c>
      <c r="S121" s="209">
        <f>VLOOKUP(B121,'3.2 Prices and Deflators'!$BI$3:$BL$196,4,FALSE)</f>
        <v>0</v>
      </c>
      <c r="T121" s="3" t="str">
        <f>VLOOKUP(B121,'3.1 Metadata'!$B$4:$I$197,2,FALSE)</f>
        <v>WPR</v>
      </c>
      <c r="U121" s="180">
        <v>5.52</v>
      </c>
    </row>
    <row r="122" spans="1:21" x14ac:dyDescent="0.25">
      <c r="A122" s="10" t="s">
        <v>504</v>
      </c>
      <c r="B122" s="31" t="s">
        <v>740</v>
      </c>
      <c r="C122" s="180">
        <v>2.4500000000000002</v>
      </c>
      <c r="D122" s="179">
        <v>11.06</v>
      </c>
      <c r="E122" s="108">
        <f>VLOOKUP(B122,'3.2 Prices and Deflators'!$B$2:$BJ$196,61,FALSE)</f>
        <v>2.0892903518109316</v>
      </c>
      <c r="F122" s="182">
        <f t="shared" si="20"/>
        <v>5.1187613619367829</v>
      </c>
      <c r="G122" s="182">
        <f t="shared" si="21"/>
        <v>23.107551291028905</v>
      </c>
      <c r="H122" s="217" cm="1">
        <f t="array" ref="H122">IF($T122&lt;&gt;"",SUMPRODUCT(($A$200:$A$205=$T122)*($B$200:$B$205))*$C122,"")</f>
        <v>3.8491434420385242</v>
      </c>
      <c r="I122" s="217" cm="1">
        <f t="array" ref="I122">IF($T122&lt;&gt;"",SUMPRODUCT(($A$200:$A$205=$T122)*($B$200:$B$205))*$D122,"")</f>
        <v>17.376133252631053</v>
      </c>
      <c r="J122" s="224">
        <f>VLOOKUP(B122,'IP-OP new'!$C$6:$N$200,12,FALSE)</f>
        <v>3.5430664435415684</v>
      </c>
      <c r="K122" s="224">
        <f>VLOOKUP(B122,'IP-OP new'!$C$6:$N$200,11,FALSE)</f>
        <v>15.994414230844791</v>
      </c>
      <c r="L122" s="224" cm="1">
        <f t="array" ref="L122">IF($E122&lt;$B$204,$C122*$E122,SUMPRODUCT(($A$200:$A$205=$T122)*($B$200:$B$205))*$C122)</f>
        <v>3.8491434420385242</v>
      </c>
      <c r="M122" s="224" cm="1">
        <f t="array" ref="M122">IF($E122&lt;$B$204,$D122*$E122,SUMPRODUCT(($A$200:$A$205=$T122)*($B$200:$B$205))*$D122)</f>
        <v>17.376133252631053</v>
      </c>
      <c r="N122" s="46">
        <f>VLOOKUP(A122,'[2]Facility visit price 2010'!$B$1:$BR$233,21,FALSE)</f>
        <v>2.4500000000000002</v>
      </c>
      <c r="O122" s="108">
        <f>VLOOKUP(A122,'[2]Facility visit price 2010'!$B$1:$BR$233,33,FALSE)</f>
        <v>3.44</v>
      </c>
      <c r="P122" s="108">
        <f t="shared" si="17"/>
        <v>2.0892903518109316</v>
      </c>
      <c r="Q122" s="177">
        <f t="shared" si="18"/>
        <v>5.1187613619367829</v>
      </c>
      <c r="R122" s="177">
        <f t="shared" si="19"/>
        <v>7.1871588102296045</v>
      </c>
      <c r="S122" s="209">
        <f>VLOOKUP(B122,'3.2 Prices and Deflators'!$BI$3:$BL$196,4,FALSE)</f>
        <v>1</v>
      </c>
      <c r="T122" s="3" t="str">
        <f>VLOOKUP(B122,'3.1 Metadata'!$B$4:$I$197,2,FALSE)</f>
        <v>SEAR</v>
      </c>
      <c r="U122" s="180">
        <v>3.44</v>
      </c>
    </row>
    <row r="123" spans="1:21" hidden="1" x14ac:dyDescent="0.25">
      <c r="A123" s="10" t="s">
        <v>505</v>
      </c>
      <c r="B123" s="31" t="s">
        <v>741</v>
      </c>
      <c r="C123" s="180">
        <v>48.13</v>
      </c>
      <c r="D123" s="179">
        <v>668.72</v>
      </c>
      <c r="E123" s="108">
        <f>VLOOKUP(B123,'3.2 Prices and Deflators'!$B$2:$BJ$196,61,FALSE)</f>
        <v>1.1165649036099787</v>
      </c>
      <c r="F123" s="182">
        <f t="shared" si="20"/>
        <v>53.740268810748276</v>
      </c>
      <c r="G123" s="182">
        <f t="shared" si="21"/>
        <v>746.669282342065</v>
      </c>
      <c r="H123" s="217" cm="1">
        <f t="array" ref="H123">IF($T123&lt;&gt;"",SUMPRODUCT(($A$200:$A$205=$T123)*($B$200:$B$205))*$C123,"")</f>
        <v>71.595301418058625</v>
      </c>
      <c r="I123" s="217" cm="1">
        <f t="array" ref="I123">IF($T123&lt;&gt;"",SUMPRODUCT(($A$200:$A$205=$T123)*($B$200:$B$205))*$D123,"")</f>
        <v>994.74776572375151</v>
      </c>
      <c r="J123" s="224">
        <f>VLOOKUP(B123,'IP-OP new'!$C$6:$N$200,12,FALSE)</f>
        <v>57.45561424478494</v>
      </c>
      <c r="K123" s="224">
        <f>VLOOKUP(B123,'IP-OP new'!$C$6:$N$200,11,FALSE)</f>
        <v>798.29042920782422</v>
      </c>
      <c r="L123" s="224" cm="1">
        <f t="array" ref="L123">IF($E123&lt;$B$203,$C123*$E123,SUMPRODUCT(($A$200:$A$205=$T123)*($B$200:$B$205))*$C123)</f>
        <v>53.740268810748276</v>
      </c>
      <c r="M123" s="224" cm="1">
        <f t="array" ref="M123">IF($E123&lt;$B$203,$D123*$E123,SUMPRODUCT(($A$200:$A$205=$T123)*($B$200:$B$205))*$D123)</f>
        <v>746.669282342065</v>
      </c>
      <c r="N123" s="46">
        <f>VLOOKUP(A123,'[2]Facility visit price 2010'!$B$1:$BR$233,21,FALSE)</f>
        <v>48.13</v>
      </c>
      <c r="O123" s="108">
        <f>VLOOKUP(A123,'[2]Facility visit price 2010'!$B$1:$BR$233,33,FALSE)</f>
        <v>67.709999999999994</v>
      </c>
      <c r="P123" s="108">
        <f t="shared" si="17"/>
        <v>1.1165649036099787</v>
      </c>
      <c r="Q123" s="177">
        <f t="shared" si="18"/>
        <v>53.740268810748276</v>
      </c>
      <c r="R123" s="177">
        <f t="shared" si="19"/>
        <v>75.602609623431647</v>
      </c>
      <c r="S123" s="209">
        <f>VLOOKUP(B123,'3.2 Prices and Deflators'!$BI$3:$BL$196,4,FALSE)</f>
        <v>0</v>
      </c>
      <c r="T123" s="3" t="str">
        <f>VLOOKUP(B123,'3.1 Metadata'!$B$4:$I$197,2,FALSE)</f>
        <v>EUR</v>
      </c>
      <c r="U123" s="180">
        <v>67.709999999999994</v>
      </c>
    </row>
    <row r="124" spans="1:21" hidden="1" x14ac:dyDescent="0.25">
      <c r="A124" s="10" t="s">
        <v>506</v>
      </c>
      <c r="B124" s="31" t="s">
        <v>742</v>
      </c>
      <c r="C124" s="180">
        <v>35.85</v>
      </c>
      <c r="D124" s="179">
        <v>445.75</v>
      </c>
      <c r="E124" s="108">
        <f>VLOOKUP(B124,'3.2 Prices and Deflators'!$B$2:$BJ$196,61,FALSE)</f>
        <v>1.219468511725212</v>
      </c>
      <c r="F124" s="182">
        <f t="shared" si="20"/>
        <v>43.717946145348854</v>
      </c>
      <c r="G124" s="182">
        <f t="shared" si="21"/>
        <v>543.57808910151323</v>
      </c>
      <c r="H124" s="217" cm="1">
        <f t="array" ref="H124">IF($T124&lt;&gt;"",SUMPRODUCT(($A$200:$A$205=$T124)*($B$200:$B$205))*$C124,"")</f>
        <v>46.410635443054936</v>
      </c>
      <c r="I124" s="217" cm="1">
        <f t="array" ref="I124">IF($T124&lt;&gt;"",SUMPRODUCT(($A$200:$A$205=$T124)*($B$200:$B$205))*$D124,"")</f>
        <v>577.05831935123399</v>
      </c>
      <c r="J124" s="224">
        <f>VLOOKUP(B124,'IP-OP new'!$C$6:$N$200,12,FALSE)</f>
        <v>45.994649485271239</v>
      </c>
      <c r="K124" s="224">
        <f>VLOOKUP(B124,'IP-OP new'!$C$6:$N$200,11,FALSE)</f>
        <v>571.88605322342119</v>
      </c>
      <c r="L124" s="224" cm="1">
        <f t="array" ref="L124">IF($E124&lt;$B$205,$C124*$E124,SUMPRODUCT(($A$200:$A$205=$T124)*($B$200:$B$205))*$C124)</f>
        <v>43.717946145348854</v>
      </c>
      <c r="M124" s="224" cm="1">
        <f t="array" ref="M124">IF($E124&lt;$B$205,$D124*$E124,SUMPRODUCT(($A$200:$A$205=$T124)*($B$200:$B$205))*$D124)</f>
        <v>543.57808910151323</v>
      </c>
      <c r="N124" s="46">
        <f>VLOOKUP(A124,'[2]Facility visit price 2010'!$B$1:$BR$233,21,FALSE)</f>
        <v>35.85</v>
      </c>
      <c r="O124" s="108">
        <f>VLOOKUP(A124,'[2]Facility visit price 2010'!$B$1:$BR$233,33,FALSE)</f>
        <v>50.43</v>
      </c>
      <c r="P124" s="108">
        <f t="shared" si="17"/>
        <v>1.219468511725212</v>
      </c>
      <c r="Q124" s="177">
        <f t="shared" si="18"/>
        <v>43.717946145348854</v>
      </c>
      <c r="R124" s="177">
        <f t="shared" si="19"/>
        <v>61.497797046302438</v>
      </c>
      <c r="S124" s="209">
        <f>VLOOKUP(B124,'3.2 Prices and Deflators'!$BI$3:$BL$196,4,FALSE)</f>
        <v>0</v>
      </c>
      <c r="T124" s="3" t="str">
        <f>VLOOKUP(B124,'3.1 Metadata'!$B$4:$I$197,2,FALSE)</f>
        <v>WPR</v>
      </c>
      <c r="U124" s="180">
        <v>50.43</v>
      </c>
    </row>
    <row r="125" spans="1:21" hidden="1" x14ac:dyDescent="0.25">
      <c r="A125" s="10" t="s">
        <v>507</v>
      </c>
      <c r="B125" s="31" t="s">
        <v>743</v>
      </c>
      <c r="C125" s="180">
        <v>5.79</v>
      </c>
      <c r="D125" s="179">
        <v>36.17</v>
      </c>
      <c r="E125" s="108">
        <f>VLOOKUP(B125,'3.2 Prices and Deflators'!$B$2:$BJ$196,61,FALSE)</f>
        <v>1.68085347818746</v>
      </c>
      <c r="F125" s="182">
        <f t="shared" si="20"/>
        <v>9.7321416387053929</v>
      </c>
      <c r="G125" s="182">
        <f t="shared" si="21"/>
        <v>60.796470306040433</v>
      </c>
      <c r="H125" s="217" cm="1">
        <f t="array" ref="H125">IF($T125&lt;&gt;"",SUMPRODUCT(($A$200:$A$205=$T125)*($B$200:$B$205))*$C125,"")</f>
        <v>9.9627037834859138</v>
      </c>
      <c r="I125" s="217" cm="1">
        <f t="array" ref="I125">IF($T125&lt;&gt;"",SUMPRODUCT(($A$200:$A$205=$T125)*($B$200:$B$205))*$D125,"")</f>
        <v>62.236786847786796</v>
      </c>
      <c r="J125" s="224">
        <f>VLOOKUP(B125,'IP-OP new'!$C$6:$N$200,12,FALSE)</f>
        <v>7.2733910740422987</v>
      </c>
      <c r="K125" s="224">
        <f>VLOOKUP(B125,'IP-OP new'!$C$6:$N$200,11,FALSE)</f>
        <v>45.436710733697744</v>
      </c>
      <c r="L125" s="224" cm="1">
        <f t="array" ref="L125">IF($E125&lt;$B$201,$C125*$E125,SUMPRODUCT(($A$200:$A$205=$T125)*($B$200:$B$205))*$C125)</f>
        <v>9.7321416387053929</v>
      </c>
      <c r="M125" s="224" cm="1">
        <f t="array" ref="M125">IF($E125&lt;$B$201,$D125*$E125,SUMPRODUCT(($A$200:$A$205=$T125)*($B$200:$B$205))*$D125)</f>
        <v>60.796470306040433</v>
      </c>
      <c r="N125" s="46">
        <f>VLOOKUP(A125,'[2]Facility visit price 2010'!$B$1:$BR$233,21,FALSE)</f>
        <v>5.79</v>
      </c>
      <c r="O125" s="108">
        <f>VLOOKUP(A125,'[2]Facility visit price 2010'!$B$1:$BR$233,33,FALSE)</f>
        <v>8.14</v>
      </c>
      <c r="P125" s="108">
        <f t="shared" si="17"/>
        <v>1.68085347818746</v>
      </c>
      <c r="Q125" s="177">
        <f t="shared" si="18"/>
        <v>9.7321416387053929</v>
      </c>
      <c r="R125" s="177">
        <f t="shared" si="19"/>
        <v>13.682147312445926</v>
      </c>
      <c r="S125" s="209">
        <f>VLOOKUP(B125,'3.2 Prices and Deflators'!$BI$3:$BL$196,4,FALSE)</f>
        <v>0</v>
      </c>
      <c r="T125" s="3" t="str">
        <f>VLOOKUP(B125,'3.1 Metadata'!$B$4:$I$197,2,FALSE)</f>
        <v>AMR</v>
      </c>
      <c r="U125" s="180">
        <v>8.14</v>
      </c>
    </row>
    <row r="126" spans="1:21" x14ac:dyDescent="0.25">
      <c r="A126" s="10" t="s">
        <v>508</v>
      </c>
      <c r="B126" s="31" t="s">
        <v>744</v>
      </c>
      <c r="C126" s="180">
        <v>1.26</v>
      </c>
      <c r="D126" s="179">
        <v>4.45</v>
      </c>
      <c r="E126" s="108">
        <f>VLOOKUP(B126,'3.2 Prices and Deflators'!$B$2:$BJ$196,61,FALSE)</f>
        <v>1.1644147084424203</v>
      </c>
      <c r="F126" s="182">
        <f t="shared" si="20"/>
        <v>1.4671625326374496</v>
      </c>
      <c r="G126" s="182">
        <f t="shared" si="21"/>
        <v>5.1816454525687705</v>
      </c>
      <c r="H126" s="217" cm="1">
        <f t="array" ref="H126">IF($T126&lt;&gt;"",SUMPRODUCT(($A$200:$A$205=$T126)*($B$200:$B$205))*$C126,"")</f>
        <v>2.3787117945412697</v>
      </c>
      <c r="I126" s="217" cm="1">
        <f t="array" ref="I126">IF($T126&lt;&gt;"",SUMPRODUCT(($A$200:$A$205=$T126)*($B$200:$B$205))*$D126,"")</f>
        <v>8.4010059410386102</v>
      </c>
      <c r="J126" s="224">
        <f>VLOOKUP(B126,'IP-OP new'!$C$6:$N$200,12,FALSE)</f>
        <v>1.2451782680816894</v>
      </c>
      <c r="K126" s="224">
        <f>VLOOKUP(B126,'IP-OP new'!$C$6:$N$200,11,FALSE)</f>
        <v>4.3976534071139035</v>
      </c>
      <c r="L126" s="224" cm="1">
        <f t="array" ref="L126">IF($E126&lt;$B$200,$C126*$E126,SUMPRODUCT(($A$200:$A$205=$T126)*($B$200:$B$205))*$C126)</f>
        <v>1.4671625326374496</v>
      </c>
      <c r="M126" s="224" cm="1">
        <f t="array" ref="M126">IF($E126&lt;$B$200,$D126*$E126,SUMPRODUCT(($A$200:$A$205=$T126)*($B$200:$B$205))*$D126)</f>
        <v>5.1816454525687705</v>
      </c>
      <c r="N126" s="46">
        <f>VLOOKUP(A126,'[2]Facility visit price 2010'!$B$1:$BR$233,21,FALSE)</f>
        <v>1.26</v>
      </c>
      <c r="O126" s="108">
        <f>VLOOKUP(A126,'[2]Facility visit price 2010'!$B$1:$BR$233,33,FALSE)</f>
        <v>1.78</v>
      </c>
      <c r="P126" s="108">
        <f t="shared" si="17"/>
        <v>1.1644147084424203</v>
      </c>
      <c r="Q126" s="177">
        <f t="shared" si="18"/>
        <v>1.4671625326374496</v>
      </c>
      <c r="R126" s="177">
        <f t="shared" si="19"/>
        <v>2.0726581810275082</v>
      </c>
      <c r="S126" s="209">
        <f>VLOOKUP(B126,'3.2 Prices and Deflators'!$BI$3:$BL$196,4,FALSE)</f>
        <v>1</v>
      </c>
      <c r="T126" s="3" t="str">
        <f>VLOOKUP(B126,'3.1 Metadata'!$B$4:$I$197,2,FALSE)</f>
        <v>AFR</v>
      </c>
      <c r="U126" s="180">
        <v>1.78</v>
      </c>
    </row>
    <row r="127" spans="1:21" x14ac:dyDescent="0.25">
      <c r="A127" s="10" t="s">
        <v>509</v>
      </c>
      <c r="B127" s="31" t="s">
        <v>745</v>
      </c>
      <c r="C127" s="180">
        <v>3.99</v>
      </c>
      <c r="D127" s="179">
        <v>21.69</v>
      </c>
      <c r="E127" s="108">
        <f>VLOOKUP(B127,'3.2 Prices and Deflators'!$B$2:$BJ$196,61,FALSE)</f>
        <v>2.0201258009815133</v>
      </c>
      <c r="F127" s="182">
        <f t="shared" si="20"/>
        <v>8.0603019459162386</v>
      </c>
      <c r="G127" s="182">
        <f t="shared" si="21"/>
        <v>43.816528623289024</v>
      </c>
      <c r="H127" s="217" cm="1">
        <f t="array" ref="H127">IF($T127&lt;&gt;"",SUMPRODUCT(($A$200:$A$205=$T127)*($B$200:$B$205))*$C127,"")</f>
        <v>7.5325873493806874</v>
      </c>
      <c r="I127" s="217" cm="1">
        <f t="array" ref="I127">IF($T127&lt;&gt;"",SUMPRODUCT(($A$200:$A$205=$T127)*($B$200:$B$205))*$D127,"")</f>
        <v>40.947824463174712</v>
      </c>
      <c r="J127" s="224">
        <f>VLOOKUP(B127,'IP-OP new'!$C$6:$N$200,12,FALSE)</f>
        <v>4.1228466238798562</v>
      </c>
      <c r="K127" s="224">
        <f>VLOOKUP(B127,'IP-OP new'!$C$6:$N$200,11,FALSE)</f>
        <v>22.412166233572449</v>
      </c>
      <c r="L127" s="224" cm="1">
        <f t="array" ref="L127">IF($E127&lt;$B$200,$C127*$E127,SUMPRODUCT(($A$200:$A$205=$T127)*($B$200:$B$205))*$C127)</f>
        <v>7.5325873493806874</v>
      </c>
      <c r="M127" s="224" cm="1">
        <f t="array" ref="M127">IF($E127&lt;$B$200,$D127*$E127,SUMPRODUCT(($A$200:$A$205=$T127)*($B$200:$B$205))*$D127)</f>
        <v>40.947824463174712</v>
      </c>
      <c r="N127" s="46">
        <f>VLOOKUP(A127,'[2]Facility visit price 2010'!$B$1:$BR$233,21,FALSE)</f>
        <v>3.99</v>
      </c>
      <c r="O127" s="108">
        <f>VLOOKUP(A127,'[2]Facility visit price 2010'!$B$1:$BR$233,33,FALSE)</f>
        <v>5.62</v>
      </c>
      <c r="P127" s="108">
        <f t="shared" si="17"/>
        <v>2.0201258009815133</v>
      </c>
      <c r="Q127" s="177">
        <f t="shared" si="18"/>
        <v>8.0603019459162386</v>
      </c>
      <c r="R127" s="177">
        <f t="shared" si="19"/>
        <v>11.353107001516104</v>
      </c>
      <c r="S127" s="209">
        <f>VLOOKUP(B127,'3.2 Prices and Deflators'!$BI$3:$BL$196,4,FALSE)</f>
        <v>1</v>
      </c>
      <c r="T127" s="3" t="str">
        <f>VLOOKUP(B127,'3.1 Metadata'!$B$4:$I$197,2,FALSE)</f>
        <v>AFR</v>
      </c>
      <c r="U127" s="180">
        <v>5.62</v>
      </c>
    </row>
    <row r="128" spans="1:21" hidden="1" x14ac:dyDescent="0.25">
      <c r="A128" s="10" t="s">
        <v>510</v>
      </c>
      <c r="B128" s="31" t="s">
        <v>746</v>
      </c>
      <c r="C128" s="180">
        <v>28.06</v>
      </c>
      <c r="D128" s="179">
        <v>318.12</v>
      </c>
      <c r="E128" s="108"/>
      <c r="F128" s="218" t="s">
        <v>56</v>
      </c>
      <c r="G128" s="218" t="s">
        <v>56</v>
      </c>
      <c r="H128" s="217" cm="1">
        <f t="array" ref="H128">IF($T128&lt;&gt;"",SUMPRODUCT(($A$200:$A$205=$T128)*($B$200:$B$205))*$C128,"")</f>
        <v>36.325869749849971</v>
      </c>
      <c r="I128" s="217" cm="1">
        <f t="array" ref="I128">IF($T128&lt;&gt;"",SUMPRODUCT(($A$200:$A$205=$T128)*($B$200:$B$205))*$D128,"")</f>
        <v>411.83127886038034</v>
      </c>
      <c r="J128" s="224" t="e">
        <f>VLOOKUP(B128,'IP-OP new'!$C$6:$N$200,12,FALSE)</f>
        <v>#N/A</v>
      </c>
      <c r="K128" s="224" t="e">
        <f>VLOOKUP(B128,'IP-OP new'!$C$6:$N$200,11,FALSE)</f>
        <v>#N/A</v>
      </c>
      <c r="L128" s="224" cm="1">
        <f t="array" ref="L128">IF($E128&lt;$B$205,$C128*$E128,SUMPRODUCT(($A$200:$A$205=$T128)*($B$200:$B$205))*$C128)</f>
        <v>0</v>
      </c>
      <c r="M128" s="224" cm="1">
        <f t="array" ref="M128">IF($E128&lt;$B$205,$D128*$E128,SUMPRODUCT(($A$200:$A$205=$T128)*($B$200:$B$205))*$D128)</f>
        <v>0</v>
      </c>
      <c r="N128" s="46">
        <f>VLOOKUP(A128,'[2]Facility visit price 2010'!$B$1:$BR$233,21,FALSE)</f>
        <v>28.06</v>
      </c>
      <c r="O128" s="108">
        <f>VLOOKUP(A128,'[2]Facility visit price 2010'!$B$1:$BR$233,33,FALSE)</f>
        <v>39.479999999999997</v>
      </c>
      <c r="P128" s="108">
        <f t="shared" si="17"/>
        <v>0</v>
      </c>
      <c r="Q128" s="177">
        <f t="shared" si="18"/>
        <v>0</v>
      </c>
      <c r="R128" s="177">
        <f t="shared" si="19"/>
        <v>0</v>
      </c>
      <c r="S128" s="209">
        <f>VLOOKUP(B128,'3.2 Prices and Deflators'!$BI$3:$BL$196,4,FALSE)</f>
        <v>0</v>
      </c>
      <c r="T128" s="3" t="str">
        <f>VLOOKUP(B128,'3.1 Metadata'!$B$4:$I$197,2,FALSE)</f>
        <v>WPR</v>
      </c>
      <c r="U128" s="180">
        <v>39.479999999999997</v>
      </c>
    </row>
    <row r="129" spans="1:21" hidden="1" x14ac:dyDescent="0.25">
      <c r="A129" s="10" t="s">
        <v>511</v>
      </c>
      <c r="B129" s="31" t="s">
        <v>747</v>
      </c>
      <c r="C129" s="180">
        <v>63.76</v>
      </c>
      <c r="D129" s="179">
        <v>985.06</v>
      </c>
      <c r="E129" s="108">
        <f>VLOOKUP(B129,'3.2 Prices and Deflators'!$B$2:$BJ$196,61,FALSE)</f>
        <v>1.1979564498728001</v>
      </c>
      <c r="F129" s="182">
        <f t="shared" ref="F129:F160" si="22">C129*E129</f>
        <v>76.381703243889731</v>
      </c>
      <c r="G129" s="182">
        <f t="shared" ref="G129:G160" si="23">D129*E129</f>
        <v>1180.0589805117004</v>
      </c>
      <c r="H129" s="217" cm="1">
        <f t="array" ref="H129">IF($T129&lt;&gt;"",SUMPRODUCT(($A$200:$A$205=$T129)*($B$200:$B$205))*$C129,"")</f>
        <v>94.845552013617649</v>
      </c>
      <c r="I129" s="217" cm="1">
        <f t="array" ref="I129">IF($T129&lt;&gt;"",SUMPRODUCT(($A$200:$A$205=$T129)*($B$200:$B$205))*$D129,"")</f>
        <v>1465.3161773295828</v>
      </c>
      <c r="J129" s="224">
        <f>VLOOKUP(B129,'IP-OP new'!$C$6:$N$200,12,FALSE)</f>
        <v>69.011113550531945</v>
      </c>
      <c r="K129" s="224">
        <f>VLOOKUP(B129,'IP-OP new'!$C$6:$N$200,11,FALSE)</f>
        <v>1066.1870689160446</v>
      </c>
      <c r="L129" s="224" cm="1">
        <f t="array" ref="L129">IF($E129&lt;$B$203,$C129*$E129,SUMPRODUCT(($A$200:$A$205=$T129)*($B$200:$B$205))*$C129)</f>
        <v>76.381703243889731</v>
      </c>
      <c r="M129" s="224" cm="1">
        <f t="array" ref="M129">IF($E129&lt;$B$203,$D129*$E129,SUMPRODUCT(($A$200:$A$205=$T129)*($B$200:$B$205))*$D129)</f>
        <v>1180.0589805117004</v>
      </c>
      <c r="N129" s="46">
        <f>VLOOKUP(A129,'[2]Facility visit price 2010'!$B$1:$BR$233,21,FALSE)</f>
        <v>63.76</v>
      </c>
      <c r="O129" s="108">
        <f>VLOOKUP(A129,'[2]Facility visit price 2010'!$B$1:$BR$233,33,FALSE)</f>
        <v>89.7</v>
      </c>
      <c r="P129" s="108">
        <f t="shared" si="17"/>
        <v>1.1979564498728001</v>
      </c>
      <c r="Q129" s="177">
        <f t="shared" si="18"/>
        <v>76.381703243889731</v>
      </c>
      <c r="R129" s="177">
        <f t="shared" si="19"/>
        <v>107.45669355359017</v>
      </c>
      <c r="S129" s="209">
        <f>VLOOKUP(B129,'3.2 Prices and Deflators'!$BI$3:$BL$196,4,FALSE)</f>
        <v>0</v>
      </c>
      <c r="T129" s="3" t="str">
        <f>VLOOKUP(B129,'3.1 Metadata'!$B$4:$I$197,2,FALSE)</f>
        <v>EUR</v>
      </c>
      <c r="U129" s="180">
        <v>89.7</v>
      </c>
    </row>
    <row r="130" spans="1:21" hidden="1" x14ac:dyDescent="0.25">
      <c r="A130" s="10" t="s">
        <v>512</v>
      </c>
      <c r="B130" s="31" t="s">
        <v>748</v>
      </c>
      <c r="C130" s="180">
        <v>27.2</v>
      </c>
      <c r="D130" s="179">
        <v>304.77999999999997</v>
      </c>
      <c r="E130" s="108">
        <f>VLOOKUP(B130,'3.2 Prices and Deflators'!$B$2:$BJ$196,61,FALSE)</f>
        <v>1.0241214761337389</v>
      </c>
      <c r="F130" s="182">
        <f t="shared" si="22"/>
        <v>27.856104150837698</v>
      </c>
      <c r="G130" s="182">
        <f t="shared" si="23"/>
        <v>312.13174349604094</v>
      </c>
      <c r="H130" s="217" cm="1">
        <f t="array" ref="H130">IF($T130&lt;&gt;"",SUMPRODUCT(($A$200:$A$205=$T130)*($B$200:$B$205))*$C130,"")</f>
        <v>66.492596470116027</v>
      </c>
      <c r="I130" s="217" cm="1">
        <f t="array" ref="I130">IF($T130&lt;&gt;"",SUMPRODUCT(($A$200:$A$205=$T130)*($B$200:$B$205))*$D130,"")</f>
        <v>745.05932177066029</v>
      </c>
      <c r="J130" s="224" t="e">
        <f>VLOOKUP(B130,'IP-OP new'!$C$6:$N$200,12,FALSE)</f>
        <v>#VALUE!</v>
      </c>
      <c r="K130" s="224">
        <f>VLOOKUP(B130,'IP-OP new'!$C$6:$N$200,11,FALSE)</f>
        <v>0</v>
      </c>
      <c r="L130" s="224" cm="1">
        <f t="array" ref="L130">IF($E130&lt;$B$202,$C130*$E130,SUMPRODUCT(($A$200:$A$205=$T130)*($B$200:$B$205))*$C130)</f>
        <v>27.856104150837698</v>
      </c>
      <c r="M130" s="224" cm="1">
        <f t="array" ref="M130">IF($E130&lt;$B$202,$D130*$E130,SUMPRODUCT(($A$200:$A$205=$T130)*($B$200:$B$205))*$D130)</f>
        <v>312.13174349604094</v>
      </c>
      <c r="N130" s="46">
        <f>VLOOKUP(A130,'[2]Facility visit price 2010'!$B$1:$BR$233,21,FALSE)</f>
        <v>27.2</v>
      </c>
      <c r="O130" s="108">
        <f>VLOOKUP(A130,'[2]Facility visit price 2010'!$B$1:$BR$233,33,FALSE)</f>
        <v>38.270000000000003</v>
      </c>
      <c r="P130" s="108">
        <f t="shared" si="17"/>
        <v>1.0241214761337389</v>
      </c>
      <c r="Q130" s="177">
        <f t="shared" si="18"/>
        <v>27.856104150837698</v>
      </c>
      <c r="R130" s="177">
        <f t="shared" si="19"/>
        <v>39.193128891638196</v>
      </c>
      <c r="S130" s="209">
        <f>VLOOKUP(B130,'3.2 Prices and Deflators'!$BI$3:$BL$196,4,FALSE)</f>
        <v>0</v>
      </c>
      <c r="T130" s="3" t="str">
        <f>VLOOKUP(B130,'3.1 Metadata'!$B$4:$I$197,2,FALSE)</f>
        <v>EMR</v>
      </c>
      <c r="U130" s="180">
        <v>38.270000000000003</v>
      </c>
    </row>
    <row r="131" spans="1:21" x14ac:dyDescent="0.25">
      <c r="A131" s="10" t="s">
        <v>513</v>
      </c>
      <c r="B131" s="31" t="s">
        <v>749</v>
      </c>
      <c r="C131" s="180">
        <v>4.4400000000000004</v>
      </c>
      <c r="D131" s="179">
        <v>25.12</v>
      </c>
      <c r="E131" s="108">
        <f>VLOOKUP(B131,'3.2 Prices and Deflators'!$B$2:$BJ$196,61,FALSE)</f>
        <v>1.7651419447474281</v>
      </c>
      <c r="F131" s="182">
        <f t="shared" si="22"/>
        <v>7.8372302346785814</v>
      </c>
      <c r="G131" s="182">
        <f t="shared" si="23"/>
        <v>44.340365652055397</v>
      </c>
      <c r="H131" s="217" cm="1">
        <f t="array" ref="H131">IF($T131&lt;&gt;"",SUMPRODUCT(($A$200:$A$205=$T131)*($B$200:$B$205))*$C131,"")</f>
        <v>10.853938541445411</v>
      </c>
      <c r="I131" s="217" cm="1">
        <f t="array" ref="I131">IF($T131&lt;&gt;"",SUMPRODUCT(($A$200:$A$205=$T131)*($B$200:$B$205))*$D131,"")</f>
        <v>61.407868504754212</v>
      </c>
      <c r="J131" s="224">
        <f>VLOOKUP(B131,'IP-OP new'!$C$6:$N$200,12,FALSE)</f>
        <v>4.5268971983973305</v>
      </c>
      <c r="K131" s="224">
        <f>VLOOKUP(B131,'IP-OP new'!$C$6:$N$200,11,FALSE)</f>
        <v>25.611634599941656</v>
      </c>
      <c r="L131" s="224" cm="1">
        <f t="array" ref="L131">IF($E131&lt;$B$202,$C131*$E131,SUMPRODUCT(($A$200:$A$205=$T131)*($B$200:$B$205))*$C131)</f>
        <v>7.8372302346785814</v>
      </c>
      <c r="M131" s="224" cm="1">
        <f t="array" ref="M131">IF($E131&lt;$B$202,$D131*$E131,SUMPRODUCT(($A$200:$A$205=$T131)*($B$200:$B$205))*$D131)</f>
        <v>44.340365652055397</v>
      </c>
      <c r="N131" s="46">
        <f>VLOOKUP(A131,'[2]Facility visit price 2010'!$B$1:$BR$233,21,FALSE)</f>
        <v>4.4400000000000004</v>
      </c>
      <c r="O131" s="108">
        <f>VLOOKUP(A131,'[2]Facility visit price 2010'!$B$1:$BR$233,33,FALSE)</f>
        <v>6.25</v>
      </c>
      <c r="P131" s="108">
        <f t="shared" ref="P131:P162" si="24">E131</f>
        <v>1.7651419447474281</v>
      </c>
      <c r="Q131" s="177">
        <f t="shared" ref="Q131:Q162" si="25">N131*P131</f>
        <v>7.8372302346785814</v>
      </c>
      <c r="R131" s="177">
        <f t="shared" ref="R131:R162" si="26">O131*P131</f>
        <v>11.032137154671426</v>
      </c>
      <c r="S131" s="209">
        <f>VLOOKUP(B131,'3.2 Prices and Deflators'!$BI$3:$BL$196,4,FALSE)</f>
        <v>1</v>
      </c>
      <c r="T131" s="3" t="str">
        <f>VLOOKUP(B131,'3.1 Metadata'!$B$4:$I$197,2,FALSE)</f>
        <v>EMR</v>
      </c>
      <c r="U131" s="180">
        <v>6.25</v>
      </c>
    </row>
    <row r="132" spans="1:21" hidden="1" x14ac:dyDescent="0.25">
      <c r="A132" s="10" t="s">
        <v>514</v>
      </c>
      <c r="B132" s="31" t="s">
        <v>750</v>
      </c>
      <c r="C132" s="180">
        <v>22.32</v>
      </c>
      <c r="D132" s="179">
        <v>232.13</v>
      </c>
      <c r="E132" s="108">
        <f>VLOOKUP(B132,'3.2 Prices and Deflators'!$B$2:$BJ$196,61,FALSE)</f>
        <v>1.299931017894441</v>
      </c>
      <c r="F132" s="182">
        <f t="shared" si="22"/>
        <v>29.014460319403923</v>
      </c>
      <c r="G132" s="182">
        <f t="shared" si="23"/>
        <v>301.75298718383658</v>
      </c>
      <c r="H132" s="217" cm="1">
        <f t="array" ref="H132">IF($T132&lt;&gt;"",SUMPRODUCT(($A$200:$A$205=$T132)*($B$200:$B$205))*$C132,"")</f>
        <v>28.894989765383155</v>
      </c>
      <c r="I132" s="217" cm="1">
        <f t="array" ref="I132">IF($T132&lt;&gt;"",SUMPRODUCT(($A$200:$A$205=$T132)*($B$200:$B$205))*$D132,"")</f>
        <v>300.51048271677382</v>
      </c>
      <c r="J132" s="224">
        <f>VLOOKUP(B132,'IP-OP new'!$C$6:$N$200,12,FALSE)</f>
        <v>25.014465522556915</v>
      </c>
      <c r="K132" s="224">
        <f>VLOOKUP(B132,'IP-OP new'!$C$6:$N$200,11,FALSE)</f>
        <v>260.15268287415489</v>
      </c>
      <c r="L132" s="224" cm="1">
        <f t="array" ref="L132">IF($E132&lt;$B$205,$C132*$E132,SUMPRODUCT(($A$200:$A$205=$T132)*($B$200:$B$205))*$C132)</f>
        <v>28.894989765383155</v>
      </c>
      <c r="M132" s="224" cm="1">
        <f t="array" ref="M132">IF($E132&lt;$B$205,$D132*$E132,SUMPRODUCT(($A$200:$A$205=$T132)*($B$200:$B$205))*$D132)</f>
        <v>300.51048271677382</v>
      </c>
      <c r="N132" s="46">
        <f>VLOOKUP(A132,'[2]Facility visit price 2010'!$B$1:$BR$233,21,FALSE)</f>
        <v>22.32</v>
      </c>
      <c r="O132" s="108">
        <f>VLOOKUP(A132,'[2]Facility visit price 2010'!$B$1:$BR$233,33,FALSE)</f>
        <v>31.4</v>
      </c>
      <c r="P132" s="108">
        <f t="shared" si="24"/>
        <v>1.299931017894441</v>
      </c>
      <c r="Q132" s="177">
        <f t="shared" si="25"/>
        <v>29.014460319403923</v>
      </c>
      <c r="R132" s="177">
        <f t="shared" si="26"/>
        <v>40.817833961885448</v>
      </c>
      <c r="S132" s="209">
        <f>VLOOKUP(B132,'3.2 Prices and Deflators'!$BI$3:$BL$196,4,FALSE)</f>
        <v>0</v>
      </c>
      <c r="T132" s="3" t="str">
        <f>VLOOKUP(B132,'3.1 Metadata'!$B$4:$I$197,2,FALSE)</f>
        <v>WPR</v>
      </c>
      <c r="U132" s="180">
        <v>31.4</v>
      </c>
    </row>
    <row r="133" spans="1:21" hidden="1" x14ac:dyDescent="0.25">
      <c r="A133" s="10" t="s">
        <v>515</v>
      </c>
      <c r="B133" s="31" t="s">
        <v>751</v>
      </c>
      <c r="C133" s="180">
        <v>18.28</v>
      </c>
      <c r="D133" s="179">
        <v>176.26</v>
      </c>
      <c r="E133" s="108">
        <f>VLOOKUP(B133,'3.2 Prices and Deflators'!$B$2:$BJ$196,61,FALSE)</f>
        <v>1.324967502104357</v>
      </c>
      <c r="F133" s="182">
        <f t="shared" si="22"/>
        <v>24.220405938467646</v>
      </c>
      <c r="G133" s="182">
        <f t="shared" si="23"/>
        <v>233.53877192091394</v>
      </c>
      <c r="H133" s="217" cm="1">
        <f t="array" ref="H133">IF($T133&lt;&gt;"",SUMPRODUCT(($A$200:$A$205=$T133)*($B$200:$B$205))*$C133,"")</f>
        <v>31.453924898466756</v>
      </c>
      <c r="I133" s="217" cm="1">
        <f t="array" ref="I133">IF($T133&lt;&gt;"",SUMPRODUCT(($A$200:$A$205=$T133)*($B$200:$B$205))*$D133,"")</f>
        <v>303.28603952974561</v>
      </c>
      <c r="J133" s="224">
        <f>VLOOKUP(B133,'IP-OP new'!$C$6:$N$200,12,FALSE)</f>
        <v>26.935538498988304</v>
      </c>
      <c r="K133" s="224">
        <f>VLOOKUP(B133,'IP-OP new'!$C$6:$N$200,11,FALSE)</f>
        <v>259.7187098376192</v>
      </c>
      <c r="L133" s="224" cm="1">
        <f t="array" ref="L133">IF($E133&lt;$B$201,$C133*$E133,SUMPRODUCT(($A$200:$A$205=$T133)*($B$200:$B$205))*$C133)</f>
        <v>24.220405938467646</v>
      </c>
      <c r="M133" s="224" cm="1">
        <f t="array" ref="M133">IF($E133&lt;$B$201,$D133*$E133,SUMPRODUCT(($A$200:$A$205=$T133)*($B$200:$B$205))*$D133)</f>
        <v>233.53877192091394</v>
      </c>
      <c r="N133" s="46">
        <f>VLOOKUP(A133,'[2]Facility visit price 2010'!$B$1:$BR$233,21,FALSE)</f>
        <v>18.28</v>
      </c>
      <c r="O133" s="108">
        <f>VLOOKUP(A133,'[2]Facility visit price 2010'!$B$1:$BR$233,33,FALSE)</f>
        <v>25.71</v>
      </c>
      <c r="P133" s="108">
        <f t="shared" si="24"/>
        <v>1.324967502104357</v>
      </c>
      <c r="Q133" s="177">
        <f t="shared" si="25"/>
        <v>24.220405938467646</v>
      </c>
      <c r="R133" s="177">
        <f t="shared" si="26"/>
        <v>34.064914479103017</v>
      </c>
      <c r="S133" s="209">
        <f>VLOOKUP(B133,'3.2 Prices and Deflators'!$BI$3:$BL$196,4,FALSE)</f>
        <v>0</v>
      </c>
      <c r="T133" s="3" t="str">
        <f>VLOOKUP(B133,'3.1 Metadata'!$B$4:$I$197,2,FALSE)</f>
        <v>AMR</v>
      </c>
      <c r="U133" s="180">
        <v>25.71</v>
      </c>
    </row>
    <row r="134" spans="1:21" hidden="1" x14ac:dyDescent="0.25">
      <c r="A134" s="10" t="s">
        <v>516</v>
      </c>
      <c r="B134" s="31" t="s">
        <v>752</v>
      </c>
      <c r="C134" s="180">
        <v>4.1500000000000004</v>
      </c>
      <c r="D134" s="179">
        <v>22.89</v>
      </c>
      <c r="E134" s="108">
        <f>VLOOKUP(B134,'3.2 Prices and Deflators'!$B$2:$BJ$196,61,FALSE)</f>
        <v>1.430148525558977</v>
      </c>
      <c r="F134" s="182">
        <f t="shared" si="22"/>
        <v>5.9351163810697551</v>
      </c>
      <c r="G134" s="182">
        <f t="shared" si="23"/>
        <v>32.736099750044986</v>
      </c>
      <c r="H134" s="217" cm="1">
        <f t="array" ref="H134">IF($T134&lt;&gt;"",SUMPRODUCT(($A$200:$A$205=$T134)*($B$200:$B$205))*$C134,"")</f>
        <v>5.3725003372016173</v>
      </c>
      <c r="I134" s="217" cm="1">
        <f t="array" ref="I134">IF($T134&lt;&gt;"",SUMPRODUCT(($A$200:$A$205=$T134)*($B$200:$B$205))*$D134,"")</f>
        <v>29.632899450251813</v>
      </c>
      <c r="J134" s="224">
        <f>VLOOKUP(B134,'IP-OP new'!$C$6:$N$200,12,FALSE)</f>
        <v>5.0381553092420743</v>
      </c>
      <c r="K134" s="224">
        <f>VLOOKUP(B134,'IP-OP new'!$C$6:$N$200,11,FALSE)</f>
        <v>27.788765067120742</v>
      </c>
      <c r="L134" s="224" cm="1">
        <f t="array" ref="L134">IF($E134&lt;$B$205,$C134*$E134,SUMPRODUCT(($A$200:$A$205=$T134)*($B$200:$B$205))*$C134)</f>
        <v>5.3725003372016173</v>
      </c>
      <c r="M134" s="224" cm="1">
        <f t="array" ref="M134">IF($E134&lt;$B$205,$D134*$E134,SUMPRODUCT(($A$200:$A$205=$T134)*($B$200:$B$205))*$D134)</f>
        <v>29.632899450251813</v>
      </c>
      <c r="N134" s="46">
        <f>VLOOKUP(A134,'[2]Facility visit price 2010'!$B$1:$BR$233,21,FALSE)</f>
        <v>4.1500000000000004</v>
      </c>
      <c r="O134" s="108">
        <f>VLOOKUP(A134,'[2]Facility visit price 2010'!$B$1:$BR$233,33,FALSE)</f>
        <v>5.84</v>
      </c>
      <c r="P134" s="108">
        <f t="shared" si="24"/>
        <v>1.430148525558977</v>
      </c>
      <c r="Q134" s="177">
        <f t="shared" si="25"/>
        <v>5.9351163810697551</v>
      </c>
      <c r="R134" s="177">
        <f t="shared" si="26"/>
        <v>8.352067389264425</v>
      </c>
      <c r="S134" s="209">
        <f>VLOOKUP(B134,'3.2 Prices and Deflators'!$BI$3:$BL$196,4,FALSE)</f>
        <v>0</v>
      </c>
      <c r="T134" s="3" t="str">
        <f>VLOOKUP(B134,'3.1 Metadata'!$B$4:$I$197,2,FALSE)</f>
        <v>WPR</v>
      </c>
      <c r="U134" s="180">
        <v>5.84</v>
      </c>
    </row>
    <row r="135" spans="1:21" hidden="1" x14ac:dyDescent="0.25">
      <c r="A135" s="10" t="s">
        <v>517</v>
      </c>
      <c r="B135" s="31" t="s">
        <v>753</v>
      </c>
      <c r="C135" s="180">
        <v>8.84</v>
      </c>
      <c r="D135" s="179">
        <v>64.849999999999994</v>
      </c>
      <c r="E135" s="108">
        <f>VLOOKUP(B135,'3.2 Prices and Deflators'!$B$2:$BJ$196,61,FALSE)</f>
        <v>1.3418870715050182</v>
      </c>
      <c r="F135" s="182">
        <f t="shared" si="22"/>
        <v>11.862281712104361</v>
      </c>
      <c r="G135" s="182">
        <f t="shared" si="23"/>
        <v>87.02137658710042</v>
      </c>
      <c r="H135" s="217" cm="1">
        <f t="array" ref="H135">IF($T135&lt;&gt;"",SUMPRODUCT(($A$200:$A$205=$T135)*($B$200:$B$205))*$C135,"")</f>
        <v>15.210760180658978</v>
      </c>
      <c r="I135" s="217" cm="1">
        <f t="array" ref="I135">IF($T135&lt;&gt;"",SUMPRODUCT(($A$200:$A$205=$T135)*($B$200:$B$205))*$D135,"")</f>
        <v>111.5857237234994</v>
      </c>
      <c r="J135" s="224">
        <f>VLOOKUP(B135,'IP-OP new'!$C$6:$N$200,12,FALSE)</f>
        <v>9.9324242061690935</v>
      </c>
      <c r="K135" s="224">
        <f>VLOOKUP(B135,'IP-OP new'!$C$6:$N$200,11,FALSE)</f>
        <v>72.863994317880739</v>
      </c>
      <c r="L135" s="224" cm="1">
        <f t="array" ref="L135">IF($E135&lt;$B$201,$C135*$E135,SUMPRODUCT(($A$200:$A$205=$T135)*($B$200:$B$205))*$C135)</f>
        <v>11.862281712104361</v>
      </c>
      <c r="M135" s="224" cm="1">
        <f t="array" ref="M135">IF($E135&lt;$B$201,$D135*$E135,SUMPRODUCT(($A$200:$A$205=$T135)*($B$200:$B$205))*$D135)</f>
        <v>87.02137658710042</v>
      </c>
      <c r="N135" s="46">
        <f>VLOOKUP(A135,'[2]Facility visit price 2010'!$B$1:$BR$233,21,FALSE)</f>
        <v>8.84</v>
      </c>
      <c r="O135" s="108">
        <f>VLOOKUP(A135,'[2]Facility visit price 2010'!$B$1:$BR$233,33,FALSE)</f>
        <v>12.44</v>
      </c>
      <c r="P135" s="108">
        <f t="shared" si="24"/>
        <v>1.3418870715050182</v>
      </c>
      <c r="Q135" s="177">
        <f t="shared" si="25"/>
        <v>11.862281712104361</v>
      </c>
      <c r="R135" s="177">
        <f t="shared" si="26"/>
        <v>16.693075169522427</v>
      </c>
      <c r="S135" s="209">
        <f>VLOOKUP(B135,'3.2 Prices and Deflators'!$BI$3:$BL$196,4,FALSE)</f>
        <v>0</v>
      </c>
      <c r="T135" s="3" t="str">
        <f>VLOOKUP(B135,'3.1 Metadata'!$B$4:$I$197,2,FALSE)</f>
        <v>AMR</v>
      </c>
      <c r="U135" s="180">
        <v>12.44</v>
      </c>
    </row>
    <row r="136" spans="1:21" x14ac:dyDescent="0.25">
      <c r="A136" s="10" t="s">
        <v>518</v>
      </c>
      <c r="B136" s="31" t="s">
        <v>754</v>
      </c>
      <c r="C136" s="180">
        <v>13.29</v>
      </c>
      <c r="D136" s="179">
        <v>113.61</v>
      </c>
      <c r="E136" s="108">
        <f>VLOOKUP(B136,'3.2 Prices and Deflators'!$B$2:$BJ$196,61,FALSE)</f>
        <v>1.2792444230741471</v>
      </c>
      <c r="F136" s="182">
        <f t="shared" si="22"/>
        <v>17.001158382655415</v>
      </c>
      <c r="G136" s="182">
        <f t="shared" si="23"/>
        <v>145.33495890545385</v>
      </c>
      <c r="H136" s="217" cm="1">
        <f t="array" ref="H136">IF($T136&lt;&gt;"",SUMPRODUCT(($A$200:$A$205=$T136)*($B$200:$B$205))*$C136,"")</f>
        <v>22.867760497845904</v>
      </c>
      <c r="I136" s="217" cm="1">
        <f t="array" ref="I136">IF($T136&lt;&gt;"",SUMPRODUCT(($A$200:$A$205=$T136)*($B$200:$B$205))*$D136,"")</f>
        <v>195.48579910912517</v>
      </c>
      <c r="J136" s="224">
        <f>VLOOKUP(B136,'IP-OP new'!$C$6:$N$200,12,FALSE)</f>
        <v>14.322520803384915</v>
      </c>
      <c r="K136" s="224">
        <f>VLOOKUP(B136,'IP-OP new'!$C$6:$N$200,11,FALSE)</f>
        <v>122.43653788356359</v>
      </c>
      <c r="L136" s="224" cm="1">
        <f t="array" ref="L136">IF($E136&lt;$B$201,$C136*$E136,SUMPRODUCT(($A$200:$A$205=$T136)*($B$200:$B$205))*$C136)</f>
        <v>17.001158382655415</v>
      </c>
      <c r="M136" s="224" cm="1">
        <f t="array" ref="M136">IF($E136&lt;$B$201,$D136*$E136,SUMPRODUCT(($A$200:$A$205=$T136)*($B$200:$B$205))*$D136)</f>
        <v>145.33495890545385</v>
      </c>
      <c r="N136" s="46">
        <f>VLOOKUP(A136,'[2]Facility visit price 2010'!$B$1:$BR$233,21,FALSE)</f>
        <v>13.29</v>
      </c>
      <c r="O136" s="108">
        <f>VLOOKUP(A136,'[2]Facility visit price 2010'!$B$1:$BR$233,33,FALSE)</f>
        <v>18.690000000000001</v>
      </c>
      <c r="P136" s="108">
        <f t="shared" si="24"/>
        <v>1.2792444230741471</v>
      </c>
      <c r="Q136" s="177">
        <f t="shared" si="25"/>
        <v>17.001158382655415</v>
      </c>
      <c r="R136" s="177">
        <f t="shared" si="26"/>
        <v>23.909078267255811</v>
      </c>
      <c r="S136" s="209">
        <f>VLOOKUP(B136,'3.2 Prices and Deflators'!$BI$3:$BL$196,4,FALSE)</f>
        <v>1</v>
      </c>
      <c r="T136" s="3" t="str">
        <f>VLOOKUP(B136,'3.1 Metadata'!$B$4:$I$197,2,FALSE)</f>
        <v>AMR</v>
      </c>
      <c r="U136" s="180">
        <v>18.690000000000001</v>
      </c>
    </row>
    <row r="137" spans="1:21" x14ac:dyDescent="0.25">
      <c r="A137" s="10" t="s">
        <v>519</v>
      </c>
      <c r="B137" s="31" t="s">
        <v>755</v>
      </c>
      <c r="C137" s="180">
        <v>6.24</v>
      </c>
      <c r="D137" s="179">
        <v>40.15</v>
      </c>
      <c r="E137" s="108">
        <f>VLOOKUP(B137,'3.2 Prices and Deflators'!$B$2:$BJ$196,61,FALSE)</f>
        <v>1.1981360752368237</v>
      </c>
      <c r="F137" s="182">
        <f t="shared" si="22"/>
        <v>7.4763691094777807</v>
      </c>
      <c r="G137" s="182">
        <f t="shared" si="23"/>
        <v>48.105163420758473</v>
      </c>
      <c r="H137" s="217" cm="1">
        <f t="array" ref="H137">IF($T137&lt;&gt;"",SUMPRODUCT(($A$200:$A$205=$T137)*($B$200:$B$205))*$C137,"")</f>
        <v>8.078169181720023</v>
      </c>
      <c r="I137" s="217" cm="1">
        <f t="array" ref="I137">IF($T137&lt;&gt;"",SUMPRODUCT(($A$200:$A$205=$T137)*($B$200:$B$205))*$D137,"")</f>
        <v>51.977322539432514</v>
      </c>
      <c r="J137" s="224">
        <f>VLOOKUP(B137,'IP-OP new'!$C$6:$N$200,12,FALSE)</f>
        <v>6.7344587078342579</v>
      </c>
      <c r="K137" s="224">
        <f>VLOOKUP(B137,'IP-OP new'!$C$6:$N$200,11,FALSE)</f>
        <v>43.33149312813228</v>
      </c>
      <c r="L137" s="224" cm="1">
        <f t="array" ref="L137">IF($E137&lt;$B$205,$C137*$E137,SUMPRODUCT(($A$200:$A$205=$T137)*($B$200:$B$205))*$C137)</f>
        <v>7.4763691094777807</v>
      </c>
      <c r="M137" s="224" cm="1">
        <f t="array" ref="M137">IF($E137&lt;$B$205,$D137*$E137,SUMPRODUCT(($A$200:$A$205=$T137)*($B$200:$B$205))*$D137)</f>
        <v>48.105163420758473</v>
      </c>
      <c r="N137" s="46">
        <f>VLOOKUP(A137,'[2]Facility visit price 2010'!$B$1:$BR$233,21,FALSE)</f>
        <v>6.24</v>
      </c>
      <c r="O137" s="108">
        <f>VLOOKUP(A137,'[2]Facility visit price 2010'!$B$1:$BR$233,33,FALSE)</f>
        <v>8.7799999999999994</v>
      </c>
      <c r="P137" s="108">
        <f t="shared" si="24"/>
        <v>1.1981360752368237</v>
      </c>
      <c r="Q137" s="177">
        <f t="shared" si="25"/>
        <v>7.4763691094777807</v>
      </c>
      <c r="R137" s="177">
        <f t="shared" si="26"/>
        <v>10.519634740579312</v>
      </c>
      <c r="S137" s="209">
        <f>VLOOKUP(B137,'3.2 Prices and Deflators'!$BI$3:$BL$196,4,FALSE)</f>
        <v>1</v>
      </c>
      <c r="T137" s="3" t="str">
        <f>VLOOKUP(B137,'3.1 Metadata'!$B$4:$I$197,2,FALSE)</f>
        <v>WPR</v>
      </c>
      <c r="U137" s="180">
        <v>8.7799999999999994</v>
      </c>
    </row>
    <row r="138" spans="1:21" hidden="1" x14ac:dyDescent="0.25">
      <c r="A138" s="10" t="s">
        <v>520</v>
      </c>
      <c r="B138" s="31" t="s">
        <v>756</v>
      </c>
      <c r="C138" s="180">
        <v>25.49</v>
      </c>
      <c r="D138" s="179">
        <v>278.72000000000003</v>
      </c>
      <c r="E138" s="108">
        <f>VLOOKUP(B138,'3.2 Prices and Deflators'!$B$2:$BJ$196,61,FALSE)</f>
        <v>1.1484209338547737</v>
      </c>
      <c r="F138" s="182">
        <f t="shared" si="22"/>
        <v>29.273249603958181</v>
      </c>
      <c r="G138" s="182">
        <f t="shared" si="23"/>
        <v>320.08788268400258</v>
      </c>
      <c r="H138" s="217" cm="1">
        <f t="array" ref="H138">IF($T138&lt;&gt;"",SUMPRODUCT(($A$200:$A$205=$T138)*($B$200:$B$205))*$C138,"")</f>
        <v>37.917395245092749</v>
      </c>
      <c r="I138" s="217" cm="1">
        <f t="array" ref="I138">IF($T138&lt;&gt;"",SUMPRODUCT(($A$200:$A$205=$T138)*($B$200:$B$205))*$D138,"")</f>
        <v>414.60715585375652</v>
      </c>
      <c r="J138" s="224">
        <f>VLOOKUP(B138,'IP-OP new'!$C$6:$N$200,12,FALSE)</f>
        <v>29.810991510222362</v>
      </c>
      <c r="K138" s="224">
        <f>VLOOKUP(B138,'IP-OP new'!$C$6:$N$200,11,FALSE)</f>
        <v>325.96781301409095</v>
      </c>
      <c r="L138" s="224" cm="1">
        <f t="array" ref="L138">IF($E138&lt;$B$203,$C138*$E138,SUMPRODUCT(($A$200:$A$205=$T138)*($B$200:$B$205))*$C138)</f>
        <v>29.273249603958181</v>
      </c>
      <c r="M138" s="224" cm="1">
        <f t="array" ref="M138">IF($E138&lt;$B$203,$D138*$E138,SUMPRODUCT(($A$200:$A$205=$T138)*($B$200:$B$205))*$D138)</f>
        <v>320.08788268400258</v>
      </c>
      <c r="N138" s="46">
        <f>VLOOKUP(A138,'[2]Facility visit price 2010'!$B$1:$BR$233,21,FALSE)</f>
        <v>25.49</v>
      </c>
      <c r="O138" s="108">
        <f>VLOOKUP(A138,'[2]Facility visit price 2010'!$B$1:$BR$233,33,FALSE)</f>
        <v>35.86</v>
      </c>
      <c r="P138" s="108">
        <f t="shared" si="24"/>
        <v>1.1484209338547737</v>
      </c>
      <c r="Q138" s="177">
        <f t="shared" si="25"/>
        <v>29.273249603958181</v>
      </c>
      <c r="R138" s="177">
        <f t="shared" si="26"/>
        <v>41.182374688032183</v>
      </c>
      <c r="S138" s="209">
        <f>VLOOKUP(B138,'3.2 Prices and Deflators'!$BI$3:$BL$196,4,FALSE)</f>
        <v>0</v>
      </c>
      <c r="T138" s="3" t="str">
        <f>VLOOKUP(B138,'3.1 Metadata'!$B$4:$I$197,2,FALSE)</f>
        <v>EUR</v>
      </c>
      <c r="U138" s="180">
        <v>35.86</v>
      </c>
    </row>
    <row r="139" spans="1:21" hidden="1" x14ac:dyDescent="0.25">
      <c r="A139" s="10" t="s">
        <v>521</v>
      </c>
      <c r="B139" s="31" t="s">
        <v>757</v>
      </c>
      <c r="C139" s="180">
        <v>31.44</v>
      </c>
      <c r="D139" s="179">
        <v>372.14</v>
      </c>
      <c r="E139" s="108">
        <f>VLOOKUP(B139,'3.2 Prices and Deflators'!$B$2:$BJ$196,61,FALSE)</f>
        <v>1.1163344477237753</v>
      </c>
      <c r="F139" s="182">
        <f t="shared" si="22"/>
        <v>35.097555036435494</v>
      </c>
      <c r="G139" s="182">
        <f t="shared" si="23"/>
        <v>415.43270137592572</v>
      </c>
      <c r="H139" s="217" cm="1">
        <f t="array" ref="H139">IF($T139&lt;&gt;"",SUMPRODUCT(($A$200:$A$205=$T139)*($B$200:$B$205))*$C139,"")</f>
        <v>46.768258395673449</v>
      </c>
      <c r="I139" s="217" cm="1">
        <f t="array" ref="I139">IF($T139&lt;&gt;"",SUMPRODUCT(($A$200:$A$205=$T139)*($B$200:$B$205))*$D139,"")</f>
        <v>553.57314501799988</v>
      </c>
      <c r="J139" s="224">
        <f>VLOOKUP(B139,'IP-OP new'!$C$6:$N$200,12,FALSE)</f>
        <v>38.498195185623231</v>
      </c>
      <c r="K139" s="224">
        <f>VLOOKUP(B139,'IP-OP new'!$C$6:$N$200,11,FALSE)</f>
        <v>455.68442609344237</v>
      </c>
      <c r="L139" s="224" cm="1">
        <f t="array" ref="L139">IF($E139&lt;$B$203,$C139*$E139,SUMPRODUCT(($A$200:$A$205=$T139)*($B$200:$B$205))*$C139)</f>
        <v>35.097555036435494</v>
      </c>
      <c r="M139" s="224" cm="1">
        <f t="array" ref="M139">IF($E139&lt;$B$203,$D139*$E139,SUMPRODUCT(($A$200:$A$205=$T139)*($B$200:$B$205))*$D139)</f>
        <v>415.43270137592572</v>
      </c>
      <c r="N139" s="46">
        <f>VLOOKUP(A139,'[2]Facility visit price 2010'!$B$1:$BR$233,21,FALSE)</f>
        <v>31.44</v>
      </c>
      <c r="O139" s="108">
        <f>VLOOKUP(A139,'[2]Facility visit price 2010'!$B$1:$BR$233,33,FALSE)</f>
        <v>44.24</v>
      </c>
      <c r="P139" s="108">
        <f t="shared" si="24"/>
        <v>1.1163344477237753</v>
      </c>
      <c r="Q139" s="177">
        <f t="shared" si="25"/>
        <v>35.097555036435494</v>
      </c>
      <c r="R139" s="177">
        <f t="shared" si="26"/>
        <v>49.386635967299824</v>
      </c>
      <c r="S139" s="209">
        <f>VLOOKUP(B139,'3.2 Prices and Deflators'!$BI$3:$BL$196,4,FALSE)</f>
        <v>0</v>
      </c>
      <c r="T139" s="3" t="str">
        <f>VLOOKUP(B139,'3.1 Metadata'!$B$4:$I$197,2,FALSE)</f>
        <v>EUR</v>
      </c>
      <c r="U139" s="180">
        <v>44.24</v>
      </c>
    </row>
    <row r="140" spans="1:21" hidden="1" x14ac:dyDescent="0.25">
      <c r="A140" s="10" t="s">
        <v>522</v>
      </c>
      <c r="B140" s="31" t="s">
        <v>758</v>
      </c>
      <c r="C140" s="180">
        <v>82.49</v>
      </c>
      <c r="D140" s="179">
        <v>1404.55</v>
      </c>
      <c r="E140" s="108">
        <f>VLOOKUP(B140,'3.2 Prices and Deflators'!$B$2:$BJ$196,61,FALSE)</f>
        <v>0.98496222865318528</v>
      </c>
      <c r="F140" s="182">
        <f t="shared" si="22"/>
        <v>81.249534241601253</v>
      </c>
      <c r="G140" s="182">
        <f t="shared" si="23"/>
        <v>1383.4286982548313</v>
      </c>
      <c r="H140" s="217" cm="1">
        <f t="array" ref="H140">IF($T140&lt;&gt;"",SUMPRODUCT(($A$200:$A$205=$T140)*($B$200:$B$205))*$C140,"")</f>
        <v>201.65346628014228</v>
      </c>
      <c r="I140" s="217" cm="1">
        <f t="array" ref="I140">IF($T140&lt;&gt;"",SUMPRODUCT(($A$200:$A$205=$T140)*($B$200:$B$205))*$D140,"")</f>
        <v>3433.5358960331419</v>
      </c>
      <c r="J140" s="224">
        <f>VLOOKUP(B140,'IP-OP new'!$C$6:$N$200,12,FALSE)</f>
        <v>70.24431970019802</v>
      </c>
      <c r="K140" s="224">
        <f>VLOOKUP(B140,'IP-OP new'!$C$6:$N$200,11,FALSE)</f>
        <v>1196.0438748322599</v>
      </c>
      <c r="L140" s="224" cm="1">
        <f t="array" ref="L140">IF($E140&lt;$B$202,$C140*$E140,SUMPRODUCT(($A$200:$A$205=$T140)*($B$200:$B$205))*$C140)</f>
        <v>81.249534241601253</v>
      </c>
      <c r="M140" s="224" cm="1">
        <f t="array" ref="M140">IF($E140&lt;$B$202,$D140*$E140,SUMPRODUCT(($A$200:$A$205=$T140)*($B$200:$B$205))*$D140)</f>
        <v>1383.4286982548313</v>
      </c>
      <c r="N140" s="46">
        <f>VLOOKUP(A140,'[2]Facility visit price 2010'!$B$1:$BR$233,21,FALSE)</f>
        <v>82.49</v>
      </c>
      <c r="O140" s="108">
        <f>VLOOKUP(A140,'[2]Facility visit price 2010'!$B$1:$BR$233,33,FALSE)</f>
        <v>116.06</v>
      </c>
      <c r="P140" s="108">
        <f t="shared" si="24"/>
        <v>0.98496222865318528</v>
      </c>
      <c r="Q140" s="177">
        <f t="shared" si="25"/>
        <v>81.249534241601253</v>
      </c>
      <c r="R140" s="177">
        <f t="shared" si="26"/>
        <v>114.31471625748868</v>
      </c>
      <c r="S140" s="209">
        <f>VLOOKUP(B140,'3.2 Prices and Deflators'!$BI$3:$BL$196,4,FALSE)</f>
        <v>0</v>
      </c>
      <c r="T140" s="3" t="str">
        <f>VLOOKUP(B140,'3.1 Metadata'!$B$4:$I$197,2,FALSE)</f>
        <v>EMR</v>
      </c>
      <c r="U140" s="180">
        <v>116.06</v>
      </c>
    </row>
    <row r="141" spans="1:21" hidden="1" x14ac:dyDescent="0.25">
      <c r="A141" s="10" t="s">
        <v>523</v>
      </c>
      <c r="B141" s="31" t="s">
        <v>759</v>
      </c>
      <c r="C141" s="180">
        <v>34.69</v>
      </c>
      <c r="D141" s="179">
        <v>425.96</v>
      </c>
      <c r="E141" s="108">
        <f>VLOOKUP(B141,'3.2 Prices and Deflators'!$B$2:$BJ$196,61,FALSE)</f>
        <v>1.1204584720145478</v>
      </c>
      <c r="F141" s="182">
        <f t="shared" si="22"/>
        <v>38.868704394184661</v>
      </c>
      <c r="G141" s="182">
        <f t="shared" si="23"/>
        <v>477.27049073931676</v>
      </c>
      <c r="H141" s="217" cm="1">
        <f t="array" ref="H141">IF($T141&lt;&gt;"",SUMPRODUCT(($A$200:$A$205=$T141)*($B$200:$B$205))*$C141,"")</f>
        <v>44.908924505427493</v>
      </c>
      <c r="I141" s="217" cm="1">
        <f t="array" ref="I141">IF($T141&lt;&gt;"",SUMPRODUCT(($A$200:$A$205=$T141)*($B$200:$B$205))*$D141,"")</f>
        <v>551.43861292395195</v>
      </c>
      <c r="J141" s="224">
        <f>VLOOKUP(B141,'IP-OP new'!$C$6:$N$200,12,FALSE)</f>
        <v>37.839580617480891</v>
      </c>
      <c r="K141" s="224">
        <f>VLOOKUP(B141,'IP-OP new'!$C$6:$N$200,11,FALSE)</f>
        <v>464.63383568239141</v>
      </c>
      <c r="L141" s="224" cm="1">
        <f t="array" ref="L141">IF($E141&lt;$B$205,$C141*$E141,SUMPRODUCT(($A$200:$A$205=$T141)*($B$200:$B$205))*$C141)</f>
        <v>38.868704394184661</v>
      </c>
      <c r="M141" s="224" cm="1">
        <f t="array" ref="M141">IF($E141&lt;$B$205,$D141*$E141,SUMPRODUCT(($A$200:$A$205=$T141)*($B$200:$B$205))*$D141)</f>
        <v>477.27049073931676</v>
      </c>
      <c r="N141" s="46">
        <f>VLOOKUP(A141,'[2]Facility visit price 2010'!$B$1:$BR$233,21,FALSE)</f>
        <v>34.69</v>
      </c>
      <c r="O141" s="108">
        <f>VLOOKUP(A141,'[2]Facility visit price 2010'!$B$1:$BR$233,33,FALSE)</f>
        <v>48.8</v>
      </c>
      <c r="P141" s="108">
        <f t="shared" si="24"/>
        <v>1.1204584720145478</v>
      </c>
      <c r="Q141" s="177">
        <f t="shared" si="25"/>
        <v>38.868704394184661</v>
      </c>
      <c r="R141" s="177">
        <f t="shared" si="26"/>
        <v>54.678373434309933</v>
      </c>
      <c r="S141" s="209">
        <f>VLOOKUP(B141,'3.2 Prices and Deflators'!$BI$3:$BL$196,4,FALSE)</f>
        <v>0</v>
      </c>
      <c r="T141" s="3" t="str">
        <f>VLOOKUP(B141,'3.1 Metadata'!$B$4:$I$197,2,FALSE)</f>
        <v>WPR</v>
      </c>
      <c r="U141" s="180">
        <v>48.8</v>
      </c>
    </row>
    <row r="142" spans="1:21" hidden="1" x14ac:dyDescent="0.25">
      <c r="A142" s="10" t="s">
        <v>524</v>
      </c>
      <c r="B142" s="31" t="s">
        <v>760</v>
      </c>
      <c r="C142" s="180">
        <v>5.16</v>
      </c>
      <c r="D142" s="179">
        <v>30.9</v>
      </c>
      <c r="E142" s="108">
        <f>VLOOKUP(B142,'3.2 Prices and Deflators'!$B$2:$BJ$196,61,FALSE)</f>
        <v>1.7185369816954161</v>
      </c>
      <c r="F142" s="182">
        <f t="shared" si="22"/>
        <v>8.8676508255483473</v>
      </c>
      <c r="G142" s="182">
        <f t="shared" si="23"/>
        <v>53.102792734388359</v>
      </c>
      <c r="H142" s="217" cm="1">
        <f t="array" ref="H142">IF($T142&lt;&gt;"",SUMPRODUCT(($A$200:$A$205=$T142)*($B$200:$B$205))*$C142,"")</f>
        <v>7.6757065305876271</v>
      </c>
      <c r="I142" s="217" cm="1">
        <f t="array" ref="I142">IF($T142&lt;&gt;"",SUMPRODUCT(($A$200:$A$205=$T142)*($B$200:$B$205))*$D142,"")</f>
        <v>45.964986782007294</v>
      </c>
      <c r="J142" s="224">
        <f>VLOOKUP(B142,'IP-OP new'!$C$6:$N$200,12,FALSE)</f>
        <v>8.0247936290924233</v>
      </c>
      <c r="K142" s="224">
        <f>VLOOKUP(B142,'IP-OP new'!$C$6:$N$200,11,FALSE)</f>
        <v>48.055450220727884</v>
      </c>
      <c r="L142" s="224" cm="1">
        <f t="array" ref="L142">IF($E142&lt;$B$203,$C142*$E142,SUMPRODUCT(($A$200:$A$205=$T142)*($B$200:$B$205))*$C142)</f>
        <v>7.6757065305876271</v>
      </c>
      <c r="M142" s="224" cm="1">
        <f t="array" ref="M142">IF($E142&lt;$B$203,$D142*$E142,SUMPRODUCT(($A$200:$A$205=$T142)*($B$200:$B$205))*$D142)</f>
        <v>45.964986782007294</v>
      </c>
      <c r="N142" s="46">
        <f>VLOOKUP(A142,'[2]Facility visit price 2010'!$B$1:$BR$233,21,FALSE)</f>
        <v>5.16</v>
      </c>
      <c r="O142" s="108">
        <f>VLOOKUP(A142,'[2]Facility visit price 2010'!$B$1:$BR$233,33,FALSE)</f>
        <v>7.26</v>
      </c>
      <c r="P142" s="108">
        <f t="shared" si="24"/>
        <v>1.7185369816954161</v>
      </c>
      <c r="Q142" s="177">
        <f t="shared" si="25"/>
        <v>8.8676508255483473</v>
      </c>
      <c r="R142" s="177">
        <f t="shared" si="26"/>
        <v>12.476578487108721</v>
      </c>
      <c r="S142" s="209">
        <f>VLOOKUP(B142,'3.2 Prices and Deflators'!$BI$3:$BL$196,4,FALSE)</f>
        <v>0</v>
      </c>
      <c r="T142" s="3" t="str">
        <f>VLOOKUP(B142,'3.1 Metadata'!$B$4:$I$197,2,FALSE)</f>
        <v>EUR</v>
      </c>
      <c r="U142" s="180">
        <v>7.26</v>
      </c>
    </row>
    <row r="143" spans="1:21" hidden="1" x14ac:dyDescent="0.25">
      <c r="A143" s="10" t="s">
        <v>525</v>
      </c>
      <c r="B143" s="31" t="s">
        <v>761</v>
      </c>
      <c r="C143" s="180">
        <v>19.62</v>
      </c>
      <c r="D143" s="179">
        <v>194.4</v>
      </c>
      <c r="E143" s="108">
        <f>VLOOKUP(B143,'3.2 Prices and Deflators'!$B$2:$BJ$196,61,FALSE)</f>
        <v>1.4232263815933488</v>
      </c>
      <c r="F143" s="182">
        <f t="shared" si="22"/>
        <v>27.923701606861506</v>
      </c>
      <c r="G143" s="182">
        <f t="shared" si="23"/>
        <v>276.67520858174703</v>
      </c>
      <c r="H143" s="217" cm="1">
        <f t="array" ref="H143">IF($T143&lt;&gt;"",SUMPRODUCT(($A$200:$A$205=$T143)*($B$200:$B$205))*$C143,"")</f>
        <v>29.185535296536674</v>
      </c>
      <c r="I143" s="217" cm="1">
        <f t="array" ref="I143">IF($T143&lt;&gt;"",SUMPRODUCT(($A$200:$A$205=$T143)*($B$200:$B$205))*$D143,"")</f>
        <v>289.1777809198129</v>
      </c>
      <c r="J143" s="224">
        <f>VLOOKUP(B143,'IP-OP new'!$C$6:$N$200,12,FALSE)</f>
        <v>25.931198522272066</v>
      </c>
      <c r="K143" s="224">
        <f>VLOOKUP(B143,'IP-OP new'!$C$6:$N$200,11,FALSE)</f>
        <v>256.93297618398009</v>
      </c>
      <c r="L143" s="224" cm="1">
        <f t="array" ref="L143">IF($E143&lt;$B$203,$C143*$E143,SUMPRODUCT(($A$200:$A$205=$T143)*($B$200:$B$205))*$C143)</f>
        <v>27.923701606861506</v>
      </c>
      <c r="M143" s="224" cm="1">
        <f t="array" ref="M143">IF($E143&lt;$B$203,$D143*$E143,SUMPRODUCT(($A$200:$A$205=$T143)*($B$200:$B$205))*$D143)</f>
        <v>276.67520858174703</v>
      </c>
      <c r="N143" s="46">
        <f>VLOOKUP(A143,'[2]Facility visit price 2010'!$B$1:$BR$233,21,FALSE)</f>
        <v>19.62</v>
      </c>
      <c r="O143" s="108">
        <f>VLOOKUP(A143,'[2]Facility visit price 2010'!$B$1:$BR$233,33,FALSE)</f>
        <v>27.61</v>
      </c>
      <c r="P143" s="108">
        <f t="shared" si="24"/>
        <v>1.4232263815933488</v>
      </c>
      <c r="Q143" s="177">
        <f t="shared" si="25"/>
        <v>27.923701606861506</v>
      </c>
      <c r="R143" s="177">
        <f t="shared" si="26"/>
        <v>39.295280395792361</v>
      </c>
      <c r="S143" s="209">
        <f>VLOOKUP(B143,'3.2 Prices and Deflators'!$BI$3:$BL$196,4,FALSE)</f>
        <v>0</v>
      </c>
      <c r="T143" s="3" t="str">
        <f>VLOOKUP(B143,'3.1 Metadata'!$B$4:$I$197,2,FALSE)</f>
        <v>EUR</v>
      </c>
      <c r="U143" s="180">
        <v>27.61</v>
      </c>
    </row>
    <row r="144" spans="1:21" x14ac:dyDescent="0.25">
      <c r="A144" s="10" t="s">
        <v>526</v>
      </c>
      <c r="B144" s="31" t="s">
        <v>762</v>
      </c>
      <c r="C144" s="180">
        <v>26.09</v>
      </c>
      <c r="D144" s="179">
        <v>287.83</v>
      </c>
      <c r="E144" s="108">
        <f>VLOOKUP(B144,'3.2 Prices and Deflators'!$B$2:$BJ$196,61,FALSE)</f>
        <v>2.0218806896601889</v>
      </c>
      <c r="F144" s="182">
        <f t="shared" si="22"/>
        <v>52.750867193234328</v>
      </c>
      <c r="G144" s="182">
        <f t="shared" si="23"/>
        <v>581.95791890489215</v>
      </c>
      <c r="H144" s="217" cm="1">
        <f t="array" ref="H144">IF($T144&lt;&gt;"",SUMPRODUCT(($A$200:$A$205=$T144)*($B$200:$B$205))*$C144,"")</f>
        <v>38.809919260277361</v>
      </c>
      <c r="I144" s="217" cm="1">
        <f t="array" ref="I144">IF($T144&lt;&gt;"",SUMPRODUCT(($A$200:$A$205=$T144)*($B$200:$B$205))*$D144,"")</f>
        <v>428.15864548430937</v>
      </c>
      <c r="J144" s="224">
        <f>VLOOKUP(B144,'IP-OP new'!$C$6:$N$200,12,FALSE)</f>
        <v>33.254304805525152</v>
      </c>
      <c r="K144" s="224">
        <f>VLOOKUP(B144,'IP-OP new'!$C$6:$N$200,11,FALSE)</f>
        <v>366.8680165647491</v>
      </c>
      <c r="L144" s="224" cm="1">
        <f t="array" ref="L144">IF($E144&lt;$B$203,$C144*$E144,SUMPRODUCT(($A$200:$A$205=$T144)*($B$200:$B$205))*$C144)</f>
        <v>38.809919260277361</v>
      </c>
      <c r="M144" s="224" cm="1">
        <f t="array" ref="M144">IF($E144&lt;$B$203,$D144*$E144,SUMPRODUCT(($A$200:$A$205=$T144)*($B$200:$B$205))*$D144)</f>
        <v>428.15864548430937</v>
      </c>
      <c r="N144" s="46">
        <f>VLOOKUP(A144,'[2]Facility visit price 2010'!$B$1:$BR$233,21,FALSE)</f>
        <v>26.09</v>
      </c>
      <c r="O144" s="108">
        <f>VLOOKUP(A144,'[2]Facility visit price 2010'!$B$1:$BR$233,33,FALSE)</f>
        <v>36.71</v>
      </c>
      <c r="P144" s="108">
        <f t="shared" si="24"/>
        <v>2.0218806896601889</v>
      </c>
      <c r="Q144" s="177">
        <f t="shared" si="25"/>
        <v>52.750867193234328</v>
      </c>
      <c r="R144" s="177">
        <f t="shared" si="26"/>
        <v>74.223240117425533</v>
      </c>
      <c r="S144" s="209">
        <f>VLOOKUP(B144,'3.2 Prices and Deflators'!$BI$3:$BL$196,4,FALSE)</f>
        <v>1</v>
      </c>
      <c r="T144" s="3" t="str">
        <f>VLOOKUP(B144,'3.1 Metadata'!$B$4:$I$197,2,FALSE)</f>
        <v>EUR</v>
      </c>
      <c r="U144" s="180">
        <v>36.71</v>
      </c>
    </row>
    <row r="145" spans="1:21" x14ac:dyDescent="0.25">
      <c r="A145" s="10" t="s">
        <v>527</v>
      </c>
      <c r="B145" s="31" t="s">
        <v>763</v>
      </c>
      <c r="C145" s="180">
        <v>2.1800000000000002</v>
      </c>
      <c r="D145" s="179">
        <v>9.4499999999999993</v>
      </c>
      <c r="E145" s="108">
        <f>VLOOKUP(B145,'3.2 Prices and Deflators'!$B$2:$BJ$196,61,FALSE)</f>
        <v>1.403827564668388</v>
      </c>
      <c r="F145" s="182">
        <f t="shared" si="22"/>
        <v>3.060344090977086</v>
      </c>
      <c r="G145" s="182">
        <f t="shared" si="23"/>
        <v>13.266170486116266</v>
      </c>
      <c r="H145" s="217" cm="1">
        <f t="array" ref="H145">IF($T145&lt;&gt;"",SUMPRODUCT(($A$200:$A$205=$T145)*($B$200:$B$205))*$C145,"")</f>
        <v>4.1155489778571175</v>
      </c>
      <c r="I145" s="217" cm="1">
        <f t="array" ref="I145">IF($T145&lt;&gt;"",SUMPRODUCT(($A$200:$A$205=$T145)*($B$200:$B$205))*$D145,"")</f>
        <v>17.84033845905952</v>
      </c>
      <c r="J145" s="224">
        <f>VLOOKUP(B145,'IP-OP new'!$C$6:$N$200,12,FALSE)</f>
        <v>2.3468779727511637</v>
      </c>
      <c r="K145" s="224">
        <f>VLOOKUP(B145,'IP-OP new'!$C$6:$N$200,11,FALSE)</f>
        <v>10.17339304701766</v>
      </c>
      <c r="L145" s="224" cm="1">
        <f t="array" ref="L145">IF($E145&lt;$B$200,$C145*$E145,SUMPRODUCT(($A$200:$A$205=$T145)*($B$200:$B$205))*$C145)</f>
        <v>3.060344090977086</v>
      </c>
      <c r="M145" s="224" cm="1">
        <f t="array" ref="M145">IF($E145&lt;$B$200,$D145*$E145,SUMPRODUCT(($A$200:$A$205=$T145)*($B$200:$B$205))*$D145)</f>
        <v>13.266170486116266</v>
      </c>
      <c r="N145" s="46">
        <f>VLOOKUP(A145,'[2]Facility visit price 2010'!$B$1:$BR$233,21,FALSE)</f>
        <v>2.1800000000000002</v>
      </c>
      <c r="O145" s="108">
        <f>VLOOKUP(A145,'[2]Facility visit price 2010'!$B$1:$BR$233,33,FALSE)</f>
        <v>3.07</v>
      </c>
      <c r="P145" s="108">
        <f t="shared" si="24"/>
        <v>1.403827564668388</v>
      </c>
      <c r="Q145" s="177">
        <f t="shared" si="25"/>
        <v>3.060344090977086</v>
      </c>
      <c r="R145" s="177">
        <f t="shared" si="26"/>
        <v>4.3097506235319507</v>
      </c>
      <c r="S145" s="209">
        <f>VLOOKUP(B145,'3.2 Prices and Deflators'!$BI$3:$BL$196,4,FALSE)</f>
        <v>1</v>
      </c>
      <c r="T145" s="3" t="str">
        <f>VLOOKUP(B145,'3.1 Metadata'!$B$4:$I$197,2,FALSE)</f>
        <v>AFR</v>
      </c>
      <c r="U145" s="180">
        <v>3.07</v>
      </c>
    </row>
    <row r="146" spans="1:21" hidden="1" x14ac:dyDescent="0.25">
      <c r="A146" s="10" t="s">
        <v>528</v>
      </c>
      <c r="B146" s="31" t="s">
        <v>764</v>
      </c>
      <c r="C146" s="180">
        <v>22.72</v>
      </c>
      <c r="D146" s="179">
        <v>237.92</v>
      </c>
      <c r="E146" s="108">
        <f>VLOOKUP(B146,'3.2 Prices and Deflators'!$B$2:$BJ$196,61,FALSE)</f>
        <v>1.1044226813684452</v>
      </c>
      <c r="F146" s="182">
        <f t="shared" si="22"/>
        <v>25.092483320691073</v>
      </c>
      <c r="G146" s="182">
        <f t="shared" si="23"/>
        <v>262.76424435118048</v>
      </c>
      <c r="H146" s="217" cm="1">
        <f t="array" ref="H146">IF($T146&lt;&gt;"",SUMPRODUCT(($A$200:$A$205=$T146)*($B$200:$B$205))*$C146,"")</f>
        <v>39.093718473367872</v>
      </c>
      <c r="I146" s="217" cm="1">
        <f t="array" ref="I146">IF($T146&lt;&gt;"",SUMPRODUCT(($A$200:$A$205=$T146)*($B$200:$B$205))*$D146,"")</f>
        <v>409.38281246407058</v>
      </c>
      <c r="J146" s="224">
        <f>VLOOKUP(B146,'IP-OP new'!$C$6:$N$200,12,FALSE)</f>
        <v>22.355784945074568</v>
      </c>
      <c r="K146" s="224">
        <f>VLOOKUP(B146,'IP-OP new'!$C$6:$N$200,11,FALSE)</f>
        <v>234.10600150229496</v>
      </c>
      <c r="L146" s="224" cm="1">
        <f t="array" ref="L146">IF($E146&lt;$B$201,$C146*$E146,SUMPRODUCT(($A$200:$A$205=$T146)*($B$200:$B$205))*$C146)</f>
        <v>25.092483320691073</v>
      </c>
      <c r="M146" s="224" cm="1">
        <f t="array" ref="M146">IF($E146&lt;$B$201,$D146*$E146,SUMPRODUCT(($A$200:$A$205=$T146)*($B$200:$B$205))*$D146)</f>
        <v>262.76424435118048</v>
      </c>
      <c r="N146" s="46">
        <f>VLOOKUP(A146,'[2]Facility visit price 2010'!$B$1:$BR$233,21,FALSE)</f>
        <v>22.72</v>
      </c>
      <c r="O146" s="108">
        <f>VLOOKUP(A146,'[2]Facility visit price 2010'!$B$1:$BR$233,33,FALSE)</f>
        <v>31.97</v>
      </c>
      <c r="P146" s="108">
        <f t="shared" si="24"/>
        <v>1.1044226813684452</v>
      </c>
      <c r="Q146" s="177">
        <f t="shared" si="25"/>
        <v>25.092483320691073</v>
      </c>
      <c r="R146" s="177">
        <f t="shared" si="26"/>
        <v>35.308393123349191</v>
      </c>
      <c r="S146" s="209">
        <f>VLOOKUP(B146,'3.2 Prices and Deflators'!$BI$3:$BL$196,4,FALSE)</f>
        <v>0</v>
      </c>
      <c r="T146" s="3" t="str">
        <f>VLOOKUP(B146,'3.1 Metadata'!$B$4:$I$197,2,FALSE)</f>
        <v>AMR</v>
      </c>
      <c r="U146" s="180">
        <v>31.97</v>
      </c>
    </row>
    <row r="147" spans="1:21" hidden="1" x14ac:dyDescent="0.25">
      <c r="A147" s="10" t="s">
        <v>529</v>
      </c>
      <c r="B147" s="31" t="s">
        <v>765</v>
      </c>
      <c r="C147" s="180">
        <v>15.23</v>
      </c>
      <c r="D147" s="179">
        <v>137.18</v>
      </c>
      <c r="E147" s="108">
        <f>VLOOKUP(B147,'3.2 Prices and Deflators'!$B$2:$BJ$196,61,FALSE)</f>
        <v>1.2623195403895486</v>
      </c>
      <c r="F147" s="182">
        <f t="shared" si="22"/>
        <v>19.225126600132825</v>
      </c>
      <c r="G147" s="182">
        <f t="shared" si="23"/>
        <v>173.16499455063828</v>
      </c>
      <c r="H147" s="217" cm="1">
        <f t="array" ref="H147">IF($T147&lt;&gt;"",SUMPRODUCT(($A$200:$A$205=$T147)*($B$200:$B$205))*$C147,"")</f>
        <v>26.205868501293693</v>
      </c>
      <c r="I147" s="217" cm="1">
        <f t="array" ref="I147">IF($T147&lt;&gt;"",SUMPRODUCT(($A$200:$A$205=$T147)*($B$200:$B$205))*$D147,"")</f>
        <v>236.04209067678718</v>
      </c>
      <c r="J147" s="224">
        <f>VLOOKUP(B147,'IP-OP new'!$C$6:$N$200,12,FALSE)</f>
        <v>17.926594450193075</v>
      </c>
      <c r="K147" s="224">
        <f>VLOOKUP(B147,'IP-OP new'!$C$6:$N$200,11,FALSE)</f>
        <v>161.46882643975613</v>
      </c>
      <c r="L147" s="224" cm="1">
        <f t="array" ref="L147">IF($E147&lt;$B$201,$C147*$E147,SUMPRODUCT(($A$200:$A$205=$T147)*($B$200:$B$205))*$C147)</f>
        <v>19.225126600132825</v>
      </c>
      <c r="M147" s="224" cm="1">
        <f t="array" ref="M147">IF($E147&lt;$B$201,$D147*$E147,SUMPRODUCT(($A$200:$A$205=$T147)*($B$200:$B$205))*$D147)</f>
        <v>173.16499455063828</v>
      </c>
      <c r="N147" s="46">
        <f>VLOOKUP(A147,'[2]Facility visit price 2010'!$B$1:$BR$233,21,FALSE)</f>
        <v>15.23</v>
      </c>
      <c r="O147" s="108">
        <f>VLOOKUP(A147,'[2]Facility visit price 2010'!$B$1:$BR$233,33,FALSE)</f>
        <v>21.43</v>
      </c>
      <c r="P147" s="108">
        <f t="shared" si="24"/>
        <v>1.2623195403895486</v>
      </c>
      <c r="Q147" s="177">
        <f t="shared" si="25"/>
        <v>19.225126600132825</v>
      </c>
      <c r="R147" s="177">
        <f t="shared" si="26"/>
        <v>27.051507750548026</v>
      </c>
      <c r="S147" s="209">
        <f>VLOOKUP(B147,'3.2 Prices and Deflators'!$BI$3:$BL$196,4,FALSE)</f>
        <v>0</v>
      </c>
      <c r="T147" s="3" t="str">
        <f>VLOOKUP(B147,'3.1 Metadata'!$B$4:$I$197,2,FALSE)</f>
        <v>AMR</v>
      </c>
      <c r="U147" s="180">
        <v>21.43</v>
      </c>
    </row>
    <row r="148" spans="1:21" hidden="1" x14ac:dyDescent="0.25">
      <c r="A148" s="10" t="s">
        <v>530</v>
      </c>
      <c r="B148" s="31" t="s">
        <v>766</v>
      </c>
      <c r="C148" s="180">
        <v>14.48</v>
      </c>
      <c r="D148" s="179">
        <v>127.91</v>
      </c>
      <c r="E148" s="108">
        <f>VLOOKUP(B148,'3.2 Prices and Deflators'!$B$2:$BJ$196,61,FALSE)</f>
        <v>1.0866911145826919</v>
      </c>
      <c r="F148" s="182">
        <f t="shared" si="22"/>
        <v>15.735287339157379</v>
      </c>
      <c r="G148" s="182">
        <f t="shared" si="23"/>
        <v>138.9986604662721</v>
      </c>
      <c r="H148" s="217" cm="1">
        <f t="array" ref="H148">IF($T148&lt;&gt;"",SUMPRODUCT(($A$200:$A$205=$T148)*($B$200:$B$205))*$C148,"")</f>
        <v>24.915362829857692</v>
      </c>
      <c r="I148" s="217" cm="1">
        <f t="array" ref="I148">IF($T148&lt;&gt;"",SUMPRODUCT(($A$200:$A$205=$T148)*($B$200:$B$205))*$D148,"")</f>
        <v>220.09144057783823</v>
      </c>
      <c r="J148" s="224">
        <f>VLOOKUP(B148,'IP-OP new'!$C$6:$N$200,12,FALSE)</f>
        <v>17.587396229600969</v>
      </c>
      <c r="K148" s="224">
        <f>VLOOKUP(B148,'IP-OP new'!$C$6:$N$200,11,FALSE)</f>
        <v>155.35938202543232</v>
      </c>
      <c r="L148" s="224" cm="1">
        <f t="array" ref="L148">IF($E148&lt;$B$201,$C148*$E148,SUMPRODUCT(($A$200:$A$205=$T148)*($B$200:$B$205))*$C148)</f>
        <v>15.735287339157379</v>
      </c>
      <c r="M148" s="224" cm="1">
        <f t="array" ref="M148">IF($E148&lt;$B$201,$D148*$E148,SUMPRODUCT(($A$200:$A$205=$T148)*($B$200:$B$205))*$D148)</f>
        <v>138.9986604662721</v>
      </c>
      <c r="N148" s="46">
        <f>VLOOKUP(A148,'[2]Facility visit price 2010'!$B$1:$BR$233,21,FALSE)</f>
        <v>14.48</v>
      </c>
      <c r="O148" s="108">
        <f>VLOOKUP(A148,'[2]Facility visit price 2010'!$B$1:$BR$233,33,FALSE)</f>
        <v>20.37</v>
      </c>
      <c r="P148" s="108">
        <f t="shared" si="24"/>
        <v>1.0866911145826919</v>
      </c>
      <c r="Q148" s="177">
        <f t="shared" si="25"/>
        <v>15.735287339157379</v>
      </c>
      <c r="R148" s="177">
        <f t="shared" si="26"/>
        <v>22.135898004049434</v>
      </c>
      <c r="S148" s="209">
        <f>VLOOKUP(B148,'3.2 Prices and Deflators'!$BI$3:$BL$196,4,FALSE)</f>
        <v>0</v>
      </c>
      <c r="T148" s="3" t="str">
        <f>VLOOKUP(B148,'3.1 Metadata'!$B$4:$I$197,2,FALSE)</f>
        <v>AMR</v>
      </c>
      <c r="U148" s="180">
        <v>20.37</v>
      </c>
    </row>
    <row r="149" spans="1:21" hidden="1" x14ac:dyDescent="0.25">
      <c r="A149" s="10" t="s">
        <v>531</v>
      </c>
      <c r="B149" s="31" t="s">
        <v>767</v>
      </c>
      <c r="C149" s="180">
        <v>6.66</v>
      </c>
      <c r="D149" s="179">
        <v>43.9</v>
      </c>
      <c r="E149" s="108">
        <f>VLOOKUP(B149,'3.2 Prices and Deflators'!$B$2:$BJ$196,61,FALSE)</f>
        <v>1.1332189480653874</v>
      </c>
      <c r="F149" s="182">
        <f t="shared" si="22"/>
        <v>7.5472381941154802</v>
      </c>
      <c r="G149" s="182">
        <f t="shared" si="23"/>
        <v>49.748311820070505</v>
      </c>
      <c r="H149" s="217" cm="1">
        <f t="array" ref="H149">IF($T149&lt;&gt;"",SUMPRODUCT(($A$200:$A$205=$T149)*($B$200:$B$205))*$C149,"")</f>
        <v>8.6218921074127159</v>
      </c>
      <c r="I149" s="217" cm="1">
        <f t="array" ref="I149">IF($T149&lt;&gt;"",SUMPRODUCT(($A$200:$A$205=$T149)*($B$200:$B$205))*$D149,"")</f>
        <v>56.831991518831565</v>
      </c>
      <c r="J149" s="224">
        <f>VLOOKUP(B149,'IP-OP new'!$C$6:$N$200,12,FALSE)</f>
        <v>7.6318300151088243</v>
      </c>
      <c r="K149" s="224">
        <f>VLOOKUP(B149,'IP-OP new'!$C$6:$N$200,11,FALSE)</f>
        <v>50.30590655604766</v>
      </c>
      <c r="L149" s="224" cm="1">
        <f t="array" ref="L149">IF($E149&lt;$B$205,$C149*$E149,SUMPRODUCT(($A$200:$A$205=$T149)*($B$200:$B$205))*$C149)</f>
        <v>7.5472381941154802</v>
      </c>
      <c r="M149" s="224" cm="1">
        <f t="array" ref="M149">IF($E149&lt;$B$205,$D149*$E149,SUMPRODUCT(($A$200:$A$205=$T149)*($B$200:$B$205))*$D149)</f>
        <v>49.748311820070505</v>
      </c>
      <c r="N149" s="46">
        <f>VLOOKUP(A149,'[2]Facility visit price 2010'!$B$1:$BR$233,21,FALSE)</f>
        <v>6.66</v>
      </c>
      <c r="O149" s="108">
        <f>VLOOKUP(A149,'[2]Facility visit price 2010'!$B$1:$BR$233,33,FALSE)</f>
        <v>9.3699999999999992</v>
      </c>
      <c r="P149" s="108">
        <f t="shared" si="24"/>
        <v>1.1332189480653874</v>
      </c>
      <c r="Q149" s="177">
        <f t="shared" si="25"/>
        <v>7.5472381941154802</v>
      </c>
      <c r="R149" s="177">
        <f t="shared" si="26"/>
        <v>10.618261543372679</v>
      </c>
      <c r="S149" s="209">
        <f>VLOOKUP(B149,'3.2 Prices and Deflators'!$BI$3:$BL$196,4,FALSE)</f>
        <v>0</v>
      </c>
      <c r="T149" s="3" t="str">
        <f>VLOOKUP(B149,'3.1 Metadata'!$B$4:$I$197,2,FALSE)</f>
        <v>WPR</v>
      </c>
      <c r="U149" s="180">
        <v>9.3699999999999992</v>
      </c>
    </row>
    <row r="150" spans="1:21" hidden="1" x14ac:dyDescent="0.25">
      <c r="A150" s="10" t="s">
        <v>532</v>
      </c>
      <c r="B150" s="31" t="s">
        <v>768</v>
      </c>
      <c r="C150" s="180">
        <v>55.17</v>
      </c>
      <c r="D150" s="179">
        <v>807.2</v>
      </c>
      <c r="E150" s="108">
        <f>VLOOKUP(B150,'3.2 Prices and Deflators'!$B$2:$BJ$196,61,FALSE)</f>
        <v>1.1105495953647109</v>
      </c>
      <c r="F150" s="182">
        <f t="shared" si="22"/>
        <v>61.269021176271103</v>
      </c>
      <c r="G150" s="182">
        <f t="shared" si="23"/>
        <v>896.43563337839464</v>
      </c>
      <c r="H150" s="217" cm="1">
        <f t="array" ref="H150">IF($T150&lt;&gt;"",SUMPRODUCT(($A$200:$A$205=$T150)*($B$200:$B$205))*$C150,"")</f>
        <v>82.067583196224689</v>
      </c>
      <c r="I150" s="217" cm="1">
        <f t="array" ref="I150">IF($T150&lt;&gt;"",SUMPRODUCT(($A$200:$A$205=$T150)*($B$200:$B$205))*$D150,"")</f>
        <v>1200.7423084283591</v>
      </c>
      <c r="J150" s="224">
        <f>VLOOKUP(B150,'IP-OP new'!$C$6:$N$200,12,FALSE)</f>
        <v>72.913553078813678</v>
      </c>
      <c r="K150" s="224">
        <f>VLOOKUP(B150,'IP-OP new'!$C$6:$N$200,11,FALSE)</f>
        <v>1066.808411187573</v>
      </c>
      <c r="L150" s="224" cm="1">
        <f t="array" ref="L150">IF($E150&lt;$B$203,$C150*$E150,SUMPRODUCT(($A$200:$A$205=$T150)*($B$200:$B$205))*$C150)</f>
        <v>61.269021176271103</v>
      </c>
      <c r="M150" s="224" cm="1">
        <f t="array" ref="M150">IF($E150&lt;$B$203,$D150*$E150,SUMPRODUCT(($A$200:$A$205=$T150)*($B$200:$B$205))*$D150)</f>
        <v>896.43563337839464</v>
      </c>
      <c r="N150" s="46">
        <f>VLOOKUP(A150,'[2]Facility visit price 2010'!$B$1:$BR$233,21,FALSE)</f>
        <v>55.17</v>
      </c>
      <c r="O150" s="108">
        <f>VLOOKUP(A150,'[2]Facility visit price 2010'!$B$1:$BR$233,33,FALSE)</f>
        <v>77.62</v>
      </c>
      <c r="P150" s="108">
        <f t="shared" si="24"/>
        <v>1.1105495953647109</v>
      </c>
      <c r="Q150" s="177">
        <f t="shared" si="25"/>
        <v>61.269021176271103</v>
      </c>
      <c r="R150" s="177">
        <f t="shared" si="26"/>
        <v>86.200859592208857</v>
      </c>
      <c r="S150" s="209">
        <f>VLOOKUP(B150,'3.2 Prices and Deflators'!$BI$3:$BL$196,4,FALSE)</f>
        <v>0</v>
      </c>
      <c r="T150" s="3" t="str">
        <f>VLOOKUP(B150,'3.1 Metadata'!$B$4:$I$197,2,FALSE)</f>
        <v>EUR</v>
      </c>
      <c r="U150" s="180">
        <v>77.62</v>
      </c>
    </row>
    <row r="151" spans="1:21" hidden="1" x14ac:dyDescent="0.25">
      <c r="A151" s="10" t="s">
        <v>533</v>
      </c>
      <c r="B151" s="31" t="s">
        <v>769</v>
      </c>
      <c r="C151" s="180">
        <v>3.24</v>
      </c>
      <c r="D151" s="179">
        <v>16.260000000000002</v>
      </c>
      <c r="E151" s="108">
        <f>VLOOKUP(B151,'3.2 Prices and Deflators'!$B$2:$BJ$196,61,FALSE)</f>
        <v>1.8140540736844748</v>
      </c>
      <c r="F151" s="182">
        <f t="shared" si="22"/>
        <v>5.8775351987376991</v>
      </c>
      <c r="G151" s="182">
        <f t="shared" si="23"/>
        <v>29.496519238109563</v>
      </c>
      <c r="H151" s="217" cm="1">
        <f t="array" ref="H151">IF($T151&lt;&gt;"",SUMPRODUCT(($A$200:$A$205=$T151)*($B$200:$B$205))*$C151,"")</f>
        <v>6.116687471677551</v>
      </c>
      <c r="I151" s="217" cm="1">
        <f t="array" ref="I151">IF($T151&lt;&gt;"",SUMPRODUCT(($A$200:$A$205=$T151)*($B$200:$B$205))*$D151,"")</f>
        <v>30.696709348604006</v>
      </c>
      <c r="J151" s="224">
        <f>VLOOKUP(B151,'IP-OP new'!$C$6:$N$200,12,FALSE)</f>
        <v>4342.1121508427277</v>
      </c>
      <c r="K151" s="224">
        <f>VLOOKUP(B151,'IP-OP new'!$C$6:$N$200,11,FALSE)</f>
        <v>21790.970238488506</v>
      </c>
      <c r="L151" s="224" cm="1">
        <f t="array" ref="L151">IF($E151&lt;$B$200,$C151*$E151,SUMPRODUCT(($A$200:$A$205=$T151)*($B$200:$B$205))*$C151)</f>
        <v>5.8775351987376991</v>
      </c>
      <c r="M151" s="224" cm="1">
        <f t="array" ref="M151">IF($E151&lt;$B$200,$D151*$E151,SUMPRODUCT(($A$200:$A$205=$T151)*($B$200:$B$205))*$D151)</f>
        <v>29.496519238109563</v>
      </c>
      <c r="N151" s="46">
        <f>VLOOKUP(A151,'[2]Facility visit price 2010'!$B$1:$BR$233,21,FALSE)</f>
        <v>3.24</v>
      </c>
      <c r="O151" s="108">
        <f>VLOOKUP(A151,'[2]Facility visit price 2010'!$B$1:$BR$233,33,FALSE)</f>
        <v>4.5599999999999996</v>
      </c>
      <c r="P151" s="108">
        <f t="shared" si="24"/>
        <v>1.8140540736844748</v>
      </c>
      <c r="Q151" s="177">
        <f t="shared" si="25"/>
        <v>5.8775351987376991</v>
      </c>
      <c r="R151" s="177">
        <f t="shared" si="26"/>
        <v>8.2720865760012039</v>
      </c>
      <c r="S151" s="209">
        <f>VLOOKUP(B151,'3.2 Prices and Deflators'!$BI$3:$BL$196,4,FALSE)</f>
        <v>0</v>
      </c>
      <c r="T151" s="3" t="str">
        <f>VLOOKUP(B151,'3.1 Metadata'!$B$4:$I$197,2,FALSE)</f>
        <v>AFR</v>
      </c>
      <c r="U151" s="180">
        <v>4.5599999999999996</v>
      </c>
    </row>
    <row r="152" spans="1:21" hidden="1" x14ac:dyDescent="0.25">
      <c r="A152" s="10" t="s">
        <v>534</v>
      </c>
      <c r="B152" s="31" t="s">
        <v>770</v>
      </c>
      <c r="C152" s="180">
        <v>29.2</v>
      </c>
      <c r="D152" s="179">
        <v>336.05</v>
      </c>
      <c r="E152" s="108">
        <f>VLOOKUP(B152,'3.2 Prices and Deflators'!$B$2:$BJ$196,61,FALSE)</f>
        <v>1.1264536300674874</v>
      </c>
      <c r="F152" s="182">
        <f t="shared" si="22"/>
        <v>32.892445997970633</v>
      </c>
      <c r="G152" s="182">
        <f t="shared" si="23"/>
        <v>378.54474238417919</v>
      </c>
      <c r="H152" s="217" cm="1">
        <f t="array" ref="H152">IF($T152&lt;&gt;"",SUMPRODUCT(($A$200:$A$205=$T152)*($B$200:$B$205))*$C152,"")</f>
        <v>71.381757975271611</v>
      </c>
      <c r="I152" s="217" cm="1">
        <f t="array" ref="I152">IF($T152&lt;&gt;"",SUMPRODUCT(($A$200:$A$205=$T152)*($B$200:$B$205))*$D152,"")</f>
        <v>821.50136190376804</v>
      </c>
      <c r="J152" s="224">
        <f>VLOOKUP(B152,'IP-OP new'!$C$6:$N$200,12,FALSE)</f>
        <v>29.690005583293107</v>
      </c>
      <c r="K152" s="224">
        <f>VLOOKUP(B152,'IP-OP new'!$C$6:$N$200,11,FALSE)</f>
        <v>341.6892594611524</v>
      </c>
      <c r="L152" s="224" cm="1">
        <f t="array" ref="L152">IF($E152&lt;$B$202,$C152*$E152,SUMPRODUCT(($A$200:$A$205=$T152)*($B$200:$B$205))*$C152)</f>
        <v>32.892445997970633</v>
      </c>
      <c r="M152" s="224" cm="1">
        <f t="array" ref="M152">IF($E152&lt;$B$202,$D152*$E152,SUMPRODUCT(($A$200:$A$205=$T152)*($B$200:$B$205))*$D152)</f>
        <v>378.54474238417919</v>
      </c>
      <c r="N152" s="46">
        <f>VLOOKUP(A152,'[2]Facility visit price 2010'!$B$1:$BR$233,21,FALSE)</f>
        <v>29.2</v>
      </c>
      <c r="O152" s="108">
        <f>VLOOKUP(A152,'[2]Facility visit price 2010'!$B$1:$BR$233,33,FALSE)</f>
        <v>41.08</v>
      </c>
      <c r="P152" s="108">
        <f t="shared" si="24"/>
        <v>1.1264536300674874</v>
      </c>
      <c r="Q152" s="177">
        <f t="shared" si="25"/>
        <v>32.892445997970633</v>
      </c>
      <c r="R152" s="177">
        <f t="shared" si="26"/>
        <v>46.274715123172385</v>
      </c>
      <c r="S152" s="209">
        <f>VLOOKUP(B152,'3.2 Prices and Deflators'!$BI$3:$BL$196,4,FALSE)</f>
        <v>0</v>
      </c>
      <c r="T152" s="3" t="str">
        <f>VLOOKUP(B152,'3.1 Metadata'!$B$4:$I$197,2,FALSE)</f>
        <v>EMR</v>
      </c>
      <c r="U152" s="180">
        <v>41.08</v>
      </c>
    </row>
    <row r="153" spans="1:21" hidden="1" x14ac:dyDescent="0.25">
      <c r="A153" s="10" t="s">
        <v>535</v>
      </c>
      <c r="B153" s="31" t="s">
        <v>771</v>
      </c>
      <c r="C153" s="180">
        <v>3.25</v>
      </c>
      <c r="D153" s="179">
        <v>16.309999999999999</v>
      </c>
      <c r="E153" s="108">
        <f>VLOOKUP(B153,'3.2 Prices and Deflators'!$B$2:$BJ$196,61,FALSE)</f>
        <v>1.108216570223536</v>
      </c>
      <c r="F153" s="182">
        <f t="shared" si="22"/>
        <v>3.6017038532264922</v>
      </c>
      <c r="G153" s="182">
        <f t="shared" si="23"/>
        <v>18.075012260345872</v>
      </c>
      <c r="H153" s="217" cm="1">
        <f t="array" ref="H153">IF($T153&lt;&gt;"",SUMPRODUCT(($A$200:$A$205=$T153)*($B$200:$B$205))*$C153,"")</f>
        <v>6.1355661367135923</v>
      </c>
      <c r="I153" s="217" cm="1">
        <f t="array" ref="I153">IF($T153&lt;&gt;"",SUMPRODUCT(($A$200:$A$205=$T153)*($B$200:$B$205))*$D153,"")</f>
        <v>30.791102673784209</v>
      </c>
      <c r="J153" s="224">
        <f>VLOOKUP(B153,'IP-OP new'!$C$6:$N$200,12,FALSE)</f>
        <v>3.4810023218366251</v>
      </c>
      <c r="K153" s="224">
        <f>VLOOKUP(B153,'IP-OP new'!$C$6:$N$200,11,FALSE)</f>
        <v>17.469276267432413</v>
      </c>
      <c r="L153" s="224" cm="1">
        <f t="array" ref="L153">IF($E153&lt;$B$200,$C153*$E153,SUMPRODUCT(($A$200:$A$205=$T153)*($B$200:$B$205))*$C153)</f>
        <v>3.6017038532264922</v>
      </c>
      <c r="M153" s="224" cm="1">
        <f t="array" ref="M153">IF($E153&lt;$B$200,$D153*$E153,SUMPRODUCT(($A$200:$A$205=$T153)*($B$200:$B$205))*$D153)</f>
        <v>18.075012260345872</v>
      </c>
      <c r="N153" s="46">
        <f>VLOOKUP(A153,'[2]Facility visit price 2010'!$B$1:$BR$233,21,FALSE)</f>
        <v>3.25</v>
      </c>
      <c r="O153" s="108">
        <f>VLOOKUP(A153,'[2]Facility visit price 2010'!$B$1:$BR$233,33,FALSE)</f>
        <v>4.57</v>
      </c>
      <c r="P153" s="108">
        <f t="shared" si="24"/>
        <v>1.108216570223536</v>
      </c>
      <c r="Q153" s="177">
        <f t="shared" si="25"/>
        <v>3.6017038532264922</v>
      </c>
      <c r="R153" s="177">
        <f t="shared" si="26"/>
        <v>5.0645497259215597</v>
      </c>
      <c r="S153" s="209">
        <f>VLOOKUP(B153,'3.2 Prices and Deflators'!$BI$3:$BL$196,4,FALSE)</f>
        <v>0</v>
      </c>
      <c r="T153" s="3" t="str">
        <f>VLOOKUP(B153,'3.1 Metadata'!$B$4:$I$197,2,FALSE)</f>
        <v>AFR</v>
      </c>
      <c r="U153" s="180">
        <v>4.57</v>
      </c>
    </row>
    <row r="154" spans="1:21" hidden="1" x14ac:dyDescent="0.25">
      <c r="A154" s="10" t="s">
        <v>536</v>
      </c>
      <c r="B154" s="31" t="s">
        <v>772</v>
      </c>
      <c r="C154" s="180">
        <v>15.19</v>
      </c>
      <c r="D154" s="179">
        <v>136.65</v>
      </c>
      <c r="E154" s="108">
        <f>VLOOKUP(B154,'3.2 Prices and Deflators'!$B$2:$BJ$196,61,FALSE)</f>
        <v>1.3880241738182413</v>
      </c>
      <c r="F154" s="182">
        <f t="shared" si="22"/>
        <v>21.084087200299084</v>
      </c>
      <c r="G154" s="182">
        <f t="shared" si="23"/>
        <v>189.67350335226268</v>
      </c>
      <c r="H154" s="217" cm="1">
        <f t="array" ref="H154">IF($T154&lt;&gt;"",SUMPRODUCT(($A$200:$A$205=$T154)*($B$200:$B$205))*$C154,"")</f>
        <v>22.595732984423652</v>
      </c>
      <c r="I154" s="217" cm="1">
        <f t="array" ref="I154">IF($T154&lt;&gt;"",SUMPRODUCT(($A$200:$A$205=$T154)*($B$200:$B$205))*$D154,"")</f>
        <v>203.27234445829441</v>
      </c>
      <c r="J154" s="224">
        <f>VLOOKUP(B154,'IP-OP new'!$C$6:$N$200,12,FALSE)</f>
        <v>18.132141245490029</v>
      </c>
      <c r="K154" s="224">
        <f>VLOOKUP(B154,'IP-OP new'!$C$6:$N$200,11,FALSE)</f>
        <v>163.11764984833528</v>
      </c>
      <c r="L154" s="224" cm="1">
        <f t="array" ref="L154">IF($E154&lt;$B$203,$C154*$E154,SUMPRODUCT(($A$200:$A$205=$T154)*($B$200:$B$205))*$C154)</f>
        <v>21.084087200299084</v>
      </c>
      <c r="M154" s="224" cm="1">
        <f t="array" ref="M154">IF($E154&lt;$B$203,$D154*$E154,SUMPRODUCT(($A$200:$A$205=$T154)*($B$200:$B$205))*$D154)</f>
        <v>189.67350335226268</v>
      </c>
      <c r="N154" s="46">
        <f>VLOOKUP(A154,'[2]Facility visit price 2010'!$B$1:$BR$233,21,FALSE)</f>
        <v>15.19</v>
      </c>
      <c r="O154" s="108">
        <f>VLOOKUP(A154,'[2]Facility visit price 2010'!$B$1:$BR$233,33,FALSE)</f>
        <v>21.37</v>
      </c>
      <c r="P154" s="108">
        <f t="shared" si="24"/>
        <v>1.3880241738182413</v>
      </c>
      <c r="Q154" s="177">
        <f t="shared" si="25"/>
        <v>21.084087200299084</v>
      </c>
      <c r="R154" s="177">
        <f t="shared" si="26"/>
        <v>29.662076594495819</v>
      </c>
      <c r="S154" s="209">
        <f>VLOOKUP(B154,'3.2 Prices and Deflators'!$BI$3:$BL$196,4,FALSE)</f>
        <v>0</v>
      </c>
      <c r="T154" s="3" t="str">
        <f>VLOOKUP(B154,'3.1 Metadata'!$B$4:$I$197,2,FALSE)</f>
        <v>EUR</v>
      </c>
      <c r="U154" s="180">
        <v>21.37</v>
      </c>
    </row>
    <row r="155" spans="1:21" hidden="1" x14ac:dyDescent="0.25">
      <c r="A155" s="10" t="s">
        <v>537</v>
      </c>
      <c r="B155" s="31" t="s">
        <v>773</v>
      </c>
      <c r="C155" s="180">
        <v>28.73</v>
      </c>
      <c r="D155" s="179">
        <v>328.59</v>
      </c>
      <c r="E155" s="108">
        <f>VLOOKUP(B155,'3.2 Prices and Deflators'!$B$2:$BJ$196,61,FALSE)</f>
        <v>1.3247223036767632</v>
      </c>
      <c r="F155" s="182">
        <f t="shared" si="22"/>
        <v>38.05927178463341</v>
      </c>
      <c r="G155" s="182">
        <f t="shared" si="23"/>
        <v>435.29050176514761</v>
      </c>
      <c r="H155" s="217" cm="1">
        <f t="array" ref="H155">IF($T155&lt;&gt;"",SUMPRODUCT(($A$200:$A$205=$T155)*($B$200:$B$205))*$C155,"")</f>
        <v>54.238404648548155</v>
      </c>
      <c r="I155" s="217" cm="1">
        <f t="array" ref="I155">IF($T155&lt;&gt;"",SUMPRODUCT(($A$200:$A$205=$T155)*($B$200:$B$205))*$D155,"")</f>
        <v>620.33405441929813</v>
      </c>
      <c r="J155" s="224">
        <f>VLOOKUP(B155,'IP-OP new'!$C$6:$N$200,12,FALSE)</f>
        <v>30.87503778931994</v>
      </c>
      <c r="K155" s="224">
        <f>VLOOKUP(B155,'IP-OP new'!$C$6:$N$200,11,FALSE)</f>
        <v>353.12316975957668</v>
      </c>
      <c r="L155" s="224" cm="1">
        <f t="array" ref="L155">IF($E155&lt;$B$200,$C155*$E155,SUMPRODUCT(($A$200:$A$205=$T155)*($B$200:$B$205))*$C155)</f>
        <v>38.05927178463341</v>
      </c>
      <c r="M155" s="224" cm="1">
        <f t="array" ref="M155">IF($E155&lt;$B$200,$D155*$E155,SUMPRODUCT(($A$200:$A$205=$T155)*($B$200:$B$205))*$D155)</f>
        <v>435.29050176514761</v>
      </c>
      <c r="N155" s="46">
        <f>VLOOKUP(A155,'[2]Facility visit price 2010'!$B$1:$BR$233,21,FALSE)</f>
        <v>28.73</v>
      </c>
      <c r="O155" s="108">
        <f>VLOOKUP(A155,'[2]Facility visit price 2010'!$B$1:$BR$233,33,FALSE)</f>
        <v>40.42</v>
      </c>
      <c r="P155" s="108">
        <f t="shared" si="24"/>
        <v>1.3247223036767632</v>
      </c>
      <c r="Q155" s="177">
        <f t="shared" si="25"/>
        <v>38.05927178463341</v>
      </c>
      <c r="R155" s="177">
        <f t="shared" si="26"/>
        <v>53.545275514614772</v>
      </c>
      <c r="S155" s="209">
        <f>VLOOKUP(B155,'3.2 Prices and Deflators'!$BI$3:$BL$196,4,FALSE)</f>
        <v>0</v>
      </c>
      <c r="T155" s="3" t="str">
        <f>VLOOKUP(B155,'3.1 Metadata'!$B$4:$I$197,2,FALSE)</f>
        <v>AFR</v>
      </c>
      <c r="U155" s="180">
        <v>40.42</v>
      </c>
    </row>
    <row r="156" spans="1:21" x14ac:dyDescent="0.25">
      <c r="A156" s="10" t="s">
        <v>538</v>
      </c>
      <c r="B156" s="31" t="s">
        <v>774</v>
      </c>
      <c r="C156" s="180">
        <v>2.08</v>
      </c>
      <c r="D156" s="179">
        <v>8.82</v>
      </c>
      <c r="E156" s="108">
        <f>VLOOKUP(B156,'3.2 Prices and Deflators'!$B$2:$BJ$196,61,FALSE)</f>
        <v>2.4251930498472616</v>
      </c>
      <c r="F156" s="182">
        <f t="shared" si="22"/>
        <v>5.0444015436823042</v>
      </c>
      <c r="G156" s="182">
        <f t="shared" si="23"/>
        <v>21.390202699652846</v>
      </c>
      <c r="H156" s="217" cm="1">
        <f t="array" ref="H156">IF($T156&lt;&gt;"",SUMPRODUCT(($A$200:$A$205=$T156)*($B$200:$B$205))*$C156,"")</f>
        <v>3.9267623274966992</v>
      </c>
      <c r="I156" s="217" cm="1">
        <f t="array" ref="I156">IF($T156&lt;&gt;"",SUMPRODUCT(($A$200:$A$205=$T156)*($B$200:$B$205))*$D156,"")</f>
        <v>16.650982561788886</v>
      </c>
      <c r="J156" s="224">
        <f>VLOOKUP(B156,'IP-OP new'!$C$6:$N$200,12,FALSE)</f>
        <v>2.5752995555558678</v>
      </c>
      <c r="K156" s="224">
        <f>VLOOKUP(B156,'IP-OP new'!$C$6:$N$200,11,FALSE)</f>
        <v>10.920260615385939</v>
      </c>
      <c r="L156" s="224" cm="1">
        <f t="array" ref="L156">IF($E156&lt;$B$200,$C156*$E156,SUMPRODUCT(($A$200:$A$205=$T156)*($B$200:$B$205))*$C156)</f>
        <v>3.9267623274966992</v>
      </c>
      <c r="M156" s="224" cm="1">
        <f t="array" ref="M156">IF($E156&lt;$B$200,$D156*$E156,SUMPRODUCT(($A$200:$A$205=$T156)*($B$200:$B$205))*$D156)</f>
        <v>16.650982561788886</v>
      </c>
      <c r="N156" s="46">
        <f>VLOOKUP(A156,'[2]Facility visit price 2010'!$B$1:$BR$233,21,FALSE)</f>
        <v>2.08</v>
      </c>
      <c r="O156" s="108">
        <f>VLOOKUP(A156,'[2]Facility visit price 2010'!$B$1:$BR$233,33,FALSE)</f>
        <v>2.92</v>
      </c>
      <c r="P156" s="108">
        <f t="shared" si="24"/>
        <v>2.4251930498472616</v>
      </c>
      <c r="Q156" s="177">
        <f t="shared" si="25"/>
        <v>5.0444015436823042</v>
      </c>
      <c r="R156" s="177">
        <f t="shared" si="26"/>
        <v>7.0815637055540037</v>
      </c>
      <c r="S156" s="209">
        <f>VLOOKUP(B156,'3.2 Prices and Deflators'!$BI$3:$BL$196,4,FALSE)</f>
        <v>1</v>
      </c>
      <c r="T156" s="3" t="str">
        <f>VLOOKUP(B156,'3.1 Metadata'!$B$4:$I$197,2,FALSE)</f>
        <v>AFR</v>
      </c>
      <c r="U156" s="180">
        <v>2.92</v>
      </c>
    </row>
    <row r="157" spans="1:21" hidden="1" x14ac:dyDescent="0.25">
      <c r="A157" s="10" t="s">
        <v>539</v>
      </c>
      <c r="B157" s="31" t="s">
        <v>775</v>
      </c>
      <c r="C157" s="180">
        <v>63.96</v>
      </c>
      <c r="D157" s="179">
        <v>989.47</v>
      </c>
      <c r="E157" s="108">
        <f>VLOOKUP(B157,'3.2 Prices and Deflators'!$B$2:$BJ$196,61,FALSE)</f>
        <v>1.1061057733530224</v>
      </c>
      <c r="F157" s="182">
        <f t="shared" si="22"/>
        <v>70.746525263659308</v>
      </c>
      <c r="G157" s="182">
        <f t="shared" si="23"/>
        <v>1094.4584795596152</v>
      </c>
      <c r="H157" s="217" cm="1">
        <f t="array" ref="H157">IF($T157&lt;&gt;"",SUMPRODUCT(($A$200:$A$205=$T157)*($B$200:$B$205))*$C157,"")</f>
        <v>82.801234112630226</v>
      </c>
      <c r="I157" s="217" cm="1">
        <f t="array" ref="I157">IF($T157&lt;&gt;"",SUMPRODUCT(($A$200:$A$205=$T157)*($B$200:$B$205))*$D157,"")</f>
        <v>1280.9464840122612</v>
      </c>
      <c r="J157" s="224">
        <f>VLOOKUP(B157,'IP-OP new'!$C$6:$N$200,12,FALSE)</f>
        <v>73.058897523103383</v>
      </c>
      <c r="K157" s="224">
        <f>VLOOKUP(B157,'IP-OP new'!$C$6:$N$200,11,FALSE)</f>
        <v>1130.2311965632443</v>
      </c>
      <c r="L157" s="224" cm="1">
        <f t="array" ref="L157">IF($E157&lt;$B$205,$C157*$E157,SUMPRODUCT(($A$200:$A$205=$T157)*($B$200:$B$205))*$C157)</f>
        <v>70.746525263659308</v>
      </c>
      <c r="M157" s="224" cm="1">
        <f t="array" ref="M157">IF($E157&lt;$B$205,$D157*$E157,SUMPRODUCT(($A$200:$A$205=$T157)*($B$200:$B$205))*$D157)</f>
        <v>1094.4584795596152</v>
      </c>
      <c r="N157" s="46">
        <f>VLOOKUP(A157,'[2]Facility visit price 2010'!$B$1:$BR$233,21,FALSE)</f>
        <v>63.96</v>
      </c>
      <c r="O157" s="108">
        <f>VLOOKUP(A157,'[2]Facility visit price 2010'!$B$1:$BR$233,33,FALSE)</f>
        <v>89.99</v>
      </c>
      <c r="P157" s="108">
        <f t="shared" si="24"/>
        <v>1.1061057733530224</v>
      </c>
      <c r="Q157" s="177">
        <f t="shared" si="25"/>
        <v>70.746525263659308</v>
      </c>
      <c r="R157" s="177">
        <f t="shared" si="26"/>
        <v>99.538458544038477</v>
      </c>
      <c r="S157" s="209">
        <f>VLOOKUP(B157,'3.2 Prices and Deflators'!$BI$3:$BL$196,4,FALSE)</f>
        <v>0</v>
      </c>
      <c r="T157" s="3" t="str">
        <f>VLOOKUP(B157,'3.1 Metadata'!$B$4:$I$197,2,FALSE)</f>
        <v>WPR</v>
      </c>
      <c r="U157" s="180">
        <v>89.99</v>
      </c>
    </row>
    <row r="158" spans="1:21" hidden="1" x14ac:dyDescent="0.25">
      <c r="A158" s="10" t="s">
        <v>540</v>
      </c>
      <c r="B158" s="31" t="s">
        <v>776</v>
      </c>
      <c r="C158" s="180">
        <v>28.95</v>
      </c>
      <c r="D158" s="179">
        <v>332.03</v>
      </c>
      <c r="E158" s="108">
        <f>VLOOKUP(B158,'3.2 Prices and Deflators'!$B$2:$BJ$196,61,FALSE)</f>
        <v>1.0852985133849415</v>
      </c>
      <c r="F158" s="182">
        <f t="shared" si="22"/>
        <v>31.419391962494057</v>
      </c>
      <c r="G158" s="182">
        <f t="shared" si="23"/>
        <v>360.35166539920209</v>
      </c>
      <c r="H158" s="217" cm="1">
        <f t="array" ref="H158">IF($T158&lt;&gt;"",SUMPRODUCT(($A$200:$A$205=$T158)*($B$200:$B$205))*$C158,"")</f>
        <v>43.064283732657323</v>
      </c>
      <c r="I158" s="217" cm="1">
        <f t="array" ref="I158">IF($T158&lt;&gt;"",SUMPRODUCT(($A$200:$A$205=$T158)*($B$200:$B$205))*$D158,"")</f>
        <v>493.90791460290882</v>
      </c>
      <c r="J158" s="224">
        <f>VLOOKUP(B158,'IP-OP new'!$C$6:$N$200,12,FALSE)</f>
        <v>29.713291952498775</v>
      </c>
      <c r="K158" s="224">
        <f>VLOOKUP(B158,'IP-OP new'!$C$6:$N$200,11,FALSE)</f>
        <v>340.78425999959126</v>
      </c>
      <c r="L158" s="224" cm="1">
        <f t="array" ref="L158">IF($E158&lt;$B$203,$C158*$E158,SUMPRODUCT(($A$200:$A$205=$T158)*($B$200:$B$205))*$C158)</f>
        <v>31.419391962494057</v>
      </c>
      <c r="M158" s="224" cm="1">
        <f t="array" ref="M158">IF($E158&lt;$B$203,$D158*$E158,SUMPRODUCT(($A$200:$A$205=$T158)*($B$200:$B$205))*$D158)</f>
        <v>360.35166539920209</v>
      </c>
      <c r="N158" s="46">
        <f>VLOOKUP(A158,'[2]Facility visit price 2010'!$B$1:$BR$233,21,FALSE)</f>
        <v>28.95</v>
      </c>
      <c r="O158" s="108">
        <f>VLOOKUP(A158,'[2]Facility visit price 2010'!$B$1:$BR$233,33,FALSE)</f>
        <v>40.72</v>
      </c>
      <c r="P158" s="108">
        <f t="shared" si="24"/>
        <v>1.0852985133849415</v>
      </c>
      <c r="Q158" s="177">
        <f t="shared" si="25"/>
        <v>31.419391962494057</v>
      </c>
      <c r="R158" s="177">
        <f t="shared" si="26"/>
        <v>44.19335546503482</v>
      </c>
      <c r="S158" s="209">
        <f>VLOOKUP(B158,'3.2 Prices and Deflators'!$BI$3:$BL$196,4,FALSE)</f>
        <v>0</v>
      </c>
      <c r="T158" s="3" t="str">
        <f>VLOOKUP(B158,'3.1 Metadata'!$B$4:$I$197,2,FALSE)</f>
        <v>EUR</v>
      </c>
      <c r="U158" s="180">
        <v>40.72</v>
      </c>
    </row>
    <row r="159" spans="1:21" hidden="1" x14ac:dyDescent="0.25">
      <c r="A159" s="10" t="s">
        <v>541</v>
      </c>
      <c r="B159" s="31" t="s">
        <v>777</v>
      </c>
      <c r="C159" s="180">
        <v>32.64</v>
      </c>
      <c r="D159" s="179">
        <v>391.78</v>
      </c>
      <c r="E159" s="108">
        <f>VLOOKUP(B159,'3.2 Prices and Deflators'!$B$2:$BJ$196,61,FALSE)</f>
        <v>1.1179478827555749</v>
      </c>
      <c r="F159" s="182">
        <f t="shared" si="22"/>
        <v>36.489818893141965</v>
      </c>
      <c r="G159" s="182">
        <f t="shared" si="23"/>
        <v>437.98962150597907</v>
      </c>
      <c r="H159" s="217" cm="1">
        <f t="array" ref="H159">IF($T159&lt;&gt;"",SUMPRODUCT(($A$200:$A$205=$T159)*($B$200:$B$205))*$C159,"")</f>
        <v>48.55330642604266</v>
      </c>
      <c r="I159" s="217" cm="1">
        <f t="array" ref="I159">IF($T159&lt;&gt;"",SUMPRODUCT(($A$200:$A$205=$T159)*($B$200:$B$205))*$D159,"")</f>
        <v>582.78843111504273</v>
      </c>
      <c r="J159" s="224">
        <f>VLOOKUP(B159,'IP-OP new'!$C$6:$N$200,12,FALSE)</f>
        <v>41.07275158730819</v>
      </c>
      <c r="K159" s="224">
        <f>VLOOKUP(B159,'IP-OP new'!$C$6:$N$200,11,FALSE)</f>
        <v>492.99885468368865</v>
      </c>
      <c r="L159" s="224" cm="1">
        <f t="array" ref="L159">IF($E159&lt;$B$203,$C159*$E159,SUMPRODUCT(($A$200:$A$205=$T159)*($B$200:$B$205))*$C159)</f>
        <v>36.489818893141965</v>
      </c>
      <c r="M159" s="224" cm="1">
        <f t="array" ref="M159">IF($E159&lt;$B$203,$D159*$E159,SUMPRODUCT(($A$200:$A$205=$T159)*($B$200:$B$205))*$D159)</f>
        <v>437.98962150597907</v>
      </c>
      <c r="N159" s="46">
        <f>VLOOKUP(A159,'[2]Facility visit price 2010'!$B$1:$BR$233,21,FALSE)</f>
        <v>32.64</v>
      </c>
      <c r="O159" s="108">
        <f>VLOOKUP(A159,'[2]Facility visit price 2010'!$B$1:$BR$233,33,FALSE)</f>
        <v>45.92</v>
      </c>
      <c r="P159" s="108">
        <f t="shared" si="24"/>
        <v>1.1179478827555749</v>
      </c>
      <c r="Q159" s="177">
        <f t="shared" si="25"/>
        <v>36.489818893141965</v>
      </c>
      <c r="R159" s="177">
        <f t="shared" si="26"/>
        <v>51.336166776136004</v>
      </c>
      <c r="S159" s="209">
        <f>VLOOKUP(B159,'3.2 Prices and Deflators'!$BI$3:$BL$196,4,FALSE)</f>
        <v>0</v>
      </c>
      <c r="T159" s="3" t="str">
        <f>VLOOKUP(B159,'3.1 Metadata'!$B$4:$I$197,2,FALSE)</f>
        <v>EUR</v>
      </c>
      <c r="U159" s="180">
        <v>45.92</v>
      </c>
    </row>
    <row r="160" spans="1:21" hidden="1" x14ac:dyDescent="0.25">
      <c r="A160" s="10" t="s">
        <v>542</v>
      </c>
      <c r="B160" s="31" t="s">
        <v>778</v>
      </c>
      <c r="C160" s="180">
        <v>4.58</v>
      </c>
      <c r="D160" s="179">
        <v>26.21</v>
      </c>
      <c r="E160" s="108">
        <f>VLOOKUP(B160,'3.2 Prices and Deflators'!$B$2:$BJ$196,61,FALSE)</f>
        <v>1.3578620747044701</v>
      </c>
      <c r="F160" s="182">
        <f t="shared" si="22"/>
        <v>6.2190083021464728</v>
      </c>
      <c r="G160" s="182">
        <f t="shared" si="23"/>
        <v>35.589564978004162</v>
      </c>
      <c r="H160" s="217" cm="1">
        <f t="array" ref="H160">IF($T160&lt;&gt;"",SUMPRODUCT(($A$200:$A$205=$T160)*($B$200:$B$205))*$C160,"")</f>
        <v>5.929169046839375</v>
      </c>
      <c r="I160" s="217" cm="1">
        <f t="array" ref="I160">IF($T160&lt;&gt;"",SUMPRODUCT(($A$200:$A$205=$T160)*($B$200:$B$205))*$D160,"")</f>
        <v>33.930899720013109</v>
      </c>
      <c r="J160" s="224">
        <f>VLOOKUP(B160,'IP-OP new'!$C$6:$N$200,12,FALSE)</f>
        <v>5.3655651068287069</v>
      </c>
      <c r="K160" s="224">
        <f>VLOOKUP(B160,'IP-OP new'!$C$6:$N$200,11,FALSE)</f>
        <v>30.705559268554676</v>
      </c>
      <c r="L160" s="224" cm="1">
        <f t="array" ref="L160">IF($E160&lt;$B$205,$C160*$E160,SUMPRODUCT(($A$200:$A$205=$T160)*($B$200:$B$205))*$C160)</f>
        <v>5.929169046839375</v>
      </c>
      <c r="M160" s="224" cm="1">
        <f t="array" ref="M160">IF($E160&lt;$B$205,$D160*$E160,SUMPRODUCT(($A$200:$A$205=$T160)*($B$200:$B$205))*$D160)</f>
        <v>33.930899720013109</v>
      </c>
      <c r="N160" s="46">
        <f>VLOOKUP(A160,'[2]Facility visit price 2010'!$B$1:$BR$233,21,FALSE)</f>
        <v>4.58</v>
      </c>
      <c r="O160" s="108">
        <f>VLOOKUP(A160,'[2]Facility visit price 2010'!$B$1:$BR$233,33,FALSE)</f>
        <v>6.44</v>
      </c>
      <c r="P160" s="108">
        <f t="shared" si="24"/>
        <v>1.3578620747044701</v>
      </c>
      <c r="Q160" s="177">
        <f t="shared" si="25"/>
        <v>6.2190083021464728</v>
      </c>
      <c r="R160" s="177">
        <f t="shared" si="26"/>
        <v>8.7446317610967874</v>
      </c>
      <c r="S160" s="209">
        <f>VLOOKUP(B160,'3.2 Prices and Deflators'!$BI$3:$BL$196,4,FALSE)</f>
        <v>0</v>
      </c>
      <c r="T160" s="3" t="str">
        <f>VLOOKUP(B160,'3.1 Metadata'!$B$4:$I$197,2,FALSE)</f>
        <v>WPR</v>
      </c>
      <c r="U160" s="180">
        <v>6.44</v>
      </c>
    </row>
    <row r="161" spans="1:21" hidden="1" x14ac:dyDescent="0.25">
      <c r="A161" s="10" t="s">
        <v>543</v>
      </c>
      <c r="B161" s="31" t="s">
        <v>779</v>
      </c>
      <c r="C161" s="212">
        <v>0</v>
      </c>
      <c r="D161" s="179">
        <v>0</v>
      </c>
      <c r="E161" s="108">
        <f>VLOOKUP(B161,'3.2 Prices and Deflators'!$B$2:$BJ$196,61,FALSE)</f>
        <v>1.9359914612459899</v>
      </c>
      <c r="F161" s="219" t="s">
        <v>56</v>
      </c>
      <c r="G161" s="219" t="s">
        <v>56</v>
      </c>
      <c r="H161" s="217" cm="1">
        <f t="array" ref="H161">IF($T161&lt;&gt;"",SUMPRODUCT(($A$200:$A$205=$T161)*($B$200:$B$205))*$C161,"")</f>
        <v>0</v>
      </c>
      <c r="I161" s="217" cm="1">
        <f t="array" ref="I161">IF($T161&lt;&gt;"",SUMPRODUCT(($A$200:$A$205=$T161)*($B$200:$B$205))*$D161,"")</f>
        <v>0</v>
      </c>
      <c r="J161" s="224" t="e">
        <f>VLOOKUP(B161,'IP-OP new'!$C$6:$N$200,12,FALSE)</f>
        <v>#VALUE!</v>
      </c>
      <c r="K161" s="224">
        <f>VLOOKUP(B161,'IP-OP new'!$C$6:$N$200,11,FALSE)</f>
        <v>0</v>
      </c>
      <c r="L161" s="224" cm="1">
        <f t="array" ref="L161">IF($E161&lt;$B$202,$C161*$E161,SUMPRODUCT(($A$200:$A$205=$T161)*($B$200:$B$205))*$C161)</f>
        <v>0</v>
      </c>
      <c r="M161" s="224" cm="1">
        <f t="array" ref="M161">IF($E161&lt;$B$202,$D161*$E161,SUMPRODUCT(($A$200:$A$205=$T161)*($B$200:$B$205))*$D161)</f>
        <v>0</v>
      </c>
      <c r="N161" s="174">
        <f>VLOOKUP(A161,'[2]Facility visit price 2010'!$B$1:$BR$233,21,FALSE)</f>
        <v>0</v>
      </c>
      <c r="O161" s="108">
        <f>VLOOKUP(A161,'[2]Facility visit price 2010'!$B$1:$BR$233,33,FALSE)</f>
        <v>0</v>
      </c>
      <c r="P161" s="108">
        <f t="shared" si="24"/>
        <v>1.9359914612459899</v>
      </c>
      <c r="Q161" s="178">
        <f t="shared" si="25"/>
        <v>0</v>
      </c>
      <c r="R161" s="178">
        <f t="shared" si="26"/>
        <v>0</v>
      </c>
      <c r="S161" s="209">
        <f>VLOOKUP(B161,'3.2 Prices and Deflators'!$BI$3:$BL$196,4,FALSE)</f>
        <v>0</v>
      </c>
      <c r="T161" s="3" t="str">
        <f>VLOOKUP(B161,'3.1 Metadata'!$B$4:$I$197,2,FALSE)</f>
        <v>EMR</v>
      </c>
      <c r="U161" s="212">
        <v>0</v>
      </c>
    </row>
    <row r="162" spans="1:21" x14ac:dyDescent="0.25">
      <c r="A162" s="10" t="s">
        <v>544</v>
      </c>
      <c r="B162" s="31" t="s">
        <v>780</v>
      </c>
      <c r="C162" s="180">
        <v>14.28</v>
      </c>
      <c r="D162" s="179">
        <v>125.5</v>
      </c>
      <c r="E162" s="108">
        <f>VLOOKUP(B162,'3.2 Prices and Deflators'!$B$2:$BJ$196,61,FALSE)</f>
        <v>1.5936963420992221</v>
      </c>
      <c r="F162" s="182">
        <f>C162*E162</f>
        <v>22.757983765176888</v>
      </c>
      <c r="G162" s="182">
        <f>D162*E162</f>
        <v>200.00889093345236</v>
      </c>
      <c r="H162" s="217" cm="1">
        <f t="array" ref="H162">IF($T162&lt;&gt;"",SUMPRODUCT(($A$200:$A$205=$T162)*($B$200:$B$205))*$C162,"")</f>
        <v>26.958733671467719</v>
      </c>
      <c r="I162" s="217" cm="1">
        <f t="array" ref="I162">IF($T162&lt;&gt;"",SUMPRODUCT(($A$200:$A$205=$T162)*($B$200:$B$205))*$D162,"")</f>
        <v>236.92724620232485</v>
      </c>
      <c r="J162" s="224">
        <f>VLOOKUP(B162,'IP-OP new'!$C$6:$N$200,12,FALSE)</f>
        <v>15.620719407473546</v>
      </c>
      <c r="K162" s="224">
        <f>VLOOKUP(B162,'IP-OP new'!$C$6:$N$200,11,FALSE)</f>
        <v>137.28293316792227</v>
      </c>
      <c r="L162" s="224" cm="1">
        <f t="array" ref="L162">IF($E162&lt;$B$200,$C162*$E162,SUMPRODUCT(($A$200:$A$205=$T162)*($B$200:$B$205))*$C162)</f>
        <v>22.757983765176888</v>
      </c>
      <c r="M162" s="224" cm="1">
        <f t="array" ref="M162">IF($E162&lt;$B$200,$D162*$E162,SUMPRODUCT(($A$200:$A$205=$T162)*($B$200:$B$205))*$D162)</f>
        <v>200.00889093345236</v>
      </c>
      <c r="N162" s="46">
        <f>VLOOKUP(A162,'[2]Facility visit price 2010'!$B$1:$BR$233,21,FALSE)</f>
        <v>14.28</v>
      </c>
      <c r="O162" s="108">
        <f>VLOOKUP(A162,'[2]Facility visit price 2010'!$B$1:$BR$233,33,FALSE)</f>
        <v>20.09</v>
      </c>
      <c r="P162" s="108">
        <f t="shared" si="24"/>
        <v>1.5936963420992221</v>
      </c>
      <c r="Q162" s="177">
        <f t="shared" si="25"/>
        <v>22.757983765176888</v>
      </c>
      <c r="R162" s="177">
        <f t="shared" si="26"/>
        <v>32.017359512773368</v>
      </c>
      <c r="S162" s="209">
        <f>VLOOKUP(B162,'3.2 Prices and Deflators'!$BI$3:$BL$196,4,FALSE)</f>
        <v>1</v>
      </c>
      <c r="T162" s="3" t="str">
        <f>VLOOKUP(B162,'3.1 Metadata'!$B$4:$I$197,2,FALSE)</f>
        <v>AFR</v>
      </c>
      <c r="U162" s="180">
        <v>20.09</v>
      </c>
    </row>
    <row r="163" spans="1:21" hidden="1" x14ac:dyDescent="0.25">
      <c r="A163" s="10" t="s">
        <v>545</v>
      </c>
      <c r="B163" s="30" t="s">
        <v>781</v>
      </c>
      <c r="C163" s="212">
        <v>0</v>
      </c>
      <c r="D163" s="179">
        <v>0</v>
      </c>
      <c r="E163" s="108">
        <f>VLOOKUP(B163,'3.2 Prices and Deflators'!$B$2:$BJ$196,61,FALSE)</f>
        <v>0</v>
      </c>
      <c r="F163" s="219" t="s">
        <v>56</v>
      </c>
      <c r="G163" s="219" t="s">
        <v>56</v>
      </c>
      <c r="H163" s="217" cm="1">
        <f t="array" ref="H163">IF($T163&lt;&gt;"",SUMPRODUCT(($A$200:$A$205=$T163)*($B$200:$B$205))*$C163,"")</f>
        <v>0</v>
      </c>
      <c r="I163" s="217" cm="1">
        <f t="array" ref="I163">IF($T163&lt;&gt;"",SUMPRODUCT(($A$200:$A$205=$T163)*($B$200:$B$205))*$D163,"")</f>
        <v>0</v>
      </c>
      <c r="J163" s="224">
        <f>VLOOKUP(B163,'IP-OP new'!$C$6:$N$200,12,FALSE)</f>
        <v>0</v>
      </c>
      <c r="K163" s="224">
        <f>VLOOKUP(B163,'IP-OP new'!$C$6:$N$200,11,FALSE)</f>
        <v>0</v>
      </c>
      <c r="L163" s="224" cm="1">
        <f t="array" ref="L163">IF($E163&lt;$B$200,$C163*$E163,SUMPRODUCT(($A$200:$A$205=$T163)*($B$200:$B$205))*$C163)</f>
        <v>0</v>
      </c>
      <c r="M163" s="224" cm="1">
        <f t="array" ref="M163">IF($E163&lt;$B$200,$D163*$E163,SUMPRODUCT(($A$200:$A$205=$T163)*($B$200:$B$205))*$D163)</f>
        <v>0</v>
      </c>
      <c r="N163" s="174">
        <f>VLOOKUP(A163,'[2]Facility visit price 2010'!$B$1:$BR$233,21,FALSE)</f>
        <v>0</v>
      </c>
      <c r="O163" s="108">
        <f>VLOOKUP(A163,'[2]Facility visit price 2010'!$B$1:$BR$233,33,FALSE)</f>
        <v>0</v>
      </c>
      <c r="P163" s="108">
        <f t="shared" ref="P163:P196" si="27">E163</f>
        <v>0</v>
      </c>
      <c r="Q163" s="177">
        <f t="shared" ref="Q163:Q194" si="28">N163*P163</f>
        <v>0</v>
      </c>
      <c r="R163" s="177">
        <f t="shared" ref="R163:R196" si="29">O163*P163</f>
        <v>0</v>
      </c>
      <c r="S163" s="209">
        <f>VLOOKUP(B163,'3.2 Prices and Deflators'!$BI$3:$BL$196,4,FALSE)</f>
        <v>0</v>
      </c>
      <c r="T163" s="3" t="str">
        <f>VLOOKUP(B163,'3.1 Metadata'!$B$4:$I$197,2,FALSE)</f>
        <v>AFR</v>
      </c>
      <c r="U163" s="212">
        <v>0</v>
      </c>
    </row>
    <row r="164" spans="1:21" hidden="1" x14ac:dyDescent="0.25">
      <c r="A164" s="10" t="s">
        <v>546</v>
      </c>
      <c r="B164" s="31" t="s">
        <v>782</v>
      </c>
      <c r="C164" s="180">
        <v>37.83</v>
      </c>
      <c r="D164" s="179">
        <v>480.04</v>
      </c>
      <c r="E164" s="108">
        <f>VLOOKUP(B164,'3.2 Prices and Deflators'!$B$2:$BJ$196,61,FALSE)</f>
        <v>1.0484477506841161</v>
      </c>
      <c r="F164" s="182">
        <f t="shared" ref="F164:F191" si="30">C164*E164</f>
        <v>39.662778408380113</v>
      </c>
      <c r="G164" s="182">
        <f t="shared" ref="G164:G191" si="31">D164*E164</f>
        <v>503.2968582384031</v>
      </c>
      <c r="H164" s="217" cm="1">
        <f t="array" ref="H164">IF($T164&lt;&gt;"",SUMPRODUCT(($A$200:$A$205=$T164)*($B$200:$B$205))*$C164,"")</f>
        <v>56.273639157389518</v>
      </c>
      <c r="I164" s="217" cm="1">
        <f t="array" ref="I164">IF($T164&lt;&gt;"",SUMPRODUCT(($A$200:$A$205=$T164)*($B$200:$B$205))*$D164,"")</f>
        <v>714.07871374869853</v>
      </c>
      <c r="J164" s="224">
        <f>VLOOKUP(B164,'IP-OP new'!$C$6:$N$200,12,FALSE)</f>
        <v>44.931392903951021</v>
      </c>
      <c r="K164" s="224">
        <f>VLOOKUP(B164,'IP-OP new'!$C$6:$N$200,11,FALSE)</f>
        <v>570.152414739959</v>
      </c>
      <c r="L164" s="224" cm="1">
        <f t="array" ref="L164">IF($E164&lt;$B$203,$C164*$E164,SUMPRODUCT(($A$200:$A$205=$T164)*($B$200:$B$205))*$C164)</f>
        <v>39.662778408380113</v>
      </c>
      <c r="M164" s="224" cm="1">
        <f t="array" ref="M164">IF($E164&lt;$B$203,$D164*$E164,SUMPRODUCT(($A$200:$A$205=$T164)*($B$200:$B$205))*$D164)</f>
        <v>503.2968582384031</v>
      </c>
      <c r="N164" s="46">
        <f>VLOOKUP(A164,'[2]Facility visit price 2010'!$B$1:$BR$233,21,FALSE)</f>
        <v>37.83</v>
      </c>
      <c r="O164" s="108">
        <f>VLOOKUP(A164,'[2]Facility visit price 2010'!$B$1:$BR$233,33,FALSE)</f>
        <v>53.22</v>
      </c>
      <c r="P164" s="108">
        <f t="shared" si="27"/>
        <v>1.0484477506841161</v>
      </c>
      <c r="Q164" s="177">
        <f t="shared" si="28"/>
        <v>39.662778408380113</v>
      </c>
      <c r="R164" s="177">
        <f t="shared" si="29"/>
        <v>55.798389291408661</v>
      </c>
      <c r="S164" s="209">
        <f>VLOOKUP(B164,'3.2 Prices and Deflators'!$BI$3:$BL$196,4,FALSE)</f>
        <v>0</v>
      </c>
      <c r="T164" s="3" t="str">
        <f>VLOOKUP(B164,'3.1 Metadata'!$B$4:$I$197,2,FALSE)</f>
        <v>EUR</v>
      </c>
      <c r="U164" s="180">
        <v>53.22</v>
      </c>
    </row>
    <row r="165" spans="1:21" x14ac:dyDescent="0.25">
      <c r="A165" s="10" t="s">
        <v>547</v>
      </c>
      <c r="B165" s="31" t="s">
        <v>783</v>
      </c>
      <c r="C165" s="180">
        <v>7.77</v>
      </c>
      <c r="D165" s="179">
        <v>54.3</v>
      </c>
      <c r="E165" s="108">
        <f>VLOOKUP(B165,'3.2 Prices and Deflators'!$B$2:$BJ$196,61,FALSE)</f>
        <v>1.5190146539490721</v>
      </c>
      <c r="F165" s="182">
        <f t="shared" si="30"/>
        <v>11.80274386118429</v>
      </c>
      <c r="G165" s="182">
        <f t="shared" si="31"/>
        <v>82.482495709434616</v>
      </c>
      <c r="H165" s="217" cm="1">
        <f t="array" ref="H165">IF($T165&lt;&gt;"",SUMPRODUCT(($A$200:$A$205=$T165)*($B$200:$B$205))*$C165,"")</f>
        <v>12.20728348760789</v>
      </c>
      <c r="I165" s="217" cm="1">
        <f t="array" ref="I165">IF($T165&lt;&gt;"",SUMPRODUCT(($A$200:$A$205=$T165)*($B$200:$B$205))*$D165,"")</f>
        <v>85.309587307221165</v>
      </c>
      <c r="J165" s="224">
        <f>VLOOKUP(B165,'IP-OP new'!$C$6:$N$200,12,FALSE)</f>
        <v>8.5321778714191367</v>
      </c>
      <c r="K165" s="224">
        <f>VLOOKUP(B165,'IP-OP new'!$C$6:$N$200,11,FALSE)</f>
        <v>59.626416784820996</v>
      </c>
      <c r="L165" s="224" cm="1">
        <f t="array" ref="L165">IF($E165&lt;$B$204,$C165*$E165,SUMPRODUCT(($A$200:$A$205=$T165)*($B$200:$B$205))*$C165)</f>
        <v>11.80274386118429</v>
      </c>
      <c r="M165" s="224" cm="1">
        <f t="array" ref="M165">IF($E165&lt;$B$204,$D165*$E165,SUMPRODUCT(($A$200:$A$205=$T165)*($B$200:$B$205))*$D165)</f>
        <v>82.482495709434616</v>
      </c>
      <c r="N165" s="46">
        <f>VLOOKUP(A165,'[2]Facility visit price 2010'!$B$1:$BR$233,21,FALSE)</f>
        <v>7.77</v>
      </c>
      <c r="O165" s="108">
        <f>VLOOKUP(A165,'[2]Facility visit price 2010'!$B$1:$BR$233,33,FALSE)</f>
        <v>10.93</v>
      </c>
      <c r="P165" s="108">
        <f t="shared" si="27"/>
        <v>1.5190146539490721</v>
      </c>
      <c r="Q165" s="177">
        <f t="shared" si="28"/>
        <v>11.80274386118429</v>
      </c>
      <c r="R165" s="177">
        <f t="shared" si="29"/>
        <v>16.602830167663356</v>
      </c>
      <c r="S165" s="209">
        <f>VLOOKUP(B165,'3.2 Prices and Deflators'!$BI$3:$BL$196,4,FALSE)</f>
        <v>1</v>
      </c>
      <c r="T165" s="3" t="str">
        <f>VLOOKUP(B165,'3.1 Metadata'!$B$4:$I$197,2,FALSE)</f>
        <v>SEAR</v>
      </c>
      <c r="U165" s="180">
        <v>10.93</v>
      </c>
    </row>
    <row r="166" spans="1:21" x14ac:dyDescent="0.25">
      <c r="A166" s="10" t="s">
        <v>548</v>
      </c>
      <c r="B166" s="30" t="s">
        <v>784</v>
      </c>
      <c r="C166" s="179">
        <v>4.24</v>
      </c>
      <c r="D166" s="179">
        <v>23.54</v>
      </c>
      <c r="E166" s="108">
        <f>VLOOKUP(B166,'3.2 Prices and Deflators'!$B$2:$BJ$196,61,FALSE)</f>
        <v>13.203939259602304</v>
      </c>
      <c r="F166" s="182">
        <f t="shared" si="30"/>
        <v>55.98470246071377</v>
      </c>
      <c r="G166" s="182">
        <f t="shared" si="31"/>
        <v>310.82073017103824</v>
      </c>
      <c r="H166" s="217" cm="1">
        <f t="array" ref="H166">IF($T166&lt;&gt;"",SUMPRODUCT(($A$200:$A$205=$T166)*($B$200:$B$205))*$C166,"")</f>
        <v>10.365022390929852</v>
      </c>
      <c r="I166" s="217" cm="1">
        <f t="array" ref="I166">IF($T166&lt;&gt;"",SUMPRODUCT(($A$200:$A$205=$T166)*($B$200:$B$205))*$D166,"")</f>
        <v>57.545430915681294</v>
      </c>
      <c r="J166" s="224">
        <f>VLOOKUP(B166,'IP-OP new'!$C$6:$N$200,12,FALSE)</f>
        <v>5.422371200303326</v>
      </c>
      <c r="K166" s="224">
        <f>VLOOKUP(B166,'IP-OP new'!$C$6:$N$200,11,FALSE)</f>
        <v>30.104391050740642</v>
      </c>
      <c r="L166" s="224" cm="1">
        <f t="array" ref="L166">IF($E166&lt;$B$202,$C166*$E166,SUMPRODUCT(($A$200:$A$205=$T166)*($B$200:$B$205))*$C166)</f>
        <v>10.365022390929852</v>
      </c>
      <c r="M166" s="224" cm="1">
        <f t="array" ref="M166">IF($E166&lt;$B$202,$D166*$E166,SUMPRODUCT(($A$200:$A$205=$T166)*($B$200:$B$205))*$D166)</f>
        <v>57.545430915681294</v>
      </c>
      <c r="N166" s="46">
        <f>VLOOKUP(A166,'[2]Facility visit price 2010'!$B$1:$BR$233,21,FALSE)</f>
        <v>4.24</v>
      </c>
      <c r="O166" s="108">
        <f>VLOOKUP(A166,'[2]Facility visit price 2010'!$B$1:$BR$233,33,FALSE)</f>
        <v>5.96</v>
      </c>
      <c r="P166" s="108">
        <f t="shared" si="27"/>
        <v>13.203939259602304</v>
      </c>
      <c r="Q166" s="177">
        <f t="shared" si="28"/>
        <v>55.98470246071377</v>
      </c>
      <c r="R166" s="177">
        <f t="shared" si="29"/>
        <v>78.695477987229737</v>
      </c>
      <c r="S166" s="209">
        <f>VLOOKUP(B166,'3.2 Prices and Deflators'!$BI$3:$BL$196,4,FALSE)</f>
        <v>1</v>
      </c>
      <c r="T166" s="3" t="str">
        <f>VLOOKUP(B166,'3.1 Metadata'!$B$4:$I$197,2,FALSE)</f>
        <v>EMR</v>
      </c>
      <c r="U166" s="179">
        <v>5.96</v>
      </c>
    </row>
    <row r="167" spans="1:21" hidden="1" x14ac:dyDescent="0.25">
      <c r="A167" s="10" t="s">
        <v>549</v>
      </c>
      <c r="B167" s="31" t="s">
        <v>785</v>
      </c>
      <c r="C167" s="180">
        <v>11.37</v>
      </c>
      <c r="D167" s="179">
        <v>91.74</v>
      </c>
      <c r="E167" s="108">
        <f>VLOOKUP(B167,'3.2 Prices and Deflators'!$B$2:$BJ$196,61,FALSE)</f>
        <v>2.3645946418944979</v>
      </c>
      <c r="F167" s="182">
        <f t="shared" si="30"/>
        <v>26.885441078340438</v>
      </c>
      <c r="G167" s="182">
        <f t="shared" si="31"/>
        <v>216.92791244740121</v>
      </c>
      <c r="H167" s="217" cm="1">
        <f t="array" ref="H167">IF($T167&lt;&gt;"",SUMPRODUCT(($A$200:$A$205=$T167)*($B$200:$B$205))*$C167,"")</f>
        <v>19.564065978969747</v>
      </c>
      <c r="I167" s="217" cm="1">
        <f t="array" ref="I167">IF($T167&lt;&gt;"",SUMPRODUCT(($A$200:$A$205=$T167)*($B$200:$B$205))*$D167,"")</f>
        <v>157.85465373005141</v>
      </c>
      <c r="J167" s="224">
        <f>VLOOKUP(B167,'IP-OP new'!$C$6:$N$200,12,FALSE)</f>
        <v>16.24175854918305</v>
      </c>
      <c r="K167" s="224">
        <f>VLOOKUP(B167,'IP-OP new'!$C$6:$N$200,11,FALSE)</f>
        <v>131.04827874248488</v>
      </c>
      <c r="L167" s="224" cm="1">
        <f t="array" ref="L167">IF($E167&lt;$B$201,$C167*$E167,SUMPRODUCT(($A$200:$A$205=$T167)*($B$200:$B$205))*$C167)</f>
        <v>19.564065978969747</v>
      </c>
      <c r="M167" s="224" cm="1">
        <f t="array" ref="M167">IF($E167&lt;$B$201,$D167*$E167,SUMPRODUCT(($A$200:$A$205=$T167)*($B$200:$B$205))*$D167)</f>
        <v>157.85465373005141</v>
      </c>
      <c r="N167" s="46">
        <f>VLOOKUP(A167,'[2]Facility visit price 2010'!$B$1:$BR$233,21,FALSE)</f>
        <v>11.37</v>
      </c>
      <c r="O167" s="108">
        <f>VLOOKUP(A167,'[2]Facility visit price 2010'!$B$1:$BR$233,33,FALSE)</f>
        <v>16</v>
      </c>
      <c r="P167" s="108">
        <f t="shared" si="27"/>
        <v>2.3645946418944979</v>
      </c>
      <c r="Q167" s="177">
        <f t="shared" si="28"/>
        <v>26.885441078340438</v>
      </c>
      <c r="R167" s="177">
        <f t="shared" si="29"/>
        <v>37.833514270311966</v>
      </c>
      <c r="S167" s="209">
        <f>VLOOKUP(B167,'3.2 Prices and Deflators'!$BI$3:$BL$196,4,FALSE)</f>
        <v>0</v>
      </c>
      <c r="T167" s="3" t="str">
        <f>VLOOKUP(B167,'3.1 Metadata'!$B$4:$I$197,2,FALSE)</f>
        <v>AMR</v>
      </c>
      <c r="U167" s="180">
        <v>16</v>
      </c>
    </row>
    <row r="168" spans="1:21" hidden="1" x14ac:dyDescent="0.25">
      <c r="A168" s="10" t="s">
        <v>550</v>
      </c>
      <c r="B168" s="31" t="s">
        <v>786</v>
      </c>
      <c r="C168" s="180">
        <v>7.98</v>
      </c>
      <c r="D168" s="179">
        <v>56.34</v>
      </c>
      <c r="E168" s="108">
        <f>VLOOKUP(B168,'3.2 Prices and Deflators'!$B$2:$BJ$196,61,FALSE)</f>
        <v>1.5982366111360504</v>
      </c>
      <c r="F168" s="182">
        <f t="shared" si="30"/>
        <v>12.753928156865683</v>
      </c>
      <c r="G168" s="182">
        <f t="shared" si="31"/>
        <v>90.04465067140508</v>
      </c>
      <c r="H168" s="217" cm="1">
        <f t="array" ref="H168">IF($T168&lt;&gt;"",SUMPRODUCT(($A$200:$A$205=$T168)*($B$200:$B$205))*$C168,"")</f>
        <v>15.065174698761375</v>
      </c>
      <c r="I168" s="217" cm="1">
        <f t="array" ref="I168">IF($T168&lt;&gt;"",SUMPRODUCT(($A$200:$A$205=$T168)*($B$200:$B$205))*$D168,"")</f>
        <v>106.36239881305963</v>
      </c>
      <c r="J168" s="224">
        <f>VLOOKUP(B168,'IP-OP new'!$C$6:$N$200,12,FALSE)</f>
        <v>7.6015408436957816</v>
      </c>
      <c r="K168" s="224">
        <f>VLOOKUP(B168,'IP-OP new'!$C$6:$N$200,11,FALSE)</f>
        <v>53.668021445340898</v>
      </c>
      <c r="L168" s="224" cm="1">
        <f t="array" ref="L168">IF($E168&lt;$B$200,$C168*$E168,SUMPRODUCT(($A$200:$A$205=$T168)*($B$200:$B$205))*$C168)</f>
        <v>12.753928156865683</v>
      </c>
      <c r="M168" s="224" cm="1">
        <f t="array" ref="M168">IF($E168&lt;$B$200,$D168*$E168,SUMPRODUCT(($A$200:$A$205=$T168)*($B$200:$B$205))*$D168)</f>
        <v>90.04465067140508</v>
      </c>
      <c r="N168" s="46">
        <f>VLOOKUP(A168,'[2]Facility visit price 2010'!$B$1:$BR$233,21,FALSE)</f>
        <v>7.98</v>
      </c>
      <c r="O168" s="108">
        <f>VLOOKUP(A168,'[2]Facility visit price 2010'!$B$1:$BR$233,33,FALSE)</f>
        <v>11.23</v>
      </c>
      <c r="P168" s="108">
        <f t="shared" si="27"/>
        <v>1.5982366111360504</v>
      </c>
      <c r="Q168" s="177">
        <f t="shared" si="28"/>
        <v>12.753928156865683</v>
      </c>
      <c r="R168" s="177">
        <f t="shared" si="29"/>
        <v>17.948197143057847</v>
      </c>
      <c r="S168" s="209">
        <f>VLOOKUP(B168,'3.2 Prices and Deflators'!$BI$3:$BL$196,4,FALSE)</f>
        <v>0</v>
      </c>
      <c r="T168" s="3" t="str">
        <f>VLOOKUP(B168,'3.1 Metadata'!$B$4:$I$197,2,FALSE)</f>
        <v>AFR</v>
      </c>
      <c r="U168" s="180">
        <v>11.23</v>
      </c>
    </row>
    <row r="169" spans="1:21" hidden="1" x14ac:dyDescent="0.25">
      <c r="A169" s="10" t="s">
        <v>551</v>
      </c>
      <c r="B169" s="31" t="s">
        <v>787</v>
      </c>
      <c r="C169" s="180">
        <v>45.76</v>
      </c>
      <c r="D169" s="179">
        <v>623.82000000000005</v>
      </c>
      <c r="E169" s="108">
        <f>VLOOKUP(B169,'3.2 Prices and Deflators'!$B$2:$BJ$196,61,FALSE)</f>
        <v>1.1658019512981679</v>
      </c>
      <c r="F169" s="182">
        <f t="shared" si="30"/>
        <v>53.347097291404161</v>
      </c>
      <c r="G169" s="182">
        <f t="shared" si="31"/>
        <v>727.25057325882312</v>
      </c>
      <c r="H169" s="217" cm="1">
        <f t="array" ref="H169">IF($T169&lt;&gt;"",SUMPRODUCT(($A$200:$A$205=$T169)*($B$200:$B$205))*$C169,"")</f>
        <v>68.069831558079414</v>
      </c>
      <c r="I169" s="217" cm="1">
        <f t="array" ref="I169">IF($T169&lt;&gt;"",SUMPRODUCT(($A$200:$A$205=$T169)*($B$200:$B$205))*$D169,"")</f>
        <v>927.95721858743673</v>
      </c>
      <c r="J169" s="224">
        <f>VLOOKUP(B169,'IP-OP new'!$C$6:$N$200,12,FALSE)</f>
        <v>53.326065657527479</v>
      </c>
      <c r="K169" s="224">
        <f>VLOOKUP(B169,'IP-OP new'!$C$6:$N$200,11,FALSE)</f>
        <v>726.96386098074299</v>
      </c>
      <c r="L169" s="224" cm="1">
        <f t="array" ref="L169">IF($E169&lt;$B$203,$C169*$E169,SUMPRODUCT(($A$200:$A$205=$T169)*($B$200:$B$205))*$C169)</f>
        <v>53.347097291404161</v>
      </c>
      <c r="M169" s="224" cm="1">
        <f t="array" ref="M169">IF($E169&lt;$B$203,$D169*$E169,SUMPRODUCT(($A$200:$A$205=$T169)*($B$200:$B$205))*$D169)</f>
        <v>727.25057325882312</v>
      </c>
      <c r="N169" s="46">
        <f>VLOOKUP(A169,'[2]Facility visit price 2010'!$B$1:$BR$233,21,FALSE)</f>
        <v>45.76</v>
      </c>
      <c r="O169" s="108">
        <f>VLOOKUP(A169,'[2]Facility visit price 2010'!$B$1:$BR$233,33,FALSE)</f>
        <v>64.37</v>
      </c>
      <c r="P169" s="108">
        <f t="shared" si="27"/>
        <v>1.1658019512981679</v>
      </c>
      <c r="Q169" s="177">
        <f t="shared" si="28"/>
        <v>53.347097291404161</v>
      </c>
      <c r="R169" s="177">
        <f t="shared" si="29"/>
        <v>75.042671605063077</v>
      </c>
      <c r="S169" s="209">
        <f>VLOOKUP(B169,'3.2 Prices and Deflators'!$BI$3:$BL$196,4,FALSE)</f>
        <v>0</v>
      </c>
      <c r="T169" s="3" t="str">
        <f>VLOOKUP(B169,'3.1 Metadata'!$B$4:$I$197,2,FALSE)</f>
        <v>EUR</v>
      </c>
      <c r="U169" s="180">
        <v>64.37</v>
      </c>
    </row>
    <row r="170" spans="1:21" hidden="1" x14ac:dyDescent="0.25">
      <c r="A170" s="10" t="s">
        <v>552</v>
      </c>
      <c r="B170" s="31" t="s">
        <v>788</v>
      </c>
      <c r="C170" s="180">
        <v>55.22</v>
      </c>
      <c r="D170" s="179">
        <v>808.04</v>
      </c>
      <c r="E170" s="108">
        <f>VLOOKUP(B170,'3.2 Prices and Deflators'!$B$2:$BJ$196,61,FALSE)</f>
        <v>0.9782621729369424</v>
      </c>
      <c r="F170" s="182">
        <f t="shared" si="30"/>
        <v>54.019637189577956</v>
      </c>
      <c r="G170" s="182">
        <f t="shared" si="31"/>
        <v>790.47496621996686</v>
      </c>
      <c r="H170" s="217" cm="1">
        <f t="array" ref="H170">IF($T170&lt;&gt;"",SUMPRODUCT(($A$200:$A$205=$T170)*($B$200:$B$205))*$C170,"")</f>
        <v>82.141960197490064</v>
      </c>
      <c r="I170" s="217" cm="1">
        <f t="array" ref="I170">IF($T170&lt;&gt;"",SUMPRODUCT(($A$200:$A$205=$T170)*($B$200:$B$205))*$D170,"")</f>
        <v>1201.9918420496174</v>
      </c>
      <c r="J170" s="224">
        <f>VLOOKUP(B170,'IP-OP new'!$C$6:$N$200,12,FALSE)</f>
        <v>69.250935295047114</v>
      </c>
      <c r="K170" s="224">
        <f>VLOOKUP(B170,'IP-OP new'!$C$6:$N$200,11,FALSE)</f>
        <v>1013.3561346579114</v>
      </c>
      <c r="L170" s="224" cm="1">
        <f t="array" ref="L170">IF($E170&lt;$B$203,$C170*$E170,SUMPRODUCT(($A$200:$A$205=$T170)*($B$200:$B$205))*$C170)</f>
        <v>54.019637189577956</v>
      </c>
      <c r="M170" s="224" cm="1">
        <f t="array" ref="M170">IF($E170&lt;$B$203,$D170*$E170,SUMPRODUCT(($A$200:$A$205=$T170)*($B$200:$B$205))*$D170)</f>
        <v>790.47496621996686</v>
      </c>
      <c r="N170" s="46">
        <f>VLOOKUP(A170,'[2]Facility visit price 2010'!$B$1:$BR$233,21,FALSE)</f>
        <v>55.22</v>
      </c>
      <c r="O170" s="108">
        <f>VLOOKUP(A170,'[2]Facility visit price 2010'!$B$1:$BR$233,33,FALSE)</f>
        <v>77.680000000000007</v>
      </c>
      <c r="P170" s="108">
        <f t="shared" si="27"/>
        <v>0.9782621729369424</v>
      </c>
      <c r="Q170" s="177">
        <f t="shared" si="28"/>
        <v>54.019637189577956</v>
      </c>
      <c r="R170" s="177">
        <f t="shared" si="29"/>
        <v>75.991405593741689</v>
      </c>
      <c r="S170" s="209">
        <f>VLOOKUP(B170,'3.2 Prices and Deflators'!$BI$3:$BL$196,4,FALSE)</f>
        <v>0</v>
      </c>
      <c r="T170" s="3" t="str">
        <f>VLOOKUP(B170,'3.1 Metadata'!$B$4:$I$197,2,FALSE)</f>
        <v>EUR</v>
      </c>
      <c r="U170" s="180">
        <v>77.680000000000007</v>
      </c>
    </row>
    <row r="171" spans="1:21" hidden="1" x14ac:dyDescent="0.25">
      <c r="A171" s="10" t="s">
        <v>553</v>
      </c>
      <c r="B171" s="31" t="s">
        <v>789</v>
      </c>
      <c r="C171" s="180">
        <v>8.6300000000000008</v>
      </c>
      <c r="D171" s="179">
        <v>62.76</v>
      </c>
      <c r="E171" s="108">
        <f>VLOOKUP(B171,'3.2 Prices and Deflators'!$B$2:$BJ$196,61,FALSE)</f>
        <v>8.7829372649156525</v>
      </c>
      <c r="F171" s="182">
        <f t="shared" si="30"/>
        <v>75.796748596222088</v>
      </c>
      <c r="G171" s="182">
        <f t="shared" si="31"/>
        <v>551.21714274610633</v>
      </c>
      <c r="H171" s="217" cm="1">
        <f t="array" ref="H171">IF($T171&lt;&gt;"",SUMPRODUCT(($A$200:$A$205=$T171)*($B$200:$B$205))*$C171,"")</f>
        <v>21.096731894746373</v>
      </c>
      <c r="I171" s="217" cm="1">
        <f t="array" ref="I171">IF($T171&lt;&gt;"",SUMPRODUCT(($A$200:$A$205=$T171)*($B$200:$B$205))*$D171,"")</f>
        <v>153.4218880317824</v>
      </c>
      <c r="J171" s="224" t="e">
        <f>VLOOKUP(B171,'IP-OP new'!$C$6:$N$200,12,FALSE)</f>
        <v>#REF!</v>
      </c>
      <c r="K171" s="224" t="e">
        <f>VLOOKUP(B171,'IP-OP new'!$C$6:$N$200,11,FALSE)</f>
        <v>#REF!</v>
      </c>
      <c r="L171" s="224" cm="1">
        <f t="array" ref="L171">IF($E171&lt;$B$202,$C171*$E171,SUMPRODUCT(($A$200:$A$205=$T171)*($B$200:$B$205))*$C171)</f>
        <v>21.096731894746373</v>
      </c>
      <c r="M171" s="224" cm="1">
        <f t="array" ref="M171">IF($E171&lt;$B$202,$D171*$E171,SUMPRODUCT(($A$200:$A$205=$T171)*($B$200:$B$205))*$D171)</f>
        <v>153.4218880317824</v>
      </c>
      <c r="N171" s="46">
        <f>VLOOKUP(A171,'[2]Facility visit price 2010'!$B$1:$BR$233,21,FALSE)</f>
        <v>8.6300000000000008</v>
      </c>
      <c r="O171" s="108">
        <f>VLOOKUP(A171,'[2]Facility visit price 2010'!$B$1:$BR$233,33,FALSE)</f>
        <v>12.15</v>
      </c>
      <c r="P171" s="108">
        <f t="shared" si="27"/>
        <v>8.7829372649156525</v>
      </c>
      <c r="Q171" s="177">
        <f t="shared" si="28"/>
        <v>75.796748596222088</v>
      </c>
      <c r="R171" s="177">
        <f t="shared" si="29"/>
        <v>106.71268776872517</v>
      </c>
      <c r="S171" s="209">
        <f>VLOOKUP(B171,'3.2 Prices and Deflators'!$BI$3:$BL$196,4,FALSE)</f>
        <v>0</v>
      </c>
      <c r="T171" s="3" t="str">
        <f>VLOOKUP(B171,'3.1 Metadata'!$B$4:$I$197,2,FALSE)</f>
        <v>EMR</v>
      </c>
      <c r="U171" s="180">
        <v>12.15</v>
      </c>
    </row>
    <row r="172" spans="1:21" x14ac:dyDescent="0.25">
      <c r="A172" s="10" t="s">
        <v>554</v>
      </c>
      <c r="B172" s="31" t="s">
        <v>790</v>
      </c>
      <c r="C172" s="180">
        <v>3.39</v>
      </c>
      <c r="D172" s="179">
        <v>17.3</v>
      </c>
      <c r="E172" s="108">
        <f>VLOOKUP(B172,'3.2 Prices and Deflators'!$B$2:$BJ$196,61,FALSE)</f>
        <v>1.7255894381837307</v>
      </c>
      <c r="F172" s="182">
        <f t="shared" si="30"/>
        <v>5.8497481954428476</v>
      </c>
      <c r="G172" s="182">
        <f t="shared" si="31"/>
        <v>29.852697280578543</v>
      </c>
      <c r="H172" s="217" cm="1">
        <f t="array" ref="H172">IF($T172&lt;&gt;"",SUMPRODUCT(($A$200:$A$205=$T172)*($B$200:$B$205))*$C172,"")</f>
        <v>5.0427606857930343</v>
      </c>
      <c r="I172" s="217" cm="1">
        <f t="array" ref="I172">IF($T172&lt;&gt;"",SUMPRODUCT(($A$200:$A$205=$T172)*($B$200:$B$205))*$D172,"")</f>
        <v>25.734442437822857</v>
      </c>
      <c r="J172" s="224">
        <f>VLOOKUP(B172,'IP-OP new'!$C$6:$N$200,12,FALSE)</f>
        <v>4.0268670887069611</v>
      </c>
      <c r="K172" s="224">
        <f>VLOOKUP(B172,'IP-OP new'!$C$6:$N$200,11,FALSE)</f>
        <v>20.550088682781841</v>
      </c>
      <c r="L172" s="224" cm="1">
        <f t="array" ref="L172">IF($E172&lt;$B$203,$C172*$E172,SUMPRODUCT(($A$200:$A$205=$T172)*($B$200:$B$205))*$C172)</f>
        <v>5.0427606857930343</v>
      </c>
      <c r="M172" s="224" cm="1">
        <f t="array" ref="M172">IF($E172&lt;$B$203,$D172*$E172,SUMPRODUCT(($A$200:$A$205=$T172)*($B$200:$B$205))*$D172)</f>
        <v>25.734442437822857</v>
      </c>
      <c r="N172" s="46">
        <f>VLOOKUP(A172,'[2]Facility visit price 2010'!$B$1:$BR$233,21,FALSE)</f>
        <v>3.39</v>
      </c>
      <c r="O172" s="108">
        <f>VLOOKUP(A172,'[2]Facility visit price 2010'!$B$1:$BR$233,33,FALSE)</f>
        <v>4.7699999999999996</v>
      </c>
      <c r="P172" s="108">
        <f t="shared" si="27"/>
        <v>1.7255894381837307</v>
      </c>
      <c r="Q172" s="177">
        <f t="shared" si="28"/>
        <v>5.8497481954428476</v>
      </c>
      <c r="R172" s="177">
        <f t="shared" si="29"/>
        <v>8.2310616201363942</v>
      </c>
      <c r="S172" s="209">
        <f>VLOOKUP(B172,'3.2 Prices and Deflators'!$BI$3:$BL$196,4,FALSE)</f>
        <v>1</v>
      </c>
      <c r="T172" s="3" t="str">
        <f>VLOOKUP(B172,'3.1 Metadata'!$B$4:$I$197,2,FALSE)</f>
        <v>EUR</v>
      </c>
      <c r="U172" s="180">
        <v>4.7699999999999996</v>
      </c>
    </row>
    <row r="173" spans="1:21" x14ac:dyDescent="0.25">
      <c r="A173" s="10" t="s">
        <v>555</v>
      </c>
      <c r="B173" s="31" t="s">
        <v>791</v>
      </c>
      <c r="C173" s="180">
        <v>12.58</v>
      </c>
      <c r="D173" s="179">
        <v>105.41</v>
      </c>
      <c r="E173" s="108">
        <f>VLOOKUP(B173,'3.2 Prices and Deflators'!$B$2:$BJ$196,61,FALSE)</f>
        <v>1.1773628328909633</v>
      </c>
      <c r="F173" s="182">
        <f t="shared" si="30"/>
        <v>14.811224437768319</v>
      </c>
      <c r="G173" s="182">
        <f t="shared" si="31"/>
        <v>124.10581621503644</v>
      </c>
      <c r="H173" s="217" cm="1">
        <f t="array" ref="H173">IF($T173&lt;&gt;"",SUMPRODUCT(($A$200:$A$205=$T173)*($B$200:$B$205))*$C173,"")</f>
        <v>19.764173265650872</v>
      </c>
      <c r="I173" s="217" cm="1">
        <f t="array" ref="I173">IF($T173&lt;&gt;"",SUMPRODUCT(($A$200:$A$205=$T173)*($B$200:$B$205))*$D173,"")</f>
        <v>165.60743274501257</v>
      </c>
      <c r="J173" s="224">
        <f>VLOOKUP(B173,'IP-OP new'!$C$6:$N$200,12,FALSE)</f>
        <v>14.204819925173044</v>
      </c>
      <c r="K173" s="224">
        <f>VLOOKUP(B173,'IP-OP new'!$C$6:$N$200,11,FALSE)</f>
        <v>119.02464771959386</v>
      </c>
      <c r="L173" s="224" cm="1">
        <f t="array" ref="L173">IF($E173&lt;$B$204,$C173*$E173,SUMPRODUCT(($A$200:$A$205=$T173)*($B$200:$B$205))*$C173)</f>
        <v>14.811224437768319</v>
      </c>
      <c r="M173" s="224" cm="1">
        <f t="array" ref="M173">IF($E173&lt;$B$204,$D173*$E173,SUMPRODUCT(($A$200:$A$205=$T173)*($B$200:$B$205))*$D173)</f>
        <v>124.10581621503644</v>
      </c>
      <c r="N173" s="46">
        <f>VLOOKUP(A173,'[2]Facility visit price 2010'!$B$1:$BR$233,21,FALSE)</f>
        <v>12.58</v>
      </c>
      <c r="O173" s="108">
        <f>VLOOKUP(A173,'[2]Facility visit price 2010'!$B$1:$BR$233,33,FALSE)</f>
        <v>17.7</v>
      </c>
      <c r="P173" s="108">
        <f t="shared" si="27"/>
        <v>1.1773628328909633</v>
      </c>
      <c r="Q173" s="177">
        <f t="shared" si="28"/>
        <v>14.811224437768319</v>
      </c>
      <c r="R173" s="177">
        <f t="shared" si="29"/>
        <v>20.839322142170051</v>
      </c>
      <c r="S173" s="209">
        <f>VLOOKUP(B173,'3.2 Prices and Deflators'!$BI$3:$BL$196,4,FALSE)</f>
        <v>1</v>
      </c>
      <c r="T173" s="3" t="str">
        <f>VLOOKUP(B173,'3.1 Metadata'!$B$4:$I$197,2,FALSE)</f>
        <v>SEAR</v>
      </c>
      <c r="U173" s="180">
        <v>17.7</v>
      </c>
    </row>
    <row r="174" spans="1:21" hidden="1" x14ac:dyDescent="0.25">
      <c r="A174" s="10" t="s">
        <v>556</v>
      </c>
      <c r="B174" s="31" t="s">
        <v>792</v>
      </c>
      <c r="C174" s="180">
        <v>15.29</v>
      </c>
      <c r="D174" s="179">
        <v>137.85</v>
      </c>
      <c r="E174" s="108">
        <f>VLOOKUP(B174,'3.2 Prices and Deflators'!$B$2:$BJ$196,61,FALSE)</f>
        <v>1.2629985474564611</v>
      </c>
      <c r="F174" s="182">
        <f t="shared" si="30"/>
        <v>19.31124779060929</v>
      </c>
      <c r="G174" s="182">
        <f t="shared" si="31"/>
        <v>174.10434976687316</v>
      </c>
      <c r="H174" s="217" cm="1">
        <f t="array" ref="H174">IF($T174&lt;&gt;"",SUMPRODUCT(($A$200:$A$205=$T174)*($B$200:$B$205))*$C174,"")</f>
        <v>22.744486986954421</v>
      </c>
      <c r="I174" s="217" cm="1">
        <f t="array" ref="I174">IF($T174&lt;&gt;"",SUMPRODUCT(($A$200:$A$205=$T174)*($B$200:$B$205))*$D174,"")</f>
        <v>205.05739248866362</v>
      </c>
      <c r="J174" s="224">
        <f>VLOOKUP(B174,'IP-OP new'!$C$6:$N$200,12,FALSE)</f>
        <v>18.474180450765374</v>
      </c>
      <c r="K174" s="224">
        <f>VLOOKUP(B174,'IP-OP new'!$C$6:$N$200,11,FALSE)</f>
        <v>166.55760465258382</v>
      </c>
      <c r="L174" s="224" cm="1">
        <f t="array" ref="L174">IF($E174&lt;$B$203,$C174*$E174,SUMPRODUCT(($A$200:$A$205=$T174)*($B$200:$B$205))*$C174)</f>
        <v>19.31124779060929</v>
      </c>
      <c r="M174" s="224" cm="1">
        <f t="array" ref="M174">IF($E174&lt;$B$203,$D174*$E174,SUMPRODUCT(($A$200:$A$205=$T174)*($B$200:$B$205))*$D174)</f>
        <v>174.10434976687316</v>
      </c>
      <c r="N174" s="46">
        <f>VLOOKUP(A174,'[2]Facility visit price 2010'!$B$1:$BR$233,21,FALSE)</f>
        <v>15.29</v>
      </c>
      <c r="O174" s="108">
        <f>VLOOKUP(A174,'[2]Facility visit price 2010'!$B$1:$BR$233,33,FALSE)</f>
        <v>21.51</v>
      </c>
      <c r="P174" s="108">
        <f t="shared" si="27"/>
        <v>1.2629985474564611</v>
      </c>
      <c r="Q174" s="177">
        <f t="shared" si="28"/>
        <v>19.31124779060929</v>
      </c>
      <c r="R174" s="177">
        <f t="shared" si="29"/>
        <v>27.16709875578848</v>
      </c>
      <c r="S174" s="209">
        <f>VLOOKUP(B174,'3.2 Prices and Deflators'!$BI$3:$BL$196,4,FALSE)</f>
        <v>0</v>
      </c>
      <c r="T174" s="3" t="str">
        <f>VLOOKUP(B174,'3.1 Metadata'!$B$4:$I$197,2,FALSE)</f>
        <v>EUR</v>
      </c>
      <c r="U174" s="180">
        <v>21.51</v>
      </c>
    </row>
    <row r="175" spans="1:21" hidden="1" x14ac:dyDescent="0.25">
      <c r="A175" s="10" t="s">
        <v>557</v>
      </c>
      <c r="B175" s="31" t="s">
        <v>793</v>
      </c>
      <c r="C175" s="180">
        <v>2.74</v>
      </c>
      <c r="D175" s="179">
        <v>12.92</v>
      </c>
      <c r="E175" s="108">
        <f>VLOOKUP(B175,'3.2 Prices and Deflators'!$B$2:$BJ$196,61,FALSE)</f>
        <v>1.5874123569168468</v>
      </c>
      <c r="F175" s="182">
        <f t="shared" si="30"/>
        <v>4.3495098579521603</v>
      </c>
      <c r="G175" s="182">
        <f t="shared" si="31"/>
        <v>20.509367651365661</v>
      </c>
      <c r="H175" s="217" cm="1">
        <f t="array" ref="H175">IF($T175&lt;&gt;"",SUMPRODUCT(($A$200:$A$205=$T175)*($B$200:$B$205))*$C175,"")</f>
        <v>4.304756339259411</v>
      </c>
      <c r="I175" s="217" cm="1">
        <f t="array" ref="I175">IF($T175&lt;&gt;"",SUMPRODUCT(($A$200:$A$205=$T175)*($B$200:$B$205))*$D175,"")</f>
        <v>20.298340110668462</v>
      </c>
      <c r="J175" s="224" t="e">
        <f>VLOOKUP(B175,'IP-OP new'!$C$6:$N$200,12,FALSE)</f>
        <v>#VALUE!</v>
      </c>
      <c r="K175" s="224">
        <f>VLOOKUP(B175,'IP-OP new'!$C$6:$N$200,11,FALSE)</f>
        <v>0</v>
      </c>
      <c r="L175" s="224" cm="1">
        <f t="array" ref="L175">IF($E175&lt;$B$204,$C175*$E175,SUMPRODUCT(($A$200:$A$205=$T175)*($B$200:$B$205))*$C175)</f>
        <v>4.304756339259411</v>
      </c>
      <c r="M175" s="224" cm="1">
        <f t="array" ref="M175">IF($E175&lt;$B$204,$D175*$E175,SUMPRODUCT(($A$200:$A$205=$T175)*($B$200:$B$205))*$D175)</f>
        <v>20.298340110668462</v>
      </c>
      <c r="N175" s="46">
        <f>VLOOKUP(A175,'[2]Facility visit price 2010'!$B$1:$BR$233,21,FALSE)</f>
        <v>2.74</v>
      </c>
      <c r="O175" s="108">
        <f>VLOOKUP(A175,'[2]Facility visit price 2010'!$B$1:$BR$233,33,FALSE)</f>
        <v>3.85</v>
      </c>
      <c r="P175" s="108">
        <f t="shared" si="27"/>
        <v>1.5874123569168468</v>
      </c>
      <c r="Q175" s="177">
        <f t="shared" si="28"/>
        <v>4.3495098579521603</v>
      </c>
      <c r="R175" s="177">
        <f t="shared" si="29"/>
        <v>6.1115375741298603</v>
      </c>
      <c r="S175" s="209">
        <f>VLOOKUP(B175,'3.2 Prices and Deflators'!$BI$3:$BL$196,4,FALSE)</f>
        <v>0</v>
      </c>
      <c r="T175" s="3" t="str">
        <f>VLOOKUP(B175,'3.1 Metadata'!$B$4:$I$197,2,FALSE)</f>
        <v>SEAR</v>
      </c>
      <c r="U175" s="180">
        <v>3.85</v>
      </c>
    </row>
    <row r="176" spans="1:21" x14ac:dyDescent="0.25">
      <c r="A176" s="10" t="s">
        <v>558</v>
      </c>
      <c r="B176" s="31" t="s">
        <v>794</v>
      </c>
      <c r="C176" s="180">
        <v>1.83</v>
      </c>
      <c r="D176" s="179">
        <v>7.39</v>
      </c>
      <c r="E176" s="108">
        <f>VLOOKUP(B176,'3.2 Prices and Deflators'!$B$2:$BJ$196,61,FALSE)</f>
        <v>1.5174917597165178</v>
      </c>
      <c r="F176" s="182">
        <f t="shared" si="30"/>
        <v>2.7770099202812277</v>
      </c>
      <c r="G176" s="182">
        <f t="shared" si="31"/>
        <v>11.214264104305066</v>
      </c>
      <c r="H176" s="217" cm="1">
        <f t="array" ref="H176">IF($T176&lt;&gt;"",SUMPRODUCT(($A$200:$A$205=$T176)*($B$200:$B$205))*$C176,"")</f>
        <v>3.4547957015956534</v>
      </c>
      <c r="I176" s="217" cm="1">
        <f t="array" ref="I176">IF($T176&lt;&gt;"",SUMPRODUCT(($A$200:$A$205=$T176)*($B$200:$B$205))*$D176,"")</f>
        <v>13.951333461634906</v>
      </c>
      <c r="J176" s="224">
        <f>VLOOKUP(B176,'IP-OP new'!$C$6:$N$200,12,FALSE)</f>
        <v>2.3928481077913872</v>
      </c>
      <c r="K176" s="224">
        <f>VLOOKUP(B176,'IP-OP new'!$C$6:$N$200,11,FALSE)</f>
        <v>9.6629221402067493</v>
      </c>
      <c r="L176" s="224" cm="1">
        <f t="array" ref="L176">IF($E176&lt;$B$200,$C176*$E176,SUMPRODUCT(($A$200:$A$205=$T176)*($B$200:$B$205))*$C176)</f>
        <v>2.7770099202812277</v>
      </c>
      <c r="M176" s="224" cm="1">
        <f t="array" ref="M176">IF($E176&lt;$B$200,$D176*$E176,SUMPRODUCT(($A$200:$A$205=$T176)*($B$200:$B$205))*$D176)</f>
        <v>11.214264104305066</v>
      </c>
      <c r="N176" s="46">
        <f>VLOOKUP(A176,'[2]Facility visit price 2010'!$B$1:$BR$233,21,FALSE)</f>
        <v>1.83</v>
      </c>
      <c r="O176" s="108">
        <f>VLOOKUP(A176,'[2]Facility visit price 2010'!$B$1:$BR$233,33,FALSE)</f>
        <v>2.57</v>
      </c>
      <c r="P176" s="108">
        <f t="shared" si="27"/>
        <v>1.5174917597165178</v>
      </c>
      <c r="Q176" s="177">
        <f t="shared" si="28"/>
        <v>2.7770099202812277</v>
      </c>
      <c r="R176" s="177">
        <f t="shared" si="29"/>
        <v>3.8999538224714505</v>
      </c>
      <c r="S176" s="209">
        <f>VLOOKUP(B176,'3.2 Prices and Deflators'!$BI$3:$BL$196,4,FALSE)</f>
        <v>1</v>
      </c>
      <c r="T176" s="3" t="str">
        <f>VLOOKUP(B176,'3.1 Metadata'!$B$4:$I$197,2,FALSE)</f>
        <v>AFR</v>
      </c>
      <c r="U176" s="180">
        <v>2.57</v>
      </c>
    </row>
    <row r="177" spans="1:21" hidden="1" x14ac:dyDescent="0.25">
      <c r="A177" s="10" t="s">
        <v>559</v>
      </c>
      <c r="B177" s="31" t="s">
        <v>795</v>
      </c>
      <c r="C177" s="180">
        <v>7.11</v>
      </c>
      <c r="D177" s="179">
        <v>48</v>
      </c>
      <c r="E177" s="108">
        <f>VLOOKUP(B177,'3.2 Prices and Deflators'!$B$2:$BJ$196,61,FALSE)</f>
        <v>1.3260480264367325</v>
      </c>
      <c r="F177" s="182">
        <f t="shared" si="30"/>
        <v>9.4282014679651684</v>
      </c>
      <c r="G177" s="182">
        <f t="shared" si="31"/>
        <v>63.650305268963159</v>
      </c>
      <c r="H177" s="217" cm="1">
        <f t="array" ref="H177">IF($T177&lt;&gt;"",SUMPRODUCT(($A$200:$A$205=$T177)*($B$200:$B$205))*$C177,"")</f>
        <v>9.2044523849406019</v>
      </c>
      <c r="I177" s="217" cm="1">
        <f t="array" ref="I177">IF($T177&lt;&gt;"",SUMPRODUCT(($A$200:$A$205=$T177)*($B$200:$B$205))*$D177,"")</f>
        <v>62.139762936307861</v>
      </c>
      <c r="J177" s="224">
        <f>VLOOKUP(B177,'IP-OP new'!$C$6:$N$200,12,FALSE)</f>
        <v>7.8792895758731047</v>
      </c>
      <c r="K177" s="224">
        <f>VLOOKUP(B177,'IP-OP new'!$C$6:$N$200,11,FALSE)</f>
        <v>53.193516124037842</v>
      </c>
      <c r="L177" s="224" cm="1">
        <f t="array" ref="L177">IF($E177&lt;$B$205,$C177*$E177,SUMPRODUCT(($A$200:$A$205=$T177)*($B$200:$B$205))*$C177)</f>
        <v>9.2044523849406019</v>
      </c>
      <c r="M177" s="224" cm="1">
        <f t="array" ref="M177">IF($E177&lt;$B$205,$D177*$E177,SUMPRODUCT(($A$200:$A$205=$T177)*($B$200:$B$205))*$D177)</f>
        <v>62.139762936307861</v>
      </c>
      <c r="N177" s="46">
        <f>VLOOKUP(A177,'[2]Facility visit price 2010'!$B$1:$BR$233,21,FALSE)</f>
        <v>7.11</v>
      </c>
      <c r="O177" s="108">
        <f>VLOOKUP(A177,'[2]Facility visit price 2010'!$B$1:$BR$233,33,FALSE)</f>
        <v>10</v>
      </c>
      <c r="P177" s="108">
        <f t="shared" si="27"/>
        <v>1.3260480264367325</v>
      </c>
      <c r="Q177" s="177">
        <f t="shared" si="28"/>
        <v>9.4282014679651684</v>
      </c>
      <c r="R177" s="177">
        <f t="shared" si="29"/>
        <v>13.260480264367324</v>
      </c>
      <c r="S177" s="209">
        <f>VLOOKUP(B177,'3.2 Prices and Deflators'!$BI$3:$BL$196,4,FALSE)</f>
        <v>0</v>
      </c>
      <c r="T177" s="3" t="str">
        <f>VLOOKUP(B177,'3.1 Metadata'!$B$4:$I$197,2,FALSE)</f>
        <v>WPR</v>
      </c>
      <c r="U177" s="180">
        <v>10</v>
      </c>
    </row>
    <row r="178" spans="1:21" hidden="1" x14ac:dyDescent="0.25">
      <c r="A178" s="10" t="s">
        <v>560</v>
      </c>
      <c r="B178" s="31" t="s">
        <v>796</v>
      </c>
      <c r="C178" s="180">
        <v>31.95</v>
      </c>
      <c r="D178" s="179">
        <v>380.45</v>
      </c>
      <c r="E178" s="108">
        <f>VLOOKUP(B178,'3.2 Prices and Deflators'!$B$2:$BJ$196,61,FALSE)</f>
        <v>1.1812956682283546</v>
      </c>
      <c r="F178" s="182">
        <f t="shared" si="30"/>
        <v>37.742396599895933</v>
      </c>
      <c r="G178" s="182">
        <f t="shared" si="31"/>
        <v>449.42393697747752</v>
      </c>
      <c r="H178" s="217" cm="1">
        <f t="array" ref="H178">IF($T178&lt;&gt;"",SUMPRODUCT(($A$200:$A$205=$T178)*($B$200:$B$205))*$C178,"")</f>
        <v>54.975541603173568</v>
      </c>
      <c r="I178" s="217" cm="1">
        <f t="array" ref="I178">IF($T178&lt;&gt;"",SUMPRODUCT(($A$200:$A$205=$T178)*($B$200:$B$205))*$D178,"")</f>
        <v>654.63051026376786</v>
      </c>
      <c r="J178" s="224">
        <f>VLOOKUP(B178,'IP-OP new'!$C$6:$N$200,12,FALSE)</f>
        <v>31.060809547949525</v>
      </c>
      <c r="K178" s="224">
        <f>VLOOKUP(B178,'IP-OP new'!$C$6:$N$200,11,FALSE)</f>
        <v>369.86181510226601</v>
      </c>
      <c r="L178" s="224" cm="1">
        <f t="array" ref="L178">IF($E178&lt;$B$201,$C178*$E178,SUMPRODUCT(($A$200:$A$205=$T178)*($B$200:$B$205))*$C178)</f>
        <v>37.742396599895933</v>
      </c>
      <c r="M178" s="224" cm="1">
        <f t="array" ref="M178">IF($E178&lt;$B$201,$D178*$E178,SUMPRODUCT(($A$200:$A$205=$T178)*($B$200:$B$205))*$D178)</f>
        <v>449.42393697747752</v>
      </c>
      <c r="N178" s="46">
        <f>VLOOKUP(A178,'[2]Facility visit price 2010'!$B$1:$BR$233,21,FALSE)</f>
        <v>31.95</v>
      </c>
      <c r="O178" s="108">
        <f>VLOOKUP(A178,'[2]Facility visit price 2010'!$B$1:$BR$233,33,FALSE)</f>
        <v>44.95</v>
      </c>
      <c r="P178" s="108">
        <f t="shared" si="27"/>
        <v>1.1812956682283546</v>
      </c>
      <c r="Q178" s="177">
        <f t="shared" si="28"/>
        <v>37.742396599895933</v>
      </c>
      <c r="R178" s="177">
        <f t="shared" si="29"/>
        <v>53.099240286864543</v>
      </c>
      <c r="S178" s="209">
        <f>VLOOKUP(B178,'3.2 Prices and Deflators'!$BI$3:$BL$196,4,FALSE)</f>
        <v>0</v>
      </c>
      <c r="T178" s="3" t="str">
        <f>VLOOKUP(B178,'3.1 Metadata'!$B$4:$I$197,2,FALSE)</f>
        <v>AMR</v>
      </c>
      <c r="U178" s="180">
        <v>44.95</v>
      </c>
    </row>
    <row r="179" spans="1:21" hidden="1" x14ac:dyDescent="0.25">
      <c r="A179" s="10" t="s">
        <v>561</v>
      </c>
      <c r="B179" s="31" t="s">
        <v>797</v>
      </c>
      <c r="C179" s="180">
        <v>13.33</v>
      </c>
      <c r="D179" s="179">
        <v>114.15</v>
      </c>
      <c r="E179" s="108">
        <f>VLOOKUP(B179,'3.2 Prices and Deflators'!$B$2:$BJ$196,61,FALSE)</f>
        <v>1.5939964252658758</v>
      </c>
      <c r="F179" s="182">
        <f t="shared" si="30"/>
        <v>21.247972348794125</v>
      </c>
      <c r="G179" s="182">
        <f t="shared" si="31"/>
        <v>181.95469194409972</v>
      </c>
      <c r="H179" s="217" cm="1">
        <f t="array" ref="H179">IF($T179&lt;&gt;"",SUMPRODUCT(($A$200:$A$205=$T179)*($B$200:$B$205))*$C179,"")</f>
        <v>32.586261431862006</v>
      </c>
      <c r="I179" s="217" cm="1">
        <f t="array" ref="I179">IF($T179&lt;&gt;"",SUMPRODUCT(($A$200:$A$205=$T179)*($B$200:$B$205))*$D179,"")</f>
        <v>279.04889290675533</v>
      </c>
      <c r="J179" s="224">
        <f>VLOOKUP(B179,'IP-OP new'!$C$6:$N$200,12,FALSE)</f>
        <v>14.153809307522319</v>
      </c>
      <c r="K179" s="224">
        <f>VLOOKUP(B179,'IP-OP new'!$C$6:$N$200,11,FALSE)</f>
        <v>121.20460108429651</v>
      </c>
      <c r="L179" s="224" cm="1">
        <f t="array" ref="L179">IF($E179&lt;$B$202,$C179*$E179,SUMPRODUCT(($A$200:$A$205=$T179)*($B$200:$B$205))*$C179)</f>
        <v>21.247972348794125</v>
      </c>
      <c r="M179" s="224" cm="1">
        <f t="array" ref="M179">IF($E179&lt;$B$202,$D179*$E179,SUMPRODUCT(($A$200:$A$205=$T179)*($B$200:$B$205))*$D179)</f>
        <v>181.95469194409972</v>
      </c>
      <c r="N179" s="46">
        <f>VLOOKUP(A179,'[2]Facility visit price 2010'!$B$1:$BR$233,21,FALSE)</f>
        <v>13.33</v>
      </c>
      <c r="O179" s="108">
        <f>VLOOKUP(A179,'[2]Facility visit price 2010'!$B$1:$BR$233,33,FALSE)</f>
        <v>18.760000000000002</v>
      </c>
      <c r="P179" s="108">
        <f t="shared" si="27"/>
        <v>1.5939964252658758</v>
      </c>
      <c r="Q179" s="177">
        <f t="shared" si="28"/>
        <v>21.247972348794125</v>
      </c>
      <c r="R179" s="177">
        <f t="shared" si="29"/>
        <v>29.903372937987832</v>
      </c>
      <c r="S179" s="209">
        <f>VLOOKUP(B179,'3.2 Prices and Deflators'!$BI$3:$BL$196,4,FALSE)</f>
        <v>0</v>
      </c>
      <c r="T179" s="3" t="str">
        <f>VLOOKUP(B179,'3.1 Metadata'!$B$4:$I$197,2,FALSE)</f>
        <v>EMR</v>
      </c>
      <c r="U179" s="180">
        <v>18.760000000000002</v>
      </c>
    </row>
    <row r="180" spans="1:21" x14ac:dyDescent="0.25">
      <c r="A180" s="10" t="s">
        <v>562</v>
      </c>
      <c r="B180" s="31" t="s">
        <v>798</v>
      </c>
      <c r="C180" s="180">
        <v>20.83</v>
      </c>
      <c r="D180" s="179">
        <v>211.04</v>
      </c>
      <c r="E180" s="108">
        <f>VLOOKUP(B180,'3.2 Prices and Deflators'!$B$2:$BJ$196,61,FALSE)</f>
        <v>2.2769157613355597</v>
      </c>
      <c r="F180" s="182">
        <f t="shared" si="30"/>
        <v>47.428155308619708</v>
      </c>
      <c r="G180" s="182">
        <f t="shared" si="31"/>
        <v>480.52030227225652</v>
      </c>
      <c r="H180" s="217" cm="1">
        <f t="array" ref="H180">IF($T180&lt;&gt;"",SUMPRODUCT(($A$200:$A$205=$T180)*($B$200:$B$205))*$C180,"")</f>
        <v>30.985458727158964</v>
      </c>
      <c r="I180" s="217" cm="1">
        <f t="array" ref="I180">IF($T180&lt;&gt;"",SUMPRODUCT(($A$200:$A$205=$T180)*($B$200:$B$205))*$D180,"")</f>
        <v>313.93044694093271</v>
      </c>
      <c r="J180" s="224">
        <f>VLOOKUP(B180,'IP-OP new'!$C$6:$N$200,12,FALSE)</f>
        <v>23.157577092080082</v>
      </c>
      <c r="K180" s="224">
        <f>VLOOKUP(B180,'IP-OP new'!$C$6:$N$200,11,FALSE)</f>
        <v>234.62194284745948</v>
      </c>
      <c r="L180" s="224" cm="1">
        <f t="array" ref="L180">IF($E180&lt;$B$203,$C180*$E180,SUMPRODUCT(($A$200:$A$205=$T180)*($B$200:$B$205))*$C180)</f>
        <v>30.985458727158964</v>
      </c>
      <c r="M180" s="224" cm="1">
        <f t="array" ref="M180">IF($E180&lt;$B$203,$D180*$E180,SUMPRODUCT(($A$200:$A$205=$T180)*($B$200:$B$205))*$D180)</f>
        <v>313.93044694093271</v>
      </c>
      <c r="N180" s="46">
        <f>VLOOKUP(A180,'[2]Facility visit price 2010'!$B$1:$BR$233,21,FALSE)</f>
        <v>20.83</v>
      </c>
      <c r="O180" s="108">
        <f>VLOOKUP(A180,'[2]Facility visit price 2010'!$B$1:$BR$233,33,FALSE)</f>
        <v>29.3</v>
      </c>
      <c r="P180" s="108">
        <f t="shared" si="27"/>
        <v>2.2769157613355597</v>
      </c>
      <c r="Q180" s="177">
        <f t="shared" si="28"/>
        <v>47.428155308619708</v>
      </c>
      <c r="R180" s="177">
        <f t="shared" si="29"/>
        <v>66.713631807131904</v>
      </c>
      <c r="S180" s="209">
        <f>VLOOKUP(B180,'3.2 Prices and Deflators'!$BI$3:$BL$196,4,FALSE)</f>
        <v>1</v>
      </c>
      <c r="T180" s="3" t="str">
        <f>VLOOKUP(B180,'3.1 Metadata'!$B$4:$I$197,2,FALSE)</f>
        <v>EUR</v>
      </c>
      <c r="U180" s="180">
        <v>29.3</v>
      </c>
    </row>
    <row r="181" spans="1:21" hidden="1" x14ac:dyDescent="0.25">
      <c r="A181" s="10" t="s">
        <v>563</v>
      </c>
      <c r="B181" s="31" t="s">
        <v>799</v>
      </c>
      <c r="C181" s="180">
        <v>11.7</v>
      </c>
      <c r="D181" s="179">
        <v>95.37</v>
      </c>
      <c r="E181" s="108">
        <f>VLOOKUP(B181,'3.2 Prices and Deflators'!$B$2:$BJ$196,61,FALSE)</f>
        <v>1.1677845394182753</v>
      </c>
      <c r="F181" s="182">
        <f t="shared" si="30"/>
        <v>13.66307911119382</v>
      </c>
      <c r="G181" s="182">
        <f t="shared" si="31"/>
        <v>111.37161152432093</v>
      </c>
      <c r="H181" s="217" cm="1">
        <f t="array" ref="H181">IF($T181&lt;&gt;"",SUMPRODUCT(($A$200:$A$205=$T181)*($B$200:$B$205))*$C181,"")</f>
        <v>17.404218296099849</v>
      </c>
      <c r="I181" s="217" cm="1">
        <f t="array" ref="I181">IF($T181&lt;&gt;"",SUMPRODUCT(($A$200:$A$205=$T181)*($B$200:$B$205))*$D181,"")</f>
        <v>141.86669221359341</v>
      </c>
      <c r="J181" s="224">
        <f>VLOOKUP(B181,'IP-OP new'!$C$6:$N$200,12,FALSE)</f>
        <v>10.568853515101736</v>
      </c>
      <c r="K181" s="224">
        <f>VLOOKUP(B181,'IP-OP new'!$C$6:$N$200,11,FALSE)</f>
        <v>86.149705960277998</v>
      </c>
      <c r="L181" s="224" cm="1">
        <f t="array" ref="L181">IF($E181&lt;$B$203,$C181*$E181,SUMPRODUCT(($A$200:$A$205=$T181)*($B$200:$B$205))*$C181)</f>
        <v>13.66307911119382</v>
      </c>
      <c r="M181" s="224" cm="1">
        <f t="array" ref="M181">IF($E181&lt;$B$203,$D181*$E181,SUMPRODUCT(($A$200:$A$205=$T181)*($B$200:$B$205))*$D181)</f>
        <v>111.37161152432093</v>
      </c>
      <c r="N181" s="46">
        <f>VLOOKUP(A181,'[2]Facility visit price 2010'!$B$1:$BR$233,21,FALSE)</f>
        <v>11.7</v>
      </c>
      <c r="O181" s="108">
        <f>VLOOKUP(A181,'[2]Facility visit price 2010'!$B$1:$BR$233,33,FALSE)</f>
        <v>16.46</v>
      </c>
      <c r="P181" s="108">
        <f t="shared" si="27"/>
        <v>1.1677845394182753</v>
      </c>
      <c r="Q181" s="177">
        <f t="shared" si="28"/>
        <v>13.66307911119382</v>
      </c>
      <c r="R181" s="177">
        <f t="shared" si="29"/>
        <v>19.221733518824813</v>
      </c>
      <c r="S181" s="209">
        <f>VLOOKUP(B181,'3.2 Prices and Deflators'!$BI$3:$BL$196,4,FALSE)</f>
        <v>0</v>
      </c>
      <c r="T181" s="3" t="str">
        <f>VLOOKUP(B181,'3.1 Metadata'!$B$4:$I$197,2,FALSE)</f>
        <v>EUR</v>
      </c>
      <c r="U181" s="180">
        <v>16.46</v>
      </c>
    </row>
    <row r="182" spans="1:21" hidden="1" x14ac:dyDescent="0.25">
      <c r="A182" s="10" t="s">
        <v>564</v>
      </c>
      <c r="B182" s="31" t="s">
        <v>800</v>
      </c>
      <c r="C182" s="180">
        <v>4.49</v>
      </c>
      <c r="D182" s="179">
        <v>25.49</v>
      </c>
      <c r="E182" s="108">
        <f>VLOOKUP(B182,'3.2 Prices and Deflators'!$B$2:$BJ$196,61,FALSE)</f>
        <v>1.3581880952838468</v>
      </c>
      <c r="F182" s="182">
        <f t="shared" si="30"/>
        <v>6.0982645478244724</v>
      </c>
      <c r="G182" s="182">
        <f t="shared" si="31"/>
        <v>34.620214548785249</v>
      </c>
      <c r="H182" s="217" cm="1">
        <f t="array" ref="H182">IF($T182&lt;&gt;"",SUMPRODUCT(($A$200:$A$205=$T182)*($B$200:$B$205))*$C182,"")</f>
        <v>5.8126569913337978</v>
      </c>
      <c r="I182" s="217" cm="1">
        <f t="array" ref="I182">IF($T182&lt;&gt;"",SUMPRODUCT(($A$200:$A$205=$T182)*($B$200:$B$205))*$D182,"")</f>
        <v>32.998803275968484</v>
      </c>
      <c r="J182" s="224">
        <f>VLOOKUP(B182,'IP-OP new'!$C$6:$N$200,12,FALSE)</f>
        <v>5.203253566739483</v>
      </c>
      <c r="K182" s="224">
        <f>VLOOKUP(B182,'IP-OP new'!$C$6:$N$200,11,FALSE)</f>
        <v>29.539183388906327</v>
      </c>
      <c r="L182" s="224" cm="1">
        <f t="array" ref="L182">IF($E182&lt;$B$205,$C182*$E182,SUMPRODUCT(($A$200:$A$205=$T182)*($B$200:$B$205))*$C182)</f>
        <v>5.8126569913337978</v>
      </c>
      <c r="M182" s="224" cm="1">
        <f t="array" ref="M182">IF($E182&lt;$B$205,$D182*$E182,SUMPRODUCT(($A$200:$A$205=$T182)*($B$200:$B$205))*$D182)</f>
        <v>32.998803275968484</v>
      </c>
      <c r="N182" s="46">
        <f>VLOOKUP(A182,'[2]Facility visit price 2010'!$B$1:$BR$233,21,FALSE)</f>
        <v>4.49</v>
      </c>
      <c r="O182" s="108">
        <f>VLOOKUP(A182,'[2]Facility visit price 2010'!$B$1:$BR$233,33,FALSE)</f>
        <v>6.31</v>
      </c>
      <c r="P182" s="108">
        <f t="shared" si="27"/>
        <v>1.3581880952838468</v>
      </c>
      <c r="Q182" s="177">
        <f t="shared" si="28"/>
        <v>6.0982645478244724</v>
      </c>
      <c r="R182" s="177">
        <f t="shared" si="29"/>
        <v>8.5701668812410734</v>
      </c>
      <c r="S182" s="209">
        <f>VLOOKUP(B182,'3.2 Prices and Deflators'!$BI$3:$BL$196,4,FALSE)</f>
        <v>0</v>
      </c>
      <c r="T182" s="3" t="str">
        <f>VLOOKUP(B182,'3.1 Metadata'!$B$4:$I$197,2,FALSE)</f>
        <v>WPR</v>
      </c>
      <c r="U182" s="180">
        <v>6.31</v>
      </c>
    </row>
    <row r="183" spans="1:21" x14ac:dyDescent="0.25">
      <c r="A183" s="10" t="s">
        <v>565</v>
      </c>
      <c r="B183" s="31" t="s">
        <v>801</v>
      </c>
      <c r="C183" s="180">
        <v>2.3199999999999998</v>
      </c>
      <c r="D183" s="179">
        <v>10.25</v>
      </c>
      <c r="E183" s="108">
        <f>VLOOKUP(B183,'3.2 Prices and Deflators'!$B$2:$BJ$196,61,FALSE)</f>
        <v>1.534523483638248</v>
      </c>
      <c r="F183" s="182">
        <f t="shared" si="30"/>
        <v>3.5600944820407352</v>
      </c>
      <c r="G183" s="182">
        <f t="shared" si="31"/>
        <v>15.728865707292043</v>
      </c>
      <c r="H183" s="217" cm="1">
        <f t="array" ref="H183">IF($T183&lt;&gt;"",SUMPRODUCT(($A$200:$A$205=$T183)*($B$200:$B$205))*$C183,"")</f>
        <v>4.3798502883617028</v>
      </c>
      <c r="I183" s="217" cm="1">
        <f t="array" ref="I183">IF($T183&lt;&gt;"",SUMPRODUCT(($A$200:$A$205=$T183)*($B$200:$B$205))*$D183,"")</f>
        <v>19.350631661942867</v>
      </c>
      <c r="J183" s="224">
        <f>VLOOKUP(B183,'IP-OP new'!$C$6:$N$200,12,FALSE)</f>
        <v>2.1970789457939959</v>
      </c>
      <c r="K183" s="224">
        <f>VLOOKUP(B183,'IP-OP new'!$C$6:$N$200,11,FALSE)</f>
        <v>9.7069220665467491</v>
      </c>
      <c r="L183" s="224" cm="1">
        <f t="array" ref="L183">IF($E183&lt;$B$200,$C183*$E183,SUMPRODUCT(($A$200:$A$205=$T183)*($B$200:$B$205))*$C183)</f>
        <v>3.5600944820407352</v>
      </c>
      <c r="M183" s="224" cm="1">
        <f t="array" ref="M183">IF($E183&lt;$B$200,$D183*$E183,SUMPRODUCT(($A$200:$A$205=$T183)*($B$200:$B$205))*$D183)</f>
        <v>15.728865707292043</v>
      </c>
      <c r="N183" s="46">
        <f>VLOOKUP(A183,'[2]Facility visit price 2010'!$B$1:$BR$233,21,FALSE)</f>
        <v>2.3199999999999998</v>
      </c>
      <c r="O183" s="108">
        <f>VLOOKUP(A183,'[2]Facility visit price 2010'!$B$1:$BR$233,33,FALSE)</f>
        <v>3.26</v>
      </c>
      <c r="P183" s="108">
        <f t="shared" si="27"/>
        <v>1.534523483638248</v>
      </c>
      <c r="Q183" s="177">
        <f t="shared" si="28"/>
        <v>3.5600944820407352</v>
      </c>
      <c r="R183" s="177">
        <f t="shared" si="29"/>
        <v>5.0025465566606879</v>
      </c>
      <c r="S183" s="209">
        <f>VLOOKUP(B183,'3.2 Prices and Deflators'!$BI$3:$BL$196,4,FALSE)</f>
        <v>1</v>
      </c>
      <c r="T183" s="3" t="str">
        <f>VLOOKUP(B183,'3.1 Metadata'!$B$4:$I$197,2,FALSE)</f>
        <v>AFR</v>
      </c>
      <c r="U183" s="180">
        <v>3.26</v>
      </c>
    </row>
    <row r="184" spans="1:21" x14ac:dyDescent="0.25">
      <c r="A184" s="10" t="s">
        <v>566</v>
      </c>
      <c r="B184" s="31" t="s">
        <v>802</v>
      </c>
      <c r="C184" s="180">
        <v>9.83</v>
      </c>
      <c r="D184" s="179">
        <v>75.05</v>
      </c>
      <c r="E184" s="108">
        <f>VLOOKUP(B184,'3.2 Prices and Deflators'!$B$2:$BJ$196,61,FALSE)</f>
        <v>3.6972238206992643</v>
      </c>
      <c r="F184" s="182">
        <f t="shared" si="30"/>
        <v>36.343710157473765</v>
      </c>
      <c r="G184" s="182">
        <f t="shared" si="31"/>
        <v>277.47664774347976</v>
      </c>
      <c r="H184" s="217" cm="1">
        <f t="array" ref="H184">IF($T184&lt;&gt;"",SUMPRODUCT(($A$200:$A$205=$T184)*($B$200:$B$205))*$C184,"")</f>
        <v>14.622518448774491</v>
      </c>
      <c r="I184" s="217" cm="1">
        <f t="array" ref="I184">IF($T184&lt;&gt;"",SUMPRODUCT(($A$200:$A$205=$T184)*($B$200:$B$205))*$D184,"")</f>
        <v>111.63987889934135</v>
      </c>
      <c r="J184" s="224">
        <f>VLOOKUP(B184,'IP-OP new'!$C$6:$N$200,12,FALSE)</f>
        <v>15.699066921329926</v>
      </c>
      <c r="K184" s="224">
        <f>VLOOKUP(B184,'IP-OP new'!$C$6:$N$200,11,FALSE)</f>
        <v>119.85910197821067</v>
      </c>
      <c r="L184" s="224" cm="1">
        <f t="array" ref="L184">IF($E184&lt;$B$203,$C184*$E184,SUMPRODUCT(($A$200:$A$205=$T184)*($B$200:$B$205))*$C184)</f>
        <v>14.622518448774491</v>
      </c>
      <c r="M184" s="224" cm="1">
        <f t="array" ref="M184">IF($E184&lt;$B$203,$D184*$E184,SUMPRODUCT(($A$200:$A$205=$T184)*($B$200:$B$205))*$D184)</f>
        <v>111.63987889934135</v>
      </c>
      <c r="N184" s="46">
        <f>VLOOKUP(A184,'[2]Facility visit price 2010'!$B$1:$BR$233,21,FALSE)</f>
        <v>9.83</v>
      </c>
      <c r="O184" s="108">
        <f>VLOOKUP(A184,'[2]Facility visit price 2010'!$B$1:$BR$233,33,FALSE)</f>
        <v>13.83</v>
      </c>
      <c r="P184" s="108">
        <f t="shared" si="27"/>
        <v>3.6972238206992643</v>
      </c>
      <c r="Q184" s="177">
        <f t="shared" si="28"/>
        <v>36.343710157473765</v>
      </c>
      <c r="R184" s="177">
        <f t="shared" si="29"/>
        <v>51.132605440270822</v>
      </c>
      <c r="S184" s="209">
        <f>VLOOKUP(B184,'3.2 Prices and Deflators'!$BI$3:$BL$196,4,FALSE)</f>
        <v>1</v>
      </c>
      <c r="T184" s="3" t="str">
        <f>VLOOKUP(B184,'3.1 Metadata'!$B$4:$I$197,2,FALSE)</f>
        <v>EUR</v>
      </c>
      <c r="U184" s="180">
        <v>13.83</v>
      </c>
    </row>
    <row r="185" spans="1:21" hidden="1" x14ac:dyDescent="0.25">
      <c r="A185" s="10" t="s">
        <v>567</v>
      </c>
      <c r="B185" s="31" t="s">
        <v>803</v>
      </c>
      <c r="C185" s="180">
        <v>48.53</v>
      </c>
      <c r="D185" s="179">
        <v>676.46</v>
      </c>
      <c r="E185" s="108">
        <f>VLOOKUP(B185,'3.2 Prices and Deflators'!$B$2:$BJ$196,61,FALSE)</f>
        <v>1.0136411457454144</v>
      </c>
      <c r="F185" s="182">
        <f t="shared" si="30"/>
        <v>49.192004803024965</v>
      </c>
      <c r="G185" s="182">
        <f t="shared" si="31"/>
        <v>685.68768945094303</v>
      </c>
      <c r="H185" s="217" cm="1">
        <f t="array" ref="H185">IF($T185&lt;&gt;"",SUMPRODUCT(($A$200:$A$205=$T185)*($B$200:$B$205))*$C185,"")</f>
        <v>118.63550392260039</v>
      </c>
      <c r="I185" s="217" cm="1">
        <f t="array" ref="I185">IF($T185&lt;&gt;"",SUMPRODUCT(($A$200:$A$205=$T185)*($B$200:$B$205))*$D185,"")</f>
        <v>1653.6610958887752</v>
      </c>
      <c r="J185" s="224">
        <f>VLOOKUP(B185,'IP-OP new'!$C$6:$N$200,12,FALSE)</f>
        <v>49.547455271284392</v>
      </c>
      <c r="K185" s="224">
        <f>VLOOKUP(B185,'IP-OP new'!$C$6:$N$200,11,FALSE)</f>
        <v>690.64231594504508</v>
      </c>
      <c r="L185" s="224" cm="1">
        <f t="array" ref="L185">IF($E185&lt;$B$202,$C185*$E185,SUMPRODUCT(($A$200:$A$205=$T185)*($B$200:$B$205))*$C185)</f>
        <v>49.192004803024965</v>
      </c>
      <c r="M185" s="224" cm="1">
        <f t="array" ref="M185">IF($E185&lt;$B$202,$D185*$E185,SUMPRODUCT(($A$200:$A$205=$T185)*($B$200:$B$205))*$D185)</f>
        <v>685.68768945094303</v>
      </c>
      <c r="N185" s="46">
        <f>VLOOKUP(A185,'[2]Facility visit price 2010'!$B$1:$BR$233,21,FALSE)</f>
        <v>48.53</v>
      </c>
      <c r="O185" s="108">
        <f>VLOOKUP(A185,'[2]Facility visit price 2010'!$B$1:$BR$233,33,FALSE)</f>
        <v>68.28</v>
      </c>
      <c r="P185" s="108">
        <f t="shared" si="27"/>
        <v>1.0136411457454144</v>
      </c>
      <c r="Q185" s="177">
        <f t="shared" si="28"/>
        <v>49.192004803024965</v>
      </c>
      <c r="R185" s="177">
        <f t="shared" si="29"/>
        <v>69.211417431496898</v>
      </c>
      <c r="S185" s="209">
        <f>VLOOKUP(B185,'3.2 Prices and Deflators'!$BI$3:$BL$196,4,FALSE)</f>
        <v>0</v>
      </c>
      <c r="T185" s="3" t="str">
        <f>VLOOKUP(B185,'3.1 Metadata'!$B$4:$I$197,2,FALSE)</f>
        <v>EMR</v>
      </c>
      <c r="U185" s="180">
        <v>68.28</v>
      </c>
    </row>
    <row r="186" spans="1:21" hidden="1" x14ac:dyDescent="0.25">
      <c r="A186" s="10" t="s">
        <v>568</v>
      </c>
      <c r="B186" s="31" t="s">
        <v>804</v>
      </c>
      <c r="C186" s="180">
        <v>41.73</v>
      </c>
      <c r="D186" s="179">
        <v>549.57000000000005</v>
      </c>
      <c r="E186" s="108">
        <f>VLOOKUP(B186,'3.2 Prices and Deflators'!$B$2:$BJ$196,61,FALSE)</f>
        <v>1.1689125694053724</v>
      </c>
      <c r="F186" s="182">
        <f t="shared" si="30"/>
        <v>48.778721521286187</v>
      </c>
      <c r="G186" s="182">
        <f t="shared" si="31"/>
        <v>642.39928076811054</v>
      </c>
      <c r="H186" s="217" cm="1">
        <f t="array" ref="H186">IF($T186&lt;&gt;"",SUMPRODUCT(($A$200:$A$205=$T186)*($B$200:$B$205))*$C186,"")</f>
        <v>62.075045256089467</v>
      </c>
      <c r="I186" s="217" cm="1">
        <f t="array" ref="I186">IF($T186&lt;&gt;"",SUMPRODUCT(($A$200:$A$205=$T186)*($B$200:$B$205))*$D186,"")</f>
        <v>817.50737170834157</v>
      </c>
      <c r="J186" s="224">
        <f>VLOOKUP(B186,'IP-OP new'!$C$6:$N$200,12,FALSE)</f>
        <v>48.996236430453159</v>
      </c>
      <c r="K186" s="224">
        <f>VLOOKUP(B186,'IP-OP new'!$C$6:$N$200,11,FALSE)</f>
        <v>645.26387862650722</v>
      </c>
      <c r="L186" s="224" cm="1">
        <f t="array" ref="L186">IF($E186&lt;$B$203,$C186*$E186,SUMPRODUCT(($A$200:$A$205=$T186)*($B$200:$B$205))*$C186)</f>
        <v>48.778721521286187</v>
      </c>
      <c r="M186" s="224" cm="1">
        <f t="array" ref="M186">IF($E186&lt;$B$203,$D186*$E186,SUMPRODUCT(($A$200:$A$205=$T186)*($B$200:$B$205))*$D186)</f>
        <v>642.39928076811054</v>
      </c>
      <c r="N186" s="46">
        <f>VLOOKUP(A186,'[2]Facility visit price 2010'!$B$1:$BR$233,21,FALSE)</f>
        <v>41.73</v>
      </c>
      <c r="O186" s="108">
        <f>VLOOKUP(A186,'[2]Facility visit price 2010'!$B$1:$BR$233,33,FALSE)</f>
        <v>58.71</v>
      </c>
      <c r="P186" s="108">
        <f t="shared" si="27"/>
        <v>1.1689125694053724</v>
      </c>
      <c r="Q186" s="177">
        <f t="shared" si="28"/>
        <v>48.778721521286187</v>
      </c>
      <c r="R186" s="177">
        <f t="shared" si="29"/>
        <v>68.626856949789413</v>
      </c>
      <c r="S186" s="209">
        <f>VLOOKUP(B186,'3.2 Prices and Deflators'!$BI$3:$BL$196,4,FALSE)</f>
        <v>0</v>
      </c>
      <c r="T186" s="3" t="str">
        <f>VLOOKUP(B186,'3.1 Metadata'!$B$4:$I$197,2,FALSE)</f>
        <v>EUR</v>
      </c>
      <c r="U186" s="180">
        <v>58.71</v>
      </c>
    </row>
    <row r="187" spans="1:21" x14ac:dyDescent="0.25">
      <c r="A187" s="10" t="s">
        <v>569</v>
      </c>
      <c r="B187" s="31" t="s">
        <v>805</v>
      </c>
      <c r="C187" s="180">
        <v>2.5299999999999998</v>
      </c>
      <c r="D187" s="179">
        <v>11.57</v>
      </c>
      <c r="E187" s="108">
        <f>VLOOKUP(B187,'3.2 Prices and Deflators'!$B$2:$BJ$196,61,FALSE)</f>
        <v>1.8065130239632998</v>
      </c>
      <c r="F187" s="182">
        <f t="shared" si="30"/>
        <v>4.570477950627148</v>
      </c>
      <c r="G187" s="182">
        <f t="shared" si="31"/>
        <v>20.901355687255379</v>
      </c>
      <c r="H187" s="217" cm="1">
        <f t="array" ref="H187">IF($T187&lt;&gt;"",SUMPRODUCT(($A$200:$A$205=$T187)*($B$200:$B$205))*$C187,"")</f>
        <v>4.7763022541185807</v>
      </c>
      <c r="I187" s="217" cm="1">
        <f t="array" ref="I187">IF($T187&lt;&gt;"",SUMPRODUCT(($A$200:$A$205=$T187)*($B$200:$B$205))*$D187,"")</f>
        <v>21.842615446700389</v>
      </c>
      <c r="J187" s="224">
        <f>VLOOKUP(B187,'IP-OP new'!$C$6:$N$200,12,FALSE)</f>
        <v>2.4889631088279374</v>
      </c>
      <c r="K187" s="224">
        <f>VLOOKUP(B187,'IP-OP new'!$C$6:$N$200,11,FALSE)</f>
        <v>11.382333268434483</v>
      </c>
      <c r="L187" s="224" cm="1">
        <f t="array" ref="L187">IF($E187&lt;$B$200,$C187*$E187,SUMPRODUCT(($A$200:$A$205=$T187)*($B$200:$B$205))*$C187)</f>
        <v>4.570477950627148</v>
      </c>
      <c r="M187" s="224" cm="1">
        <f t="array" ref="M187">IF($E187&lt;$B$200,$D187*$E187,SUMPRODUCT(($A$200:$A$205=$T187)*($B$200:$B$205))*$D187)</f>
        <v>20.901355687255379</v>
      </c>
      <c r="N187" s="46">
        <f>VLOOKUP(A187,'[2]Facility visit price 2010'!$B$1:$BR$233,21,FALSE)</f>
        <v>2.5299999999999998</v>
      </c>
      <c r="O187" s="108">
        <f>VLOOKUP(A187,'[2]Facility visit price 2010'!$B$1:$BR$233,33,FALSE)</f>
        <v>3.56</v>
      </c>
      <c r="P187" s="108">
        <f t="shared" si="27"/>
        <v>1.8065130239632998</v>
      </c>
      <c r="Q187" s="177">
        <f t="shared" si="28"/>
        <v>4.570477950627148</v>
      </c>
      <c r="R187" s="177">
        <f t="shared" si="29"/>
        <v>6.4311863653093475</v>
      </c>
      <c r="S187" s="209">
        <f>VLOOKUP(B187,'3.2 Prices and Deflators'!$BI$3:$BL$196,4,FALSE)</f>
        <v>1</v>
      </c>
      <c r="T187" s="3" t="str">
        <f>VLOOKUP(B187,'3.1 Metadata'!$B$4:$I$197,2,FALSE)</f>
        <v>AFR</v>
      </c>
      <c r="U187" s="180">
        <v>3.56</v>
      </c>
    </row>
    <row r="188" spans="1:21" hidden="1" x14ac:dyDescent="0.25">
      <c r="A188" s="10" t="s">
        <v>570</v>
      </c>
      <c r="B188" s="31" t="s">
        <v>806</v>
      </c>
      <c r="C188" s="180">
        <v>53.04</v>
      </c>
      <c r="D188" s="179">
        <v>764.62</v>
      </c>
      <c r="E188" s="108">
        <f>VLOOKUP(B188,'3.2 Prices and Deflators'!$B$2:$BJ$196,61,FALSE)</f>
        <v>1.1680799100564323</v>
      </c>
      <c r="F188" s="182">
        <f t="shared" si="30"/>
        <v>61.954958429393166</v>
      </c>
      <c r="G188" s="182">
        <f t="shared" si="31"/>
        <v>893.13726082734922</v>
      </c>
      <c r="H188" s="217" cm="1">
        <f t="array" ref="H188">IF($T188&lt;&gt;"",SUMPRODUCT(($A$200:$A$205=$T188)*($B$200:$B$205))*$C188,"")</f>
        <v>91.264561083953865</v>
      </c>
      <c r="I188" s="217" cm="1">
        <f t="array" ref="I188">IF($T188&lt;&gt;"",SUMPRODUCT(($A$200:$A$205=$T188)*($B$200:$B$205))*$D188,"")</f>
        <v>1315.6619286578584</v>
      </c>
      <c r="J188" s="224">
        <f>VLOOKUP(B188,'IP-OP new'!$C$6:$N$200,12,FALSE)</f>
        <v>61.954958429393166</v>
      </c>
      <c r="K188" s="224">
        <f>VLOOKUP(B188,'IP-OP new'!$C$6:$N$200,11,FALSE)</f>
        <v>893.13726082734922</v>
      </c>
      <c r="L188" s="224" cm="1">
        <f t="array" ref="L188">IF($E188&lt;$B$201,$C188*$E188,SUMPRODUCT(($A$200:$A$205=$T188)*($B$200:$B$205))*$C188)</f>
        <v>61.954958429393166</v>
      </c>
      <c r="M188" s="224" cm="1">
        <f t="array" ref="M188">IF($E188&lt;$B$201,$D188*$E188,SUMPRODUCT(($A$200:$A$205=$T188)*($B$200:$B$205))*$D188)</f>
        <v>893.13726082734922</v>
      </c>
      <c r="N188" s="46">
        <f>VLOOKUP(A188,'[2]Facility visit price 2010'!$B$1:$BR$233,21,FALSE)</f>
        <v>53.04</v>
      </c>
      <c r="O188" s="108">
        <f>VLOOKUP(A188,'[2]Facility visit price 2010'!$B$1:$BR$233,33,FALSE)</f>
        <v>74.63</v>
      </c>
      <c r="P188" s="108">
        <f t="shared" si="27"/>
        <v>1.1680799100564323</v>
      </c>
      <c r="Q188" s="177">
        <f t="shared" si="28"/>
        <v>61.954958429393166</v>
      </c>
      <c r="R188" s="177">
        <f t="shared" si="29"/>
        <v>87.173803687511537</v>
      </c>
      <c r="S188" s="209">
        <f>VLOOKUP(B188,'3.2 Prices and Deflators'!$BI$3:$BL$196,4,FALSE)</f>
        <v>0</v>
      </c>
      <c r="T188" s="3" t="str">
        <f>VLOOKUP(B188,'3.1 Metadata'!$B$4:$I$197,2,FALSE)</f>
        <v>AMR</v>
      </c>
      <c r="U188" s="180">
        <v>74.63</v>
      </c>
    </row>
    <row r="189" spans="1:21" hidden="1" x14ac:dyDescent="0.25">
      <c r="A189" s="10" t="s">
        <v>571</v>
      </c>
      <c r="B189" s="31" t="s">
        <v>807</v>
      </c>
      <c r="C189" s="180">
        <v>18.63</v>
      </c>
      <c r="D189" s="179">
        <v>180.95</v>
      </c>
      <c r="E189" s="108">
        <f>VLOOKUP(B189,'3.2 Prices and Deflators'!$B$2:$BJ$196,61,FALSE)</f>
        <v>2.1715380184108311</v>
      </c>
      <c r="F189" s="182">
        <f t="shared" si="30"/>
        <v>40.455753282993783</v>
      </c>
      <c r="G189" s="182">
        <f t="shared" si="31"/>
        <v>392.93980443143988</v>
      </c>
      <c r="H189" s="217" cm="1">
        <f t="array" ref="H189">IF($T189&lt;&gt;"",SUMPRODUCT(($A$200:$A$205=$T189)*($B$200:$B$205))*$C189,"")</f>
        <v>32.056160878470223</v>
      </c>
      <c r="I189" s="217" cm="1">
        <f t="array" ref="I189">IF($T189&lt;&gt;"",SUMPRODUCT(($A$200:$A$205=$T189)*($B$200:$B$205))*$D189,"")</f>
        <v>311.35600166179205</v>
      </c>
      <c r="J189" s="224">
        <f>VLOOKUP(B189,'IP-OP new'!$C$6:$N$200,12,FALSE)</f>
        <v>22.268451712665037</v>
      </c>
      <c r="K189" s="224">
        <f>VLOOKUP(B189,'IP-OP new'!$C$6:$N$200,11,FALSE)</f>
        <v>216.28965847593875</v>
      </c>
      <c r="L189" s="224" cm="1">
        <f t="array" ref="L189">IF($E189&lt;$B$201,$C189*$E189,SUMPRODUCT(($A$200:$A$205=$T189)*($B$200:$B$205))*$C189)</f>
        <v>32.056160878470223</v>
      </c>
      <c r="M189" s="224" cm="1">
        <f t="array" ref="M189">IF($E189&lt;$B$201,$D189*$E189,SUMPRODUCT(($A$200:$A$205=$T189)*($B$200:$B$205))*$D189)</f>
        <v>311.35600166179205</v>
      </c>
      <c r="N189" s="46">
        <f>VLOOKUP(A189,'[2]Facility visit price 2010'!$B$1:$BR$233,21,FALSE)</f>
        <v>18.63</v>
      </c>
      <c r="O189" s="108">
        <f>VLOOKUP(A189,'[2]Facility visit price 2010'!$B$1:$BR$233,33,FALSE)</f>
        <v>26.21</v>
      </c>
      <c r="P189" s="108">
        <f t="shared" si="27"/>
        <v>2.1715380184108311</v>
      </c>
      <c r="Q189" s="177">
        <f t="shared" si="28"/>
        <v>40.455753282993783</v>
      </c>
      <c r="R189" s="177">
        <f t="shared" si="29"/>
        <v>56.916011462547885</v>
      </c>
      <c r="S189" s="209">
        <f>VLOOKUP(B189,'3.2 Prices and Deflators'!$BI$3:$BL$196,4,FALSE)</f>
        <v>0</v>
      </c>
      <c r="T189" s="3" t="str">
        <f>VLOOKUP(B189,'3.1 Metadata'!$B$4:$I$197,2,FALSE)</f>
        <v>AMR</v>
      </c>
      <c r="U189" s="180">
        <v>26.21</v>
      </c>
    </row>
    <row r="190" spans="1:21" x14ac:dyDescent="0.25">
      <c r="A190" s="10" t="s">
        <v>572</v>
      </c>
      <c r="B190" s="31" t="s">
        <v>808</v>
      </c>
      <c r="C190" s="180">
        <v>5.13</v>
      </c>
      <c r="D190" s="179">
        <v>30.64</v>
      </c>
      <c r="E190" s="108">
        <f>VLOOKUP(B190,'3.2 Prices and Deflators'!$B$2:$BJ$196,61,FALSE)</f>
        <v>3.8457638652334554</v>
      </c>
      <c r="F190" s="182">
        <f t="shared" si="30"/>
        <v>19.728768628647625</v>
      </c>
      <c r="G190" s="182">
        <f t="shared" si="31"/>
        <v>117.83420483075308</v>
      </c>
      <c r="H190" s="217" cm="1">
        <f t="array" ref="H190">IF($T190&lt;&gt;"",SUMPRODUCT(($A$200:$A$205=$T190)*($B$200:$B$205))*$C190,"")</f>
        <v>7.6310803298283965</v>
      </c>
      <c r="I190" s="217" cm="1">
        <f t="array" ref="I190">IF($T190&lt;&gt;"",SUMPRODUCT(($A$200:$A$205=$T190)*($B$200:$B$205))*$D190,"")</f>
        <v>45.578226375427306</v>
      </c>
      <c r="J190" s="224">
        <f>VLOOKUP(B190,'IP-OP new'!$C$6:$N$200,12,FALSE)</f>
        <v>5.100578398698798</v>
      </c>
      <c r="K190" s="224">
        <f>VLOOKUP(B190,'IP-OP new'!$C$6:$N$200,11,FALSE)</f>
        <v>30.464273320883276</v>
      </c>
      <c r="L190" s="224" cm="1">
        <f t="array" ref="L190">IF($E190&lt;$B$203,$C190*$E190,SUMPRODUCT(($A$200:$A$205=$T190)*($B$200:$B$205))*$C190)</f>
        <v>7.6310803298283965</v>
      </c>
      <c r="M190" s="224" cm="1">
        <f t="array" ref="M190">IF($E190&lt;$B$203,$D190*$E190,SUMPRODUCT(($A$200:$A$205=$T190)*($B$200:$B$205))*$D190)</f>
        <v>45.578226375427306</v>
      </c>
      <c r="N190" s="46">
        <f>VLOOKUP(A190,'[2]Facility visit price 2010'!$B$1:$BR$233,21,FALSE)</f>
        <v>5.13</v>
      </c>
      <c r="O190" s="108">
        <f>VLOOKUP(A190,'[2]Facility visit price 2010'!$B$1:$BR$233,33,FALSE)</f>
        <v>7.22</v>
      </c>
      <c r="P190" s="108">
        <f t="shared" si="27"/>
        <v>3.8457638652334554</v>
      </c>
      <c r="Q190" s="177">
        <f t="shared" si="28"/>
        <v>19.728768628647625</v>
      </c>
      <c r="R190" s="177">
        <f t="shared" si="29"/>
        <v>27.766415106985548</v>
      </c>
      <c r="S190" s="209">
        <f>VLOOKUP(B190,'3.2 Prices and Deflators'!$BI$3:$BL$196,4,FALSE)</f>
        <v>1</v>
      </c>
      <c r="T190" s="3" t="str">
        <f>VLOOKUP(B190,'3.1 Metadata'!$B$4:$I$197,2,FALSE)</f>
        <v>EUR</v>
      </c>
      <c r="U190" s="180">
        <v>7.22</v>
      </c>
    </row>
    <row r="191" spans="1:21" hidden="1" x14ac:dyDescent="0.25">
      <c r="A191" s="10" t="s">
        <v>573</v>
      </c>
      <c r="B191" s="31" t="s">
        <v>809</v>
      </c>
      <c r="C191" s="180">
        <v>6.92</v>
      </c>
      <c r="D191" s="179">
        <v>46.3</v>
      </c>
      <c r="E191" s="108">
        <f>VLOOKUP(B191,'3.2 Prices and Deflators'!$B$2:$BJ$196,61,FALSE)</f>
        <v>1.279425890903312</v>
      </c>
      <c r="F191" s="182">
        <f t="shared" si="30"/>
        <v>8.85362716505092</v>
      </c>
      <c r="G191" s="182">
        <f t="shared" si="31"/>
        <v>59.237418748823345</v>
      </c>
      <c r="H191" s="217" cm="1">
        <f t="array" ref="H191">IF($T191&lt;&gt;"",SUMPRODUCT(($A$200:$A$205=$T191)*($B$200:$B$205))*$C191,"")</f>
        <v>8.9584824899843838</v>
      </c>
      <c r="I191" s="217" cm="1">
        <f t="array" ref="I191">IF($T191&lt;&gt;"",SUMPRODUCT(($A$200:$A$205=$T191)*($B$200:$B$205))*$D191,"")</f>
        <v>59.938979665646954</v>
      </c>
      <c r="J191" s="224">
        <f>VLOOKUP(B191,'IP-OP new'!$C$6:$N$200,12,FALSE)</f>
        <v>8.1127167635191775</v>
      </c>
      <c r="K191" s="224">
        <f>VLOOKUP(B191,'IP-OP new'!$C$6:$N$200,11,FALSE)</f>
        <v>54.280171409095061</v>
      </c>
      <c r="L191" s="224" cm="1">
        <f t="array" ref="L191">IF($E191&lt;$B$205,$C191*$E191,SUMPRODUCT(($A$200:$A$205=$T191)*($B$200:$B$205))*$C191)</f>
        <v>8.85362716505092</v>
      </c>
      <c r="M191" s="224" cm="1">
        <f t="array" ref="M191">IF($E191&lt;$B$205,$D191*$E191,SUMPRODUCT(($A$200:$A$205=$T191)*($B$200:$B$205))*$D191)</f>
        <v>59.237418748823345</v>
      </c>
      <c r="N191" s="46">
        <f>VLOOKUP(A191,'[2]Facility visit price 2010'!$B$1:$BR$233,21,FALSE)</f>
        <v>6.92</v>
      </c>
      <c r="O191" s="108">
        <f>VLOOKUP(A191,'[2]Facility visit price 2010'!$B$1:$BR$233,33,FALSE)</f>
        <v>9.74</v>
      </c>
      <c r="P191" s="108">
        <f t="shared" si="27"/>
        <v>1.279425890903312</v>
      </c>
      <c r="Q191" s="177">
        <f t="shared" si="28"/>
        <v>8.85362716505092</v>
      </c>
      <c r="R191" s="177">
        <f t="shared" si="29"/>
        <v>12.46160817739826</v>
      </c>
      <c r="S191" s="209">
        <f>VLOOKUP(B191,'3.2 Prices and Deflators'!$BI$3:$BL$196,4,FALSE)</f>
        <v>0</v>
      </c>
      <c r="T191" s="3" t="str">
        <f>VLOOKUP(B191,'3.1 Metadata'!$B$4:$I$197,2,FALSE)</f>
        <v>WPR</v>
      </c>
      <c r="U191" s="180">
        <v>9.74</v>
      </c>
    </row>
    <row r="192" spans="1:21" hidden="1" x14ac:dyDescent="0.25">
      <c r="A192" s="10" t="s">
        <v>574</v>
      </c>
      <c r="B192" s="31" t="s">
        <v>810</v>
      </c>
      <c r="C192" s="180">
        <v>16.46</v>
      </c>
      <c r="D192" s="179">
        <v>152.59</v>
      </c>
      <c r="E192" s="108"/>
      <c r="F192" s="219" t="s">
        <v>56</v>
      </c>
      <c r="G192" s="219" t="s">
        <v>56</v>
      </c>
      <c r="H192" s="217" cm="1">
        <f t="array" ref="H192">IF($T192&lt;&gt;"",SUMPRODUCT(($A$200:$A$205=$T192)*($B$200:$B$205))*$C192,"")</f>
        <v>28.32229780244873</v>
      </c>
      <c r="I192" s="217" cm="1">
        <f t="array" ref="I192">IF($T192&lt;&gt;"",SUMPRODUCT(($A$200:$A$205=$T192)*($B$200:$B$205))*$D192,"")</f>
        <v>262.55768053922549</v>
      </c>
      <c r="J192" s="224" t="e">
        <f>VLOOKUP(B192,'IP-OP new'!$C$6:$N$200,12,FALSE)</f>
        <v>#DIV/0!</v>
      </c>
      <c r="K192" s="224" t="e">
        <f>VLOOKUP(B192,'IP-OP new'!$C$6:$N$200,11,FALSE)</f>
        <v>#DIV/0!</v>
      </c>
      <c r="L192" s="224" cm="1">
        <f t="array" ref="L192">IF($E192&lt;$B$201,$C192*$E192,SUMPRODUCT(($A$200:$A$205=$T192)*($B$200:$B$205))*$C192)</f>
        <v>0</v>
      </c>
      <c r="M192" s="224" cm="1">
        <f t="array" ref="M192">IF($E192&lt;$B$201,$D192*$E192,SUMPRODUCT(($A$200:$A$205=$T192)*($B$200:$B$205))*$D192)</f>
        <v>0</v>
      </c>
      <c r="N192" s="46">
        <f>VLOOKUP(A192,'[2]Facility visit price 2010'!$B$1:$BR$233,21,FALSE)</f>
        <v>16.46</v>
      </c>
      <c r="O192" s="108">
        <f>VLOOKUP(A192,'[2]Facility visit price 2010'!$B$1:$BR$233,33,FALSE)</f>
        <v>23.16</v>
      </c>
      <c r="P192" s="108">
        <f t="shared" si="27"/>
        <v>0</v>
      </c>
      <c r="Q192" s="178">
        <f t="shared" si="28"/>
        <v>0</v>
      </c>
      <c r="R192" s="178">
        <f t="shared" si="29"/>
        <v>0</v>
      </c>
      <c r="S192" s="209">
        <f>VLOOKUP(B192,'3.2 Prices and Deflators'!$BI$3:$BL$196,4,FALSE)</f>
        <v>0</v>
      </c>
      <c r="T192" s="3" t="str">
        <f>VLOOKUP(B192,'3.1 Metadata'!$B$4:$I$197,2,FALSE)</f>
        <v>AMR</v>
      </c>
      <c r="U192" s="180">
        <v>23.16</v>
      </c>
    </row>
    <row r="193" spans="1:21" x14ac:dyDescent="0.25">
      <c r="A193" s="10" t="s">
        <v>575</v>
      </c>
      <c r="B193" s="31" t="s">
        <v>811</v>
      </c>
      <c r="C193" s="180">
        <v>5.09</v>
      </c>
      <c r="D193" s="179">
        <v>30.31</v>
      </c>
      <c r="E193" s="108">
        <f>VLOOKUP(B193,'3.2 Prices and Deflators'!$B$2:$BJ$196,61,FALSE)</f>
        <v>1.6148919927693814</v>
      </c>
      <c r="F193" s="182">
        <f>C193*E193</f>
        <v>8.2198002431961505</v>
      </c>
      <c r="G193" s="182">
        <f>D193*E193</f>
        <v>48.947376300839949</v>
      </c>
      <c r="H193" s="217" cm="1">
        <f t="array" ref="H193">IF($T193&lt;&gt;"",SUMPRODUCT(($A$200:$A$205=$T193)*($B$200:$B$205))*$C193,"")</f>
        <v>6.589404028037646</v>
      </c>
      <c r="I193" s="217" cm="1">
        <f t="array" ref="I193">IF($T193&lt;&gt;"",SUMPRODUCT(($A$200:$A$205=$T193)*($B$200:$B$205))*$D193,"")</f>
        <v>39.238671137489398</v>
      </c>
      <c r="J193" s="224">
        <f>VLOOKUP(B193,'IP-OP new'!$C$6:$N$200,12,FALSE)</f>
        <v>6.209786636202355</v>
      </c>
      <c r="K193" s="224">
        <f>VLOOKUP(B193,'IP-OP new'!$C$6:$N$200,11,FALSE)</f>
        <v>36.978120421079247</v>
      </c>
      <c r="L193" s="224" cm="1">
        <f t="array" ref="L193">IF($E193&lt;$B$205,$C193*$E193,SUMPRODUCT(($A$200:$A$205=$T193)*($B$200:$B$205))*$C193)</f>
        <v>6.589404028037646</v>
      </c>
      <c r="M193" s="224" cm="1">
        <f t="array" ref="M193">IF($E193&lt;$B$205,$D193*$E193,SUMPRODUCT(($A$200:$A$205=$T193)*($B$200:$B$205))*$D193)</f>
        <v>39.238671137489398</v>
      </c>
      <c r="N193" s="46">
        <f>VLOOKUP(A193,'[2]Facility visit price 2010'!$B$1:$BR$233,21,FALSE)</f>
        <v>5.09</v>
      </c>
      <c r="O193" s="108">
        <f>VLOOKUP(A193,'[2]Facility visit price 2010'!$B$1:$BR$233,33,FALSE)</f>
        <v>7.16</v>
      </c>
      <c r="P193" s="108">
        <f t="shared" si="27"/>
        <v>1.6148919927693814</v>
      </c>
      <c r="Q193" s="177">
        <f t="shared" si="28"/>
        <v>8.2198002431961505</v>
      </c>
      <c r="R193" s="177">
        <f t="shared" si="29"/>
        <v>11.562626668228772</v>
      </c>
      <c r="S193" s="209">
        <f>VLOOKUP(B193,'3.2 Prices and Deflators'!$BI$3:$BL$196,4,FALSE)</f>
        <v>1</v>
      </c>
      <c r="T193" s="3" t="str">
        <f>VLOOKUP(B193,'3.1 Metadata'!$B$4:$I$197,2,FALSE)</f>
        <v>WPR</v>
      </c>
      <c r="U193" s="180">
        <v>7.16</v>
      </c>
    </row>
    <row r="194" spans="1:21" hidden="1" x14ac:dyDescent="0.25">
      <c r="A194" s="10" t="s">
        <v>576</v>
      </c>
      <c r="B194" s="31" t="s">
        <v>812</v>
      </c>
      <c r="C194" s="180">
        <v>4.22</v>
      </c>
      <c r="D194" s="179">
        <v>23.38</v>
      </c>
      <c r="E194" s="108">
        <f>VLOOKUP(B194,'3.2 Prices and Deflators'!$B$2:$BJ$196,61,FALSE)</f>
        <v>0</v>
      </c>
      <c r="F194" s="219" t="s">
        <v>56</v>
      </c>
      <c r="G194" s="219" t="s">
        <v>56</v>
      </c>
      <c r="H194" s="217" cm="1">
        <f t="array" ref="H194">IF($T194&lt;&gt;"",SUMPRODUCT(($A$200:$A$205=$T194)*($B$200:$B$205))*$C194,"")</f>
        <v>10.316130775878294</v>
      </c>
      <c r="I194" s="217" cm="1">
        <f t="array" ref="I194">IF($T194&lt;&gt;"",SUMPRODUCT(($A$200:$A$205=$T194)*($B$200:$B$205))*$D194,"")</f>
        <v>57.154297995268841</v>
      </c>
      <c r="J194" s="224" t="e">
        <f>VLOOKUP(B194,'IP-OP new'!$C$6:$N$200,12,FALSE)</f>
        <v>#REF!</v>
      </c>
      <c r="K194" s="224" t="e">
        <f>VLOOKUP(B194,'IP-OP new'!$C$6:$N$200,11,FALSE)</f>
        <v>#REF!</v>
      </c>
      <c r="L194" s="224" cm="1">
        <f t="array" ref="L194">IF($E194&lt;$B$202,$C194*$E194,SUMPRODUCT(($A$200:$A$205=$T194)*($B$200:$B$205))*$C194)</f>
        <v>0</v>
      </c>
      <c r="M194" s="224" cm="1">
        <f t="array" ref="M194">IF($E194&lt;$B$202,$D194*$E194,SUMPRODUCT(($A$200:$A$205=$T194)*($B$200:$B$205))*$D194)</f>
        <v>0</v>
      </c>
      <c r="N194" s="46">
        <f>VLOOKUP(A194,'[2]Facility visit price 2010'!$B$1:$BR$233,21,FALSE)</f>
        <v>4.22</v>
      </c>
      <c r="O194" s="108">
        <f>VLOOKUP(A194,'[2]Facility visit price 2010'!$B$1:$BR$233,33,FALSE)</f>
        <v>5.93</v>
      </c>
      <c r="P194" s="108">
        <f t="shared" si="27"/>
        <v>0</v>
      </c>
      <c r="Q194" s="177">
        <f t="shared" si="28"/>
        <v>0</v>
      </c>
      <c r="R194" s="177">
        <f t="shared" si="29"/>
        <v>0</v>
      </c>
      <c r="S194" s="209">
        <f>VLOOKUP(B194,'3.2 Prices and Deflators'!$BI$3:$BL$196,4,FALSE)</f>
        <v>0</v>
      </c>
      <c r="T194" s="3" t="str">
        <f>VLOOKUP(B194,'3.1 Metadata'!$B$4:$I$197,2,FALSE)</f>
        <v>EMR</v>
      </c>
      <c r="U194" s="180">
        <v>5.93</v>
      </c>
    </row>
    <row r="195" spans="1:21" hidden="1" x14ac:dyDescent="0.25">
      <c r="A195" s="10" t="s">
        <v>577</v>
      </c>
      <c r="B195" s="30" t="s">
        <v>813</v>
      </c>
      <c r="C195" s="179">
        <v>2.74</v>
      </c>
      <c r="D195" s="179">
        <v>12.9</v>
      </c>
      <c r="E195" s="108">
        <f>VLOOKUP(B195,'3.2 Prices and Deflators'!$B$2:$BJ$196,61,FALSE)</f>
        <v>2.1202933688859873</v>
      </c>
      <c r="F195" s="182">
        <f>C195*E195</f>
        <v>5.8096038307476059</v>
      </c>
      <c r="G195" s="182">
        <f>D195*E195</f>
        <v>27.351784458629236</v>
      </c>
      <c r="H195" s="217" cm="1">
        <f t="array" ref="H195">IF($T195&lt;&gt;"",SUMPRODUCT(($A$200:$A$205=$T195)*($B$200:$B$205))*$C195,"")</f>
        <v>5.1727542198754595</v>
      </c>
      <c r="I195" s="217" cm="1">
        <f t="array" ref="I195">IF($T195&lt;&gt;"",SUMPRODUCT(($A$200:$A$205=$T195)*($B$200:$B$205))*$D195,"")</f>
        <v>24.353477896493949</v>
      </c>
      <c r="J195" s="224">
        <f>VLOOKUP(B195,'IP-OP new'!$C$6:$N$200,12,FALSE)</f>
        <v>2.6934573777471535</v>
      </c>
      <c r="K195" s="224">
        <f>VLOOKUP(B195,'IP-OP new'!$C$6:$N$200,11,FALSE)</f>
        <v>12.68087597552492</v>
      </c>
      <c r="L195" s="224" cm="1">
        <f t="array" ref="L195">IF($E195&lt;$B$200,$C195*$E195,SUMPRODUCT(($A$200:$A$205=$T195)*($B$200:$B$205))*$C195)</f>
        <v>5.1727542198754595</v>
      </c>
      <c r="M195" s="224" cm="1">
        <f t="array" ref="M195">IF($E195&lt;$B$200,$D195*$E195,SUMPRODUCT(($A$200:$A$205=$T195)*($B$200:$B$205))*$D195)</f>
        <v>24.353477896493949</v>
      </c>
      <c r="N195" s="46">
        <f>VLOOKUP(A195,'[2]Facility visit price 2010'!$B$1:$BR$233,21,FALSE)</f>
        <v>2.74</v>
      </c>
      <c r="O195" s="108">
        <f>VLOOKUP(A195,'[2]Facility visit price 2010'!$B$1:$BR$233,33,FALSE)</f>
        <v>3.85</v>
      </c>
      <c r="P195" s="108">
        <f t="shared" si="27"/>
        <v>2.1202933688859873</v>
      </c>
      <c r="Q195" s="177">
        <f t="shared" ref="Q195:Q196" si="32">N195*P195</f>
        <v>5.8096038307476059</v>
      </c>
      <c r="R195" s="177">
        <f t="shared" si="29"/>
        <v>8.163129470211052</v>
      </c>
      <c r="S195" s="209">
        <f>VLOOKUP(B195,'3.2 Prices and Deflators'!$BI$3:$BL$196,4,FALSE)</f>
        <v>0</v>
      </c>
      <c r="T195" s="3" t="str">
        <f>VLOOKUP(B195,'3.1 Metadata'!$B$4:$I$197,2,FALSE)</f>
        <v>AFR</v>
      </c>
      <c r="U195" s="179">
        <v>3.85</v>
      </c>
    </row>
    <row r="196" spans="1:21" hidden="1" x14ac:dyDescent="0.25">
      <c r="A196" s="10" t="s">
        <v>578</v>
      </c>
      <c r="B196" s="30" t="s">
        <v>814</v>
      </c>
      <c r="C196" s="179">
        <v>0</v>
      </c>
      <c r="D196" s="179">
        <v>0</v>
      </c>
      <c r="E196" s="108">
        <f>VLOOKUP(B196,'3.2 Prices and Deflators'!$B$2:$BJ$196,61,FALSE)</f>
        <v>10.59079847947811</v>
      </c>
      <c r="F196" s="182">
        <f>C196*E196</f>
        <v>0</v>
      </c>
      <c r="G196" s="182">
        <f>D196*E196</f>
        <v>0</v>
      </c>
      <c r="H196" s="217" cm="1">
        <f t="array" ref="H196">IF($T196&lt;&gt;"",SUMPRODUCT(($A$200:$A$205=$T196)*($B$200:$B$205))*$C196,"")</f>
        <v>0</v>
      </c>
      <c r="I196" s="217" cm="1">
        <f t="array" ref="I196">IF($T196&lt;&gt;"",SUMPRODUCT(($A$200:$A$205=$T196)*($B$200:$B$205))*$D196,"")</f>
        <v>0</v>
      </c>
      <c r="J196" s="224">
        <f>VLOOKUP(B196,'IP-OP new'!$C$6:$N$200,12,FALSE)</f>
        <v>0</v>
      </c>
      <c r="K196" s="224">
        <f>VLOOKUP(B196,'IP-OP new'!$C$6:$N$200,11,FALSE)</f>
        <v>0</v>
      </c>
      <c r="L196" s="224" cm="1">
        <f t="array" ref="L196">IF($E196&lt;$B$200,$C196*$E196,SUMPRODUCT(($A$200:$A$205=$T196)*($B$200:$B$205))*$C196)</f>
        <v>0</v>
      </c>
      <c r="M196" s="224" cm="1">
        <f t="array" ref="M196">IF($E196&lt;$B$200,$D196*$E196,SUMPRODUCT(($A$200:$A$205=$T196)*($B$200:$B$205))*$D196)</f>
        <v>0</v>
      </c>
      <c r="N196" s="174">
        <f>VLOOKUP(A196,'[2]Facility visit price 2010'!$B$1:$BR$233,21,FALSE)</f>
        <v>0</v>
      </c>
      <c r="O196" s="108">
        <f>VLOOKUP(A196,'[2]Facility visit price 2010'!$B$1:$BR$233,33,FALSE)</f>
        <v>0</v>
      </c>
      <c r="P196" s="108">
        <f t="shared" si="27"/>
        <v>10.59079847947811</v>
      </c>
      <c r="Q196" s="177">
        <f t="shared" si="32"/>
        <v>0</v>
      </c>
      <c r="R196" s="177">
        <f t="shared" si="29"/>
        <v>0</v>
      </c>
      <c r="S196" s="209">
        <f>VLOOKUP(B196,'3.2 Prices and Deflators'!$BI$3:$BL$196,4,FALSE)</f>
        <v>0</v>
      </c>
      <c r="T196" s="3" t="str">
        <f>VLOOKUP(B196,'3.1 Metadata'!$B$4:$I$197,2,FALSE)</f>
        <v>AFR</v>
      </c>
      <c r="U196" s="179">
        <v>0</v>
      </c>
    </row>
    <row r="197" spans="1:21" x14ac:dyDescent="0.25">
      <c r="B197" s="35"/>
      <c r="C197" s="220"/>
      <c r="D197" s="220"/>
      <c r="E197" s="221"/>
      <c r="F197" s="223"/>
      <c r="G197" s="223"/>
      <c r="H197" s="223"/>
      <c r="I197" s="223"/>
      <c r="J197" s="77"/>
      <c r="L197" s="77"/>
      <c r="O197" s="221"/>
      <c r="P197" s="221"/>
      <c r="Q197" s="221"/>
      <c r="R197" s="221"/>
      <c r="S197" s="49">
        <f>SUBTOTAL(9,S3:S196)</f>
        <v>62</v>
      </c>
      <c r="T197" s="49"/>
      <c r="U197" s="220"/>
    </row>
    <row r="198" spans="1:21" outlineLevel="1" x14ac:dyDescent="0.25">
      <c r="A198" s="29" t="s">
        <v>56</v>
      </c>
      <c r="B198" s="34" t="s">
        <v>56</v>
      </c>
      <c r="C198" s="34" t="s">
        <v>56</v>
      </c>
      <c r="D198" s="34" t="s">
        <v>56</v>
      </c>
      <c r="E198" s="49" t="s">
        <v>56</v>
      </c>
      <c r="F198" s="34" t="s">
        <v>56</v>
      </c>
      <c r="G198" s="34" t="s">
        <v>56</v>
      </c>
      <c r="H198" s="34" t="s">
        <v>56</v>
      </c>
      <c r="I198" s="34" t="s">
        <v>56</v>
      </c>
      <c r="J198" s="29" t="s">
        <v>56</v>
      </c>
      <c r="K198" s="29" t="s">
        <v>56</v>
      </c>
      <c r="L198" s="29" t="s">
        <v>56</v>
      </c>
      <c r="M198" s="29" t="s">
        <v>56</v>
      </c>
      <c r="N198" s="29" t="s">
        <v>56</v>
      </c>
      <c r="O198" s="29" t="s">
        <v>56</v>
      </c>
      <c r="P198" s="49" t="s">
        <v>56</v>
      </c>
      <c r="Q198" s="29" t="s">
        <v>56</v>
      </c>
      <c r="R198" s="29" t="s">
        <v>56</v>
      </c>
      <c r="S198" s="49" t="s">
        <v>56</v>
      </c>
      <c r="T198" s="29" t="s">
        <v>56</v>
      </c>
      <c r="U198" s="34" t="s">
        <v>56</v>
      </c>
    </row>
    <row r="199" spans="1:21" x14ac:dyDescent="0.25">
      <c r="A199" s="89" t="s">
        <v>1046</v>
      </c>
      <c r="B199" s="215" t="s">
        <v>1047</v>
      </c>
      <c r="C199" s="215" t="s">
        <v>1048</v>
      </c>
      <c r="D199" s="34" t="s">
        <v>56</v>
      </c>
      <c r="E199" s="49" t="s">
        <v>56</v>
      </c>
      <c r="F199" s="34" t="s">
        <v>56</v>
      </c>
      <c r="G199" s="34" t="s">
        <v>56</v>
      </c>
      <c r="H199" s="34" t="s">
        <v>56</v>
      </c>
      <c r="I199" s="34" t="s">
        <v>56</v>
      </c>
      <c r="J199" s="29" t="s">
        <v>56</v>
      </c>
      <c r="K199" s="29" t="s">
        <v>56</v>
      </c>
      <c r="L199" s="29" t="s">
        <v>56</v>
      </c>
      <c r="M199" s="29" t="s">
        <v>56</v>
      </c>
      <c r="N199" s="29" t="s">
        <v>56</v>
      </c>
      <c r="O199" s="29" t="s">
        <v>56</v>
      </c>
      <c r="P199" s="49" t="s">
        <v>56</v>
      </c>
      <c r="Q199" s="29" t="s">
        <v>56</v>
      </c>
      <c r="R199" s="29" t="s">
        <v>56</v>
      </c>
      <c r="S199" s="49" t="s">
        <v>56</v>
      </c>
      <c r="T199" s="29" t="s">
        <v>56</v>
      </c>
      <c r="U199" s="34" t="s">
        <v>56</v>
      </c>
    </row>
    <row r="200" spans="1:21" x14ac:dyDescent="0.25">
      <c r="A200" s="213" t="s">
        <v>617</v>
      </c>
      <c r="B200" s="222">
        <f>AVERAGEIF($T$3:$T$196,A200,$E$3:$E$196)</f>
        <v>1.8878665036041822</v>
      </c>
      <c r="C200" s="222" cm="1">
        <f t="array" ref="C200">MEDIAN(IF($T$3:$T$196=A200,$E$3:$E$196))</f>
        <v>1.5174917597165178</v>
      </c>
      <c r="D200" s="34" t="s">
        <v>56</v>
      </c>
      <c r="E200" s="49" t="s">
        <v>56</v>
      </c>
      <c r="F200" s="34" t="s">
        <v>56</v>
      </c>
      <c r="G200" s="34" t="s">
        <v>56</v>
      </c>
      <c r="H200" s="34" t="s">
        <v>56</v>
      </c>
      <c r="I200" s="34" t="s">
        <v>56</v>
      </c>
      <c r="J200" s="29" t="s">
        <v>56</v>
      </c>
      <c r="K200" s="29" t="s">
        <v>56</v>
      </c>
      <c r="L200" s="29" t="s">
        <v>56</v>
      </c>
      <c r="M200" s="29" t="s">
        <v>56</v>
      </c>
      <c r="N200" s="29" t="s">
        <v>56</v>
      </c>
      <c r="O200" s="29" t="s">
        <v>56</v>
      </c>
      <c r="P200" s="49" t="s">
        <v>56</v>
      </c>
      <c r="Q200" s="29" t="s">
        <v>56</v>
      </c>
      <c r="R200" s="29" t="s">
        <v>56</v>
      </c>
      <c r="S200" s="49" t="s">
        <v>56</v>
      </c>
      <c r="T200" s="29" t="s">
        <v>56</v>
      </c>
      <c r="U200" s="34" t="s">
        <v>56</v>
      </c>
    </row>
    <row r="201" spans="1:21" x14ac:dyDescent="0.25">
      <c r="A201" s="213" t="s">
        <v>623</v>
      </c>
      <c r="B201" s="222">
        <f t="shared" ref="B201:B205" si="33">AVERAGEIF($T$3:$T$196,A201,$E$3:$E$196)</f>
        <v>1.7206742285813323</v>
      </c>
      <c r="C201" s="222" cm="1">
        <f t="array" ref="C201">MEDIAN(IF($T$3:$T$196=A201,$E$3:$E$196))</f>
        <v>1.3168063442448368</v>
      </c>
      <c r="D201" s="34" t="s">
        <v>56</v>
      </c>
      <c r="E201" s="49" t="s">
        <v>56</v>
      </c>
      <c r="F201" s="34" t="s">
        <v>56</v>
      </c>
      <c r="G201" s="34" t="s">
        <v>56</v>
      </c>
      <c r="H201" s="34" t="s">
        <v>56</v>
      </c>
      <c r="I201" s="34" t="s">
        <v>56</v>
      </c>
      <c r="J201" s="29" t="s">
        <v>56</v>
      </c>
      <c r="K201" s="29" t="s">
        <v>56</v>
      </c>
      <c r="L201" s="29" t="s">
        <v>56</v>
      </c>
      <c r="M201" s="29" t="s">
        <v>56</v>
      </c>
      <c r="N201" s="29" t="s">
        <v>56</v>
      </c>
      <c r="O201" s="29" t="s">
        <v>56</v>
      </c>
      <c r="P201" s="49" t="s">
        <v>56</v>
      </c>
      <c r="Q201" s="29" t="s">
        <v>56</v>
      </c>
      <c r="R201" s="29" t="s">
        <v>56</v>
      </c>
      <c r="S201" s="49" t="s">
        <v>56</v>
      </c>
      <c r="T201" s="29" t="s">
        <v>56</v>
      </c>
      <c r="U201" s="34" t="s">
        <v>56</v>
      </c>
    </row>
    <row r="202" spans="1:21" x14ac:dyDescent="0.25">
      <c r="A202" s="213" t="s">
        <v>611</v>
      </c>
      <c r="B202" s="222">
        <f t="shared" si="33"/>
        <v>2.4445807525777949</v>
      </c>
      <c r="C202" s="222" cm="1">
        <f t="array" ref="C202">MEDIAN(IF($T$3:$T$196=A202,$E$3:$E$196))</f>
        <v>1.1264536300674874</v>
      </c>
      <c r="D202" s="34" t="s">
        <v>56</v>
      </c>
      <c r="E202" s="49" t="s">
        <v>56</v>
      </c>
      <c r="F202" s="34" t="s">
        <v>56</v>
      </c>
      <c r="G202" s="34" t="s">
        <v>56</v>
      </c>
      <c r="H202" s="34" t="s">
        <v>56</v>
      </c>
      <c r="I202" s="34" t="s">
        <v>56</v>
      </c>
      <c r="J202" s="29" t="s">
        <v>56</v>
      </c>
      <c r="K202" s="29" t="s">
        <v>56</v>
      </c>
      <c r="L202" s="29" t="s">
        <v>56</v>
      </c>
      <c r="M202" s="29" t="s">
        <v>56</v>
      </c>
      <c r="N202" s="29" t="s">
        <v>56</v>
      </c>
      <c r="O202" s="29" t="s">
        <v>56</v>
      </c>
      <c r="P202" s="49" t="s">
        <v>56</v>
      </c>
      <c r="Q202" s="29" t="s">
        <v>56</v>
      </c>
      <c r="R202" s="29" t="s">
        <v>56</v>
      </c>
      <c r="S202" s="49" t="s">
        <v>56</v>
      </c>
      <c r="T202" s="29" t="s">
        <v>56</v>
      </c>
      <c r="U202" s="34" t="s">
        <v>56</v>
      </c>
    </row>
    <row r="203" spans="1:21" x14ac:dyDescent="0.25">
      <c r="A203" s="213" t="s">
        <v>614</v>
      </c>
      <c r="B203" s="222">
        <f t="shared" si="33"/>
        <v>1.4875400253076796</v>
      </c>
      <c r="C203" s="222" cm="1">
        <f t="array" ref="C203">MEDIAN(IF($T$3:$T$196=A203,$E$3:$E$196))</f>
        <v>1.1748698856113657</v>
      </c>
      <c r="D203" s="34" t="s">
        <v>56</v>
      </c>
      <c r="E203" s="49" t="s">
        <v>56</v>
      </c>
      <c r="F203" s="34" t="s">
        <v>56</v>
      </c>
      <c r="G203" s="34" t="s">
        <v>56</v>
      </c>
      <c r="H203" s="34" t="s">
        <v>56</v>
      </c>
      <c r="I203" s="34" t="s">
        <v>56</v>
      </c>
      <c r="J203" s="29" t="s">
        <v>56</v>
      </c>
      <c r="K203" s="29" t="s">
        <v>56</v>
      </c>
      <c r="L203" s="29" t="s">
        <v>56</v>
      </c>
      <c r="M203" s="29" t="s">
        <v>56</v>
      </c>
      <c r="N203" s="29" t="s">
        <v>56</v>
      </c>
      <c r="O203" s="29" t="s">
        <v>56</v>
      </c>
      <c r="P203" s="49" t="s">
        <v>56</v>
      </c>
      <c r="Q203" s="29" t="s">
        <v>56</v>
      </c>
      <c r="R203" s="29" t="s">
        <v>56</v>
      </c>
      <c r="S203" s="49" t="s">
        <v>56</v>
      </c>
      <c r="T203" s="29" t="s">
        <v>56</v>
      </c>
      <c r="U203" s="34" t="s">
        <v>56</v>
      </c>
    </row>
    <row r="204" spans="1:21" x14ac:dyDescent="0.25">
      <c r="A204" s="213" t="s">
        <v>633</v>
      </c>
      <c r="B204" s="222">
        <f t="shared" si="33"/>
        <v>1.5710789559340914</v>
      </c>
      <c r="C204" s="222" cm="1">
        <f t="array" ref="C204">MEDIAN(IF($T$3:$T$196=A204,$E$3:$E$196))</f>
        <v>1.5190146539490721</v>
      </c>
      <c r="D204" s="34" t="s">
        <v>56</v>
      </c>
      <c r="E204" s="49" t="s">
        <v>56</v>
      </c>
      <c r="F204" s="34" t="s">
        <v>56</v>
      </c>
      <c r="G204" s="34" t="s">
        <v>56</v>
      </c>
      <c r="H204" s="34" t="s">
        <v>56</v>
      </c>
      <c r="I204" s="34" t="s">
        <v>56</v>
      </c>
      <c r="J204" s="29" t="s">
        <v>56</v>
      </c>
      <c r="K204" s="29" t="s">
        <v>56</v>
      </c>
      <c r="L204" s="29" t="s">
        <v>56</v>
      </c>
      <c r="M204" s="29" t="s">
        <v>56</v>
      </c>
      <c r="N204" s="29" t="s">
        <v>56</v>
      </c>
      <c r="O204" s="29" t="s">
        <v>56</v>
      </c>
      <c r="P204" s="49" t="s">
        <v>56</v>
      </c>
      <c r="Q204" s="29" t="s">
        <v>56</v>
      </c>
      <c r="R204" s="29" t="s">
        <v>56</v>
      </c>
      <c r="S204" s="49" t="s">
        <v>56</v>
      </c>
      <c r="T204" s="29" t="s">
        <v>56</v>
      </c>
      <c r="U204" s="34" t="s">
        <v>56</v>
      </c>
    </row>
    <row r="205" spans="1:21" x14ac:dyDescent="0.25">
      <c r="A205" s="214" t="s">
        <v>627</v>
      </c>
      <c r="B205" s="90">
        <f t="shared" si="33"/>
        <v>1.2945783945064138</v>
      </c>
      <c r="C205" s="90" cm="1">
        <f t="array" ref="C205">MEDIAN(IF($T$3:$T$196=A205,$E$3:$E$196))</f>
        <v>1.2648579433801546</v>
      </c>
      <c r="D205" s="34" t="s">
        <v>56</v>
      </c>
      <c r="E205" s="49" t="s">
        <v>56</v>
      </c>
      <c r="F205" s="34" t="s">
        <v>56</v>
      </c>
      <c r="G205" s="34" t="s">
        <v>56</v>
      </c>
      <c r="H205" s="34" t="s">
        <v>56</v>
      </c>
      <c r="I205" s="34" t="s">
        <v>56</v>
      </c>
      <c r="J205" s="29" t="s">
        <v>56</v>
      </c>
      <c r="K205" s="29" t="s">
        <v>56</v>
      </c>
      <c r="L205" s="29" t="s">
        <v>56</v>
      </c>
      <c r="M205" s="29" t="s">
        <v>56</v>
      </c>
      <c r="N205" s="29" t="s">
        <v>56</v>
      </c>
      <c r="O205" s="29" t="s">
        <v>56</v>
      </c>
      <c r="P205" s="49" t="s">
        <v>56</v>
      </c>
      <c r="Q205" s="29" t="s">
        <v>56</v>
      </c>
      <c r="R205" s="29" t="s">
        <v>56</v>
      </c>
      <c r="S205" s="49" t="s">
        <v>56</v>
      </c>
      <c r="T205" s="29" t="s">
        <v>56</v>
      </c>
      <c r="U205" s="34" t="s">
        <v>56</v>
      </c>
    </row>
    <row r="1048576" ht="15" customHeight="1" x14ac:dyDescent="0.25"/>
  </sheetData>
  <autoFilter ref="A2:S205" xr:uid="{B7823CA2-CAD9-4D13-AE2A-83B1C70B9763}">
    <filterColumn colId="18">
      <filters blank="1">
        <filter val="1"/>
        <filter val="62"/>
      </filters>
    </filterColumn>
  </autoFilter>
  <sortState xmlns:xlrd2="http://schemas.microsoft.com/office/spreadsheetml/2017/richdata2" ref="A3:T196">
    <sortCondition ref="A3:A196"/>
  </sortState>
  <mergeCells count="4">
    <mergeCell ref="F1:G1"/>
    <mergeCell ref="H1:I1"/>
    <mergeCell ref="J1:K1"/>
    <mergeCell ref="L1:M1"/>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39FB6-F983-4376-9911-9BCF3E7BF306}">
  <sheetPr codeName="Sheet23" filterMode="1"/>
  <dimension ref="A1:Q200"/>
  <sheetViews>
    <sheetView zoomScale="85" zoomScaleNormal="85" workbookViewId="0">
      <selection activeCell="D6" sqref="D6"/>
    </sheetView>
  </sheetViews>
  <sheetFormatPr defaultRowHeight="15" x14ac:dyDescent="0.25"/>
  <cols>
    <col min="1" max="1" width="9.140625" style="29"/>
    <col min="2" max="2" width="40.5703125" style="29" bestFit="1" customWidth="1"/>
    <col min="3" max="3" width="20.7109375" style="409" customWidth="1"/>
    <col min="4" max="4" width="14.5703125" style="49" bestFit="1" customWidth="1"/>
    <col min="5" max="5" width="14.5703125" style="408" bestFit="1" customWidth="1"/>
    <col min="6" max="6" width="14" style="29" bestFit="1" customWidth="1"/>
    <col min="7" max="7" width="10.85546875" style="269" customWidth="1"/>
    <col min="8" max="8" width="10.85546875" style="29" customWidth="1"/>
    <col min="9" max="9" width="10.85546875" style="269" bestFit="1" customWidth="1"/>
    <col min="10" max="10" width="9.5703125" style="265" bestFit="1" customWidth="1"/>
    <col min="11" max="11" width="14.7109375" style="29" bestFit="1" customWidth="1"/>
    <col min="12" max="12" width="14.7109375" style="269" bestFit="1" customWidth="1"/>
    <col min="13" max="13" width="14" style="29" bestFit="1" customWidth="1"/>
    <col min="14" max="14" width="10.85546875" style="269" bestFit="1" customWidth="1"/>
    <col min="15" max="16384" width="9.140625" style="29"/>
  </cols>
  <sheetData>
    <row r="1" spans="1:17" x14ac:dyDescent="0.25">
      <c r="F1" s="727" t="s">
        <v>1049</v>
      </c>
      <c r="G1" s="728"/>
      <c r="H1" s="29" t="s">
        <v>1050</v>
      </c>
    </row>
    <row r="2" spans="1:17" s="98" customFormat="1" x14ac:dyDescent="0.25">
      <c r="C2" s="184"/>
      <c r="D2" s="437" t="s">
        <v>1051</v>
      </c>
      <c r="E2" s="436" t="s">
        <v>1052</v>
      </c>
      <c r="F2" s="437" t="s">
        <v>1051</v>
      </c>
      <c r="G2" s="436" t="s">
        <v>1052</v>
      </c>
      <c r="H2" s="437" t="s">
        <v>1051</v>
      </c>
      <c r="I2" s="436" t="s">
        <v>1052</v>
      </c>
      <c r="J2" s="438"/>
      <c r="K2" s="437" t="s">
        <v>1051</v>
      </c>
      <c r="L2" s="436" t="s">
        <v>1052</v>
      </c>
      <c r="M2" s="437" t="s">
        <v>1051</v>
      </c>
      <c r="N2" s="436" t="s">
        <v>1052</v>
      </c>
    </row>
    <row r="3" spans="1:17" s="425" customFormat="1" ht="12.75" x14ac:dyDescent="0.2">
      <c r="C3" s="435"/>
      <c r="D3" s="433" t="s">
        <v>1053</v>
      </c>
      <c r="E3" s="432" t="s">
        <v>1053</v>
      </c>
      <c r="F3" s="433" t="s">
        <v>1054</v>
      </c>
      <c r="G3" s="432" t="s">
        <v>1054</v>
      </c>
      <c r="H3" s="433" t="s">
        <v>1054</v>
      </c>
      <c r="I3" s="432" t="s">
        <v>1054</v>
      </c>
      <c r="J3" s="434"/>
      <c r="K3" s="433" t="s">
        <v>1055</v>
      </c>
      <c r="L3" s="432" t="s">
        <v>1055</v>
      </c>
      <c r="M3" s="433" t="s">
        <v>1056</v>
      </c>
      <c r="N3" s="432" t="s">
        <v>1056</v>
      </c>
    </row>
    <row r="4" spans="1:17" s="425" customFormat="1" ht="12.75" x14ac:dyDescent="0.2">
      <c r="C4" s="435"/>
      <c r="D4" s="433" t="s">
        <v>380</v>
      </c>
      <c r="E4" s="432" t="s">
        <v>1057</v>
      </c>
      <c r="F4" s="433" t="s">
        <v>380</v>
      </c>
      <c r="G4" s="432" t="s">
        <v>1057</v>
      </c>
      <c r="H4" s="433" t="s">
        <v>380</v>
      </c>
      <c r="I4" s="432" t="s">
        <v>1057</v>
      </c>
      <c r="J4" s="434" t="s">
        <v>1058</v>
      </c>
      <c r="K4" s="433" t="s">
        <v>380</v>
      </c>
      <c r="L4" s="432" t="s">
        <v>1057</v>
      </c>
      <c r="M4" s="433" t="s">
        <v>380</v>
      </c>
      <c r="N4" s="432" t="s">
        <v>1057</v>
      </c>
    </row>
    <row r="5" spans="1:17" s="425" customFormat="1" ht="12.75" x14ac:dyDescent="0.2">
      <c r="B5" s="431" t="s">
        <v>1059</v>
      </c>
      <c r="C5" s="430" t="s">
        <v>1060</v>
      </c>
      <c r="D5" s="427" t="s">
        <v>1061</v>
      </c>
      <c r="E5" s="426" t="s">
        <v>1061</v>
      </c>
      <c r="F5" s="427" t="s">
        <v>1062</v>
      </c>
      <c r="G5" s="426" t="s">
        <v>1062</v>
      </c>
      <c r="H5" s="427" t="s">
        <v>1062</v>
      </c>
      <c r="I5" s="426" t="s">
        <v>1062</v>
      </c>
      <c r="J5" s="429" t="s">
        <v>1063</v>
      </c>
      <c r="K5" s="428" t="s">
        <v>1064</v>
      </c>
      <c r="L5" s="428" t="s">
        <v>1064</v>
      </c>
      <c r="M5" s="427" t="s">
        <v>1062</v>
      </c>
      <c r="N5" s="426" t="s">
        <v>1062</v>
      </c>
      <c r="O5" s="425" t="s">
        <v>825</v>
      </c>
    </row>
    <row r="6" spans="1:17" x14ac:dyDescent="0.25">
      <c r="A6">
        <v>1</v>
      </c>
      <c r="B6" t="s">
        <v>384</v>
      </c>
      <c r="C6" s="213" t="s">
        <v>610</v>
      </c>
      <c r="D6" s="22">
        <v>4.18</v>
      </c>
      <c r="E6" s="423">
        <v>1.21</v>
      </c>
      <c r="F6" s="422">
        <v>66.921800000000005</v>
      </c>
      <c r="G6" s="416">
        <v>19.372099999999996</v>
      </c>
      <c r="H6" s="422">
        <f>D6*VLOOKUP(C6,'3.2 Prices and Deflators'!$B$3:$BJ$196,46,FALSE)</f>
        <v>60.805324697656332</v>
      </c>
      <c r="I6" s="416">
        <f>E6*VLOOKUP(C6,'3.2 Prices and Deflators'!$B$3:$BJ$196,46,FALSE)</f>
        <v>17.601541359847886</v>
      </c>
      <c r="J6" s="421">
        <f>VLOOKUP(C6,'3.2 Prices and Deflators'!$B$3:$BL$197,61,FALSE)</f>
        <v>1.4712942200797723</v>
      </c>
      <c r="K6" s="417">
        <f>F6*$J6</f>
        <v>98.461657537334517</v>
      </c>
      <c r="L6" s="416">
        <f>G6*$J6</f>
        <v>28.502058760807351</v>
      </c>
      <c r="M6" s="447">
        <f>K6/VLOOKUP(C6,'3.2 Prices and Deflators'!$B$3:$BJ$196,55,FALSE)</f>
        <v>5.4858746587136942</v>
      </c>
      <c r="N6" s="448">
        <f>L6/VLOOKUP(C6,'3.2 Prices and Deflators'!$B$3:$BJ$196,55,FALSE)</f>
        <v>1.5880163485750163</v>
      </c>
      <c r="O6">
        <f>VLOOKUP(C6,'3.2 Prices and Deflators'!$B$3:$BL$196,63,FALSE)</f>
        <v>1</v>
      </c>
      <c r="P6" s="439"/>
      <c r="Q6" s="439"/>
    </row>
    <row r="7" spans="1:17" hidden="1" x14ac:dyDescent="0.25">
      <c r="A7">
        <v>2</v>
      </c>
      <c r="B7" t="s">
        <v>386</v>
      </c>
      <c r="C7" s="213" t="s">
        <v>613</v>
      </c>
      <c r="D7" s="22">
        <v>103.2</v>
      </c>
      <c r="E7" s="423">
        <v>12.39</v>
      </c>
      <c r="F7" s="422">
        <v>4723.0197147119998</v>
      </c>
      <c r="G7" s="416">
        <v>567.03695993489998</v>
      </c>
      <c r="H7" s="422">
        <f>D7*VLOOKUP(C7,'3.2 Prices and Deflators'!$B$3:$BJ$196,46,FALSE)</f>
        <v>4561.0493222635096</v>
      </c>
      <c r="I7" s="416">
        <f>E7/VLOOKUP(C7,'3.2 Prices and Deflators'!$B$3:$BJ$196,46,FALSE)</f>
        <v>0.2803407526769402</v>
      </c>
      <c r="J7" s="421">
        <f>VLOOKUP(C7,'3.2 Prices and Deflators'!$B$3:$BL$197,61,FALSE)</f>
        <v>1.0963247261665023</v>
      </c>
      <c r="K7" s="417">
        <f t="shared" ref="K7:K37" si="0">F7*$J7</f>
        <v>5177.9632954106255</v>
      </c>
      <c r="L7" s="416">
        <f t="shared" ref="L7:L37" si="1">G7*$J7</f>
        <v>621.65663982691513</v>
      </c>
      <c r="M7" s="447">
        <f>K7/VLOOKUP(C7,'3.2 Prices and Deflators'!$B$3:$BJ$196,55,FALSE)</f>
        <v>122.41696199451572</v>
      </c>
      <c r="N7" s="448">
        <f>L7/VLOOKUP(C7,'3.2 Prices and Deflators'!$B$3:$BJ$196,55,FALSE)</f>
        <v>14.697152704574123</v>
      </c>
      <c r="O7">
        <f>VLOOKUP(C7,'3.2 Prices and Deflators'!$B$3:$BL$196,63,FALSE)</f>
        <v>0</v>
      </c>
    </row>
    <row r="8" spans="1:17" x14ac:dyDescent="0.25">
      <c r="A8">
        <v>3</v>
      </c>
      <c r="B8" t="s">
        <v>387</v>
      </c>
      <c r="C8" s="213" t="s">
        <v>616</v>
      </c>
      <c r="D8" s="22">
        <v>93.68</v>
      </c>
      <c r="E8" s="423">
        <v>11.55</v>
      </c>
      <c r="F8" s="422">
        <v>2473.5855697759998</v>
      </c>
      <c r="G8" s="416">
        <v>304.97345571</v>
      </c>
      <c r="H8" s="422">
        <f>D8*VLOOKUP(C8,'3.2 Prices and Deflators'!$B$3:$BJ$196,46,FALSE)</f>
        <v>2384.3605181998837</v>
      </c>
      <c r="I8" s="416">
        <f>E8*VLOOKUP(C8,'3.2 Prices and Deflators'!$B$3:$BJ$196,46,FALSE)</f>
        <v>293.97271546977646</v>
      </c>
      <c r="J8" s="421">
        <f>VLOOKUP(C8,'3.2 Prices and Deflators'!$B$3:$BL$197,61,FALSE)</f>
        <v>1.3602966688527633</v>
      </c>
      <c r="K8" s="417">
        <f t="shared" si="0"/>
        <v>3364.8102106885572</v>
      </c>
      <c r="L8" s="416">
        <f t="shared" si="1"/>
        <v>414.85437589082875</v>
      </c>
      <c r="M8" s="447">
        <f>K8/VLOOKUP(C8,'3.2 Prices and Deflators'!$B$3:$BJ$196,55,FALSE)</f>
        <v>84.860206402003016</v>
      </c>
      <c r="N8" s="448">
        <f>L8/VLOOKUP(C8,'3.2 Prices and Deflators'!$B$3:$BJ$196,55,FALSE)</f>
        <v>10.462589495550116</v>
      </c>
      <c r="O8">
        <f>VLOOKUP(C8,'3.2 Prices and Deflators'!$B$3:$BL$196,63,FALSE)</f>
        <v>1</v>
      </c>
      <c r="P8" s="439"/>
      <c r="Q8" s="439"/>
    </row>
    <row r="9" spans="1:17" hidden="1" x14ac:dyDescent="0.25">
      <c r="A9">
        <v>4</v>
      </c>
      <c r="B9" t="s">
        <v>389</v>
      </c>
      <c r="C9" s="213" t="s">
        <v>619</v>
      </c>
      <c r="D9" s="22">
        <v>693.53</v>
      </c>
      <c r="E9" s="423">
        <v>49.42</v>
      </c>
      <c r="F9" s="422">
        <v>499.34159999999997</v>
      </c>
      <c r="G9" s="416">
        <v>35.5824</v>
      </c>
      <c r="H9" s="422" t="e">
        <f>D9*VLOOKUP(C9,'3.2 Prices and Deflators'!$B$3:$BJ$196,46,FALSE)</f>
        <v>#REF!</v>
      </c>
      <c r="I9" s="416" t="e">
        <f>E9*VLOOKUP(C9,'3.2 Prices and Deflators'!$B$3:$BJ$196,46,FALSE)</f>
        <v>#REF!</v>
      </c>
      <c r="J9" s="421">
        <f>VLOOKUP(C9,'3.2 Prices and Deflators'!$B$3:$BL$197,61,FALSE)</f>
        <v>1.0538276885801245</v>
      </c>
      <c r="K9" s="417">
        <f t="shared" si="0"/>
        <v>526.22000413990111</v>
      </c>
      <c r="L9" s="416">
        <f t="shared" si="1"/>
        <v>37.497718346133425</v>
      </c>
      <c r="M9" s="447" t="e">
        <f>K9/VLOOKUP(C9,'3.2 Prices and Deflators'!$B$3:$BJ$196,55,FALSE)</f>
        <v>#REF!</v>
      </c>
      <c r="N9" s="448" t="e">
        <f>L9/VLOOKUP(C9,'3.2 Prices and Deflators'!$B$3:$BJ$196,55,FALSE)</f>
        <v>#REF!</v>
      </c>
      <c r="O9">
        <f>VLOOKUP(C9,'3.2 Prices and Deflators'!$B$3:$BL$196,63,FALSE)</f>
        <v>0</v>
      </c>
    </row>
    <row r="10" spans="1:17" x14ac:dyDescent="0.25">
      <c r="A10">
        <v>5</v>
      </c>
      <c r="B10" t="s">
        <v>189</v>
      </c>
      <c r="C10" s="213" t="s">
        <v>621</v>
      </c>
      <c r="D10" s="22">
        <v>61.01</v>
      </c>
      <c r="E10" s="423">
        <v>8.4600000000000009</v>
      </c>
      <c r="F10" s="422">
        <v>3422.5981590899</v>
      </c>
      <c r="G10" s="416">
        <v>474.59728611540004</v>
      </c>
      <c r="H10" s="422">
        <f>D10*VLOOKUP(C10,'3.2 Prices and Deflators'!$B$3:$BJ$196,46,FALSE)</f>
        <v>3053.7191537375961</v>
      </c>
      <c r="I10" s="416">
        <f>E10*VLOOKUP(C10,'3.2 Prices and Deflators'!$B$3:$BJ$196,46,FALSE)</f>
        <v>423.44638650418074</v>
      </c>
      <c r="J10" s="421">
        <f>VLOOKUP(C10,'3.2 Prices and Deflators'!$B$3:$BL$197,61,FALSE)</f>
        <v>3.5848389732328036</v>
      </c>
      <c r="K10" s="417">
        <f t="shared" si="0"/>
        <v>12269.463270420321</v>
      </c>
      <c r="L10" s="416">
        <f t="shared" si="1"/>
        <v>1701.3548478570058</v>
      </c>
      <c r="M10" s="447">
        <f>K10/VLOOKUP(C10,'3.2 Prices and Deflators'!$B$3:$BJ$196,55,FALSE)</f>
        <v>83.219950850227434</v>
      </c>
      <c r="N10" s="448">
        <f>L10/VLOOKUP(C10,'3.2 Prices and Deflators'!$B$3:$BJ$196,55,FALSE)</f>
        <v>11.539760435878121</v>
      </c>
      <c r="O10">
        <f>VLOOKUP(C10,'3.2 Prices and Deflators'!$B$3:$BL$196,63,FALSE)</f>
        <v>1</v>
      </c>
      <c r="P10" s="439"/>
      <c r="Q10" s="439"/>
    </row>
    <row r="11" spans="1:17" hidden="1" x14ac:dyDescent="0.25">
      <c r="A11">
        <v>6</v>
      </c>
      <c r="B11" t="s">
        <v>390</v>
      </c>
      <c r="C11" s="213" t="s">
        <v>622</v>
      </c>
      <c r="D11" s="22">
        <v>271.49</v>
      </c>
      <c r="E11" s="423">
        <v>25.01</v>
      </c>
      <c r="F11" s="422">
        <v>473.24032752500005</v>
      </c>
      <c r="G11" s="416">
        <v>43.595493725000004</v>
      </c>
      <c r="H11" s="422">
        <f>D11*VLOOKUP(C11,'3.2 Prices and Deflators'!$B$3:$BJ$196,46,FALSE)</f>
        <v>464.07167821469682</v>
      </c>
      <c r="I11" s="416">
        <f>E11*VLOOKUP(C11,'3.2 Prices and Deflators'!$B$3:$BJ$196,46,FALSE)</f>
        <v>42.750866227667935</v>
      </c>
      <c r="J11" s="421">
        <f>VLOOKUP(C11,'3.2 Prices and Deflators'!$B$3:$BL$197,61,FALSE)</f>
        <v>1.1095604450222802</v>
      </c>
      <c r="K11" s="417">
        <f t="shared" si="0"/>
        <v>525.08874841112868</v>
      </c>
      <c r="L11" s="416">
        <f t="shared" si="1"/>
        <v>48.371835418477033</v>
      </c>
      <c r="M11" s="447">
        <f>K11/VLOOKUP(C11,'3.2 Prices and Deflators'!$B$3:$BJ$196,55,FALSE)</f>
        <v>254.88574118837607</v>
      </c>
      <c r="N11" s="448">
        <f>L11/VLOOKUP(C11,'3.2 Prices and Deflators'!$B$3:$BJ$196,55,FALSE)</f>
        <v>23.480394810568662</v>
      </c>
      <c r="O11">
        <f>VLOOKUP(C11,'3.2 Prices and Deflators'!$B$3:$BL$196,63,FALSE)</f>
        <v>0</v>
      </c>
    </row>
    <row r="12" spans="1:17" x14ac:dyDescent="0.25">
      <c r="A12">
        <v>7</v>
      </c>
      <c r="B12" t="s">
        <v>391</v>
      </c>
      <c r="C12" s="213" t="s">
        <v>624</v>
      </c>
      <c r="D12" s="22">
        <v>212.37</v>
      </c>
      <c r="E12" s="423">
        <v>20.92</v>
      </c>
      <c r="F12" s="422">
        <v>475.59585738660007</v>
      </c>
      <c r="G12" s="416">
        <v>46.849674325600006</v>
      </c>
      <c r="H12" s="422">
        <f>D12*VLOOKUP(C12,'3.2 Prices and Deflators'!$B$3:$BJ$196,46,FALSE)</f>
        <v>479.01571599755056</v>
      </c>
      <c r="I12" s="416">
        <f>E12*VLOOKUP(C12,'3.2 Prices and Deflators'!$B$3:$BJ$196,46,FALSE)</f>
        <v>47.186555439415919</v>
      </c>
      <c r="J12" s="421">
        <f>VLOOKUP(C12,'3.2 Prices and Deflators'!$B$3:$BL$197,61,FALSE)</f>
        <v>12.69390177930438</v>
      </c>
      <c r="K12" s="417">
        <f t="shared" si="0"/>
        <v>6037.1671003095544</v>
      </c>
      <c r="L12" s="416">
        <f t="shared" si="1"/>
        <v>594.70516428156463</v>
      </c>
      <c r="M12" s="447">
        <f>K12/VLOOKUP(C12,'3.2 Prices and Deflators'!$B$3:$BJ$196,55,FALSE)</f>
        <v>286.19795339934836</v>
      </c>
      <c r="N12" s="448">
        <f>L12/VLOOKUP(C12,'3.2 Prices and Deflators'!$B$3:$BJ$196,55,FALSE)</f>
        <v>28.19259398744817</v>
      </c>
      <c r="O12">
        <f>VLOOKUP(C12,'3.2 Prices and Deflators'!$B$3:$BL$196,63,FALSE)</f>
        <v>1</v>
      </c>
      <c r="P12" s="439"/>
      <c r="Q12" s="439"/>
    </row>
    <row r="13" spans="1:17" hidden="1" x14ac:dyDescent="0.25">
      <c r="A13">
        <v>8</v>
      </c>
      <c r="B13" t="s">
        <v>392</v>
      </c>
      <c r="C13" s="213" t="s">
        <v>625</v>
      </c>
      <c r="D13" s="22">
        <v>61.95</v>
      </c>
      <c r="E13" s="423">
        <v>8.5500000000000007</v>
      </c>
      <c r="F13" s="422">
        <v>11332.955846540999</v>
      </c>
      <c r="G13" s="416">
        <v>1564.1125502489999</v>
      </c>
      <c r="H13" s="422">
        <f>D13*VLOOKUP(C13,'3.2 Prices and Deflators'!$B$3:$BJ$196,46,FALSE)</f>
        <v>9924.9518238186174</v>
      </c>
      <c r="I13" s="416">
        <f>E13*VLOOKUP(C13,'3.2 Prices and Deflators'!$B$3:$BJ$196,46,FALSE)</f>
        <v>1369.7875398490587</v>
      </c>
      <c r="J13" s="421">
        <f>VLOOKUP(C13,'3.2 Prices and Deflators'!$B$3:$BL$197,61,FALSE)</f>
        <v>1.2511555321107146</v>
      </c>
      <c r="K13" s="417">
        <f t="shared" si="0"/>
        <v>14179.290402566237</v>
      </c>
      <c r="L13" s="416">
        <f t="shared" si="1"/>
        <v>1956.9480700878344</v>
      </c>
      <c r="M13" s="447">
        <f>K13/VLOOKUP(C13,'3.2 Prices and Deflators'!$B$3:$BJ$196,55,FALSE)</f>
        <v>91.212711883968325</v>
      </c>
      <c r="N13" s="448">
        <f>L13/VLOOKUP(C13,'3.2 Prices and Deflators'!$B$3:$BJ$196,55,FALSE)</f>
        <v>12.588679364131222</v>
      </c>
      <c r="O13">
        <f>VLOOKUP(C13,'3.2 Prices and Deflators'!$B$3:$BL$196,63,FALSE)</f>
        <v>0</v>
      </c>
    </row>
    <row r="14" spans="1:17" hidden="1" x14ac:dyDescent="0.25">
      <c r="A14">
        <v>9</v>
      </c>
      <c r="B14" t="s">
        <v>393</v>
      </c>
      <c r="C14" s="213" t="s">
        <v>626</v>
      </c>
      <c r="D14" s="22">
        <v>668.88</v>
      </c>
      <c r="E14" s="423">
        <v>48.13</v>
      </c>
      <c r="F14" s="422">
        <v>1007.4215788488</v>
      </c>
      <c r="G14" s="416">
        <v>72.490133641300005</v>
      </c>
      <c r="H14" s="422">
        <f>D14*VLOOKUP(C14,'3.2 Prices and Deflators'!$B$3:$BJ$196,46,FALSE)</f>
        <v>1005.53867496</v>
      </c>
      <c r="I14" s="416">
        <f>E14*VLOOKUP(C14,'3.2 Prices and Deflators'!$B$3:$BJ$196,46,FALSE)</f>
        <v>72.35464721000001</v>
      </c>
      <c r="J14" s="421">
        <f>VLOOKUP(C14,'3.2 Prices and Deflators'!$B$3:$BL$197,61,FALSE)</f>
        <v>1.1818491370037258</v>
      </c>
      <c r="K14" s="417">
        <f t="shared" si="0"/>
        <v>1190.6203235613852</v>
      </c>
      <c r="L14" s="416">
        <f t="shared" si="1"/>
        <v>85.672401885255169</v>
      </c>
      <c r="M14" s="447">
        <f>K14/VLOOKUP(C14,'3.2 Prices and Deflators'!$B$3:$BJ$196,55,FALSE)</f>
        <v>803.01582638629168</v>
      </c>
      <c r="N14" s="448">
        <f>L14/VLOOKUP(C14,'3.2 Prices and Deflators'!$B$3:$BJ$196,55,FALSE)</f>
        <v>57.781891705496086</v>
      </c>
      <c r="O14">
        <f>VLOOKUP(C14,'3.2 Prices and Deflators'!$B$3:$BL$196,63,FALSE)</f>
        <v>0</v>
      </c>
    </row>
    <row r="15" spans="1:17" hidden="1" x14ac:dyDescent="0.25">
      <c r="A15">
        <v>10</v>
      </c>
      <c r="B15" t="s">
        <v>394</v>
      </c>
      <c r="C15" s="213" t="s">
        <v>628</v>
      </c>
      <c r="D15" s="22">
        <v>643.91999999999996</v>
      </c>
      <c r="E15" s="423">
        <v>46.82</v>
      </c>
      <c r="F15" s="422">
        <v>541.79417853359996</v>
      </c>
      <c r="G15" s="416">
        <v>39.394340040599999</v>
      </c>
      <c r="H15" s="422">
        <f>D15*VLOOKUP(C15,'3.2 Prices and Deflators'!$B$3:$BJ$196,46,FALSE)</f>
        <v>542.30298479999999</v>
      </c>
      <c r="I15" s="416">
        <f>E15*VLOOKUP(C15,'3.2 Prices and Deflators'!$B$3:$BJ$196,46,FALSE)</f>
        <v>39.431335799999999</v>
      </c>
      <c r="J15" s="421">
        <f>VLOOKUP(C15,'3.2 Prices and Deflators'!$B$3:$BL$197,61,FALSE)</f>
        <v>1.1748698856113657</v>
      </c>
      <c r="K15" s="417">
        <f t="shared" si="0"/>
        <v>636.53766455867446</v>
      </c>
      <c r="L15" s="416">
        <f t="shared" si="1"/>
        <v>46.283223777234966</v>
      </c>
      <c r="M15" s="447">
        <f>K15/VLOOKUP(C15,'3.2 Prices and Deflators'!$B$3:$BJ$196,55,FALSE)</f>
        <v>825.80037513466232</v>
      </c>
      <c r="N15" s="448">
        <f>L15/VLOOKUP(C15,'3.2 Prices and Deflators'!$B$3:$BJ$196,55,FALSE)</f>
        <v>60.044684997833414</v>
      </c>
      <c r="O15">
        <f>VLOOKUP(C15,'3.2 Prices and Deflators'!$B$3:$BL$196,63,FALSE)</f>
        <v>0</v>
      </c>
    </row>
    <row r="16" spans="1:17" hidden="1" x14ac:dyDescent="0.25">
      <c r="A16">
        <v>11</v>
      </c>
      <c r="B16" t="s">
        <v>395</v>
      </c>
      <c r="C16" s="213" t="s">
        <v>629</v>
      </c>
      <c r="D16" s="22">
        <v>119.49</v>
      </c>
      <c r="E16" s="423">
        <v>13.78</v>
      </c>
      <c r="F16" s="422" t="e">
        <v>#VALUE!</v>
      </c>
      <c r="G16" s="416" t="e">
        <v>#VALUE!</v>
      </c>
      <c r="H16" s="422">
        <f>D16*VLOOKUP(C16,'3.2 Prices and Deflators'!$B$3:$BJ$196,46,FALSE)</f>
        <v>38.182477396124128</v>
      </c>
      <c r="I16" s="416">
        <f>E16*VLOOKUP(C16,'3.2 Prices and Deflators'!$B$3:$BJ$196,46,FALSE)</f>
        <v>4.4033353294718429</v>
      </c>
      <c r="J16" s="421">
        <f>VLOOKUP(C16,'3.2 Prices and Deflators'!$B$3:$BL$197,61,FALSE)</f>
        <v>1.6985519479555351</v>
      </c>
      <c r="K16" s="417" t="e">
        <f t="shared" si="0"/>
        <v>#VALUE!</v>
      </c>
      <c r="L16" s="416" t="e">
        <f t="shared" si="1"/>
        <v>#VALUE!</v>
      </c>
      <c r="M16" s="447" t="e">
        <f>K16/VLOOKUP(C16,'3.2 Prices and Deflators'!$B$3:$BJ$196,55,FALSE)</f>
        <v>#VALUE!</v>
      </c>
      <c r="N16" s="448" t="e">
        <f>L16/VLOOKUP(C16,'3.2 Prices and Deflators'!$B$3:$BJ$196,55,FALSE)</f>
        <v>#VALUE!</v>
      </c>
      <c r="O16">
        <f>VLOOKUP(C16,'3.2 Prices and Deflators'!$B$3:$BL$196,63,FALSE)</f>
        <v>0</v>
      </c>
    </row>
    <row r="17" spans="1:17" hidden="1" x14ac:dyDescent="0.25">
      <c r="A17">
        <v>12</v>
      </c>
      <c r="B17" t="s">
        <v>396</v>
      </c>
      <c r="C17" s="213" t="s">
        <v>630</v>
      </c>
      <c r="D17" s="22">
        <v>453.46</v>
      </c>
      <c r="E17" s="423">
        <v>36.299999999999997</v>
      </c>
      <c r="F17" s="422">
        <v>448.92539999999997</v>
      </c>
      <c r="G17" s="416">
        <v>35.936999999999998</v>
      </c>
      <c r="H17" s="422">
        <f>D17*VLOOKUP(C17,'3.2 Prices and Deflators'!$B$3:$BJ$196,46,FALSE)</f>
        <v>419.57747774170787</v>
      </c>
      <c r="I17" s="416">
        <f>E17*VLOOKUP(C17,'3.2 Prices and Deflators'!$B$3:$BJ$196,46,FALSE)</f>
        <v>33.587664715794105</v>
      </c>
      <c r="J17" s="421">
        <f>VLOOKUP(C17,'3.2 Prices and Deflators'!$B$3:$BL$197,61,FALSE)</f>
        <v>1.1920319023723389</v>
      </c>
      <c r="K17" s="417">
        <f t="shared" si="0"/>
        <v>535.13339858526319</v>
      </c>
      <c r="L17" s="416">
        <f t="shared" si="1"/>
        <v>42.838050475554738</v>
      </c>
      <c r="M17" s="447">
        <f>K17/VLOOKUP(C17,'3.2 Prices and Deflators'!$B$3:$BJ$196,55,FALSE)</f>
        <v>601.21606351761523</v>
      </c>
      <c r="N17" s="448">
        <f>L17/VLOOKUP(C17,'3.2 Prices and Deflators'!$B$3:$BJ$196,55,FALSE)</f>
        <v>48.128044603028776</v>
      </c>
      <c r="O17">
        <f>VLOOKUP(C17,'3.2 Prices and Deflators'!$B$3:$BL$196,63,FALSE)</f>
        <v>0</v>
      </c>
    </row>
    <row r="18" spans="1:17" hidden="1" x14ac:dyDescent="0.25">
      <c r="A18">
        <v>13</v>
      </c>
      <c r="B18" t="s">
        <v>397</v>
      </c>
      <c r="C18" s="213" t="s">
        <v>631</v>
      </c>
      <c r="D18" s="22">
        <v>283.62</v>
      </c>
      <c r="E18" s="423">
        <v>25.82</v>
      </c>
      <c r="F18" s="422" t="e">
        <v>#VALUE!</v>
      </c>
      <c r="G18" s="416" t="e">
        <v>#VALUE!</v>
      </c>
      <c r="H18" s="422">
        <f>D18*VLOOKUP(C18,'3.2 Prices and Deflators'!$B$3:$BJ$196,46,FALSE)</f>
        <v>47.144993229152007</v>
      </c>
      <c r="I18" s="416">
        <f>E18*VLOOKUP(C18,'3.2 Prices and Deflators'!$B$3:$BJ$196,46,FALSE)</f>
        <v>4.2919530540043187</v>
      </c>
      <c r="J18" s="421">
        <f>VLOOKUP(C18,'3.2 Prices and Deflators'!$B$3:$BL$197,61,FALSE)</f>
        <v>1.1187019292941112</v>
      </c>
      <c r="K18" s="417" t="e">
        <f t="shared" si="0"/>
        <v>#VALUE!</v>
      </c>
      <c r="L18" s="416" t="e">
        <f t="shared" si="1"/>
        <v>#VALUE!</v>
      </c>
      <c r="M18" s="447" t="e">
        <f>K18/VLOOKUP(C18,'3.2 Prices and Deflators'!$B$3:$BJ$196,55,FALSE)</f>
        <v>#VALUE!</v>
      </c>
      <c r="N18" s="448" t="e">
        <f>L18/VLOOKUP(C18,'3.2 Prices and Deflators'!$B$3:$BJ$196,55,FALSE)</f>
        <v>#VALUE!</v>
      </c>
      <c r="O18">
        <f>VLOOKUP(C18,'3.2 Prices and Deflators'!$B$3:$BL$196,63,FALSE)</f>
        <v>0</v>
      </c>
    </row>
    <row r="19" spans="1:17" x14ac:dyDescent="0.25">
      <c r="A19">
        <v>14</v>
      </c>
      <c r="B19" t="s">
        <v>398</v>
      </c>
      <c r="C19" s="213" t="s">
        <v>632</v>
      </c>
      <c r="D19" s="22">
        <v>13.96</v>
      </c>
      <c r="E19" s="423">
        <v>2.9</v>
      </c>
      <c r="F19" s="422">
        <v>306.37961422919994</v>
      </c>
      <c r="G19" s="416">
        <v>63.64619493299999</v>
      </c>
      <c r="H19" s="422">
        <f>D19*VLOOKUP(C19,'3.2 Prices and Deflators'!$B$3:$BJ$196,46,FALSE)</f>
        <v>309.31353194978965</v>
      </c>
      <c r="I19" s="416">
        <f>E19*VLOOKUP(C19,'3.2 Prices and Deflators'!$B$3:$BJ$196,46,FALSE)</f>
        <v>64.255676407907586</v>
      </c>
      <c r="J19" s="421">
        <f>VLOOKUP(C19,'3.2 Prices and Deflators'!$B$3:$BL$197,61,FALSE)</f>
        <v>1.7502109424673473</v>
      </c>
      <c r="K19" s="417">
        <f t="shared" si="0"/>
        <v>536.22895337287036</v>
      </c>
      <c r="L19" s="416">
        <f t="shared" si="1"/>
        <v>111.39426681814642</v>
      </c>
      <c r="M19" s="447">
        <f>K19/VLOOKUP(C19,'3.2 Prices and Deflators'!$B$3:$BJ$196,55,FALSE)</f>
        <v>17.038276616628252</v>
      </c>
      <c r="N19" s="448">
        <f>L19/VLOOKUP(C19,'3.2 Prices and Deflators'!$B$3:$BJ$196,55,FALSE)</f>
        <v>3.5394700707895366</v>
      </c>
      <c r="O19">
        <f>VLOOKUP(C19,'3.2 Prices and Deflators'!$B$3:$BL$196,63,FALSE)</f>
        <v>1</v>
      </c>
      <c r="P19" s="439"/>
      <c r="Q19" s="439"/>
    </row>
    <row r="20" spans="1:17" hidden="1" x14ac:dyDescent="0.25">
      <c r="A20">
        <v>15</v>
      </c>
      <c r="B20" t="s">
        <v>399</v>
      </c>
      <c r="C20" s="213" t="s">
        <v>634</v>
      </c>
      <c r="D20" s="22">
        <v>314.89999999999998</v>
      </c>
      <c r="E20" s="423">
        <v>27.85</v>
      </c>
      <c r="F20" s="422">
        <v>415.66799999999989</v>
      </c>
      <c r="G20" s="416">
        <v>36.762</v>
      </c>
      <c r="H20" s="422">
        <f>D20*VLOOKUP(C20,'3.2 Prices and Deflators'!$B$3:$BJ$196,46,FALSE)</f>
        <v>627.01021238707972</v>
      </c>
      <c r="I20" s="416">
        <f>E20*VLOOKUP(C20,'3.2 Prices and Deflators'!$B$3:$BJ$196,46,FALSE)</f>
        <v>55.453269021848755</v>
      </c>
      <c r="J20" s="421">
        <f>VLOOKUP(C20,'3.2 Prices and Deflators'!$B$3:$BL$197,61,FALSE)</f>
        <v>1.1272321953874911</v>
      </c>
      <c r="K20" s="417">
        <f t="shared" si="0"/>
        <v>468.55435219232754</v>
      </c>
      <c r="L20" s="416">
        <f t="shared" si="1"/>
        <v>41.439309966834948</v>
      </c>
      <c r="M20" s="447">
        <f>K20/VLOOKUP(C20,'3.2 Prices and Deflators'!$B$3:$BJ$196,55,FALSE)</f>
        <v>210.42054922396554</v>
      </c>
      <c r="N20" s="448">
        <f>L20/VLOOKUP(C20,'3.2 Prices and Deflators'!$B$3:$BJ$196,55,FALSE)</f>
        <v>18.609756417553005</v>
      </c>
      <c r="O20">
        <f>VLOOKUP(C20,'3.2 Prices and Deflators'!$B$3:$BL$196,63,FALSE)</f>
        <v>0</v>
      </c>
    </row>
    <row r="21" spans="1:17" hidden="1" x14ac:dyDescent="0.25">
      <c r="A21">
        <v>16</v>
      </c>
      <c r="B21" t="s">
        <v>400</v>
      </c>
      <c r="C21" s="213" t="s">
        <v>635</v>
      </c>
      <c r="D21" s="22">
        <v>179.83</v>
      </c>
      <c r="E21" s="423">
        <v>18.54</v>
      </c>
      <c r="F21" s="422">
        <v>202376.24551297649</v>
      </c>
      <c r="G21" s="416">
        <v>20864.458609856996</v>
      </c>
      <c r="H21" s="422">
        <f>D21*VLOOKUP(C21,'3.2 Prices and Deflators'!$B$3:$BJ$196,46,FALSE)</f>
        <v>21.043596826368066</v>
      </c>
      <c r="I21" s="416">
        <f>E21*VLOOKUP(C21,'3.2 Prices and Deflators'!$B$3:$BJ$196,46,FALSE)</f>
        <v>2.1695394826272807</v>
      </c>
      <c r="J21" s="421">
        <f>VLOOKUP(C21,'3.2 Prices and Deflators'!$B$3:$BL$197,61,FALSE)</f>
        <v>7.1408951852881382</v>
      </c>
      <c r="K21" s="417">
        <f t="shared" si="0"/>
        <v>1445147.557200304</v>
      </c>
      <c r="L21" s="416">
        <f t="shared" si="1"/>
        <v>148990.91203077146</v>
      </c>
      <c r="M21" s="420">
        <f>K21/VLOOKUP(C21,'3.2 Prices and Deflators'!$B$3:$BJ$196,55,FALSE)</f>
        <v>2030292.5546121728</v>
      </c>
      <c r="N21" s="416">
        <f>L21/VLOOKUP(C21,'3.2 Prices and Deflators'!$B$3:$BJ$196,55,FALSE)</f>
        <v>209317.82217933424</v>
      </c>
      <c r="O21">
        <f>VLOOKUP(C21,'3.2 Prices and Deflators'!$B$3:$BL$196,63,FALSE)</f>
        <v>0</v>
      </c>
    </row>
    <row r="22" spans="1:17" hidden="1" x14ac:dyDescent="0.25">
      <c r="A22">
        <v>17</v>
      </c>
      <c r="B22" t="s">
        <v>401</v>
      </c>
      <c r="C22" s="213" t="s">
        <v>636</v>
      </c>
      <c r="D22" s="22">
        <v>597.88</v>
      </c>
      <c r="E22" s="423">
        <v>44.37</v>
      </c>
      <c r="F22" s="422">
        <v>510.62399973959992</v>
      </c>
      <c r="G22" s="416">
        <v>37.894538817899992</v>
      </c>
      <c r="H22" s="422">
        <f>D22*VLOOKUP(C22,'3.2 Prices and Deflators'!$B$3:$BJ$196,46,FALSE)</f>
        <v>500.16966736000001</v>
      </c>
      <c r="I22" s="416">
        <f>E22*VLOOKUP(C22,'3.2 Prices and Deflators'!$B$3:$BJ$196,46,FALSE)</f>
        <v>37.118699639999996</v>
      </c>
      <c r="J22" s="421">
        <f>VLOOKUP(C22,'3.2 Prices and Deflators'!$B$3:$BL$197,61,FALSE)</f>
        <v>1.1532537810639645</v>
      </c>
      <c r="K22" s="417">
        <f t="shared" si="0"/>
        <v>588.87905840169844</v>
      </c>
      <c r="L22" s="416">
        <f t="shared" si="1"/>
        <v>43.70202017341834</v>
      </c>
      <c r="M22" s="420">
        <f>K22/VLOOKUP(C22,'3.2 Prices and Deflators'!$B$3:$BJ$196,55,FALSE)</f>
        <v>767.87342534280845</v>
      </c>
      <c r="N22" s="416">
        <f>L22/VLOOKUP(C22,'3.2 Prices and Deflators'!$B$3:$BJ$196,55,FALSE)</f>
        <v>56.985588884827067</v>
      </c>
      <c r="O22">
        <f>VLOOKUP(C22,'3.2 Prices and Deflators'!$B$3:$BL$196,63,FALSE)</f>
        <v>0</v>
      </c>
    </row>
    <row r="23" spans="1:17" hidden="1" x14ac:dyDescent="0.25">
      <c r="A23">
        <v>18</v>
      </c>
      <c r="B23" t="s">
        <v>402</v>
      </c>
      <c r="C23" s="213" t="s">
        <v>637</v>
      </c>
      <c r="D23" s="22">
        <v>85.18</v>
      </c>
      <c r="E23" s="423">
        <v>10.78</v>
      </c>
      <c r="F23" s="422">
        <v>95.041504957200004</v>
      </c>
      <c r="G23" s="416">
        <v>12.028027981199999</v>
      </c>
      <c r="H23" s="422">
        <f>D23*VLOOKUP(C23,'3.2 Prices and Deflators'!$B$3:$BJ$196,46,FALSE)</f>
        <v>96.189852498025616</v>
      </c>
      <c r="I23" s="416">
        <f>E23*VLOOKUP(C23,'3.2 Prices and Deflators'!$B$3:$BJ$196,46,FALSE)</f>
        <v>12.173357712241323</v>
      </c>
      <c r="J23" s="421">
        <f>VLOOKUP(C23,'3.2 Prices and Deflators'!$B$3:$BL$197,61,FALSE)</f>
        <v>1.1962143947006554</v>
      </c>
      <c r="K23" s="417">
        <f t="shared" si="0"/>
        <v>113.69001632381634</v>
      </c>
      <c r="L23" s="416">
        <f t="shared" si="1"/>
        <v>14.388100210973702</v>
      </c>
      <c r="M23" s="420">
        <f>K23/VLOOKUP(C23,'3.2 Prices and Deflators'!$B$3:$BJ$196,55,FALSE)</f>
        <v>84.599908178396177</v>
      </c>
      <c r="N23" s="416">
        <f>L23/VLOOKUP(C23,'3.2 Prices and Deflators'!$B$3:$BJ$196,55,FALSE)</f>
        <v>10.706586172377445</v>
      </c>
      <c r="O23">
        <f>VLOOKUP(C23,'3.2 Prices and Deflators'!$B$3:$BL$196,63,FALSE)</f>
        <v>0</v>
      </c>
    </row>
    <row r="24" spans="1:17" hidden="1" x14ac:dyDescent="0.25">
      <c r="A24">
        <v>19</v>
      </c>
      <c r="B24" t="s">
        <v>403</v>
      </c>
      <c r="C24" s="213" t="s">
        <v>638</v>
      </c>
      <c r="D24" s="22">
        <v>12.59</v>
      </c>
      <c r="E24" s="423">
        <v>2.69</v>
      </c>
      <c r="F24" s="422">
        <v>2684.3201372119001</v>
      </c>
      <c r="G24" s="416">
        <v>573.53623265290003</v>
      </c>
      <c r="H24" s="422">
        <f>D24*VLOOKUP(C24,'3.2 Prices and Deflators'!$B$3:$BJ$196,46,FALSE)</f>
        <v>2731.2706371948411</v>
      </c>
      <c r="I24" s="416">
        <f>E24*VLOOKUP(C24,'3.2 Prices and Deflators'!$B$3:$BJ$196,46,FALSE)</f>
        <v>583.56775330056576</v>
      </c>
      <c r="J24" s="421">
        <f>VLOOKUP(C24,'3.2 Prices and Deflators'!$B$3:$BL$197,61,FALSE)</f>
        <v>1.1462778597282086</v>
      </c>
      <c r="K24" s="417">
        <f t="shared" si="0"/>
        <v>3076.9767417085882</v>
      </c>
      <c r="L24" s="416">
        <f t="shared" si="1"/>
        <v>657.43188524194613</v>
      </c>
      <c r="M24" s="420">
        <f>K24/VLOOKUP(C24,'3.2 Prices and Deflators'!$B$3:$BJ$196,55,FALSE)</f>
        <v>14.754835781797244</v>
      </c>
      <c r="N24" s="416">
        <f>L24/VLOOKUP(C24,'3.2 Prices and Deflators'!$B$3:$BJ$196,55,FALSE)</f>
        <v>3.1525423552847167</v>
      </c>
      <c r="O24">
        <f>VLOOKUP(C24,'3.2 Prices and Deflators'!$B$3:$BL$196,63,FALSE)</f>
        <v>0</v>
      </c>
    </row>
    <row r="25" spans="1:17" hidden="1" x14ac:dyDescent="0.25">
      <c r="A25">
        <v>20</v>
      </c>
      <c r="B25" t="s">
        <v>404</v>
      </c>
      <c r="C25" s="213" t="s">
        <v>639</v>
      </c>
      <c r="D25" s="22">
        <v>60.77</v>
      </c>
      <c r="E25" s="423">
        <v>8.43</v>
      </c>
      <c r="F25" s="422">
        <v>956.73791386089988</v>
      </c>
      <c r="G25" s="416">
        <v>132.71845670309997</v>
      </c>
      <c r="H25" s="422">
        <f>D25*VLOOKUP(C25,'3.2 Prices and Deflators'!$B$3:$BJ$196,46,FALSE)</f>
        <v>937.4671164808251</v>
      </c>
      <c r="I25" s="416">
        <f>E25*VLOOKUP(C25,'3.2 Prices and Deflators'!$B$3:$BJ$196,46,FALSE)</f>
        <v>130.04521625692536</v>
      </c>
      <c r="J25" s="421">
        <f>VLOOKUP(C25,'3.2 Prices and Deflators'!$B$3:$BL$197,61,FALSE)</f>
        <v>1.5643881330049112</v>
      </c>
      <c r="K25" s="417">
        <f t="shared" si="0"/>
        <v>1496.7094388398666</v>
      </c>
      <c r="L25" s="416">
        <f t="shared" si="1"/>
        <v>207.62317869705572</v>
      </c>
      <c r="M25" s="420">
        <f>K25/VLOOKUP(C25,'3.2 Prices and Deflators'!$B$3:$BJ$196,55,FALSE)</f>
        <v>79.099707835360334</v>
      </c>
      <c r="N25" s="416">
        <f>L25/VLOOKUP(C25,'3.2 Prices and Deflators'!$B$3:$BJ$196,55,FALSE)</f>
        <v>10.972692727531475</v>
      </c>
      <c r="O25">
        <f>VLOOKUP(C25,'3.2 Prices and Deflators'!$B$3:$BL$196,63,FALSE)</f>
        <v>0</v>
      </c>
    </row>
    <row r="26" spans="1:17" hidden="1" x14ac:dyDescent="0.25">
      <c r="A26">
        <v>21</v>
      </c>
      <c r="B26" t="s">
        <v>1065</v>
      </c>
      <c r="C26" s="424" t="s">
        <v>640</v>
      </c>
      <c r="D26" s="22">
        <v>49.65</v>
      </c>
      <c r="E26" s="423">
        <v>7.28</v>
      </c>
      <c r="F26" s="422"/>
      <c r="G26" s="416" t="e">
        <v>#N/A</v>
      </c>
      <c r="H26" s="422">
        <f>D26*VLOOKUP(C26,'3.2 Prices and Deflators'!$B$3:$BJ$196,46,FALSE)</f>
        <v>131.8418852449598</v>
      </c>
      <c r="I26" s="416">
        <f>E26*VLOOKUP(C26,'3.2 Prices and Deflators'!$B$3:$BJ$196,46,FALSE)</f>
        <v>19.331498984558053</v>
      </c>
      <c r="J26" s="421">
        <f>VLOOKUP(C26,'3.2 Prices and Deflators'!$B$3:$BL$197,61,FALSE)</f>
        <v>1.3558879364501866</v>
      </c>
      <c r="K26" s="417">
        <f t="shared" si="0"/>
        <v>0</v>
      </c>
      <c r="L26" s="416" t="e">
        <f t="shared" si="1"/>
        <v>#N/A</v>
      </c>
      <c r="M26" s="420">
        <f>K26/VLOOKUP(C26,'3.2 Prices and Deflators'!$B$3:$BJ$196,55,FALSE)</f>
        <v>0</v>
      </c>
      <c r="N26" s="416" t="e">
        <f>L26/VLOOKUP(C26,'3.2 Prices and Deflators'!$B$3:$BJ$196,55,FALSE)</f>
        <v>#N/A</v>
      </c>
      <c r="O26">
        <f>VLOOKUP(C26,'3.2 Prices and Deflators'!$B$3:$BL$196,63,FALSE)</f>
        <v>0</v>
      </c>
    </row>
    <row r="27" spans="1:17" hidden="1" x14ac:dyDescent="0.25">
      <c r="A27">
        <v>22</v>
      </c>
      <c r="B27" t="s">
        <v>406</v>
      </c>
      <c r="C27" s="213" t="s">
        <v>641</v>
      </c>
      <c r="D27" s="22">
        <v>100.37</v>
      </c>
      <c r="E27" s="423">
        <v>12.14</v>
      </c>
      <c r="F27" s="422">
        <v>74.228169790600006</v>
      </c>
      <c r="G27" s="416">
        <v>8.9780809132000012</v>
      </c>
      <c r="H27" s="422">
        <f>D27*VLOOKUP(C27,'3.2 Prices and Deflators'!$B$3:$BJ$196,46,FALSE)</f>
        <v>73.495837736791557</v>
      </c>
      <c r="I27" s="416">
        <f>E27*VLOOKUP(C27,'3.2 Prices and Deflators'!$B$3:$BJ$196,46,FALSE)</f>
        <v>8.8895035381553207</v>
      </c>
      <c r="J27" s="421">
        <f>VLOOKUP(C27,'3.2 Prices and Deflators'!$B$3:$BL$197,61,FALSE)</f>
        <v>1.1469484602191158</v>
      </c>
      <c r="K27" s="417">
        <f t="shared" si="0"/>
        <v>85.135885046211769</v>
      </c>
      <c r="L27" s="416">
        <f t="shared" si="1"/>
        <v>10.297396079117375</v>
      </c>
      <c r="M27" s="420">
        <f>K27/VLOOKUP(C27,'3.2 Prices and Deflators'!$B$3:$BJ$196,55,FALSE)</f>
        <v>125.2315695667661</v>
      </c>
      <c r="N27" s="416">
        <f>L27/VLOOKUP(C27,'3.2 Prices and Deflators'!$B$3:$BJ$196,55,FALSE)</f>
        <v>15.147068392353697</v>
      </c>
      <c r="O27">
        <f>VLOOKUP(C27,'3.2 Prices and Deflators'!$B$3:$BL$196,63,FALSE)</f>
        <v>0</v>
      </c>
    </row>
    <row r="28" spans="1:17" hidden="1" x14ac:dyDescent="0.25">
      <c r="A28">
        <v>23</v>
      </c>
      <c r="B28" t="s">
        <v>407</v>
      </c>
      <c r="C28" s="213" t="s">
        <v>642</v>
      </c>
      <c r="D28" s="22">
        <v>188.6</v>
      </c>
      <c r="E28" s="423">
        <v>19.2</v>
      </c>
      <c r="F28" s="422">
        <v>686.39562101000013</v>
      </c>
      <c r="G28" s="416">
        <v>69.876966720000013</v>
      </c>
      <c r="H28" s="422">
        <f>D28*VLOOKUP(C28,'3.2 Prices and Deflators'!$B$3:$BJ$196,46,FALSE)</f>
        <v>617.47853856643599</v>
      </c>
      <c r="I28" s="416">
        <f>E28*VLOOKUP(C28,'3.2 Prices and Deflators'!$B$3:$BJ$196,46,FALSE)</f>
        <v>62.861017711959555</v>
      </c>
      <c r="J28" s="421">
        <f>VLOOKUP(C28,'3.2 Prices and Deflators'!$B$3:$BL$197,61,FALSE)</f>
        <v>1.423001760962455</v>
      </c>
      <c r="K28" s="417">
        <f t="shared" si="0"/>
        <v>976.74217741414805</v>
      </c>
      <c r="L28" s="416">
        <f t="shared" si="1"/>
        <v>99.435046693274884</v>
      </c>
      <c r="M28" s="420">
        <f>K28/VLOOKUP(C28,'3.2 Prices and Deflators'!$B$3:$BJ$196,55,FALSE)</f>
        <v>214.81602921326487</v>
      </c>
      <c r="N28" s="416">
        <f>L28/VLOOKUP(C28,'3.2 Prices and Deflators'!$B$3:$BJ$196,55,FALSE)</f>
        <v>21.868864055645204</v>
      </c>
      <c r="O28">
        <f>VLOOKUP(C28,'3.2 Prices and Deflators'!$B$3:$BL$196,63,FALSE)</f>
        <v>0</v>
      </c>
    </row>
    <row r="29" spans="1:17" x14ac:dyDescent="0.25">
      <c r="A29">
        <v>24</v>
      </c>
      <c r="B29" t="s">
        <v>408</v>
      </c>
      <c r="C29" s="213" t="s">
        <v>643</v>
      </c>
      <c r="D29" s="22">
        <v>27.02</v>
      </c>
      <c r="E29" s="423">
        <v>3.22</v>
      </c>
      <c r="F29" s="422">
        <v>37.888653415200004</v>
      </c>
      <c r="G29" s="416">
        <v>4.5152281272000003</v>
      </c>
      <c r="H29" s="422">
        <f>D29*VLOOKUP(C29,'3.2 Prices and Deflators'!$B$3:$BJ$196,46,FALSE)</f>
        <v>37.516941595669493</v>
      </c>
      <c r="I29" s="416">
        <f>E29*VLOOKUP(C29,'3.2 Prices and Deflators'!$B$3:$BJ$196,46,FALSE)</f>
        <v>4.4709308637326348</v>
      </c>
      <c r="J29" s="421">
        <f>VLOOKUP(C29,'3.2 Prices and Deflators'!$B$3:$BL$197,61,FALSE)</f>
        <v>1.7807344038162491</v>
      </c>
      <c r="K29" s="417">
        <f t="shared" si="0"/>
        <v>67.469628650716672</v>
      </c>
      <c r="L29" s="416">
        <f t="shared" si="1"/>
        <v>8.0404220671838509</v>
      </c>
      <c r="M29" s="420">
        <f>K29/VLOOKUP(C29,'3.2 Prices and Deflators'!$B$3:$BJ$196,55,FALSE)</f>
        <v>29.582697136197403</v>
      </c>
      <c r="N29" s="416">
        <f>L29/VLOOKUP(C29,'3.2 Prices and Deflators'!$B$3:$BJ$196,55,FALSE)</f>
        <v>3.5253991405831098</v>
      </c>
      <c r="O29">
        <f>VLOOKUP(C29,'3.2 Prices and Deflators'!$B$3:$BL$196,63,FALSE)</f>
        <v>1</v>
      </c>
      <c r="P29" s="439"/>
      <c r="Q29" s="439"/>
    </row>
    <row r="30" spans="1:17" hidden="1" x14ac:dyDescent="0.25">
      <c r="A30">
        <v>25</v>
      </c>
      <c r="B30" t="s">
        <v>409</v>
      </c>
      <c r="C30" s="213" t="s">
        <v>644</v>
      </c>
      <c r="D30" s="22">
        <v>834.34</v>
      </c>
      <c r="E30" s="423">
        <v>56.51</v>
      </c>
      <c r="F30" s="422">
        <v>507.14218025899993</v>
      </c>
      <c r="G30" s="416">
        <v>34.348832138499994</v>
      </c>
      <c r="H30" s="422">
        <f>D30*VLOOKUP(C30,'3.2 Prices and Deflators'!$B$3:$BJ$196,46,FALSE)</f>
        <v>499.80900649496164</v>
      </c>
      <c r="I30" s="416">
        <f>E30*VLOOKUP(C30,'3.2 Prices and Deflators'!$B$3:$BJ$196,46,FALSE)</f>
        <v>33.852154945262463</v>
      </c>
      <c r="J30" s="421">
        <f>VLOOKUP(C30,'3.2 Prices and Deflators'!$B$3:$BL$197,61,FALSE)</f>
        <v>0.96211589118612784</v>
      </c>
      <c r="K30" s="417">
        <f t="shared" si="0"/>
        <v>487.92955071796359</v>
      </c>
      <c r="L30" s="416">
        <f t="shared" si="1"/>
        <v>33.047557244135632</v>
      </c>
      <c r="M30" s="420">
        <f>K30/VLOOKUP(C30,'3.2 Prices and Deflators'!$B$3:$BJ$196,55,FALSE)</f>
        <v>744.69939872081716</v>
      </c>
      <c r="N30" s="416">
        <f>L30/VLOOKUP(C30,'3.2 Prices and Deflators'!$B$3:$BJ$196,55,FALSE)</f>
        <v>50.438625766130571</v>
      </c>
      <c r="O30">
        <f>VLOOKUP(C30,'3.2 Prices and Deflators'!$B$3:$BL$196,63,FALSE)</f>
        <v>0</v>
      </c>
    </row>
    <row r="31" spans="1:17" hidden="1" x14ac:dyDescent="0.25">
      <c r="A31">
        <v>26</v>
      </c>
      <c r="B31" t="s">
        <v>410</v>
      </c>
      <c r="C31" s="213" t="s">
        <v>645</v>
      </c>
      <c r="D31" s="22">
        <v>180.06</v>
      </c>
      <c r="E31" s="423">
        <v>18.559999999999999</v>
      </c>
      <c r="F31" s="422">
        <v>119.15449793099997</v>
      </c>
      <c r="G31" s="416">
        <v>12.282058655999997</v>
      </c>
      <c r="H31" s="422">
        <f>D31*VLOOKUP(C31,'3.2 Prices and Deflators'!$B$3:$BJ$196,46,FALSE)</f>
        <v>121.88959953379603</v>
      </c>
      <c r="I31" s="416">
        <f>E31*VLOOKUP(C31,'3.2 Prices and Deflators'!$B$3:$BJ$196,46,FALSE)</f>
        <v>12.563984046136033</v>
      </c>
      <c r="J31" s="421">
        <f>VLOOKUP(C31,'3.2 Prices and Deflators'!$B$3:$BL$197,61,FALSE)</f>
        <v>1.3306065339579021</v>
      </c>
      <c r="K31" s="417">
        <f t="shared" si="0"/>
        <v>158.54775349746188</v>
      </c>
      <c r="L31" s="416">
        <f t="shared" si="1"/>
        <v>16.342587498127806</v>
      </c>
      <c r="M31" s="420">
        <f>K31/VLOOKUP(C31,'3.2 Prices and Deflators'!$B$3:$BJ$196,55,FALSE)</f>
        <v>225.28383293574322</v>
      </c>
      <c r="N31" s="416">
        <f>L31/VLOOKUP(C31,'3.2 Prices and Deflators'!$B$3:$BJ$196,55,FALSE)</f>
        <v>23.221525820767489</v>
      </c>
      <c r="O31">
        <f>VLOOKUP(C31,'3.2 Prices and Deflators'!$B$3:$BL$196,63,FALSE)</f>
        <v>0</v>
      </c>
    </row>
    <row r="32" spans="1:17" x14ac:dyDescent="0.25">
      <c r="A32">
        <v>27</v>
      </c>
      <c r="B32" t="s">
        <v>411</v>
      </c>
      <c r="C32" s="213" t="s">
        <v>646</v>
      </c>
      <c r="D32" s="22">
        <v>10.4</v>
      </c>
      <c r="E32" s="423">
        <v>2.34</v>
      </c>
      <c r="F32" s="422">
        <v>2195.3837445280001</v>
      </c>
      <c r="G32" s="416">
        <v>493.96134251879994</v>
      </c>
      <c r="H32" s="422">
        <f>D32*VLOOKUP(C32,'3.2 Prices and Deflators'!$B$3:$BJ$196,46,FALSE)</f>
        <v>2219.3364852884679</v>
      </c>
      <c r="I32" s="416">
        <f>E32*VLOOKUP(C32,'3.2 Prices and Deflators'!$B$3:$BJ$196,46,FALSE)</f>
        <v>499.35070918990527</v>
      </c>
      <c r="J32" s="421">
        <f>VLOOKUP(C32,'3.2 Prices and Deflators'!$B$3:$BL$197,61,FALSE)</f>
        <v>1.1480628919688951</v>
      </c>
      <c r="K32" s="417">
        <f t="shared" si="0"/>
        <v>2520.4386107243176</v>
      </c>
      <c r="L32" s="416">
        <f t="shared" si="1"/>
        <v>567.09868741297146</v>
      </c>
      <c r="M32" s="420">
        <f>K32/VLOOKUP(C32,'3.2 Prices and Deflators'!$B$3:$BJ$196,55,FALSE)</f>
        <v>12.252285831041821</v>
      </c>
      <c r="N32" s="416">
        <f>L32/VLOOKUP(C32,'3.2 Prices and Deflators'!$B$3:$BJ$196,55,FALSE)</f>
        <v>2.7567643119844099</v>
      </c>
      <c r="O32">
        <f>VLOOKUP(C32,'3.2 Prices and Deflators'!$B$3:$BL$196,63,FALSE)</f>
        <v>1</v>
      </c>
      <c r="P32" s="439"/>
      <c r="Q32" s="439"/>
    </row>
    <row r="33" spans="1:17" x14ac:dyDescent="0.25">
      <c r="A33">
        <v>28</v>
      </c>
      <c r="B33" t="s">
        <v>412</v>
      </c>
      <c r="C33" s="213" t="s">
        <v>647</v>
      </c>
      <c r="D33" s="22">
        <v>3.65</v>
      </c>
      <c r="E33" s="423">
        <v>1.1000000000000001</v>
      </c>
      <c r="F33" s="422">
        <v>1386.3982243539999</v>
      </c>
      <c r="G33" s="416">
        <v>417.81864295600008</v>
      </c>
      <c r="H33" s="422">
        <f>D33*VLOOKUP(C33,'3.2 Prices and Deflators'!$B$3:$BJ$196,46,FALSE)</f>
        <v>1586.9588921557499</v>
      </c>
      <c r="I33" s="416">
        <f>E33*VLOOKUP(C33,'3.2 Prices and Deflators'!$B$3:$BJ$196,46,FALSE)</f>
        <v>478.26158393734931</v>
      </c>
      <c r="J33" s="421">
        <f>VLOOKUP(C33,'3.2 Prices and Deflators'!$B$3:$BL$197,61,FALSE)</f>
        <v>1.8827937513041948</v>
      </c>
      <c r="K33" s="417">
        <f t="shared" si="0"/>
        <v>2610.3019136329422</v>
      </c>
      <c r="L33" s="416">
        <f t="shared" si="1"/>
        <v>786.66633013595538</v>
      </c>
      <c r="M33" s="420">
        <f>K33/VLOOKUP(C33,'3.2 Prices and Deflators'!$B$3:$BJ$196,55,FALSE)</f>
        <v>4.2414239739563593</v>
      </c>
      <c r="N33" s="416">
        <f>L33/VLOOKUP(C33,'3.2 Prices and Deflators'!$B$3:$BJ$196,55,FALSE)</f>
        <v>1.2782373620142458</v>
      </c>
      <c r="O33">
        <f>VLOOKUP(C33,'3.2 Prices and Deflators'!$B$3:$BL$196,63,FALSE)</f>
        <v>1</v>
      </c>
      <c r="P33" s="439"/>
      <c r="Q33" s="439"/>
    </row>
    <row r="34" spans="1:17" x14ac:dyDescent="0.25">
      <c r="A34">
        <v>29</v>
      </c>
      <c r="B34" t="s">
        <v>1066</v>
      </c>
      <c r="C34" s="213" t="s">
        <v>661</v>
      </c>
      <c r="D34" s="22">
        <v>17.399999999999999</v>
      </c>
      <c r="E34" s="423">
        <v>3.4</v>
      </c>
      <c r="F34" s="422">
        <v>3855.35193609</v>
      </c>
      <c r="G34" s="416">
        <v>753.34463118999997</v>
      </c>
      <c r="H34" s="422">
        <f>D34*VLOOKUP(C34,'3.2 Prices and Deflators'!$B$3:$BJ$196,46,FALSE)</f>
        <v>3981.0622628453975</v>
      </c>
      <c r="I34" s="416">
        <f>E34*VLOOKUP(C34,'3.2 Prices and Deflators'!$B$3:$BJ$196,46,FALSE)</f>
        <v>777.90871802726167</v>
      </c>
      <c r="J34" s="421">
        <f>VLOOKUP(C34,'3.2 Prices and Deflators'!$B$3:$BL$197,61,FALSE)</f>
        <v>1.14829173662232</v>
      </c>
      <c r="K34" s="417">
        <f t="shared" si="0"/>
        <v>4427.0687699830096</v>
      </c>
      <c r="L34" s="416">
        <f t="shared" si="1"/>
        <v>865.05941482426624</v>
      </c>
      <c r="M34" s="420">
        <f>K34/VLOOKUP(C34,'3.2 Prices and Deflators'!$B$3:$BJ$196,55,FALSE)</f>
        <v>18.033833352541976</v>
      </c>
      <c r="N34" s="416">
        <f>L34/VLOOKUP(C34,'3.2 Prices and Deflators'!$B$3:$BJ$196,55,FALSE)</f>
        <v>3.5238524941748688</v>
      </c>
      <c r="O34">
        <f>VLOOKUP(C34,'3.2 Prices and Deflators'!$B$3:$BL$196,63,FALSE)</f>
        <v>1</v>
      </c>
      <c r="P34" s="439"/>
      <c r="Q34" s="439"/>
    </row>
    <row r="35" spans="1:17" hidden="1" x14ac:dyDescent="0.25">
      <c r="A35">
        <v>30</v>
      </c>
      <c r="B35" t="s">
        <v>1067</v>
      </c>
      <c r="C35" s="424" t="s">
        <v>648</v>
      </c>
      <c r="D35" s="22">
        <v>40.04</v>
      </c>
      <c r="E35" s="423">
        <v>6.23</v>
      </c>
      <c r="F35" s="422">
        <v>1932.1079561783999</v>
      </c>
      <c r="G35" s="416">
        <v>300.62518898580004</v>
      </c>
      <c r="H35" s="422">
        <f>D35*VLOOKUP(C35,'3.2 Prices and Deflators'!$B$3:$BJ$196,46,FALSE)</f>
        <v>1978.4207392725536</v>
      </c>
      <c r="I35" s="416">
        <f>E35*VLOOKUP(C35,'3.2 Prices and Deflators'!$B$3:$BJ$196,46,FALSE)</f>
        <v>307.83119894275751</v>
      </c>
      <c r="J35" s="421">
        <f>VLOOKUP(C35,'3.2 Prices and Deflators'!$B$3:$BL$197,61,FALSE)</f>
        <v>1.0910065888687348</v>
      </c>
      <c r="K35" s="417">
        <f t="shared" si="0"/>
        <v>2107.9425105963392</v>
      </c>
      <c r="L35" s="416">
        <f t="shared" si="1"/>
        <v>327.98406196341642</v>
      </c>
      <c r="M35" s="420">
        <f>K35/VLOOKUP(C35,'3.2 Prices and Deflators'!$B$3:$BJ$196,55,FALSE)</f>
        <v>44.391959339394376</v>
      </c>
      <c r="N35" s="416">
        <f>L35/VLOOKUP(C35,'3.2 Prices and Deflators'!$B$3:$BJ$196,55,FALSE)</f>
        <v>6.9071405265840902</v>
      </c>
      <c r="O35">
        <f>VLOOKUP(C35,'3.2 Prices and Deflators'!$B$3:$BL$196,63,FALSE)</f>
        <v>0</v>
      </c>
    </row>
    <row r="36" spans="1:17" hidden="1" x14ac:dyDescent="0.25">
      <c r="A36">
        <v>31</v>
      </c>
      <c r="B36" t="s">
        <v>414</v>
      </c>
      <c r="C36" s="213" t="s">
        <v>649</v>
      </c>
      <c r="D36" s="22">
        <v>19.48</v>
      </c>
      <c r="E36" s="423">
        <v>3.69</v>
      </c>
      <c r="F36" s="422">
        <v>25886.328536055604</v>
      </c>
      <c r="G36" s="416">
        <v>4903.5191118093007</v>
      </c>
      <c r="H36" s="422">
        <f>D36*VLOOKUP(C36,'3.2 Prices and Deflators'!$B$3:$BJ$196,46,FALSE)</f>
        <v>26382.133181982481</v>
      </c>
      <c r="I36" s="416">
        <f>E36*VLOOKUP(C36,'3.2 Prices and Deflators'!$B$3:$BJ$196,46,FALSE)</f>
        <v>4997.4369323159835</v>
      </c>
      <c r="J36" s="421">
        <f>VLOOKUP(C36,'3.2 Prices and Deflators'!$B$3:$BL$197,61,FALSE)</f>
        <v>1.2565502225955767</v>
      </c>
      <c r="K36" s="417">
        <f t="shared" si="0"/>
        <v>32527.471884162896</v>
      </c>
      <c r="L36" s="416">
        <f t="shared" si="1"/>
        <v>6161.5180314456411</v>
      </c>
      <c r="M36" s="420">
        <f>K36/VLOOKUP(C36,'3.2 Prices and Deflators'!$B$3:$BJ$196,55,FALSE)</f>
        <v>22.298012928173264</v>
      </c>
      <c r="N36" s="416">
        <f>L36/VLOOKUP(C36,'3.2 Prices and Deflators'!$B$3:$BJ$196,55,FALSE)</f>
        <v>4.2238022435810754</v>
      </c>
      <c r="O36">
        <f>VLOOKUP(C36,'3.2 Prices and Deflators'!$B$3:$BL$196,63,FALSE)</f>
        <v>0</v>
      </c>
    </row>
    <row r="37" spans="1:17" x14ac:dyDescent="0.25">
      <c r="A37">
        <v>32</v>
      </c>
      <c r="B37" t="s">
        <v>415</v>
      </c>
      <c r="C37" s="213" t="s">
        <v>650</v>
      </c>
      <c r="D37" s="22">
        <v>19.62</v>
      </c>
      <c r="E37" s="423">
        <v>3.71</v>
      </c>
      <c r="F37" s="422">
        <v>4383.2964159611993</v>
      </c>
      <c r="G37" s="416">
        <v>828.84962809459978</v>
      </c>
      <c r="H37" s="422">
        <f>D37*VLOOKUP(C37,'3.2 Prices and Deflators'!$B$3:$BJ$196,46,FALSE)</f>
        <v>4660.6002545182837</v>
      </c>
      <c r="I37" s="416">
        <f>E37*VLOOKUP(C37,'3.2 Prices and Deflators'!$B$3:$BJ$196,46,FALSE)</f>
        <v>881.28577697567948</v>
      </c>
      <c r="J37" s="421">
        <f>VLOOKUP(C37,'3.2 Prices and Deflators'!$B$3:$BL$197,61,FALSE)</f>
        <v>1.1561874828425875</v>
      </c>
      <c r="K37" s="417">
        <f t="shared" si="0"/>
        <v>5067.9124497231142</v>
      </c>
      <c r="L37" s="416">
        <f t="shared" si="1"/>
        <v>958.30556516171021</v>
      </c>
      <c r="M37" s="420">
        <f>K37/VLOOKUP(C37,'3.2 Prices and Deflators'!$B$3:$BJ$196,55,FALSE)</f>
        <v>22.009995013267595</v>
      </c>
      <c r="N37" s="416">
        <f>L37/VLOOKUP(C37,'3.2 Prices and Deflators'!$B$3:$BJ$196,55,FALSE)</f>
        <v>4.1619307593895405</v>
      </c>
      <c r="O37">
        <f>VLOOKUP(C37,'3.2 Prices and Deflators'!$B$3:$BL$196,63,FALSE)</f>
        <v>1</v>
      </c>
      <c r="P37" s="439"/>
      <c r="Q37" s="439"/>
    </row>
    <row r="38" spans="1:17" hidden="1" x14ac:dyDescent="0.25">
      <c r="A38">
        <v>33</v>
      </c>
      <c r="B38" t="s">
        <v>416</v>
      </c>
      <c r="C38" s="213" t="s">
        <v>651</v>
      </c>
      <c r="D38" s="22">
        <v>619.44000000000005</v>
      </c>
      <c r="E38" s="423">
        <v>45.52</v>
      </c>
      <c r="F38" s="422">
        <v>757.74350237520025</v>
      </c>
      <c r="G38" s="416">
        <v>55.68333370160002</v>
      </c>
      <c r="H38" s="422">
        <f>D38*VLOOKUP(C38,'3.2 Prices and Deflators'!$B$3:$BJ$196,46,FALSE)</f>
        <v>756.8441808</v>
      </c>
      <c r="I38" s="416">
        <f>E38*VLOOKUP(C38,'3.2 Prices and Deflators'!$B$3:$BJ$196,46,FALSE)</f>
        <v>55.617246399999999</v>
      </c>
      <c r="J38" s="421">
        <f>VLOOKUP(C38,'3.2 Prices and Deflators'!$B$3:$BL$197,61,FALSE)</f>
        <v>1.1446375303111578</v>
      </c>
      <c r="K38" s="417">
        <f t="shared" ref="K38:K69" si="2">F38*$J38</f>
        <v>867.34165116807617</v>
      </c>
      <c r="L38" s="416">
        <f t="shared" ref="L38:L69" si="3">G38*$J38</f>
        <v>63.737233567691504</v>
      </c>
      <c r="M38" s="420">
        <f>K38/VLOOKUP(C38,'3.2 Prices and Deflators'!$B$3:$BJ$196,55,FALSE)</f>
        <v>695.62797293338804</v>
      </c>
      <c r="N38" s="416">
        <f>L38/VLOOKUP(C38,'3.2 Prices and Deflators'!$B$3:$BJ$196,55,FALSE)</f>
        <v>51.118728735515667</v>
      </c>
      <c r="O38">
        <f>VLOOKUP(C38,'3.2 Prices and Deflators'!$B$3:$BL$196,63,FALSE)</f>
        <v>0</v>
      </c>
    </row>
    <row r="39" spans="1:17" x14ac:dyDescent="0.25">
      <c r="A39">
        <v>34</v>
      </c>
      <c r="B39" t="s">
        <v>417</v>
      </c>
      <c r="C39" s="213" t="s">
        <v>652</v>
      </c>
      <c r="D39" s="22">
        <v>5.95</v>
      </c>
      <c r="E39" s="423">
        <v>1.56</v>
      </c>
      <c r="F39" s="422">
        <v>1522.3964261414999</v>
      </c>
      <c r="G39" s="416">
        <v>399.1493150892</v>
      </c>
      <c r="H39" s="422">
        <f>D39*VLOOKUP(C39,'3.2 Prices and Deflators'!$B$3:$BJ$196,46,FALSE)</f>
        <v>1499.5251689510394</v>
      </c>
      <c r="I39" s="416">
        <f>E39*VLOOKUP(C39,'3.2 Prices and Deflators'!$B$3:$BJ$196,46,FALSE)</f>
        <v>393.15281740565069</v>
      </c>
      <c r="J39" s="421">
        <f>VLOOKUP(C39,'3.2 Prices and Deflators'!$B$3:$BL$197,61,FALSE)</f>
        <v>1.4419352070903906</v>
      </c>
      <c r="K39" s="417">
        <f t="shared" si="2"/>
        <v>2195.1970060020139</v>
      </c>
      <c r="L39" s="416">
        <f t="shared" si="3"/>
        <v>575.54745031313314</v>
      </c>
      <c r="M39" s="420">
        <f>K39/VLOOKUP(C39,'3.2 Prices and Deflators'!$B$3:$BJ$196,55,FALSE)</f>
        <v>7.8880013671982621</v>
      </c>
      <c r="N39" s="416">
        <f>L39/VLOOKUP(C39,'3.2 Prices and Deflators'!$B$3:$BJ$196,55,FALSE)</f>
        <v>2.0681146441729901</v>
      </c>
      <c r="O39">
        <f>VLOOKUP(C39,'3.2 Prices and Deflators'!$B$3:$BL$196,63,FALSE)</f>
        <v>1</v>
      </c>
      <c r="P39" s="439"/>
      <c r="Q39" s="439"/>
    </row>
    <row r="40" spans="1:17" x14ac:dyDescent="0.25">
      <c r="A40">
        <v>35</v>
      </c>
      <c r="B40" t="s">
        <v>418</v>
      </c>
      <c r="C40" s="213" t="s">
        <v>653</v>
      </c>
      <c r="D40" s="22">
        <v>11.9</v>
      </c>
      <c r="E40" s="423">
        <v>2.58</v>
      </c>
      <c r="F40" s="422">
        <v>2798.6653253090003</v>
      </c>
      <c r="G40" s="416">
        <v>606.76945708380003</v>
      </c>
      <c r="H40" s="422">
        <f>D40*VLOOKUP(C40,'3.2 Prices and Deflators'!$B$3:$BJ$196,46,FALSE)</f>
        <v>2888.1168890308554</v>
      </c>
      <c r="I40" s="416">
        <f>E40*VLOOKUP(C40,'3.2 Prices and Deflators'!$B$3:$BJ$196,46,FALSE)</f>
        <v>626.16315745374845</v>
      </c>
      <c r="J40" s="421">
        <f>VLOOKUP(C40,'3.2 Prices and Deflators'!$B$3:$BL$197,61,FALSE)</f>
        <v>1.0325452729689788</v>
      </c>
      <c r="K40" s="417">
        <f t="shared" si="2"/>
        <v>2889.7486522699974</v>
      </c>
      <c r="L40" s="416">
        <f t="shared" si="3"/>
        <v>626.51693469383133</v>
      </c>
      <c r="M40" s="420">
        <f>K40/VLOOKUP(C40,'3.2 Prices and Deflators'!$B$3:$BJ$196,55,FALSE)</f>
        <v>11.44443493801155</v>
      </c>
      <c r="N40" s="416">
        <f>L40/VLOOKUP(C40,'3.2 Prices and Deflators'!$B$3:$BJ$196,55,FALSE)</f>
        <v>2.4812304319386387</v>
      </c>
      <c r="O40">
        <f>VLOOKUP(C40,'3.2 Prices and Deflators'!$B$3:$BL$196,63,FALSE)</f>
        <v>1</v>
      </c>
      <c r="P40" s="439"/>
      <c r="Q40" s="439"/>
    </row>
    <row r="41" spans="1:17" hidden="1" x14ac:dyDescent="0.25">
      <c r="A41">
        <v>36</v>
      </c>
      <c r="B41" t="s">
        <v>419</v>
      </c>
      <c r="C41" s="213" t="s">
        <v>654</v>
      </c>
      <c r="D41" s="22">
        <v>254.32</v>
      </c>
      <c r="E41" s="423">
        <v>23.85</v>
      </c>
      <c r="F41" s="422">
        <v>88465.795466030395</v>
      </c>
      <c r="G41" s="416">
        <v>8296.2772171470006</v>
      </c>
      <c r="H41" s="422">
        <f>D41*VLOOKUP(C41,'3.2 Prices and Deflators'!$B$3:$BJ$196,46,FALSE)</f>
        <v>91513.750926399996</v>
      </c>
      <c r="I41" s="416">
        <f>E41*VLOOKUP(C41,'3.2 Prices and Deflators'!$B$3:$BJ$196,46,FALSE)</f>
        <v>8582.1129270000001</v>
      </c>
      <c r="J41" s="421">
        <f>VLOOKUP(C41,'3.2 Prices and Deflators'!$B$3:$BL$197,61,FALSE)</f>
        <v>1.3502437546513675</v>
      </c>
      <c r="K41" s="417">
        <f t="shared" si="2"/>
        <v>119450.3878282728</v>
      </c>
      <c r="L41" s="416">
        <f t="shared" si="3"/>
        <v>11201.996499309163</v>
      </c>
      <c r="M41" s="420">
        <f>K41/VLOOKUP(C41,'3.2 Prices and Deflators'!$B$3:$BJ$196,55,FALSE)</f>
        <v>292.75502875290562</v>
      </c>
      <c r="N41" s="416">
        <f>L41/VLOOKUP(C41,'3.2 Prices and Deflators'!$B$3:$BJ$196,55,FALSE)</f>
        <v>27.454417410179303</v>
      </c>
      <c r="O41">
        <f>VLOOKUP(C41,'3.2 Prices and Deflators'!$B$3:$BL$196,63,FALSE)</f>
        <v>0</v>
      </c>
    </row>
    <row r="42" spans="1:17" x14ac:dyDescent="0.25">
      <c r="A42">
        <v>37</v>
      </c>
      <c r="B42" t="s">
        <v>420</v>
      </c>
      <c r="C42" s="213" t="s">
        <v>655</v>
      </c>
      <c r="D42" s="22">
        <v>84.73</v>
      </c>
      <c r="E42" s="423">
        <v>10.74</v>
      </c>
      <c r="F42" s="422">
        <v>280.93159971339992</v>
      </c>
      <c r="G42" s="416">
        <v>35.609646889199986</v>
      </c>
      <c r="H42" s="422">
        <f>D42*VLOOKUP(C42,'3.2 Prices and Deflators'!$B$3:$BJ$196,46,FALSE)</f>
        <v>282.08584102137127</v>
      </c>
      <c r="I42" s="416">
        <f>E42*VLOOKUP(C42,'3.2 Prices and Deflators'!$B$3:$BJ$196,46,FALSE)</f>
        <v>35.755953411654986</v>
      </c>
      <c r="J42" s="421">
        <f>VLOOKUP(C42,'3.2 Prices and Deflators'!$B$3:$BL$197,61,FALSE)</f>
        <v>1.2648579433801546</v>
      </c>
      <c r="K42" s="417">
        <f t="shared" si="2"/>
        <v>355.33856544398782</v>
      </c>
      <c r="L42" s="416">
        <f t="shared" si="3"/>
        <v>45.041144728767016</v>
      </c>
      <c r="M42" s="420">
        <f>K42/VLOOKUP(C42,'3.2 Prices and Deflators'!$B$3:$BJ$196,55,FALSE)</f>
        <v>84.443043100972133</v>
      </c>
      <c r="N42" s="416">
        <f>L42/VLOOKUP(C42,'3.2 Prices and Deflators'!$B$3:$BJ$196,55,FALSE)</f>
        <v>10.703626612822385</v>
      </c>
      <c r="O42">
        <f>VLOOKUP(C42,'3.2 Prices and Deflators'!$B$3:$BL$196,63,FALSE)</f>
        <v>1</v>
      </c>
      <c r="P42" s="439"/>
      <c r="Q42" s="439"/>
    </row>
    <row r="43" spans="1:17" x14ac:dyDescent="0.25">
      <c r="A43">
        <v>38</v>
      </c>
      <c r="B43" t="s">
        <v>421</v>
      </c>
      <c r="C43" s="213" t="s">
        <v>656</v>
      </c>
      <c r="D43" s="22">
        <v>112.73</v>
      </c>
      <c r="E43" s="423">
        <v>24.75</v>
      </c>
      <c r="F43" s="422">
        <v>125138.64694742831</v>
      </c>
      <c r="G43" s="416">
        <v>27474.332581822502</v>
      </c>
      <c r="H43" s="422">
        <f>D43*VLOOKUP(C43,'3.2 Prices and Deflators'!$B$3:$BJ$196,46,FALSE)</f>
        <v>126375.67571984605</v>
      </c>
      <c r="I43" s="416">
        <f>E43*VLOOKUP(C43,'3.2 Prices and Deflators'!$B$3:$BJ$196,46,FALSE)</f>
        <v>27745.923658885742</v>
      </c>
      <c r="J43" s="421">
        <f>VLOOKUP(C43,'3.2 Prices and Deflators'!$B$3:$BL$197,61,FALSE)</f>
        <v>1.4155227627598514</v>
      </c>
      <c r="K43" s="417">
        <f t="shared" si="2"/>
        <v>177136.60325505337</v>
      </c>
      <c r="L43" s="416">
        <f t="shared" si="3"/>
        <v>38890.54316120439</v>
      </c>
      <c r="M43" s="420">
        <f>K43/VLOOKUP(C43,'3.2 Prices and Deflators'!$B$3:$BJ$196,55,FALSE)</f>
        <v>131.83713043548977</v>
      </c>
      <c r="N43" s="416">
        <f>L43/VLOOKUP(C43,'3.2 Prices and Deflators'!$B$3:$BJ$196,55,FALSE)</f>
        <v>28.944992267172641</v>
      </c>
      <c r="O43">
        <f>VLOOKUP(C43,'3.2 Prices and Deflators'!$B$3:$BL$196,63,FALSE)</f>
        <v>1</v>
      </c>
      <c r="P43" s="439"/>
      <c r="Q43" s="439"/>
    </row>
    <row r="44" spans="1:17" hidden="1" x14ac:dyDescent="0.25">
      <c r="A44">
        <v>39</v>
      </c>
      <c r="B44" t="s">
        <v>422</v>
      </c>
      <c r="C44" s="213" t="s">
        <v>657</v>
      </c>
      <c r="D44" s="22">
        <v>9.4700000000000006</v>
      </c>
      <c r="E44" s="423">
        <v>2.19</v>
      </c>
      <c r="F44" s="422">
        <v>1914.6648337914003</v>
      </c>
      <c r="G44" s="416">
        <v>442.77887919780005</v>
      </c>
      <c r="H44" s="422">
        <f>D44*VLOOKUP(C44,'3.2 Prices and Deflators'!$B$3:$BJ$196,46,FALSE)</f>
        <v>2053.6018567022661</v>
      </c>
      <c r="I44" s="416">
        <f>E44*VLOOKUP(C44,'3.2 Prices and Deflators'!$B$3:$BJ$196,46,FALSE)</f>
        <v>474.90898270094635</v>
      </c>
      <c r="J44" s="421">
        <f>VLOOKUP(C44,'3.2 Prices and Deflators'!$B$3:$BL$197,61,FALSE)</f>
        <v>1.1863219317235678</v>
      </c>
      <c r="K44" s="417">
        <f t="shared" si="2"/>
        <v>2271.4088842265978</v>
      </c>
      <c r="L44" s="416">
        <f t="shared" si="3"/>
        <v>525.27829529633038</v>
      </c>
      <c r="M44" s="420">
        <f>K44/VLOOKUP(C44,'3.2 Prices and Deflators'!$B$3:$BJ$196,55,FALSE)</f>
        <v>11.757335378284131</v>
      </c>
      <c r="N44" s="416">
        <f>L44/VLOOKUP(C44,'3.2 Prices and Deflators'!$B$3:$BJ$196,55,FALSE)</f>
        <v>2.7189614021586315</v>
      </c>
      <c r="O44">
        <f>VLOOKUP(C44,'3.2 Prices and Deflators'!$B$3:$BL$196,63,FALSE)</f>
        <v>0</v>
      </c>
    </row>
    <row r="45" spans="1:17" hidden="1" x14ac:dyDescent="0.25">
      <c r="A45">
        <v>40</v>
      </c>
      <c r="B45" t="s">
        <v>423</v>
      </c>
      <c r="C45" s="213" t="s">
        <v>658</v>
      </c>
      <c r="D45" s="22">
        <v>42.79</v>
      </c>
      <c r="E45" s="423">
        <v>6.54</v>
      </c>
      <c r="F45" s="422"/>
      <c r="G45" s="416"/>
      <c r="H45" s="422">
        <f>D45*VLOOKUP(C45,'3.2 Prices and Deflators'!$B$3:$BJ$196,46,FALSE)</f>
        <v>20425.55150073404</v>
      </c>
      <c r="I45" s="416">
        <f>E45*VLOOKUP(C45,'3.2 Prices and Deflators'!$B$3:$BJ$196,46,FALSE)</f>
        <v>3121.8300260528308</v>
      </c>
      <c r="J45" s="421">
        <f>VLOOKUP(C45,'3.2 Prices and Deflators'!$B$3:$BL$197,61,FALSE)</f>
        <v>2.4932996577604269</v>
      </c>
      <c r="K45" s="417">
        <f>F45*$J45</f>
        <v>0</v>
      </c>
      <c r="L45" s="416">
        <f t="shared" si="3"/>
        <v>0</v>
      </c>
      <c r="M45" s="420">
        <f>K45/VLOOKUP(C45,'3.2 Prices and Deflators'!$B$3:$BJ$196,55,FALSE)</f>
        <v>0</v>
      </c>
      <c r="N45" s="416">
        <f>L45/VLOOKUP(C45,'3.2 Prices and Deflators'!$B$3:$BJ$196,55,FALSE)</f>
        <v>0</v>
      </c>
      <c r="O45">
        <f>VLOOKUP(C45,'3.2 Prices and Deflators'!$B$3:$BL$196,63,FALSE)</f>
        <v>0</v>
      </c>
    </row>
    <row r="46" spans="1:17" hidden="1" x14ac:dyDescent="0.25">
      <c r="A46">
        <v>41</v>
      </c>
      <c r="B46" t="s">
        <v>424</v>
      </c>
      <c r="C46" s="213" t="s">
        <v>659</v>
      </c>
      <c r="D46" s="22">
        <v>112.93</v>
      </c>
      <c r="E46" s="423">
        <v>13.23</v>
      </c>
      <c r="F46" s="422">
        <v>141.16250000000002</v>
      </c>
      <c r="G46" s="416">
        <v>16.537500000000001</v>
      </c>
      <c r="H46" s="422" t="e">
        <f>D46*VLOOKUP(C46,'3.2 Prices and Deflators'!$B$3:$BJ$196,46,FALSE)</f>
        <v>#N/A</v>
      </c>
      <c r="I46" s="416" t="e">
        <f>E46*VLOOKUP(C46,'3.2 Prices and Deflators'!$B$3:$BJ$196,46,FALSE)</f>
        <v>#N/A</v>
      </c>
      <c r="J46" s="421" t="e">
        <f>VLOOKUP(C46,'3.2 Prices and Deflators'!$B$3:$BL$197,61,FALSE)</f>
        <v>#N/A</v>
      </c>
      <c r="K46" s="417" t="e">
        <f t="shared" si="2"/>
        <v>#N/A</v>
      </c>
      <c r="L46" s="416" t="e">
        <f t="shared" si="3"/>
        <v>#N/A</v>
      </c>
      <c r="M46" s="420" t="e">
        <f>K46/VLOOKUP(C46,'3.2 Prices and Deflators'!$B$3:$BJ$196,55,FALSE)</f>
        <v>#N/A</v>
      </c>
      <c r="N46" s="416" t="e">
        <f>L46/VLOOKUP(C46,'3.2 Prices and Deflators'!$B$3:$BJ$196,55,FALSE)</f>
        <v>#N/A</v>
      </c>
      <c r="O46">
        <f>VLOOKUP(C46,'3.2 Prices and Deflators'!$B$3:$BL$196,63,FALSE)</f>
        <v>0</v>
      </c>
    </row>
    <row r="47" spans="1:17" hidden="1" x14ac:dyDescent="0.25">
      <c r="A47">
        <v>42</v>
      </c>
      <c r="B47" t="s">
        <v>425</v>
      </c>
      <c r="C47" s="213" t="s">
        <v>660</v>
      </c>
      <c r="D47" s="22">
        <v>145.1</v>
      </c>
      <c r="E47" s="423">
        <v>15.87</v>
      </c>
      <c r="F47" s="422">
        <v>49074.223060411008</v>
      </c>
      <c r="G47" s="416">
        <v>5367.3874567107005</v>
      </c>
      <c r="H47" s="422">
        <f>D47*VLOOKUP(C47,'3.2 Prices and Deflators'!$B$3:$BJ$196,46,FALSE)</f>
        <v>48796.608271717516</v>
      </c>
      <c r="I47" s="416">
        <f>E47*VLOOKUP(C47,'3.2 Prices and Deflators'!$B$3:$BJ$196,46,FALSE)</f>
        <v>5337.0239370927429</v>
      </c>
      <c r="J47" s="421">
        <f>VLOOKUP(C47,'3.2 Prices and Deflators'!$B$3:$BL$197,61,FALSE)</f>
        <v>1.3852405454338117</v>
      </c>
      <c r="K47" s="417">
        <f t="shared" si="2"/>
        <v>67979.603518944292</v>
      </c>
      <c r="L47" s="416">
        <f t="shared" si="3"/>
        <v>7435.1227280885305</v>
      </c>
      <c r="M47" s="420">
        <f>K47/VLOOKUP(C47,'3.2 Prices and Deflators'!$B$3:$BJ$196,55,FALSE)</f>
        <v>205.27241907197683</v>
      </c>
      <c r="N47" s="416">
        <f>L47/VLOOKUP(C47,'3.2 Prices and Deflators'!$B$3:$BJ$196,55,FALSE)</f>
        <v>22.451228743433987</v>
      </c>
      <c r="O47">
        <f>VLOOKUP(C47,'3.2 Prices and Deflators'!$B$3:$BL$196,63,FALSE)</f>
        <v>0</v>
      </c>
    </row>
    <row r="48" spans="1:17" hidden="1" x14ac:dyDescent="0.25">
      <c r="A48">
        <v>43</v>
      </c>
      <c r="B48" t="s">
        <v>427</v>
      </c>
      <c r="C48" s="213" t="s">
        <v>662</v>
      </c>
      <c r="D48" s="22">
        <v>256.97000000000003</v>
      </c>
      <c r="E48" s="423">
        <v>24.03</v>
      </c>
      <c r="F48" s="422">
        <v>1005.8121230675</v>
      </c>
      <c r="G48" s="416">
        <v>94.056369682500005</v>
      </c>
      <c r="H48" s="422">
        <f>D48*VLOOKUP(C48,'3.2 Prices and Deflators'!$B$3:$BJ$196,46,FALSE)</f>
        <v>995.37829608494678</v>
      </c>
      <c r="I48" s="416">
        <f>E48*VLOOKUP(C48,'3.2 Prices and Deflators'!$B$3:$BJ$196,46,FALSE)</f>
        <v>93.080672665763586</v>
      </c>
      <c r="J48" s="421">
        <f>VLOOKUP(C48,'3.2 Prices and Deflators'!$B$3:$BL$197,61,FALSE)</f>
        <v>1.0949446330998105</v>
      </c>
      <c r="K48" s="417">
        <f t="shared" si="2"/>
        <v>1101.3085860594852</v>
      </c>
      <c r="L48" s="416">
        <f t="shared" si="3"/>
        <v>102.98651719270511</v>
      </c>
      <c r="M48" s="420">
        <f>K48/VLOOKUP(C48,'3.2 Prices and Deflators'!$B$3:$BJ$196,55,FALSE)</f>
        <v>332.08423029094848</v>
      </c>
      <c r="N48" s="416">
        <f>L48/VLOOKUP(C48,'3.2 Prices and Deflators'!$B$3:$BJ$196,55,FALSE)</f>
        <v>31.054146608131273</v>
      </c>
      <c r="O48">
        <f>VLOOKUP(C48,'3.2 Prices and Deflators'!$B$3:$BL$196,63,FALSE)</f>
        <v>0</v>
      </c>
    </row>
    <row r="49" spans="1:17" hidden="1" x14ac:dyDescent="0.25">
      <c r="A49">
        <v>44</v>
      </c>
      <c r="B49" t="s">
        <v>428</v>
      </c>
      <c r="C49" s="213" t="s">
        <v>663</v>
      </c>
      <c r="D49" s="22">
        <v>39.82</v>
      </c>
      <c r="E49" s="423">
        <v>6.21</v>
      </c>
      <c r="F49" s="422">
        <v>56.1462</v>
      </c>
      <c r="G49" s="416">
        <v>8.7561</v>
      </c>
      <c r="H49" s="422" t="e">
        <f>D49*VLOOKUP(C49,'3.2 Prices and Deflators'!$B$3:$BJ$196,46,FALSE)</f>
        <v>#REF!</v>
      </c>
      <c r="I49" s="416" t="e">
        <f>E49*VLOOKUP(C49,'3.2 Prices and Deflators'!$B$3:$BJ$196,46,FALSE)</f>
        <v>#REF!</v>
      </c>
      <c r="J49" s="421">
        <f>VLOOKUP(C49,'3.2 Prices and Deflators'!$B$3:$BL$197,61,FALSE)</f>
        <v>1.3403744780178433</v>
      </c>
      <c r="K49" s="417">
        <f t="shared" si="2"/>
        <v>75.256933517685425</v>
      </c>
      <c r="L49" s="416">
        <f t="shared" si="3"/>
        <v>11.736452966972037</v>
      </c>
      <c r="M49" s="420" t="e">
        <f>K49/VLOOKUP(C49,'3.2 Prices and Deflators'!$B$3:$BJ$196,55,FALSE)</f>
        <v>#REF!</v>
      </c>
      <c r="N49" s="416" t="e">
        <f>L49/VLOOKUP(C49,'3.2 Prices and Deflators'!$B$3:$BJ$196,55,FALSE)</f>
        <v>#REF!</v>
      </c>
      <c r="O49">
        <f>VLOOKUP(C49,'3.2 Prices and Deflators'!$B$3:$BL$196,63,FALSE)</f>
        <v>0</v>
      </c>
    </row>
    <row r="50" spans="1:17" hidden="1" x14ac:dyDescent="0.25">
      <c r="A50">
        <v>45</v>
      </c>
      <c r="B50" t="s">
        <v>429</v>
      </c>
      <c r="C50" s="213" t="s">
        <v>664</v>
      </c>
      <c r="D50" s="22">
        <v>454.07</v>
      </c>
      <c r="E50" s="423">
        <v>36.33</v>
      </c>
      <c r="F50" s="422">
        <v>307.49386099880002</v>
      </c>
      <c r="G50" s="416">
        <v>24.602488537200003</v>
      </c>
      <c r="H50" s="422">
        <f>D50*VLOOKUP(C50,'3.2 Prices and Deflators'!$B$3:$BJ$196,46,FALSE)</f>
        <v>317.91257550461307</v>
      </c>
      <c r="I50" s="416">
        <f>E50*VLOOKUP(C50,'3.2 Prices and Deflators'!$B$3:$BJ$196,46,FALSE)</f>
        <v>25.436086656424322</v>
      </c>
      <c r="J50" s="421">
        <f>VLOOKUP(C50,'3.2 Prices and Deflators'!$B$3:$BL$197,61,FALSE)</f>
        <v>1.0282947120758488</v>
      </c>
      <c r="K50" s="417">
        <f t="shared" si="2"/>
        <v>316.19431126085215</v>
      </c>
      <c r="L50" s="416">
        <f t="shared" si="3"/>
        <v>25.298608866709447</v>
      </c>
      <c r="M50" s="420">
        <f>K50/VLOOKUP(C50,'3.2 Prices and Deflators'!$B$3:$BJ$196,55,FALSE)</f>
        <v>513.67437945083816</v>
      </c>
      <c r="N50" s="416">
        <f>L50/VLOOKUP(C50,'3.2 Prices and Deflators'!$B$3:$BJ$196,55,FALSE)</f>
        <v>41.098927930603104</v>
      </c>
      <c r="O50">
        <f>VLOOKUP(C50,'3.2 Prices and Deflators'!$B$3:$BL$196,63,FALSE)</f>
        <v>0</v>
      </c>
    </row>
    <row r="51" spans="1:17" hidden="1" x14ac:dyDescent="0.25">
      <c r="A51">
        <v>46</v>
      </c>
      <c r="B51" t="s">
        <v>430</v>
      </c>
      <c r="C51" s="213" t="s">
        <v>665</v>
      </c>
      <c r="D51" s="22">
        <v>369.41</v>
      </c>
      <c r="E51" s="423">
        <v>31.28</v>
      </c>
      <c r="F51" s="422">
        <v>5154.0212013267001</v>
      </c>
      <c r="G51" s="416">
        <v>436.41965073360001</v>
      </c>
      <c r="H51" s="422">
        <f>D51*VLOOKUP(C51,'3.2 Prices and Deflators'!$B$3:$BJ$196,46,FALSE)</f>
        <v>5050.5749976400002</v>
      </c>
      <c r="I51" s="416">
        <f>E51*VLOOKUP(C51,'3.2 Prices and Deflators'!$B$3:$BJ$196,46,FALSE)</f>
        <v>427.66028511999997</v>
      </c>
      <c r="J51" s="421">
        <f>VLOOKUP(C51,'3.2 Prices and Deflators'!$B$3:$BL$197,61,FALSE)</f>
        <v>1.1629245405079693</v>
      </c>
      <c r="K51" s="417">
        <f t="shared" si="2"/>
        <v>5993.7377373211848</v>
      </c>
      <c r="L51" s="416">
        <f t="shared" si="3"/>
        <v>507.52312179802027</v>
      </c>
      <c r="M51" s="420">
        <f>K51/VLOOKUP(C51,'3.2 Prices and Deflators'!$B$3:$BJ$196,55,FALSE)</f>
        <v>473.31913713803476</v>
      </c>
      <c r="N51" s="416">
        <f>L51/VLOOKUP(C51,'3.2 Prices and Deflators'!$B$3:$BJ$196,55,FALSE)</f>
        <v>40.078564764564383</v>
      </c>
      <c r="O51">
        <f>VLOOKUP(C51,'3.2 Prices and Deflators'!$B$3:$BL$196,63,FALSE)</f>
        <v>0</v>
      </c>
    </row>
    <row r="52" spans="1:17" hidden="1" x14ac:dyDescent="0.25">
      <c r="A52">
        <v>47</v>
      </c>
      <c r="B52" t="s">
        <v>431</v>
      </c>
      <c r="C52" s="213" t="s">
        <v>666</v>
      </c>
      <c r="D52" s="22"/>
      <c r="E52" s="423"/>
      <c r="F52" s="422" t="e">
        <v>#N/A</v>
      </c>
      <c r="G52" s="416" t="e">
        <v>#N/A</v>
      </c>
      <c r="H52" s="422" t="e">
        <f>D52*VLOOKUP(C52,'3.2 Prices and Deflators'!$B$3:$BJ$196,46,FALSE)</f>
        <v>#REF!</v>
      </c>
      <c r="I52" s="416" t="e">
        <f>E52*VLOOKUP(C52,'3.2 Prices and Deflators'!$B$3:$BJ$196,46,FALSE)</f>
        <v>#REF!</v>
      </c>
      <c r="J52" s="421" t="e">
        <f>VLOOKUP(C52,'3.2 Prices and Deflators'!$B$3:$BL$197,61,FALSE)</f>
        <v>#DIV/0!</v>
      </c>
      <c r="K52" s="417" t="e">
        <f t="shared" si="2"/>
        <v>#N/A</v>
      </c>
      <c r="L52" s="416" t="e">
        <f t="shared" si="3"/>
        <v>#N/A</v>
      </c>
      <c r="M52" s="420" t="e">
        <f>K52/VLOOKUP(C52,'3.2 Prices and Deflators'!$B$3:$BJ$196,55,FALSE)</f>
        <v>#N/A</v>
      </c>
      <c r="N52" s="416" t="e">
        <f>L52/VLOOKUP(C52,'3.2 Prices and Deflators'!$B$3:$BJ$196,55,FALSE)</f>
        <v>#N/A</v>
      </c>
      <c r="O52">
        <f>VLOOKUP(C52,'3.2 Prices and Deflators'!$B$3:$BL$196,63,FALSE)</f>
        <v>0</v>
      </c>
    </row>
    <row r="53" spans="1:17" x14ac:dyDescent="0.25">
      <c r="A53">
        <v>48</v>
      </c>
      <c r="B53" t="s">
        <v>432</v>
      </c>
      <c r="C53" s="213" t="s">
        <v>667</v>
      </c>
      <c r="D53" s="22">
        <v>2.41</v>
      </c>
      <c r="E53" s="423">
        <v>0.81</v>
      </c>
      <c r="F53" s="422">
        <v>1162.7647618572003</v>
      </c>
      <c r="G53" s="416">
        <v>390.80475398520008</v>
      </c>
      <c r="H53" s="422">
        <f>D53*VLOOKUP(C53,'3.2 Prices and Deflators'!$B$3:$BJ$196,46,FALSE)</f>
        <v>685.75129942573938</v>
      </c>
      <c r="I53" s="416">
        <f>E53*VLOOKUP(C53,'3.2 Prices and Deflators'!$B$3:$BJ$196,46,FALSE)</f>
        <v>230.48072719288336</v>
      </c>
      <c r="J53" s="421">
        <f>VLOOKUP(C53,'3.2 Prices and Deflators'!$B$3:$BL$197,61,FALSE)</f>
        <v>1.2323963471410151</v>
      </c>
      <c r="K53" s="417">
        <f t="shared" si="2"/>
        <v>1432.9870450971059</v>
      </c>
      <c r="L53" s="416">
        <f t="shared" si="3"/>
        <v>481.62635125670363</v>
      </c>
      <c r="M53" s="420">
        <f>K53/VLOOKUP(C53,'3.2 Prices and Deflators'!$B$3:$BJ$196,55,FALSE)</f>
        <v>4.1153944048336406</v>
      </c>
      <c r="N53" s="416">
        <f>L53/VLOOKUP(C53,'3.2 Prices and Deflators'!$B$3:$BJ$196,55,FALSE)</f>
        <v>1.3831823518320534</v>
      </c>
      <c r="O53">
        <f>VLOOKUP(C53,'3.2 Prices and Deflators'!$B$3:$BL$196,63,FALSE)</f>
        <v>1</v>
      </c>
      <c r="P53" s="439"/>
      <c r="Q53" s="439"/>
    </row>
    <row r="54" spans="1:17" hidden="1" x14ac:dyDescent="0.25">
      <c r="A54">
        <v>49</v>
      </c>
      <c r="B54" t="s">
        <v>433</v>
      </c>
      <c r="C54" s="213" t="s">
        <v>668</v>
      </c>
      <c r="D54" s="22">
        <v>647.94000000000005</v>
      </c>
      <c r="E54" s="423">
        <v>47.04</v>
      </c>
      <c r="F54" s="422">
        <v>5024.2671167628014</v>
      </c>
      <c r="G54" s="416">
        <v>364.75834980480005</v>
      </c>
      <c r="H54" s="422">
        <f>D54*VLOOKUP(C54,'3.2 Prices and Deflators'!$B$3:$BJ$196,46,FALSE)</f>
        <v>4918.4069257800002</v>
      </c>
      <c r="I54" s="416">
        <f>E54*VLOOKUP(C54,'3.2 Prices and Deflators'!$B$3:$BJ$196,46,FALSE)</f>
        <v>357.07297247999998</v>
      </c>
      <c r="J54" s="421">
        <f>VLOOKUP(C54,'3.2 Prices and Deflators'!$B$3:$BL$197,61,FALSE)</f>
        <v>1.085929502859488</v>
      </c>
      <c r="K54" s="417">
        <f t="shared" si="2"/>
        <v>5455.9998923395015</v>
      </c>
      <c r="L54" s="416">
        <f t="shared" si="3"/>
        <v>396.1018534673737</v>
      </c>
      <c r="M54" s="420">
        <f>K54/VLOOKUP(C54,'3.2 Prices and Deflators'!$B$3:$BJ$196,55,FALSE)</f>
        <v>803.35026106520786</v>
      </c>
      <c r="N54" s="416">
        <f>L54/VLOOKUP(C54,'3.2 Prices and Deflators'!$B$3:$BJ$196,55,FALSE)</f>
        <v>58.32267845866496</v>
      </c>
      <c r="O54">
        <f>VLOOKUP(C54,'3.2 Prices and Deflators'!$B$3:$BL$196,63,FALSE)</f>
        <v>0</v>
      </c>
    </row>
    <row r="55" spans="1:17" hidden="1" x14ac:dyDescent="0.25">
      <c r="A55">
        <v>50</v>
      </c>
      <c r="B55" t="s">
        <v>434</v>
      </c>
      <c r="C55" s="213" t="s">
        <v>669</v>
      </c>
      <c r="D55" s="22">
        <v>21.72</v>
      </c>
      <c r="E55" s="423">
        <v>4</v>
      </c>
      <c r="F55" s="422">
        <v>1998.2522648495999</v>
      </c>
      <c r="G55" s="416">
        <v>368.00225871999999</v>
      </c>
      <c r="H55" s="422" t="e">
        <f>D55*VLOOKUP(C55,'3.2 Prices and Deflators'!$B$3:$BJ$196,46,FALSE)</f>
        <v>#REF!</v>
      </c>
      <c r="I55" s="416" t="e">
        <f>E55*VLOOKUP(C55,'3.2 Prices and Deflators'!$B$3:$BJ$196,46,FALSE)</f>
        <v>#REF!</v>
      </c>
      <c r="J55" s="421" t="e">
        <f>VLOOKUP(C55,'3.2 Prices and Deflators'!$B$3:$BL$197,61,FALSE)</f>
        <v>#DIV/0!</v>
      </c>
      <c r="K55" s="417" t="e">
        <f t="shared" si="2"/>
        <v>#DIV/0!</v>
      </c>
      <c r="L55" s="416" t="e">
        <f t="shared" si="3"/>
        <v>#DIV/0!</v>
      </c>
      <c r="M55" s="420" t="e">
        <f>K55/VLOOKUP(C55,'3.2 Prices and Deflators'!$B$3:$BJ$196,55,FALSE)</f>
        <v>#DIV/0!</v>
      </c>
      <c r="N55" s="416" t="e">
        <f>L55/VLOOKUP(C55,'3.2 Prices and Deflators'!$B$3:$BJ$196,55,FALSE)</f>
        <v>#DIV/0!</v>
      </c>
      <c r="O55">
        <f>VLOOKUP(C55,'3.2 Prices and Deflators'!$B$3:$BL$196,63,FALSE)</f>
        <v>0</v>
      </c>
    </row>
    <row r="56" spans="1:17" hidden="1" x14ac:dyDescent="0.25">
      <c r="A56">
        <v>51</v>
      </c>
      <c r="B56" t="s">
        <v>435</v>
      </c>
      <c r="C56" s="213" t="s">
        <v>670</v>
      </c>
      <c r="D56" s="22">
        <v>154.80000000000001</v>
      </c>
      <c r="E56" s="423">
        <v>16.63</v>
      </c>
      <c r="F56" s="422">
        <v>284.73223449599999</v>
      </c>
      <c r="G56" s="416">
        <v>30.588482297599995</v>
      </c>
      <c r="H56" s="422">
        <f>D56*VLOOKUP(C56,'3.2 Prices and Deflators'!$B$3:$BJ$196,46,FALSE)</f>
        <v>290.69166284083332</v>
      </c>
      <c r="I56" s="416">
        <f>E56*VLOOKUP(C56,'3.2 Prices and Deflators'!$B$3:$BJ$196,46,FALSE)</f>
        <v>31.228697371079182</v>
      </c>
      <c r="J56" s="421">
        <f>VLOOKUP(C56,'3.2 Prices and Deflators'!$B$3:$BL$197,61,FALSE)</f>
        <v>1.1862232593361186</v>
      </c>
      <c r="K56" s="417">
        <f t="shared" si="2"/>
        <v>337.75599924190112</v>
      </c>
      <c r="L56" s="416">
        <f t="shared" si="3"/>
        <v>36.284769169204232</v>
      </c>
      <c r="M56" s="420">
        <f>K56/VLOOKUP(C56,'3.2 Prices and Deflators'!$B$3:$BJ$196,55,FALSE)</f>
        <v>189.36965213098819</v>
      </c>
      <c r="N56" s="416">
        <f>L56/VLOOKUP(C56,'3.2 Prices and Deflators'!$B$3:$BJ$196,55,FALSE)</f>
        <v>20.343781104252798</v>
      </c>
      <c r="O56">
        <f>VLOOKUP(C56,'3.2 Prices and Deflators'!$B$3:$BL$196,63,FALSE)</f>
        <v>0</v>
      </c>
    </row>
    <row r="57" spans="1:17" x14ac:dyDescent="0.25">
      <c r="A57">
        <v>52</v>
      </c>
      <c r="B57" t="s">
        <v>436</v>
      </c>
      <c r="C57" s="213" t="s">
        <v>671</v>
      </c>
      <c r="D57" s="22">
        <v>110.54</v>
      </c>
      <c r="E57" s="423">
        <v>13.02</v>
      </c>
      <c r="F57" s="422">
        <v>2055.4111585000005</v>
      </c>
      <c r="G57" s="416">
        <v>242.09746050000004</v>
      </c>
      <c r="H57" s="422">
        <f>D57*VLOOKUP(C57,'3.2 Prices and Deflators'!$B$3:$BJ$196,46,FALSE)</f>
        <v>1981.6830287917085</v>
      </c>
      <c r="I57" s="416">
        <f>E57*VLOOKUP(C57,'3.2 Prices and Deflators'!$B$3:$BJ$196,46,FALSE)</f>
        <v>233.41336199446391</v>
      </c>
      <c r="J57" s="421">
        <f>VLOOKUP(C57,'3.2 Prices and Deflators'!$B$3:$BL$197,61,FALSE)</f>
        <v>1.4417630137338302</v>
      </c>
      <c r="K57" s="417">
        <f t="shared" si="2"/>
        <v>2963.4157863411042</v>
      </c>
      <c r="L57" s="416">
        <f t="shared" si="3"/>
        <v>349.04716426778697</v>
      </c>
      <c r="M57" s="420">
        <f>K57/VLOOKUP(C57,'3.2 Prices and Deflators'!$B$3:$BJ$196,55,FALSE)</f>
        <v>133.87139032411835</v>
      </c>
      <c r="N57" s="416">
        <f>L57/VLOOKUP(C57,'3.2 Prices and Deflators'!$B$3:$BJ$196,55,FALSE)</f>
        <v>15.768097539533386</v>
      </c>
      <c r="O57">
        <f>VLOOKUP(C57,'3.2 Prices and Deflators'!$B$3:$BL$196,63,FALSE)</f>
        <v>1</v>
      </c>
      <c r="P57" s="439"/>
      <c r="Q57" s="439"/>
    </row>
    <row r="58" spans="1:17" x14ac:dyDescent="0.25">
      <c r="A58">
        <v>53</v>
      </c>
      <c r="B58" t="s">
        <v>437</v>
      </c>
      <c r="C58" s="213" t="s">
        <v>672</v>
      </c>
      <c r="D58" s="22">
        <v>104.43</v>
      </c>
      <c r="E58" s="423">
        <v>12.5</v>
      </c>
      <c r="F58" s="422">
        <v>53.133378305999997</v>
      </c>
      <c r="G58" s="416">
        <v>6.3599274999999995</v>
      </c>
      <c r="H58" s="422">
        <f>D58*VLOOKUP(C58,'3.2 Prices and Deflators'!$B$3:$BJ$196,46,FALSE)</f>
        <v>53.230960787837667</v>
      </c>
      <c r="I58" s="416">
        <f>E58*VLOOKUP(C58,'3.2 Prices and Deflators'!$B$3:$BJ$196,46,FALSE)</f>
        <v>6.3716078698455494</v>
      </c>
      <c r="J58" s="421">
        <f>VLOOKUP(C58,'3.2 Prices and Deflators'!$B$3:$BL$197,61,FALSE)</f>
        <v>1.2213121716624005</v>
      </c>
      <c r="K58" s="417">
        <f t="shared" si="2"/>
        <v>64.892441646660728</v>
      </c>
      <c r="L58" s="416">
        <f t="shared" si="3"/>
        <v>7.7674568666404209</v>
      </c>
      <c r="M58" s="420">
        <f>K58/VLOOKUP(C58,'3.2 Prices and Deflators'!$B$3:$BJ$196,55,FALSE)</f>
        <v>123.59461316192321</v>
      </c>
      <c r="N58" s="416">
        <f>L58/VLOOKUP(C58,'3.2 Prices and Deflators'!$B$3:$BJ$196,55,FALSE)</f>
        <v>14.793954462549461</v>
      </c>
      <c r="O58">
        <f>VLOOKUP(C58,'3.2 Prices and Deflators'!$B$3:$BL$196,63,FALSE)</f>
        <v>1</v>
      </c>
      <c r="P58" s="439"/>
      <c r="Q58" s="439"/>
    </row>
    <row r="59" spans="1:17" x14ac:dyDescent="0.25">
      <c r="A59">
        <v>54</v>
      </c>
      <c r="B59" t="s">
        <v>438</v>
      </c>
      <c r="C59" s="213" t="s">
        <v>673</v>
      </c>
      <c r="D59" s="22">
        <v>68.81</v>
      </c>
      <c r="E59" s="423">
        <v>9.23</v>
      </c>
      <c r="F59" s="422">
        <v>165.14400000000001</v>
      </c>
      <c r="G59" s="416">
        <v>22.152000000000001</v>
      </c>
      <c r="H59" s="422">
        <f>D59*VLOOKUP(C59,'3.2 Prices and Deflators'!$B$3:$BJ$196,46,FALSE)</f>
        <v>105.35046808863761</v>
      </c>
      <c r="I59" s="416">
        <f>E59*VLOOKUP(C59,'3.2 Prices and Deflators'!$B$3:$BJ$196,46,FALSE)</f>
        <v>14.131446308067506</v>
      </c>
      <c r="J59" s="421">
        <f>VLOOKUP(C59,'3.2 Prices and Deflators'!$B$3:$BL$197,61,FALSE)</f>
        <v>3.19639729828046</v>
      </c>
      <c r="K59" s="417">
        <f t="shared" si="2"/>
        <v>527.86583542722826</v>
      </c>
      <c r="L59" s="416">
        <f t="shared" si="3"/>
        <v>70.806592951508748</v>
      </c>
      <c r="M59" s="420">
        <f>K59/VLOOKUP(C59,'3.2 Prices and Deflators'!$B$3:$BJ$196,55,FALSE)</f>
        <v>122.07834930267879</v>
      </c>
      <c r="N59" s="416">
        <f>L59/VLOOKUP(C59,'3.2 Prices and Deflators'!$B$3:$BJ$196,55,FALSE)</f>
        <v>16.375282140150055</v>
      </c>
      <c r="O59">
        <f>VLOOKUP(C59,'3.2 Prices and Deflators'!$B$3:$BL$196,63,FALSE)</f>
        <v>1</v>
      </c>
      <c r="P59" s="439"/>
      <c r="Q59" s="439"/>
    </row>
    <row r="60" spans="1:17" hidden="1" x14ac:dyDescent="0.25">
      <c r="A60">
        <v>55</v>
      </c>
      <c r="B60" t="s">
        <v>439</v>
      </c>
      <c r="C60" s="213" t="s">
        <v>674</v>
      </c>
      <c r="D60" s="22">
        <v>74.31</v>
      </c>
      <c r="E60" s="423">
        <v>9.76</v>
      </c>
      <c r="F60" s="422" t="e">
        <v>#VALUE!</v>
      </c>
      <c r="G60" s="416" t="e">
        <v>#VALUE!</v>
      </c>
      <c r="H60" s="422">
        <f>D60*VLOOKUP(C60,'3.2 Prices and Deflators'!$B$3:$BJ$196,46,FALSE)</f>
        <v>36.181605223458952</v>
      </c>
      <c r="I60" s="416">
        <f>E60*VLOOKUP(C60,'3.2 Prices and Deflators'!$B$3:$BJ$196,46,FALSE)</f>
        <v>4.7521526979001392</v>
      </c>
      <c r="J60" s="421">
        <f>VLOOKUP(C60,'3.2 Prices and Deflators'!$B$3:$BL$197,61,FALSE)</f>
        <v>1.1666574356892288</v>
      </c>
      <c r="K60" s="417" t="e">
        <f t="shared" si="2"/>
        <v>#VALUE!</v>
      </c>
      <c r="L60" s="416" t="e">
        <f t="shared" si="3"/>
        <v>#VALUE!</v>
      </c>
      <c r="M60" s="420" t="e">
        <f>K60/VLOOKUP(C60,'3.2 Prices and Deflators'!$B$3:$BJ$196,55,FALSE)</f>
        <v>#VALUE!</v>
      </c>
      <c r="N60" s="416" t="e">
        <f>L60/VLOOKUP(C60,'3.2 Prices and Deflators'!$B$3:$BJ$196,55,FALSE)</f>
        <v>#VALUE!</v>
      </c>
      <c r="O60">
        <f>VLOOKUP(C60,'3.2 Prices and Deflators'!$B$3:$BL$196,63,FALSE)</f>
        <v>0</v>
      </c>
    </row>
    <row r="61" spans="1:17" hidden="1" x14ac:dyDescent="0.25">
      <c r="A61">
        <v>56</v>
      </c>
      <c r="B61" t="s">
        <v>440</v>
      </c>
      <c r="C61" s="213" t="s">
        <v>675</v>
      </c>
      <c r="D61" s="22">
        <v>422.79</v>
      </c>
      <c r="E61" s="423">
        <v>34.5</v>
      </c>
      <c r="F61" s="422">
        <v>103177.3102075638</v>
      </c>
      <c r="G61" s="416">
        <v>8419.3505100900002</v>
      </c>
      <c r="H61" s="422">
        <f>D61*VLOOKUP(C61,'3.2 Prices and Deflators'!$B$3:$BJ$196,46,FALSE)</f>
        <v>109711.16090433934</v>
      </c>
      <c r="I61" s="416">
        <f>E61*VLOOKUP(C61,'3.2 Prices and Deflators'!$B$3:$BJ$196,46,FALSE)</f>
        <v>8952.5179195338278</v>
      </c>
      <c r="J61" s="421">
        <f>VLOOKUP(C61,'3.2 Prices and Deflators'!$B$3:$BL$197,61,FALSE)</f>
        <v>1.0825559656102741</v>
      </c>
      <c r="K61" s="417">
        <f t="shared" si="2"/>
        <v>111695.21268082003</v>
      </c>
      <c r="L61" s="416">
        <f t="shared" si="3"/>
        <v>9114.4181212618332</v>
      </c>
      <c r="M61" s="420">
        <f>K61/VLOOKUP(C61,'3.2 Prices and Deflators'!$B$3:$BJ$196,55,FALSE)</f>
        <v>436.63113864675648</v>
      </c>
      <c r="N61" s="416">
        <f>L61/VLOOKUP(C61,'3.2 Prices and Deflators'!$B$3:$BJ$196,55,FALSE)</f>
        <v>35.629447913415873</v>
      </c>
      <c r="O61">
        <f>VLOOKUP(C61,'3.2 Prices and Deflators'!$B$3:$BL$196,63,FALSE)</f>
        <v>0</v>
      </c>
    </row>
    <row r="62" spans="1:17" x14ac:dyDescent="0.25">
      <c r="A62">
        <v>57</v>
      </c>
      <c r="B62" t="s">
        <v>441</v>
      </c>
      <c r="C62" s="213" t="s">
        <v>676</v>
      </c>
      <c r="D62" s="22">
        <v>3.4</v>
      </c>
      <c r="E62" s="423">
        <v>1.04</v>
      </c>
      <c r="F62" s="422">
        <v>18.144561856000003</v>
      </c>
      <c r="G62" s="416">
        <v>5.5501012736000019</v>
      </c>
      <c r="H62" s="422">
        <f>D62*VLOOKUP(C62,'3.2 Prices and Deflators'!$B$3:$BJ$196,46,FALSE)</f>
        <v>17.646373138278399</v>
      </c>
      <c r="I62" s="416">
        <f>E62*VLOOKUP(C62,'3.2 Prices and Deflators'!$B$3:$BJ$196,46,FALSE)</f>
        <v>5.3977141364145691</v>
      </c>
      <c r="J62" s="421">
        <f>VLOOKUP(C62,'3.2 Prices and Deflators'!$B$3:$BL$197,61,FALSE)</f>
        <v>1.5700000000000003</v>
      </c>
      <c r="K62" s="417">
        <f t="shared" si="2"/>
        <v>28.486962113920011</v>
      </c>
      <c r="L62" s="416">
        <f t="shared" si="3"/>
        <v>8.7136589995520044</v>
      </c>
      <c r="M62" s="420">
        <f>K62/VLOOKUP(C62,'3.2 Prices and Deflators'!$B$3:$BJ$196,55,FALSE)</f>
        <v>3.75322293991041</v>
      </c>
      <c r="N62" s="416">
        <f>L62/VLOOKUP(C62,'3.2 Prices and Deflators'!$B$3:$BJ$196,55,FALSE)</f>
        <v>1.1480446639725961</v>
      </c>
      <c r="O62">
        <f>VLOOKUP(C62,'3.2 Prices and Deflators'!$B$3:$BL$196,63,FALSE)</f>
        <v>1</v>
      </c>
      <c r="P62" s="439"/>
      <c r="Q62" s="439"/>
    </row>
    <row r="63" spans="1:17" hidden="1" x14ac:dyDescent="0.25">
      <c r="A63">
        <v>58</v>
      </c>
      <c r="B63" t="s">
        <v>442</v>
      </c>
      <c r="C63" s="213" t="s">
        <v>678</v>
      </c>
      <c r="D63" s="22">
        <v>281.24</v>
      </c>
      <c r="E63" s="423">
        <v>25.66</v>
      </c>
      <c r="F63" s="422">
        <v>147.33505779640004</v>
      </c>
      <c r="G63" s="416">
        <v>13.442673812600002</v>
      </c>
      <c r="H63" s="422">
        <f>D63*VLOOKUP(C63,'3.2 Prices and Deflators'!$B$3:$BJ$196,46,FALSE)</f>
        <v>144.02216028000001</v>
      </c>
      <c r="I63" s="416">
        <f>E63*VLOOKUP(C63,'3.2 Prices and Deflators'!$B$3:$BJ$196,46,FALSE)</f>
        <v>13.14040902</v>
      </c>
      <c r="J63" s="421">
        <f>VLOOKUP(C63,'3.2 Prices and Deflators'!$B$3:$BL$197,61,FALSE)</f>
        <v>1.3492330775485684</v>
      </c>
      <c r="K63" s="417">
        <f t="shared" si="2"/>
        <v>198.78933346143302</v>
      </c>
      <c r="L63" s="416">
        <f t="shared" si="3"/>
        <v>18.137300158655847</v>
      </c>
      <c r="M63" s="420">
        <f>K63/VLOOKUP(C63,'3.2 Prices and Deflators'!$B$3:$BJ$196,55,FALSE)</f>
        <v>360.00755814023483</v>
      </c>
      <c r="N63" s="416">
        <f>L63/VLOOKUP(C63,'3.2 Prices and Deflators'!$B$3:$BJ$196,55,FALSE)</f>
        <v>32.846657452277142</v>
      </c>
      <c r="O63">
        <f>VLOOKUP(C63,'3.2 Prices and Deflators'!$B$3:$BL$196,63,FALSE)</f>
        <v>0</v>
      </c>
    </row>
    <row r="64" spans="1:17" x14ac:dyDescent="0.25">
      <c r="A64">
        <v>59</v>
      </c>
      <c r="B64" t="s">
        <v>443</v>
      </c>
      <c r="C64" s="213" t="s">
        <v>679</v>
      </c>
      <c r="D64" s="22">
        <v>7.69</v>
      </c>
      <c r="E64" s="423">
        <v>1.88</v>
      </c>
      <c r="F64" s="422">
        <v>32.127309914700007</v>
      </c>
      <c r="G64" s="416">
        <v>7.8542708244000004</v>
      </c>
      <c r="H64" s="422">
        <f>D64*VLOOKUP(C64,'3.2 Prices and Deflators'!$B$3:$BJ$196,46,FALSE)</f>
        <v>32.926275662918968</v>
      </c>
      <c r="I64" s="416">
        <f>E64*VLOOKUP(C64,'3.2 Prices and Deflators'!$B$3:$BJ$196,46,FALSE)</f>
        <v>8.0495966510126973</v>
      </c>
      <c r="J64" s="421">
        <f>VLOOKUP(C64,'3.2 Prices and Deflators'!$B$3:$BL$197,61,FALSE)</f>
        <v>3.0903667347450647</v>
      </c>
      <c r="K64" s="417">
        <f t="shared" si="2"/>
        <v>99.285169837234207</v>
      </c>
      <c r="L64" s="416">
        <f t="shared" si="3"/>
        <v>24.272577281404455</v>
      </c>
      <c r="M64" s="420">
        <f>K64/VLOOKUP(C64,'3.2 Prices and Deflators'!$B$3:$BJ$196,55,FALSE)</f>
        <v>9.5752536417454372</v>
      </c>
      <c r="N64" s="416">
        <f>L64/VLOOKUP(C64,'3.2 Prices and Deflators'!$B$3:$BJ$196,55,FALSE)</f>
        <v>2.34089425832008</v>
      </c>
      <c r="O64">
        <f>VLOOKUP(C64,'3.2 Prices and Deflators'!$B$3:$BL$196,63,FALSE)</f>
        <v>1</v>
      </c>
      <c r="P64" s="439"/>
      <c r="Q64" s="439"/>
    </row>
    <row r="65" spans="1:17" hidden="1" x14ac:dyDescent="0.25">
      <c r="A65">
        <v>60</v>
      </c>
      <c r="B65" t="s">
        <v>444</v>
      </c>
      <c r="C65" s="213" t="s">
        <v>680</v>
      </c>
      <c r="D65" s="22">
        <v>48.38</v>
      </c>
      <c r="E65" s="423">
        <v>7.15</v>
      </c>
      <c r="F65" s="422">
        <v>48.145966588000007</v>
      </c>
      <c r="G65" s="416">
        <v>7.1154125900000009</v>
      </c>
      <c r="H65" s="422">
        <f>D65*VLOOKUP(C65,'3.2 Prices and Deflators'!$B$3:$BJ$196,46,FALSE)</f>
        <v>42.83268542281386</v>
      </c>
      <c r="I65" s="416">
        <f>E65*VLOOKUP(C65,'3.2 Prices and Deflators'!$B$3:$BJ$196,46,FALSE)</f>
        <v>6.3301715744753846</v>
      </c>
      <c r="J65" s="421">
        <f>VLOOKUP(C65,'3.2 Prices and Deflators'!$B$3:$BL$197,61,FALSE)</f>
        <v>1.4677998070720379</v>
      </c>
      <c r="K65" s="417">
        <f t="shared" si="2"/>
        <v>70.668640469163194</v>
      </c>
      <c r="L65" s="416">
        <f t="shared" si="3"/>
        <v>10.444001226839951</v>
      </c>
      <c r="M65" s="420">
        <f>K65/VLOOKUP(C65,'3.2 Prices and Deflators'!$B$3:$BJ$196,55,FALSE)</f>
        <v>75.544671678954671</v>
      </c>
      <c r="N65" s="416">
        <f>L65/VLOOKUP(C65,'3.2 Prices and Deflators'!$B$3:$BJ$196,55,FALSE)</f>
        <v>11.164621796290325</v>
      </c>
      <c r="O65">
        <f>VLOOKUP(C65,'3.2 Prices and Deflators'!$B$3:$BL$196,63,FALSE)</f>
        <v>0</v>
      </c>
    </row>
    <row r="66" spans="1:17" hidden="1" x14ac:dyDescent="0.25">
      <c r="A66">
        <v>61</v>
      </c>
      <c r="B66" t="s">
        <v>445</v>
      </c>
      <c r="C66" s="213" t="s">
        <v>681</v>
      </c>
      <c r="D66" s="22">
        <v>562.11</v>
      </c>
      <c r="E66" s="423">
        <v>42.42</v>
      </c>
      <c r="F66" s="422">
        <v>511.97775309869996</v>
      </c>
      <c r="G66" s="416">
        <v>38.636737091399993</v>
      </c>
      <c r="H66" s="422">
        <f>D66*VLOOKUP(C66,'3.2 Prices and Deflators'!$B$3:$BJ$196,46,FALSE)</f>
        <v>506.16656436000005</v>
      </c>
      <c r="I66" s="416">
        <f>E66*VLOOKUP(C66,'3.2 Prices and Deflators'!$B$3:$BJ$196,46,FALSE)</f>
        <v>38.198191920000006</v>
      </c>
      <c r="J66" s="421">
        <f>VLOOKUP(C66,'3.2 Prices and Deflators'!$B$3:$BL$197,61,FALSE)</f>
        <v>1.1692796598597917</v>
      </c>
      <c r="K66" s="417">
        <f t="shared" si="2"/>
        <v>598.64517299902832</v>
      </c>
      <c r="L66" s="416">
        <f t="shared" si="3"/>
        <v>45.177150804324377</v>
      </c>
      <c r="M66" s="420">
        <f>K66/VLOOKUP(C66,'3.2 Prices and Deflators'!$B$3:$BJ$196,55,FALSE)</f>
        <v>693.49841929859338</v>
      </c>
      <c r="N66" s="416">
        <f>L66/VLOOKUP(C66,'3.2 Prices and Deflators'!$B$3:$BJ$196,55,FALSE)</f>
        <v>52.335313277910601</v>
      </c>
      <c r="O66">
        <f>VLOOKUP(C66,'3.2 Prices and Deflators'!$B$3:$BL$196,63,FALSE)</f>
        <v>0</v>
      </c>
    </row>
    <row r="67" spans="1:17" hidden="1" x14ac:dyDescent="0.25">
      <c r="A67">
        <v>62</v>
      </c>
      <c r="B67" t="s">
        <v>446</v>
      </c>
      <c r="C67" s="213" t="s">
        <v>682</v>
      </c>
      <c r="D67" s="22">
        <v>532.05999999999995</v>
      </c>
      <c r="E67" s="423">
        <v>40.76</v>
      </c>
      <c r="F67" s="422">
        <v>455.85363678659996</v>
      </c>
      <c r="G67" s="416">
        <v>34.921990443600002</v>
      </c>
      <c r="H67" s="422">
        <f>D67*VLOOKUP(C67,'3.2 Prices and Deflators'!$B$3:$BJ$196,46,FALSE)</f>
        <v>454.71550191999995</v>
      </c>
      <c r="I67" s="416">
        <f>E67*VLOOKUP(C67,'3.2 Prices and Deflators'!$B$3:$BJ$196,46,FALSE)</f>
        <v>34.834800319999999</v>
      </c>
      <c r="J67" s="421">
        <f>VLOOKUP(C67,'3.2 Prices and Deflators'!$B$3:$BL$197,61,FALSE)</f>
        <v>1.0819885483345895</v>
      </c>
      <c r="K67" s="417">
        <f t="shared" si="2"/>
        <v>493.22841471977648</v>
      </c>
      <c r="L67" s="416">
        <f t="shared" si="3"/>
        <v>37.785193745025175</v>
      </c>
      <c r="M67" s="420">
        <f>K67/VLOOKUP(C67,'3.2 Prices and Deflators'!$B$3:$BJ$196,55,FALSE)</f>
        <v>667.73131281758594</v>
      </c>
      <c r="N67" s="416">
        <f>L67/VLOOKUP(C67,'3.2 Prices and Deflators'!$B$3:$BJ$196,55,FALSE)</f>
        <v>51.153494550322918</v>
      </c>
      <c r="O67">
        <f>VLOOKUP(C67,'3.2 Prices and Deflators'!$B$3:$BL$196,63,FALSE)</f>
        <v>0</v>
      </c>
    </row>
    <row r="68" spans="1:17" hidden="1" x14ac:dyDescent="0.25">
      <c r="A68">
        <v>63</v>
      </c>
      <c r="B68" t="s">
        <v>447</v>
      </c>
      <c r="C68" s="213" t="s">
        <v>683</v>
      </c>
      <c r="D68" s="22">
        <v>185.11</v>
      </c>
      <c r="E68" s="423">
        <v>18.940000000000001</v>
      </c>
      <c r="F68" s="422">
        <v>52325.161665049687</v>
      </c>
      <c r="G68" s="416">
        <v>5353.781869893799</v>
      </c>
      <c r="H68" s="422">
        <f>D68*VLOOKUP(C68,'3.2 Prices and Deflators'!$B$3:$BJ$196,46,FALSE)</f>
        <v>54628.339772689542</v>
      </c>
      <c r="I68" s="416">
        <f>E68*VLOOKUP(C68,'3.2 Prices and Deflators'!$B$3:$BJ$196,46,FALSE)</f>
        <v>5589.4373901720055</v>
      </c>
      <c r="J68" s="421">
        <f>VLOOKUP(C68,'3.2 Prices and Deflators'!$B$3:$BL$197,61,FALSE)</f>
        <v>1.0024373502734669</v>
      </c>
      <c r="K68" s="417">
        <f t="shared" si="2"/>
        <v>52452.696412143196</v>
      </c>
      <c r="L68" s="416">
        <f t="shared" si="3"/>
        <v>5366.8309115984666</v>
      </c>
      <c r="M68" s="420">
        <f>K68/VLOOKUP(C68,'3.2 Prices and Deflators'!$B$3:$BJ$196,55,FALSE)</f>
        <v>179.55292696804506</v>
      </c>
      <c r="N68" s="416">
        <f>L68/VLOOKUP(C68,'3.2 Prices and Deflators'!$B$3:$BJ$196,55,FALSE)</f>
        <v>18.371413952648552</v>
      </c>
      <c r="O68">
        <f>VLOOKUP(C68,'3.2 Prices and Deflators'!$B$3:$BL$196,63,FALSE)</f>
        <v>0</v>
      </c>
    </row>
    <row r="69" spans="1:17" x14ac:dyDescent="0.25">
      <c r="A69">
        <v>64</v>
      </c>
      <c r="B69" t="s">
        <v>448</v>
      </c>
      <c r="C69" s="213" t="s">
        <v>684</v>
      </c>
      <c r="D69" s="22">
        <v>17.43</v>
      </c>
      <c r="E69" s="423">
        <v>3.4</v>
      </c>
      <c r="F69" s="422">
        <v>170.30792343599995</v>
      </c>
      <c r="G69" s="416">
        <v>33.22128167999999</v>
      </c>
      <c r="H69" s="422">
        <f>D69*VLOOKUP(C69,'3.2 Prices and Deflators'!$B$3:$BJ$196,46,FALSE)</f>
        <v>172.5767913056583</v>
      </c>
      <c r="I69" s="416">
        <f>E69*VLOOKUP(C69,'3.2 Prices and Deflators'!$B$3:$BJ$196,46,FALSE)</f>
        <v>33.663860610398061</v>
      </c>
      <c r="J69" s="421">
        <f>VLOOKUP(C69,'3.2 Prices and Deflators'!$B$3:$BL$197,61,FALSE)</f>
        <v>1.6909889260053179</v>
      </c>
      <c r="K69" s="417">
        <f t="shared" si="2"/>
        <v>287.98881254123745</v>
      </c>
      <c r="L69" s="416">
        <f t="shared" si="3"/>
        <v>56.176819428583329</v>
      </c>
      <c r="M69" s="420">
        <f>K69/VLOOKUP(C69,'3.2 Prices and Deflators'!$B$3:$BJ$196,55,FALSE)</f>
        <v>17.279092002670463</v>
      </c>
      <c r="N69" s="416">
        <f>L69/VLOOKUP(C69,'3.2 Prices and Deflators'!$B$3:$BJ$196,55,FALSE)</f>
        <v>3.3705629838829365</v>
      </c>
      <c r="O69">
        <f>VLOOKUP(C69,'3.2 Prices and Deflators'!$B$3:$BL$196,63,FALSE)</f>
        <v>1</v>
      </c>
      <c r="P69" s="439"/>
      <c r="Q69" s="439"/>
    </row>
    <row r="70" spans="1:17" hidden="1" x14ac:dyDescent="0.25">
      <c r="A70">
        <v>65</v>
      </c>
      <c r="B70" t="s">
        <v>449</v>
      </c>
      <c r="C70" s="213" t="s">
        <v>685</v>
      </c>
      <c r="D70" s="22">
        <v>54.79</v>
      </c>
      <c r="E70" s="423">
        <v>7.82</v>
      </c>
      <c r="F70" s="422">
        <v>43.725076767099999</v>
      </c>
      <c r="G70" s="416">
        <v>6.2407391918000004</v>
      </c>
      <c r="H70" s="422">
        <f>D70*VLOOKUP(C70,'3.2 Prices and Deflators'!$B$3:$BJ$196,46,FALSE)</f>
        <v>41.741920204502343</v>
      </c>
      <c r="I70" s="416">
        <f>E70*VLOOKUP(C70,'3.2 Prices and Deflators'!$B$3:$BJ$196,46,FALSE)</f>
        <v>5.9576896513817914</v>
      </c>
      <c r="J70" s="421">
        <f>VLOOKUP(C70,'3.2 Prices and Deflators'!$B$3:$BL$197,61,FALSE)</f>
        <v>1.4923638406100301</v>
      </c>
      <c r="K70" s="417">
        <f t="shared" ref="K70:K101" si="4">F70*$J70</f>
        <v>65.253723495117754</v>
      </c>
      <c r="L70" s="416">
        <f t="shared" ref="L70:L101" si="5">G70*$J70</f>
        <v>9.3134535085201833</v>
      </c>
      <c r="M70" s="420">
        <f>K70/VLOOKUP(C70,'3.2 Prices and Deflators'!$B$3:$BJ$196,55,FALSE)</f>
        <v>77.002722786760245</v>
      </c>
      <c r="N70" s="416">
        <f>L70/VLOOKUP(C70,'3.2 Prices and Deflators'!$B$3:$BJ$196,55,FALSE)</f>
        <v>10.990350286411118</v>
      </c>
      <c r="O70">
        <f>VLOOKUP(C70,'3.2 Prices and Deflators'!$B$3:$BL$196,63,FALSE)</f>
        <v>0</v>
      </c>
    </row>
    <row r="71" spans="1:17" hidden="1" x14ac:dyDescent="0.25">
      <c r="A71">
        <v>66</v>
      </c>
      <c r="B71" t="s">
        <v>450</v>
      </c>
      <c r="C71" s="213" t="s">
        <v>686</v>
      </c>
      <c r="D71" s="22">
        <v>590.61</v>
      </c>
      <c r="E71" s="423">
        <v>43.98</v>
      </c>
      <c r="F71" s="422">
        <v>470.35197034349989</v>
      </c>
      <c r="G71" s="416">
        <v>35.024939732999989</v>
      </c>
      <c r="H71" s="422">
        <f>D71*VLOOKUP(C71,'3.2 Prices and Deflators'!$B$3:$BJ$196,46,FALSE)</f>
        <v>475.46467439999998</v>
      </c>
      <c r="I71" s="416">
        <f>E71*VLOOKUP(C71,'3.2 Prices and Deflators'!$B$3:$BJ$196,46,FALSE)</f>
        <v>35.405659199999995</v>
      </c>
      <c r="J71" s="421">
        <f>VLOOKUP(C71,'3.2 Prices and Deflators'!$B$3:$BL$197,61,FALSE)</f>
        <v>1.1616964484495285</v>
      </c>
      <c r="K71" s="417">
        <f t="shared" si="4"/>
        <v>546.40621346928174</v>
      </c>
      <c r="L71" s="416">
        <f t="shared" si="5"/>
        <v>40.68834809498486</v>
      </c>
      <c r="M71" s="420">
        <f>K71/VLOOKUP(C71,'3.2 Prices and Deflators'!$B$3:$BJ$196,55,FALSE)</f>
        <v>727.47659222802042</v>
      </c>
      <c r="N71" s="416">
        <f>L71/VLOOKUP(C71,'3.2 Prices and Deflators'!$B$3:$BJ$196,55,FALSE)</f>
        <v>54.171823244083804</v>
      </c>
      <c r="O71">
        <f>VLOOKUP(C71,'3.2 Prices and Deflators'!$B$3:$BL$196,63,FALSE)</f>
        <v>0</v>
      </c>
    </row>
    <row r="72" spans="1:17" x14ac:dyDescent="0.25">
      <c r="A72">
        <v>67</v>
      </c>
      <c r="B72" t="s">
        <v>451</v>
      </c>
      <c r="C72" s="213" t="s">
        <v>687</v>
      </c>
      <c r="D72" s="22">
        <v>14.28</v>
      </c>
      <c r="E72" s="423">
        <v>2.95</v>
      </c>
      <c r="F72" s="422">
        <v>9.0147914975999974</v>
      </c>
      <c r="G72" s="416">
        <v>1.8622993639999998</v>
      </c>
      <c r="H72" s="422">
        <f>D72*VLOOKUP(C72,'3.2 Prices and Deflators'!$B$3:$BJ$196,46,FALSE)</f>
        <v>8.922204170775986</v>
      </c>
      <c r="I72" s="416">
        <f>E72*VLOOKUP(C72,'3.2 Prices and Deflators'!$B$3:$BJ$196,46,FALSE)</f>
        <v>1.8431724302373365</v>
      </c>
      <c r="J72" s="421">
        <f>VLOOKUP(C72,'3.2 Prices and Deflators'!$B$3:$BL$197,61,FALSE)</f>
        <v>4.359437028292124</v>
      </c>
      <c r="K72" s="417">
        <f t="shared" si="4"/>
        <v>39.299415856970441</v>
      </c>
      <c r="L72" s="416">
        <f t="shared" si="5"/>
        <v>8.1185768051864713</v>
      </c>
      <c r="M72" s="420">
        <f>K72/VLOOKUP(C72,'3.2 Prices and Deflators'!$B$3:$BJ$196,55,FALSE)</f>
        <v>19.359901748344381</v>
      </c>
      <c r="N72" s="416">
        <f>L72/VLOOKUP(C72,'3.2 Prices and Deflators'!$B$3:$BJ$196,55,FALSE)</f>
        <v>3.9994194788246449</v>
      </c>
      <c r="O72">
        <f>VLOOKUP(C72,'3.2 Prices and Deflators'!$B$3:$BL$196,63,FALSE)</f>
        <v>1</v>
      </c>
      <c r="P72" s="439"/>
      <c r="Q72" s="439"/>
    </row>
    <row r="73" spans="1:17" hidden="1" x14ac:dyDescent="0.25">
      <c r="A73">
        <v>68</v>
      </c>
      <c r="B73" t="s">
        <v>452</v>
      </c>
      <c r="C73" s="213" t="s">
        <v>688</v>
      </c>
      <c r="D73" s="22">
        <v>407.09</v>
      </c>
      <c r="E73" s="423">
        <v>33.56</v>
      </c>
      <c r="F73" s="422">
        <v>285.6495654268</v>
      </c>
      <c r="G73" s="416">
        <v>23.5485996112</v>
      </c>
      <c r="H73" s="422">
        <f>D73*VLOOKUP(C73,'3.2 Prices and Deflators'!$B$3:$BJ$196,46,FALSE)</f>
        <v>293.90961692999997</v>
      </c>
      <c r="I73" s="416">
        <f>E73*VLOOKUP(C73,'3.2 Prices and Deflators'!$B$3:$BJ$196,46,FALSE)</f>
        <v>24.22954812</v>
      </c>
      <c r="J73" s="421">
        <f>VLOOKUP(C73,'3.2 Prices and Deflators'!$B$3:$BL$197,61,FALSE)</f>
        <v>0.96220931223883177</v>
      </c>
      <c r="K73" s="417">
        <f t="shared" si="4"/>
        <v>274.85467189064241</v>
      </c>
      <c r="L73" s="416">
        <f t="shared" si="5"/>
        <v>22.658681836080373</v>
      </c>
      <c r="M73" s="420">
        <f>K73/VLOOKUP(C73,'3.2 Prices and Deflators'!$B$3:$BJ$196,55,FALSE)</f>
        <v>488.16362641711999</v>
      </c>
      <c r="N73" s="416">
        <f>L73/VLOOKUP(C73,'3.2 Prices and Deflators'!$B$3:$BJ$196,55,FALSE)</f>
        <v>40.24361026445883</v>
      </c>
      <c r="O73">
        <f>VLOOKUP(C73,'3.2 Prices and Deflators'!$B$3:$BL$196,63,FALSE)</f>
        <v>0</v>
      </c>
    </row>
    <row r="74" spans="1:17" hidden="1" x14ac:dyDescent="0.25">
      <c r="A74">
        <v>69</v>
      </c>
      <c r="B74" t="s">
        <v>453</v>
      </c>
      <c r="C74" s="213" t="s">
        <v>689</v>
      </c>
      <c r="D74" s="22">
        <v>127.83</v>
      </c>
      <c r="E74" s="423">
        <v>14.47</v>
      </c>
      <c r="F74" s="422">
        <v>231.9176815818</v>
      </c>
      <c r="G74" s="416">
        <v>26.252435676200001</v>
      </c>
      <c r="H74" s="422">
        <f>D74*VLOOKUP(C74,'3.2 Prices and Deflators'!$B$3:$BJ$196,46,FALSE)</f>
        <v>230.59743596644972</v>
      </c>
      <c r="I74" s="416">
        <f>E74*VLOOKUP(C74,'3.2 Prices and Deflators'!$B$3:$BJ$196,46,FALSE)</f>
        <v>26.102987549358737</v>
      </c>
      <c r="J74" s="421">
        <f>VLOOKUP(C74,'3.2 Prices and Deflators'!$B$3:$BL$197,61,FALSE)</f>
        <v>1.1862202254544405</v>
      </c>
      <c r="K74" s="417">
        <f t="shared" si="4"/>
        <v>275.10544453283393</v>
      </c>
      <c r="L74" s="416">
        <f t="shared" si="5"/>
        <v>31.141170166550161</v>
      </c>
      <c r="M74" s="420">
        <f>K74/VLOOKUP(C74,'3.2 Prices and Deflators'!$B$3:$BJ$196,55,FALSE)</f>
        <v>165.44397107488587</v>
      </c>
      <c r="N74" s="416">
        <f>L74/VLOOKUP(C74,'3.2 Prices and Deflators'!$B$3:$BJ$196,55,FALSE)</f>
        <v>18.727796772694976</v>
      </c>
      <c r="O74">
        <f>VLOOKUP(C74,'3.2 Prices and Deflators'!$B$3:$BL$196,63,FALSE)</f>
        <v>0</v>
      </c>
    </row>
    <row r="75" spans="1:17" x14ac:dyDescent="0.25">
      <c r="A75">
        <v>70</v>
      </c>
      <c r="B75" t="s">
        <v>454</v>
      </c>
      <c r="C75" s="213" t="s">
        <v>690</v>
      </c>
      <c r="D75" s="22">
        <v>50.53</v>
      </c>
      <c r="E75" s="423">
        <v>7.38</v>
      </c>
      <c r="F75" s="422">
        <v>174.71113994090001</v>
      </c>
      <c r="G75" s="416">
        <v>25.5168852714</v>
      </c>
      <c r="H75" s="422">
        <f>D75*VLOOKUP(C75,'3.2 Prices and Deflators'!$B$3:$BJ$196,46,FALSE)</f>
        <v>175.49282878863386</v>
      </c>
      <c r="I75" s="416">
        <f>E75*VLOOKUP(C75,'3.2 Prices and Deflators'!$B$3:$BJ$196,46,FALSE)</f>
        <v>25.631052374037559</v>
      </c>
      <c r="J75" s="421">
        <f>VLOOKUP(C75,'3.2 Prices and Deflators'!$B$3:$BL$197,61,FALSE)</f>
        <v>1.3168063442448368</v>
      </c>
      <c r="K75" s="417">
        <f t="shared" si="4"/>
        <v>230.06073748442464</v>
      </c>
      <c r="L75" s="416">
        <f t="shared" si="5"/>
        <v>33.600796410747151</v>
      </c>
      <c r="M75" s="420">
        <f>K75/VLOOKUP(C75,'3.2 Prices and Deflators'!$B$3:$BJ$196,55,FALSE)</f>
        <v>58.119045116719576</v>
      </c>
      <c r="N75" s="416">
        <f>L75/VLOOKUP(C75,'3.2 Prices and Deflators'!$B$3:$BJ$196,55,FALSE)</f>
        <v>8.4883940819590418</v>
      </c>
      <c r="O75">
        <f>VLOOKUP(C75,'3.2 Prices and Deflators'!$B$3:$BL$196,63,FALSE)</f>
        <v>1</v>
      </c>
      <c r="P75" s="439"/>
      <c r="Q75" s="439"/>
    </row>
    <row r="76" spans="1:17" x14ac:dyDescent="0.25">
      <c r="A76">
        <v>71</v>
      </c>
      <c r="B76" t="s">
        <v>455</v>
      </c>
      <c r="C76" s="213" t="s">
        <v>691</v>
      </c>
      <c r="D76" s="22">
        <v>7.79</v>
      </c>
      <c r="E76" s="423">
        <v>1.9</v>
      </c>
      <c r="F76" s="422">
        <v>16706.879831203805</v>
      </c>
      <c r="G76" s="416">
        <v>4074.8487393180008</v>
      </c>
      <c r="H76" s="422">
        <f>D76*VLOOKUP(C76,'3.2 Prices and Deflators'!$B$3:$BJ$196,46,FALSE)</f>
        <v>18137.447248483375</v>
      </c>
      <c r="I76" s="416">
        <f>E76*VLOOKUP(C76,'3.2 Prices and Deflators'!$B$3:$BJ$196,46,FALSE)</f>
        <v>4423.7676215813108</v>
      </c>
      <c r="J76" s="421">
        <f>VLOOKUP(C76,'3.2 Prices and Deflators'!$B$3:$BL$197,61,FALSE)</f>
        <v>1.8393557735539405</v>
      </c>
      <c r="K76" s="417">
        <f t="shared" si="4"/>
        <v>30729.895875596601</v>
      </c>
      <c r="L76" s="416">
        <f t="shared" si="5"/>
        <v>7495.0965550235605</v>
      </c>
      <c r="M76" s="420">
        <f>K76/VLOOKUP(C76,'3.2 Prices and Deflators'!$B$3:$BJ$196,55,FALSE)</f>
        <v>8.4607864123540235</v>
      </c>
      <c r="N76" s="416">
        <f>L76/VLOOKUP(C76,'3.2 Prices and Deflators'!$B$3:$BJ$196,55,FALSE)</f>
        <v>2.0636064420375666</v>
      </c>
      <c r="O76">
        <f>VLOOKUP(C76,'3.2 Prices and Deflators'!$B$3:$BL$196,63,FALSE)</f>
        <v>1</v>
      </c>
      <c r="P76" s="439"/>
      <c r="Q76" s="439"/>
    </row>
    <row r="77" spans="1:17" x14ac:dyDescent="0.25">
      <c r="A77">
        <v>72</v>
      </c>
      <c r="B77" t="s">
        <v>456</v>
      </c>
      <c r="C77" s="213" t="s">
        <v>692</v>
      </c>
      <c r="D77" s="22">
        <v>9.36</v>
      </c>
      <c r="E77" s="423">
        <v>2.17</v>
      </c>
      <c r="F77" s="422">
        <v>2004.7105310543998</v>
      </c>
      <c r="G77" s="416">
        <v>464.76729192179999</v>
      </c>
      <c r="H77" s="422">
        <f>D77*VLOOKUP(C77,'3.2 Prices and Deflators'!$B$3:$BJ$196,46,FALSE)</f>
        <v>1930.6174595498387</v>
      </c>
      <c r="I77" s="416">
        <f>E77*VLOOKUP(C77,'3.2 Prices and Deflators'!$B$3:$BJ$196,46,FALSE)</f>
        <v>447.58973154093485</v>
      </c>
      <c r="J77" s="421">
        <f>VLOOKUP(C77,'3.2 Prices and Deflators'!$B$3:$BL$197,61,FALSE)</f>
        <v>1.4324879138804185</v>
      </c>
      <c r="K77" s="417">
        <f t="shared" si="4"/>
        <v>2871.7236065642232</v>
      </c>
      <c r="L77" s="416">
        <f t="shared" si="5"/>
        <v>665.77352844491077</v>
      </c>
      <c r="M77" s="420">
        <f>K77/VLOOKUP(C77,'3.2 Prices and Deflators'!$B$3:$BJ$196,55,FALSE)</f>
        <v>13.218961715408472</v>
      </c>
      <c r="N77" s="416">
        <f>L77/VLOOKUP(C77,'3.2 Prices and Deflators'!$B$3:$BJ$196,55,FALSE)</f>
        <v>3.0646524489782463</v>
      </c>
      <c r="O77">
        <f>VLOOKUP(C77,'3.2 Prices and Deflators'!$B$3:$BL$196,63,FALSE)</f>
        <v>1</v>
      </c>
      <c r="P77" s="439"/>
      <c r="Q77" s="439"/>
    </row>
    <row r="78" spans="1:17" hidden="1" x14ac:dyDescent="0.25">
      <c r="A78">
        <v>73</v>
      </c>
      <c r="B78" t="s">
        <v>457</v>
      </c>
      <c r="C78" s="213" t="s">
        <v>693</v>
      </c>
      <c r="D78" s="22">
        <v>28.71</v>
      </c>
      <c r="E78" s="423">
        <v>4.8899999999999997</v>
      </c>
      <c r="F78" s="422">
        <v>5644.4231128428</v>
      </c>
      <c r="G78" s="416">
        <v>961.38032120519995</v>
      </c>
      <c r="H78" s="422">
        <f>D78*VLOOKUP(C78,'3.2 Prices and Deflators'!$B$3:$BJ$196,46,FALSE)</f>
        <v>2873.6340217031916</v>
      </c>
      <c r="I78" s="416">
        <f>E78*VLOOKUP(C78,'3.2 Prices and Deflators'!$B$3:$BJ$196,46,FALSE)</f>
        <v>489.44863692541298</v>
      </c>
      <c r="J78" s="421">
        <f>VLOOKUP(C78,'3.2 Prices and Deflators'!$B$3:$BL$197,61,FALSE)</f>
        <v>1.1054548066892915</v>
      </c>
      <c r="K78" s="417">
        <f t="shared" si="4"/>
        <v>6239.654661080207</v>
      </c>
      <c r="L78" s="416">
        <f t="shared" si="5"/>
        <v>1062.7624971327832</v>
      </c>
      <c r="M78" s="420">
        <f>K78/VLOOKUP(C78,'3.2 Prices and Deflators'!$B$3:$BJ$196,55,FALSE)</f>
        <v>61.73818551636964</v>
      </c>
      <c r="N78" s="416">
        <f>L78/VLOOKUP(C78,'3.2 Prices and Deflators'!$B$3:$BJ$196,55,FALSE)</f>
        <v>10.515490323059822</v>
      </c>
      <c r="O78">
        <f>VLOOKUP(C78,'3.2 Prices and Deflators'!$B$3:$BL$196,63,FALSE)</f>
        <v>0</v>
      </c>
    </row>
    <row r="79" spans="1:17" x14ac:dyDescent="0.25">
      <c r="A79">
        <v>74</v>
      </c>
      <c r="B79" t="s">
        <v>458</v>
      </c>
      <c r="C79" s="213" t="s">
        <v>694</v>
      </c>
      <c r="D79" s="22">
        <v>8.8800000000000008</v>
      </c>
      <c r="E79" s="423">
        <v>2.09</v>
      </c>
      <c r="F79" s="422">
        <v>213.01210498080005</v>
      </c>
      <c r="G79" s="416">
        <v>50.134605789399998</v>
      </c>
      <c r="H79" s="422">
        <f>D79*VLOOKUP(C79,'3.2 Prices and Deflators'!$B$3:$BJ$196,46,FALSE)</f>
        <v>160.72163648958875</v>
      </c>
      <c r="I79" s="416">
        <f>E79*VLOOKUP(C79,'3.2 Prices and Deflators'!$B$3:$BJ$196,46,FALSE)</f>
        <v>37.827502281896443</v>
      </c>
      <c r="J79" s="421">
        <f>VLOOKUP(C79,'3.2 Prices and Deflators'!$B$3:$BL$197,61,FALSE)</f>
        <v>2.1697938131052119</v>
      </c>
      <c r="K79" s="417">
        <f t="shared" si="4"/>
        <v>462.19234750385783</v>
      </c>
      <c r="L79" s="416">
        <f t="shared" si="5"/>
        <v>108.78175746430885</v>
      </c>
      <c r="M79" s="420">
        <f>K79/VLOOKUP(C79,'3.2 Prices and Deflators'!$B$3:$BJ$196,55,FALSE)</f>
        <v>13.404549899189027</v>
      </c>
      <c r="N79" s="416">
        <f>L79/VLOOKUP(C79,'3.2 Prices and Deflators'!$B$3:$BJ$196,55,FALSE)</f>
        <v>3.1548996947415606</v>
      </c>
      <c r="O79">
        <f>VLOOKUP(C79,'3.2 Prices and Deflators'!$B$3:$BL$196,63,FALSE)</f>
        <v>1</v>
      </c>
      <c r="P79" s="439"/>
      <c r="Q79" s="439"/>
    </row>
    <row r="80" spans="1:17" hidden="1" x14ac:dyDescent="0.25">
      <c r="A80">
        <v>75</v>
      </c>
      <c r="B80" t="s">
        <v>459</v>
      </c>
      <c r="C80" s="213" t="s">
        <v>695</v>
      </c>
      <c r="D80" s="22">
        <v>38.54</v>
      </c>
      <c r="E80" s="423">
        <v>6.06</v>
      </c>
      <c r="F80" s="422">
        <v>361.39882767299997</v>
      </c>
      <c r="G80" s="416">
        <v>56.826074096999996</v>
      </c>
      <c r="H80" s="422">
        <f>D80*VLOOKUP(C80,'3.2 Prices and Deflators'!$B$3:$BJ$196,46,FALSE)</f>
        <v>367.02189702585792</v>
      </c>
      <c r="I80" s="416">
        <f>E80*VLOOKUP(C80,'3.2 Prices and Deflators'!$B$3:$BJ$196,46,FALSE)</f>
        <v>57.710241203339358</v>
      </c>
      <c r="J80" s="421">
        <f>VLOOKUP(C80,'3.2 Prices and Deflators'!$B$3:$BL$197,61,FALSE)</f>
        <v>1.4877373717272186</v>
      </c>
      <c r="K80" s="417">
        <f t="shared" si="4"/>
        <v>537.66654202752704</v>
      </c>
      <c r="L80" s="416">
        <f t="shared" si="5"/>
        <v>84.542274122646958</v>
      </c>
      <c r="M80" s="420">
        <f>K80/VLOOKUP(C80,'3.2 Prices and Deflators'!$B$3:$BJ$196,55,FALSE)</f>
        <v>50.949390066583121</v>
      </c>
      <c r="N80" s="416">
        <f>L80/VLOOKUP(C80,'3.2 Prices and Deflators'!$B$3:$BJ$196,55,FALSE)</f>
        <v>8.0112429632458149</v>
      </c>
      <c r="O80">
        <f>VLOOKUP(C80,'3.2 Prices and Deflators'!$B$3:$BL$196,63,FALSE)</f>
        <v>0</v>
      </c>
    </row>
    <row r="81" spans="1:17" hidden="1" x14ac:dyDescent="0.25">
      <c r="A81">
        <v>76</v>
      </c>
      <c r="B81" t="s">
        <v>460</v>
      </c>
      <c r="C81" s="213" t="s">
        <v>696</v>
      </c>
      <c r="D81" s="22">
        <v>287.88</v>
      </c>
      <c r="E81" s="423">
        <v>26.1</v>
      </c>
      <c r="F81" s="422">
        <v>36113.616205175997</v>
      </c>
      <c r="G81" s="416">
        <v>3274.1607022200001</v>
      </c>
      <c r="H81" s="422">
        <f>D81*VLOOKUP(C81,'3.2 Prices and Deflators'!$B$3:$BJ$196,46,FALSE)</f>
        <v>36391.091588640003</v>
      </c>
      <c r="I81" s="416">
        <f>E81*VLOOKUP(C81,'3.2 Prices and Deflators'!$B$3:$BJ$196,46,FALSE)</f>
        <v>3299.3173908000003</v>
      </c>
      <c r="J81" s="421">
        <f>VLOOKUP(C81,'3.2 Prices and Deflators'!$B$3:$BL$197,61,FALSE)</f>
        <v>1.3306595151734113</v>
      </c>
      <c r="K81" s="417">
        <f t="shared" si="4"/>
        <v>48054.927030738145</v>
      </c>
      <c r="L81" s="416">
        <f t="shared" si="5"/>
        <v>4356.7930926159015</v>
      </c>
      <c r="M81" s="420">
        <f>K81/VLOOKUP(C81,'3.2 Prices and Deflators'!$B$3:$BJ$196,55,FALSE)</f>
        <v>331.09169251435202</v>
      </c>
      <c r="N81" s="416">
        <f>L81/VLOOKUP(C81,'3.2 Prices and Deflators'!$B$3:$BJ$196,55,FALSE)</f>
        <v>30.01769200578223</v>
      </c>
      <c r="O81">
        <f>VLOOKUP(C81,'3.2 Prices and Deflators'!$B$3:$BL$196,63,FALSE)</f>
        <v>0</v>
      </c>
    </row>
    <row r="82" spans="1:17" hidden="1" x14ac:dyDescent="0.25">
      <c r="A82">
        <v>77</v>
      </c>
      <c r="B82" t="s">
        <v>461</v>
      </c>
      <c r="C82" s="213" t="s">
        <v>697</v>
      </c>
      <c r="D82" s="22">
        <v>551.5</v>
      </c>
      <c r="E82" s="423">
        <v>41.84</v>
      </c>
      <c r="F82" s="422">
        <v>72704.173966800008</v>
      </c>
      <c r="G82" s="416">
        <v>5515.7618110080011</v>
      </c>
      <c r="H82" s="422">
        <f>D82*VLOOKUP(C82,'3.2 Prices and Deflators'!$B$3:$BJ$196,46,FALSE)</f>
        <v>73283.827931499996</v>
      </c>
      <c r="I82" s="416">
        <f>E82*VLOOKUP(C82,'3.2 Prices and Deflators'!$B$3:$BJ$196,46,FALSE)</f>
        <v>5559.7377346400008</v>
      </c>
      <c r="J82" s="421">
        <f>VLOOKUP(C82,'3.2 Prices and Deflators'!$B$3:$BL$197,61,FALSE)</f>
        <v>1.333029176272005</v>
      </c>
      <c r="K82" s="417">
        <f t="shared" si="4"/>
        <v>96916.785134499965</v>
      </c>
      <c r="L82" s="416">
        <f t="shared" si="5"/>
        <v>7352.6714234405781</v>
      </c>
      <c r="M82" s="420">
        <f>K82/VLOOKUP(C82,'3.2 Prices and Deflators'!$B$3:$BJ$196,55,FALSE)</f>
        <v>668.34210438119032</v>
      </c>
      <c r="N82" s="416">
        <f>L82/VLOOKUP(C82,'3.2 Prices and Deflators'!$B$3:$BJ$196,55,FALSE)</f>
        <v>50.70432211660745</v>
      </c>
      <c r="O82">
        <f>VLOOKUP(C82,'3.2 Prices and Deflators'!$B$3:$BL$196,63,FALSE)</f>
        <v>0</v>
      </c>
    </row>
    <row r="83" spans="1:17" x14ac:dyDescent="0.25">
      <c r="A83">
        <v>78</v>
      </c>
      <c r="B83" t="s">
        <v>462</v>
      </c>
      <c r="C83" s="213" t="s">
        <v>698</v>
      </c>
      <c r="D83" s="22">
        <v>34.409999999999997</v>
      </c>
      <c r="E83" s="423">
        <v>5.58</v>
      </c>
      <c r="F83" s="422">
        <v>488.41693291679991</v>
      </c>
      <c r="G83" s="416">
        <v>79.202745878399995</v>
      </c>
      <c r="H83" s="422">
        <f>D83*VLOOKUP(C83,'3.2 Prices and Deflators'!$B$3:$BJ$196,46,FALSE)</f>
        <v>502.36262995736598</v>
      </c>
      <c r="I83" s="416">
        <f>E83*VLOOKUP(C83,'3.2 Prices and Deflators'!$B$3:$BJ$196,46,FALSE)</f>
        <v>81.464210263356662</v>
      </c>
      <c r="J83" s="421">
        <f>VLOOKUP(C83,'3.2 Prices and Deflators'!$B$3:$BL$197,61,FALSE)</f>
        <v>1.5188398702782704</v>
      </c>
      <c r="K83" s="417">
        <f t="shared" si="4"/>
        <v>741.82711103306303</v>
      </c>
      <c r="L83" s="416">
        <f t="shared" si="5"/>
        <v>120.29628827563187</v>
      </c>
      <c r="M83" s="420">
        <f>K83/VLOOKUP(C83,'3.2 Prices and Deflators'!$B$3:$BJ$196,55,FALSE)</f>
        <v>34.855046440901035</v>
      </c>
      <c r="N83" s="416">
        <f>L83/VLOOKUP(C83,'3.2 Prices and Deflators'!$B$3:$BJ$196,55,FALSE)</f>
        <v>5.6521696931190872</v>
      </c>
      <c r="O83">
        <f>VLOOKUP(C83,'3.2 Prices and Deflators'!$B$3:$BL$196,63,FALSE)</f>
        <v>1</v>
      </c>
      <c r="P83" s="439"/>
      <c r="Q83" s="439"/>
    </row>
    <row r="84" spans="1:17" x14ac:dyDescent="0.25">
      <c r="A84">
        <v>79</v>
      </c>
      <c r="B84" t="s">
        <v>463</v>
      </c>
      <c r="C84" s="213" t="s">
        <v>699</v>
      </c>
      <c r="D84" s="22">
        <v>44.48</v>
      </c>
      <c r="E84" s="423">
        <v>6.72</v>
      </c>
      <c r="F84" s="422">
        <v>151351.7971117472</v>
      </c>
      <c r="G84" s="416">
        <v>22866.0988442208</v>
      </c>
      <c r="H84" s="422">
        <f>D84*VLOOKUP(C84,'3.2 Prices and Deflators'!$B$3:$BJ$196,46,FALSE)</f>
        <v>148429.48832791115</v>
      </c>
      <c r="I84" s="416">
        <f>E84*VLOOKUP(C84,'3.2 Prices and Deflators'!$B$3:$BJ$196,46,FALSE)</f>
        <v>22424.598956015358</v>
      </c>
      <c r="J84" s="421">
        <f>VLOOKUP(C84,'3.2 Prices and Deflators'!$B$3:$BL$197,61,FALSE)</f>
        <v>1.446020708778629</v>
      </c>
      <c r="K84" s="417">
        <f t="shared" si="4"/>
        <v>218857.83293444794</v>
      </c>
      <c r="L84" s="416">
        <f t="shared" si="5"/>
        <v>33064.852457722351</v>
      </c>
      <c r="M84" s="420">
        <f>K84/VLOOKUP(C84,'3.2 Prices and Deflators'!$B$3:$BJ$196,55,FALSE)</f>
        <v>46.056564068296503</v>
      </c>
      <c r="N84" s="416">
        <f>L84/VLOOKUP(C84,'3.2 Prices and Deflators'!$B$3:$BJ$196,55,FALSE)</f>
        <v>6.9581859383757312</v>
      </c>
      <c r="O84">
        <f>VLOOKUP(C84,'3.2 Prices and Deflators'!$B$3:$BL$196,63,FALSE)</f>
        <v>1</v>
      </c>
      <c r="P84" s="439"/>
      <c r="Q84" s="439"/>
    </row>
    <row r="85" spans="1:17" x14ac:dyDescent="0.25">
      <c r="A85">
        <v>80</v>
      </c>
      <c r="B85" t="s">
        <v>464</v>
      </c>
      <c r="C85" s="213" t="s">
        <v>700</v>
      </c>
      <c r="D85" s="22">
        <v>198.45</v>
      </c>
      <c r="E85" s="423">
        <v>19.920000000000002</v>
      </c>
      <c r="F85" s="422">
        <v>749763.59136805357</v>
      </c>
      <c r="G85" s="416">
        <v>75259.716503157615</v>
      </c>
      <c r="H85" s="422">
        <f>D85*VLOOKUP(C85,'3.2 Prices and Deflators'!$B$3:$BJ$196,46,FALSE)</f>
        <v>779135.3276518092</v>
      </c>
      <c r="I85" s="416">
        <f>E85*VLOOKUP(C85,'3.2 Prices and Deflators'!$B$3:$BJ$196,46,FALSE)</f>
        <v>78207.990560967708</v>
      </c>
      <c r="J85" s="421">
        <f>VLOOKUP(C85,'3.2 Prices and Deflators'!$B$3:$BL$197,61,FALSE)</f>
        <v>4.8058129277432675</v>
      </c>
      <c r="K85" s="417">
        <f t="shared" si="4"/>
        <v>3603223.5601478126</v>
      </c>
      <c r="L85" s="416">
        <f t="shared" si="5"/>
        <v>361684.11850916821</v>
      </c>
      <c r="M85" s="420">
        <f>K85/VLOOKUP(C85,'3.2 Prices and Deflators'!$B$3:$BJ$196,55,FALSE)</f>
        <v>158.02931249594303</v>
      </c>
      <c r="N85" s="416">
        <f>L85/VLOOKUP(C85,'3.2 Prices and Deflators'!$B$3:$BJ$196,55,FALSE)</f>
        <v>15.862655101633587</v>
      </c>
      <c r="O85">
        <f>VLOOKUP(C85,'3.2 Prices and Deflators'!$B$3:$BL$196,63,FALSE)</f>
        <v>1</v>
      </c>
      <c r="P85" s="439"/>
      <c r="Q85" s="439"/>
    </row>
    <row r="86" spans="1:17" x14ac:dyDescent="0.25">
      <c r="A86">
        <v>81</v>
      </c>
      <c r="B86" t="s">
        <v>465</v>
      </c>
      <c r="C86" s="213" t="s">
        <v>701</v>
      </c>
      <c r="D86" s="22">
        <v>37.76</v>
      </c>
      <c r="E86" s="423">
        <v>5.97</v>
      </c>
      <c r="F86" s="422">
        <v>16294.576531065602</v>
      </c>
      <c r="G86" s="416">
        <v>2576.2346898957003</v>
      </c>
      <c r="H86" s="422">
        <f>D86*VLOOKUP(C86,'3.2 Prices and Deflators'!$B$3:$BJ$196,46,FALSE)</f>
        <v>16179.495101722288</v>
      </c>
      <c r="I86" s="416">
        <f>E86*VLOOKUP(C86,'3.2 Prices and Deflators'!$B$3:$BJ$196,46,FALSE)</f>
        <v>2558.0398770466645</v>
      </c>
      <c r="J86" s="421">
        <f>VLOOKUP(C86,'3.2 Prices and Deflators'!$B$3:$BL$197,61,FALSE)</f>
        <v>1.0198924050790856</v>
      </c>
      <c r="K86" s="417">
        <f t="shared" si="4"/>
        <v>16618.714848013722</v>
      </c>
      <c r="L86" s="416">
        <f t="shared" si="5"/>
        <v>2627.4821939258982</v>
      </c>
      <c r="M86" s="420">
        <f>K86/VLOOKUP(C86,'3.2 Prices and Deflators'!$B$3:$BJ$196,55,FALSE)</f>
        <v>26.795605018922259</v>
      </c>
      <c r="N86" s="416">
        <f>L86/VLOOKUP(C86,'3.2 Prices and Deflators'!$B$3:$BJ$196,55,FALSE)</f>
        <v>4.2364873401209184</v>
      </c>
      <c r="O86">
        <f>VLOOKUP(C86,'3.2 Prices and Deflators'!$B$3:$BL$196,63,FALSE)</f>
        <v>1</v>
      </c>
      <c r="P86" s="439"/>
      <c r="Q86" s="439"/>
    </row>
    <row r="87" spans="1:17" hidden="1" x14ac:dyDescent="0.25">
      <c r="A87">
        <v>82</v>
      </c>
      <c r="B87" t="s">
        <v>466</v>
      </c>
      <c r="C87" s="213" t="s">
        <v>702</v>
      </c>
      <c r="D87" s="22">
        <v>655.35</v>
      </c>
      <c r="E87" s="423">
        <v>47.43</v>
      </c>
      <c r="F87" s="422">
        <v>552.4371324105</v>
      </c>
      <c r="G87" s="416">
        <v>39.981831372899997</v>
      </c>
      <c r="H87" s="422">
        <f>D87*VLOOKUP(C87,'3.2 Prices and Deflators'!$B$3:$BJ$196,46,FALSE)</f>
        <v>556.72179104999998</v>
      </c>
      <c r="I87" s="416">
        <f>E87*VLOOKUP(C87,'3.2 Prices and Deflators'!$B$3:$BJ$196,46,FALSE)</f>
        <v>40.291927289999997</v>
      </c>
      <c r="J87" s="421">
        <f>VLOOKUP(C87,'3.2 Prices and Deflators'!$B$3:$BL$197,61,FALSE)</f>
        <v>1.2033979750047314</v>
      </c>
      <c r="K87" s="417">
        <f t="shared" si="4"/>
        <v>664.8017264602164</v>
      </c>
      <c r="L87" s="416">
        <f t="shared" si="5"/>
        <v>48.114054911128498</v>
      </c>
      <c r="M87" s="420">
        <f>K87/VLOOKUP(C87,'3.2 Prices and Deflators'!$B$3:$BJ$196,55,FALSE)</f>
        <v>803.970654736396</v>
      </c>
      <c r="N87" s="416">
        <f>L87/VLOOKUP(C87,'3.2 Prices and Deflators'!$B$3:$BJ$196,55,FALSE)</f>
        <v>58.186203027614646</v>
      </c>
      <c r="O87">
        <f>VLOOKUP(C87,'3.2 Prices and Deflators'!$B$3:$BL$196,63,FALSE)</f>
        <v>0</v>
      </c>
    </row>
    <row r="88" spans="1:17" hidden="1" x14ac:dyDescent="0.25">
      <c r="A88">
        <v>83</v>
      </c>
      <c r="B88" t="s">
        <v>467</v>
      </c>
      <c r="C88" s="213" t="s">
        <v>703</v>
      </c>
      <c r="D88" s="22">
        <v>399</v>
      </c>
      <c r="E88" s="423">
        <v>33.08</v>
      </c>
      <c r="F88" s="422">
        <v>1585.80553803</v>
      </c>
      <c r="G88" s="416">
        <v>131.4748050076</v>
      </c>
      <c r="H88" s="422">
        <f>D88*VLOOKUP(C88,'3.2 Prices and Deflators'!$B$3:$BJ$196,46,FALSE)</f>
        <v>1592.2031159999999</v>
      </c>
      <c r="I88" s="416">
        <f>E88*VLOOKUP(C88,'3.2 Prices and Deflators'!$B$3:$BJ$196,46,FALSE)</f>
        <v>132.00521071999998</v>
      </c>
      <c r="J88" s="421">
        <f>VLOOKUP(C88,'3.2 Prices and Deflators'!$B$3:$BL$197,61,FALSE)</f>
        <v>1.1347142165756885</v>
      </c>
      <c r="K88" s="417">
        <f t="shared" si="4"/>
        <v>1799.4360887270996</v>
      </c>
      <c r="L88" s="416">
        <f t="shared" si="5"/>
        <v>149.18633036364022</v>
      </c>
      <c r="M88" s="420">
        <f>K88/VLOOKUP(C88,'3.2 Prices and Deflators'!$B$3:$BJ$196,55,FALSE)</f>
        <v>459.48042746273779</v>
      </c>
      <c r="N88" s="416">
        <f>L88/VLOOKUP(C88,'3.2 Prices and Deflators'!$B$3:$BJ$196,55,FALSE)</f>
        <v>38.0942670187152</v>
      </c>
      <c r="O88">
        <f>VLOOKUP(C88,'3.2 Prices and Deflators'!$B$3:$BL$196,63,FALSE)</f>
        <v>0</v>
      </c>
    </row>
    <row r="89" spans="1:17" hidden="1" x14ac:dyDescent="0.25">
      <c r="A89">
        <v>84</v>
      </c>
      <c r="B89" t="s">
        <v>468</v>
      </c>
      <c r="C89" s="213" t="s">
        <v>704</v>
      </c>
      <c r="D89" s="22">
        <v>489.64</v>
      </c>
      <c r="E89" s="423">
        <v>38.380000000000003</v>
      </c>
      <c r="F89" s="422">
        <v>382.00685045640006</v>
      </c>
      <c r="G89" s="416">
        <v>29.943270403800007</v>
      </c>
      <c r="H89" s="422">
        <f>D89*VLOOKUP(C89,'3.2 Prices and Deflators'!$B$3:$BJ$196,46,FALSE)</f>
        <v>378.55488355999995</v>
      </c>
      <c r="I89" s="416">
        <f>E89*VLOOKUP(C89,'3.2 Prices and Deflators'!$B$3:$BJ$196,46,FALSE)</f>
        <v>29.672691020000002</v>
      </c>
      <c r="J89" s="421">
        <f>VLOOKUP(C89,'3.2 Prices and Deflators'!$B$3:$BL$197,61,FALSE)</f>
        <v>1.1044266769901772</v>
      </c>
      <c r="K89" s="417">
        <f t="shared" si="4"/>
        <v>421.89855643704544</v>
      </c>
      <c r="L89" s="416">
        <f t="shared" si="5"/>
        <v>33.070146630287162</v>
      </c>
      <c r="M89" s="420">
        <f>K89/VLOOKUP(C89,'3.2 Prices and Deflators'!$B$3:$BJ$196,55,FALSE)</f>
        <v>622.42073135356759</v>
      </c>
      <c r="N89" s="416">
        <f>L89/VLOOKUP(C89,'3.2 Prices and Deflators'!$B$3:$BJ$196,55,FALSE)</f>
        <v>48.787900639959823</v>
      </c>
      <c r="O89">
        <f>VLOOKUP(C89,'3.2 Prices and Deflators'!$B$3:$BL$196,63,FALSE)</f>
        <v>0</v>
      </c>
    </row>
    <row r="90" spans="1:17" hidden="1" x14ac:dyDescent="0.25">
      <c r="A90">
        <v>85</v>
      </c>
      <c r="B90" t="s">
        <v>469</v>
      </c>
      <c r="C90" s="213" t="s">
        <v>705</v>
      </c>
      <c r="D90" s="22">
        <v>85.09</v>
      </c>
      <c r="E90" s="423">
        <v>10.77</v>
      </c>
      <c r="F90" s="422">
        <v>4444.0170428600004</v>
      </c>
      <c r="G90" s="416">
        <v>562.48752558000001</v>
      </c>
      <c r="H90" s="422">
        <f>D90*VLOOKUP(C90,'3.2 Prices and Deflators'!$B$3:$BJ$196,46,FALSE)</f>
        <v>4417.8325386809283</v>
      </c>
      <c r="I90" s="416">
        <f>E90*VLOOKUP(C90,'3.2 Prices and Deflators'!$B$3:$BJ$196,46,FALSE)</f>
        <v>559.17330404975428</v>
      </c>
      <c r="J90" s="421">
        <f>VLOOKUP(C90,'3.2 Prices and Deflators'!$B$3:$BL$197,61,FALSE)</f>
        <v>1.6842461313715074</v>
      </c>
      <c r="K90" s="417">
        <f t="shared" si="4"/>
        <v>7484.8185121860015</v>
      </c>
      <c r="L90" s="416">
        <f t="shared" si="5"/>
        <v>947.36743890284686</v>
      </c>
      <c r="M90" s="420">
        <f>K90/VLOOKUP(C90,'3.2 Prices and Deflators'!$B$3:$BJ$196,55,FALSE)</f>
        <v>106.55464894045782</v>
      </c>
      <c r="N90" s="416">
        <f>L90/VLOOKUP(C90,'3.2 Prices and Deflators'!$B$3:$BJ$196,55,FALSE)</f>
        <v>13.486820649767667</v>
      </c>
      <c r="O90">
        <f>VLOOKUP(C90,'3.2 Prices and Deflators'!$B$3:$BL$196,63,FALSE)</f>
        <v>0</v>
      </c>
    </row>
    <row r="91" spans="1:17" hidden="1" x14ac:dyDescent="0.25">
      <c r="A91">
        <v>86</v>
      </c>
      <c r="B91" t="s">
        <v>470</v>
      </c>
      <c r="C91" s="213" t="s">
        <v>706</v>
      </c>
      <c r="D91" s="22">
        <v>514.26</v>
      </c>
      <c r="E91" s="423">
        <v>39.770000000000003</v>
      </c>
      <c r="F91" s="422">
        <v>57388.375180619994</v>
      </c>
      <c r="G91" s="416">
        <v>4438.0968399900003</v>
      </c>
      <c r="H91" s="422">
        <f>D91*VLOOKUP(C91,'3.2 Prices and Deflators'!$B$3:$BJ$196,46,FALSE)</f>
        <v>57447.759868380002</v>
      </c>
      <c r="I91" s="416">
        <f>E91*VLOOKUP(C91,'3.2 Prices and Deflators'!$B$3:$BJ$196,46,FALSE)</f>
        <v>4442.6893205100005</v>
      </c>
      <c r="J91" s="421">
        <f>VLOOKUP(C91,'3.2 Prices and Deflators'!$B$3:$BL$197,61,FALSE)</f>
        <v>1.0202047005172088</v>
      </c>
      <c r="K91" s="417">
        <f t="shared" si="4"/>
        <v>58547.890114313639</v>
      </c>
      <c r="L91" s="416">
        <f t="shared" si="5"/>
        <v>4527.7672575083689</v>
      </c>
      <c r="M91" s="420">
        <f>K91/VLOOKUP(C91,'3.2 Prices and Deflators'!$B$3:$BJ$196,55,FALSE)</f>
        <v>561.31027284395248</v>
      </c>
      <c r="N91" s="416">
        <f>L91/VLOOKUP(C91,'3.2 Prices and Deflators'!$B$3:$BJ$196,55,FALSE)</f>
        <v>43.408605668346738</v>
      </c>
      <c r="O91">
        <f>VLOOKUP(C91,'3.2 Prices and Deflators'!$B$3:$BL$196,63,FALSE)</f>
        <v>0</v>
      </c>
    </row>
    <row r="92" spans="1:17" x14ac:dyDescent="0.25">
      <c r="A92">
        <v>87</v>
      </c>
      <c r="B92" t="s">
        <v>471</v>
      </c>
      <c r="C92" s="213" t="s">
        <v>707</v>
      </c>
      <c r="D92" s="22">
        <v>62.03</v>
      </c>
      <c r="E92" s="423">
        <v>8.56</v>
      </c>
      <c r="F92" s="422">
        <v>17.395523805503895</v>
      </c>
      <c r="G92" s="422">
        <v>2.4005430239418564</v>
      </c>
      <c r="H92" s="422">
        <f>D92*VLOOKUP(C92,'3.2 Prices and Deflators'!$B$3:$BJ$196,46,FALSE)</f>
        <v>17.395523805503895</v>
      </c>
      <c r="I92" s="416">
        <f>E92*VLOOKUP(C92,'3.2 Prices and Deflators'!$B$3:$BJ$196,46,FALSE)</f>
        <v>2.4005430239418564</v>
      </c>
      <c r="J92" s="421">
        <f>VLOOKUP(C92,'3.2 Prices and Deflators'!$B$3:$BL$197,61,FALSE)</f>
        <v>1.3246371060990567</v>
      </c>
      <c r="K92" s="417">
        <f t="shared" si="4"/>
        <v>23.042756312799931</v>
      </c>
      <c r="L92" s="416">
        <f t="shared" si="5"/>
        <v>3.1798483643006192</v>
      </c>
      <c r="M92" s="420">
        <f>K92/VLOOKUP(C92,'3.2 Prices and Deflators'!$B$3:$BJ$196,55,FALSE)</f>
        <v>77.332075520049202</v>
      </c>
      <c r="N92" s="416">
        <f>L92/VLOOKUP(C92,'3.2 Prices and Deflators'!$B$3:$BJ$196,55,FALSE)</f>
        <v>10.671651885404177</v>
      </c>
      <c r="O92">
        <f>VLOOKUP(C92,'3.2 Prices and Deflators'!$B$3:$BL$196,63,FALSE)</f>
        <v>1</v>
      </c>
      <c r="P92" s="439"/>
      <c r="Q92" s="439"/>
    </row>
    <row r="93" spans="1:17" x14ac:dyDescent="0.25">
      <c r="A93">
        <v>88</v>
      </c>
      <c r="B93" t="s">
        <v>472</v>
      </c>
      <c r="C93" s="213" t="s">
        <v>708</v>
      </c>
      <c r="D93" s="22">
        <v>157.66</v>
      </c>
      <c r="E93" s="423">
        <v>16.850000000000001</v>
      </c>
      <c r="F93" s="422">
        <v>10962.034536643001</v>
      </c>
      <c r="G93" s="416">
        <v>1171.5735249425002</v>
      </c>
      <c r="H93" s="422">
        <f>D93*VLOOKUP(C93,'3.2 Prices and Deflators'!$B$3:$BJ$196,46,FALSE)</f>
        <v>10960.96972752641</v>
      </c>
      <c r="I93" s="416">
        <f>E93*VLOOKUP(C93,'3.2 Prices and Deflators'!$B$3:$BJ$196,46,FALSE)</f>
        <v>1171.4597228772043</v>
      </c>
      <c r="J93" s="421">
        <f>VLOOKUP(C93,'3.2 Prices and Deflators'!$B$3:$BL$197,61,FALSE)</f>
        <v>2.2127612584473249</v>
      </c>
      <c r="K93" s="417">
        <f t="shared" si="4"/>
        <v>24256.365336445204</v>
      </c>
      <c r="L93" s="416">
        <f t="shared" si="5"/>
        <v>2592.4125074153349</v>
      </c>
      <c r="M93" s="420">
        <f>K93/VLOOKUP(C93,'3.2 Prices and Deflators'!$B$3:$BJ$196,55,FALSE)</f>
        <v>177.38977520511642</v>
      </c>
      <c r="N93" s="416">
        <f>L93/VLOOKUP(C93,'3.2 Prices and Deflators'!$B$3:$BJ$196,55,FALSE)</f>
        <v>18.958630674909372</v>
      </c>
      <c r="O93">
        <f>VLOOKUP(C93,'3.2 Prices and Deflators'!$B$3:$BL$196,63,FALSE)</f>
        <v>1</v>
      </c>
      <c r="P93" s="439"/>
      <c r="Q93" s="439"/>
    </row>
    <row r="94" spans="1:17" x14ac:dyDescent="0.25">
      <c r="A94">
        <v>89</v>
      </c>
      <c r="B94" t="s">
        <v>473</v>
      </c>
      <c r="C94" s="213" t="s">
        <v>709</v>
      </c>
      <c r="D94" s="22">
        <v>14.03</v>
      </c>
      <c r="E94" s="423">
        <v>2.91</v>
      </c>
      <c r="F94" s="422">
        <v>432.13745533119999</v>
      </c>
      <c r="G94" s="416">
        <v>89.6307908064</v>
      </c>
      <c r="H94" s="422">
        <f>D94*VLOOKUP(C94,'3.2 Prices and Deflators'!$B$3:$BJ$196,46,FALSE)</f>
        <v>460.6198031785874</v>
      </c>
      <c r="I94" s="416">
        <f>E94*VLOOKUP(C94,'3.2 Prices and Deflators'!$B$3:$BJ$196,46,FALSE)</f>
        <v>95.538391108317143</v>
      </c>
      <c r="J94" s="421">
        <f>VLOOKUP(C94,'3.2 Prices and Deflators'!$B$3:$BL$197,61,FALSE)</f>
        <v>1.8891115616697904</v>
      </c>
      <c r="K94" s="417">
        <f t="shared" si="4"/>
        <v>816.35586309673249</v>
      </c>
      <c r="L94" s="416">
        <f t="shared" si="5"/>
        <v>169.32256319397661</v>
      </c>
      <c r="M94" s="420">
        <f>K94/VLOOKUP(C94,'3.2 Prices and Deflators'!$B$3:$BJ$196,55,FALSE)</f>
        <v>19.422538627729022</v>
      </c>
      <c r="N94" s="416">
        <f>L94/VLOOKUP(C94,'3.2 Prices and Deflators'!$B$3:$BJ$196,55,FALSE)</f>
        <v>4.0284809270628266</v>
      </c>
      <c r="O94">
        <f>VLOOKUP(C94,'3.2 Prices and Deflators'!$B$3:$BL$196,63,FALSE)</f>
        <v>1</v>
      </c>
      <c r="P94" s="439"/>
      <c r="Q94" s="439"/>
    </row>
    <row r="95" spans="1:17" hidden="1" x14ac:dyDescent="0.25">
      <c r="A95">
        <v>90</v>
      </c>
      <c r="B95" t="s">
        <v>474</v>
      </c>
      <c r="C95" s="213" t="s">
        <v>710</v>
      </c>
      <c r="D95" s="22">
        <v>21.41</v>
      </c>
      <c r="E95" s="423">
        <v>3.95</v>
      </c>
      <c r="F95" s="422">
        <v>21.180404084300001</v>
      </c>
      <c r="G95" s="416">
        <v>3.9076411085000005</v>
      </c>
      <c r="H95" s="422">
        <f>D95*VLOOKUP(C95,'3.2 Prices and Deflators'!$B$3:$BJ$196,46,FALSE)</f>
        <v>20.630969558078206</v>
      </c>
      <c r="I95" s="416">
        <f>E95*VLOOKUP(C95,'3.2 Prices and Deflators'!$B$3:$BJ$196,46,FALSE)</f>
        <v>3.8062741594772964</v>
      </c>
      <c r="J95" s="421">
        <f>VLOOKUP(C95,'3.2 Prices and Deflators'!$B$3:$BL$197,61,FALSE)</f>
        <v>1.1450586644755889</v>
      </c>
      <c r="K95" s="417">
        <f t="shared" si="4"/>
        <v>24.252805213821869</v>
      </c>
      <c r="L95" s="416">
        <f t="shared" si="5"/>
        <v>4.4744783089489202</v>
      </c>
      <c r="M95" s="420">
        <f>K95/VLOOKUP(C95,'3.2 Prices and Deflators'!$B$3:$BJ$196,55,FALSE)</f>
        <v>25.674608205186402</v>
      </c>
      <c r="N95" s="416">
        <f>L95/VLOOKUP(C95,'3.2 Prices and Deflators'!$B$3:$BJ$196,55,FALSE)</f>
        <v>4.7367913316434507</v>
      </c>
      <c r="O95">
        <f>VLOOKUP(C95,'3.2 Prices and Deflators'!$B$3:$BL$196,63,FALSE)</f>
        <v>0</v>
      </c>
    </row>
    <row r="96" spans="1:17" hidden="1" x14ac:dyDescent="0.25">
      <c r="A96">
        <v>91</v>
      </c>
      <c r="B96" t="s">
        <v>475</v>
      </c>
      <c r="C96" s="213" t="s">
        <v>711</v>
      </c>
      <c r="D96" s="22">
        <v>579.78</v>
      </c>
      <c r="E96" s="423">
        <v>43.39</v>
      </c>
      <c r="F96" s="422" t="e">
        <v>#VALUE!</v>
      </c>
      <c r="G96" s="416" t="e">
        <v>#VALUE!</v>
      </c>
      <c r="H96" s="422">
        <f>D96*VLOOKUP(C96,'3.2 Prices and Deflators'!$B$3:$BJ$196,46,FALSE)</f>
        <v>86.664555915594804</v>
      </c>
      <c r="I96" s="416">
        <f>E96*VLOOKUP(C96,'3.2 Prices and Deflators'!$B$3:$BJ$196,46,FALSE)</f>
        <v>6.4858654682425376</v>
      </c>
      <c r="J96" s="421">
        <f>VLOOKUP(C96,'3.2 Prices and Deflators'!$B$3:$BL$197,61,FALSE)</f>
        <v>1.0486590130575613</v>
      </c>
      <c r="K96" s="417" t="e">
        <f t="shared" si="4"/>
        <v>#VALUE!</v>
      </c>
      <c r="L96" s="416" t="e">
        <f t="shared" si="5"/>
        <v>#VALUE!</v>
      </c>
      <c r="M96" s="420" t="e">
        <f>K96/VLOOKUP(C96,'3.2 Prices and Deflators'!$B$3:$BJ$196,55,FALSE)</f>
        <v>#VALUE!</v>
      </c>
      <c r="N96" s="416" t="e">
        <f>L96/VLOOKUP(C96,'3.2 Prices and Deflators'!$B$3:$BJ$196,55,FALSE)</f>
        <v>#VALUE!</v>
      </c>
      <c r="O96">
        <f>VLOOKUP(C96,'3.2 Prices and Deflators'!$B$3:$BL$196,63,FALSE)</f>
        <v>0</v>
      </c>
    </row>
    <row r="97" spans="1:17" hidden="1" x14ac:dyDescent="0.25">
      <c r="A97">
        <v>92</v>
      </c>
      <c r="B97" t="s">
        <v>476</v>
      </c>
      <c r="C97" s="213" t="s">
        <v>712</v>
      </c>
      <c r="D97" s="22">
        <v>21.08</v>
      </c>
      <c r="E97" s="423">
        <v>3.91</v>
      </c>
      <c r="F97" s="422">
        <v>311.60780400119995</v>
      </c>
      <c r="G97" s="416">
        <v>57.798221709899998</v>
      </c>
      <c r="H97" s="422">
        <f>D97*VLOOKUP(C97,'3.2 Prices and Deflators'!$B$3:$BJ$196,46,FALSE)</f>
        <v>276.3411978718687</v>
      </c>
      <c r="I97" s="416">
        <f>E97*VLOOKUP(C97,'3.2 Prices and Deflators'!$B$3:$BJ$196,46,FALSE)</f>
        <v>51.256835089136942</v>
      </c>
      <c r="J97" s="421">
        <f>VLOOKUP(C97,'3.2 Prices and Deflators'!$B$3:$BL$197,61,FALSE)</f>
        <v>1.8669221845062463</v>
      </c>
      <c r="K97" s="417">
        <f t="shared" si="4"/>
        <v>581.74752215511444</v>
      </c>
      <c r="L97" s="416">
        <f t="shared" si="5"/>
        <v>107.90478233522285</v>
      </c>
      <c r="M97" s="420">
        <f>K97/VLOOKUP(C97,'3.2 Prices and Deflators'!$B$3:$BJ$196,55,FALSE)</f>
        <v>33.249738460765812</v>
      </c>
      <c r="N97" s="416">
        <f>L97/VLOOKUP(C97,'3.2 Prices and Deflators'!$B$3:$BJ$196,55,FALSE)</f>
        <v>6.1672901983678523</v>
      </c>
      <c r="O97">
        <f>VLOOKUP(C97,'3.2 Prices and Deflators'!$B$3:$BL$196,63,FALSE)</f>
        <v>0</v>
      </c>
    </row>
    <row r="98" spans="1:17" hidden="1" x14ac:dyDescent="0.25">
      <c r="A98">
        <v>93</v>
      </c>
      <c r="B98" t="s">
        <v>1068</v>
      </c>
      <c r="C98" s="424" t="s">
        <v>713</v>
      </c>
      <c r="D98" s="22">
        <v>23.19</v>
      </c>
      <c r="E98" s="423">
        <v>4.1900000000000004</v>
      </c>
      <c r="F98" s="422">
        <v>56213.080927869312</v>
      </c>
      <c r="G98" s="416">
        <v>10156.654121939302</v>
      </c>
      <c r="H98" s="422">
        <f>D98*VLOOKUP(C98,'3.2 Prices and Deflators'!$B$3:$BJ$196,46,FALSE)</f>
        <v>57146.186047988936</v>
      </c>
      <c r="I98" s="416">
        <f>E98*VLOOKUP(C98,'3.2 Prices and Deflators'!$B$3:$BJ$196,46,FALSE)</f>
        <v>10325.248794354189</v>
      </c>
      <c r="J98" s="421">
        <f>VLOOKUP(C98,'3.2 Prices and Deflators'!$B$3:$BL$197,61,FALSE)</f>
        <v>1.4935477759673179</v>
      </c>
      <c r="K98" s="417">
        <f t="shared" si="4"/>
        <v>83956.922000090068</v>
      </c>
      <c r="L98" s="416">
        <f t="shared" si="5"/>
        <v>15169.448175091737</v>
      </c>
      <c r="M98" s="420">
        <f>K98/VLOOKUP(C98,'3.2 Prices and Deflators'!$B$3:$BJ$196,55,FALSE)</f>
        <v>30.167207877153711</v>
      </c>
      <c r="N98" s="416">
        <f>L98/VLOOKUP(C98,'3.2 Prices and Deflators'!$B$3:$BJ$196,55,FALSE)</f>
        <v>5.4506511860833999</v>
      </c>
      <c r="O98">
        <f>VLOOKUP(C98,'3.2 Prices and Deflators'!$B$3:$BL$196,63,FALSE)</f>
        <v>0</v>
      </c>
    </row>
    <row r="99" spans="1:17" hidden="1" x14ac:dyDescent="0.25">
      <c r="A99">
        <v>94</v>
      </c>
      <c r="B99" t="s">
        <v>478</v>
      </c>
      <c r="C99" s="213" t="s">
        <v>714</v>
      </c>
      <c r="D99" s="22">
        <v>229.33</v>
      </c>
      <c r="E99" s="423">
        <v>22.12</v>
      </c>
      <c r="F99" s="422" t="e">
        <v>#VALUE!</v>
      </c>
      <c r="G99" s="416" t="e">
        <v>#VALUE!</v>
      </c>
      <c r="H99" s="422">
        <f>D99*VLOOKUP(C99,'3.2 Prices and Deflators'!$B$3:$BJ$196,46,FALSE)</f>
        <v>111.68508598000001</v>
      </c>
      <c r="I99" s="416">
        <f>E99*VLOOKUP(C99,'3.2 Prices and Deflators'!$B$3:$BJ$196,46,FALSE)</f>
        <v>10.772572720000001</v>
      </c>
      <c r="J99" s="421">
        <f>VLOOKUP(C99,'3.2 Prices and Deflators'!$B$3:$BL$197,61,FALSE)</f>
        <v>1.2680338605994961</v>
      </c>
      <c r="K99" s="417" t="e">
        <f t="shared" si="4"/>
        <v>#VALUE!</v>
      </c>
      <c r="L99" s="416" t="e">
        <f t="shared" si="5"/>
        <v>#VALUE!</v>
      </c>
      <c r="M99" s="420" t="e">
        <f>K99/VLOOKUP(C99,'3.2 Prices and Deflators'!$B$3:$BJ$196,55,FALSE)</f>
        <v>#VALUE!</v>
      </c>
      <c r="N99" s="416" t="e">
        <f>L99/VLOOKUP(C99,'3.2 Prices and Deflators'!$B$3:$BJ$196,55,FALSE)</f>
        <v>#VALUE!</v>
      </c>
      <c r="O99">
        <f>VLOOKUP(C99,'3.2 Prices and Deflators'!$B$3:$BL$196,63,FALSE)</f>
        <v>0</v>
      </c>
    </row>
    <row r="100" spans="1:17" hidden="1" x14ac:dyDescent="0.25">
      <c r="A100">
        <v>95</v>
      </c>
      <c r="B100" t="s">
        <v>479</v>
      </c>
      <c r="C100" s="213" t="s">
        <v>715</v>
      </c>
      <c r="D100" s="22">
        <v>176.16</v>
      </c>
      <c r="E100" s="423">
        <v>18.27</v>
      </c>
      <c r="F100" s="422">
        <v>145783.88959912321</v>
      </c>
      <c r="G100" s="416">
        <v>15119.616615440402</v>
      </c>
      <c r="H100" s="422">
        <f>D100*VLOOKUP(C100,'3.2 Prices and Deflators'!$B$3:$BJ$196,46,FALSE)</f>
        <v>137764.15891547388</v>
      </c>
      <c r="I100" s="416">
        <f>E100*VLOOKUP(C100,'3.2 Prices and Deflators'!$B$3:$BJ$196,46,FALSE)</f>
        <v>14287.87002376083</v>
      </c>
      <c r="J100" s="421">
        <f>VLOOKUP(C100,'3.2 Prices and Deflators'!$B$3:$BL$197,61,FALSE)</f>
        <v>1.3475812268997647</v>
      </c>
      <c r="K100" s="417">
        <f t="shared" si="4"/>
        <v>196455.63280820631</v>
      </c>
      <c r="L100" s="416">
        <f t="shared" si="5"/>
        <v>20374.911508889243</v>
      </c>
      <c r="M100" s="420">
        <f>K100/VLOOKUP(C100,'3.2 Prices and Deflators'!$B$3:$BJ$196,55,FALSE)</f>
        <v>253.22626718081654</v>
      </c>
      <c r="N100" s="416">
        <f>L100/VLOOKUP(C100,'3.2 Prices and Deflators'!$B$3:$BJ$196,55,FALSE)</f>
        <v>26.262737859863293</v>
      </c>
      <c r="O100">
        <f>VLOOKUP(C100,'3.2 Prices and Deflators'!$B$3:$BL$196,63,FALSE)</f>
        <v>0</v>
      </c>
    </row>
    <row r="101" spans="1:17" hidden="1" x14ac:dyDescent="0.25">
      <c r="A101">
        <v>96</v>
      </c>
      <c r="B101" t="s">
        <v>480</v>
      </c>
      <c r="C101" s="213" t="s">
        <v>716</v>
      </c>
      <c r="D101" s="22">
        <v>15.54</v>
      </c>
      <c r="E101" s="423">
        <v>3.13</v>
      </c>
      <c r="F101" s="422">
        <v>56.37624851879999</v>
      </c>
      <c r="G101" s="416">
        <v>11.355061638599999</v>
      </c>
      <c r="H101" s="422">
        <f>D101*VLOOKUP(C101,'3.2 Prices and Deflators'!$B$3:$BJ$196,46,FALSE)</f>
        <v>59.160566509673473</v>
      </c>
      <c r="I101" s="416">
        <f>E101*VLOOKUP(C101,'3.2 Prices and Deflators'!$B$3:$BJ$196,46,FALSE)</f>
        <v>11.915866999696137</v>
      </c>
      <c r="J101" s="421">
        <f>VLOOKUP(C101,'3.2 Prices and Deflators'!$B$3:$BL$197,61,FALSE)</f>
        <v>1.7823120330339561</v>
      </c>
      <c r="K101" s="417">
        <f t="shared" si="4"/>
        <v>100.48006611236997</v>
      </c>
      <c r="L101" s="416">
        <f t="shared" si="5"/>
        <v>20.238262994319047</v>
      </c>
      <c r="M101" s="420">
        <f>K101/VLOOKUP(C101,'3.2 Prices and Deflators'!$B$3:$BJ$196,55,FALSE)</f>
        <v>16.822407509664441</v>
      </c>
      <c r="N101" s="416">
        <f>L101/VLOOKUP(C101,'3.2 Prices and Deflators'!$B$3:$BJ$196,55,FALSE)</f>
        <v>3.3882970080598263</v>
      </c>
      <c r="O101">
        <f>VLOOKUP(C101,'3.2 Prices and Deflators'!$B$3:$BL$196,63,FALSE)</f>
        <v>0</v>
      </c>
    </row>
    <row r="102" spans="1:17" hidden="1" x14ac:dyDescent="0.25">
      <c r="A102">
        <v>97</v>
      </c>
      <c r="B102" t="s">
        <v>481</v>
      </c>
      <c r="C102" s="213" t="s">
        <v>717</v>
      </c>
      <c r="D102" s="22">
        <v>3.81</v>
      </c>
      <c r="E102" s="423">
        <v>1.1299999999999999</v>
      </c>
      <c r="F102" s="422">
        <v>131.5801224882</v>
      </c>
      <c r="G102" s="416">
        <v>39.025075698599998</v>
      </c>
      <c r="H102" s="422">
        <f>D102*VLOOKUP(C102,'3.2 Prices and Deflators'!$B$3:$BJ$196,46,FALSE)</f>
        <v>1.9140112503294586</v>
      </c>
      <c r="I102" s="416">
        <f>E102*VLOOKUP(C102,'3.2 Prices and Deflators'!$B$3:$BJ$196,46,FALSE)</f>
        <v>0.56767262805046925</v>
      </c>
      <c r="J102" s="421">
        <f>VLOOKUP(C102,'3.2 Prices and Deflators'!$B$3:$BL$197,61,FALSE)</f>
        <v>1.3057218303269413</v>
      </c>
      <c r="K102" s="417">
        <f t="shared" ref="K102:K133" si="6">F102*$J102</f>
        <v>171.80703836993564</v>
      </c>
      <c r="L102" s="416">
        <f t="shared" ref="L102:L133" si="7">G102*$J102</f>
        <v>50.955893269823427</v>
      </c>
      <c r="M102" s="420">
        <f>K102/VLOOKUP(C102,'3.2 Prices and Deflators'!$B$3:$BJ$196,55,FALSE)</f>
        <v>391.46038422279275</v>
      </c>
      <c r="N102" s="416">
        <f>L102/VLOOKUP(C102,'3.2 Prices and Deflators'!$B$3:$BJ$196,55,FALSE)</f>
        <v>116.1024236671275</v>
      </c>
      <c r="O102">
        <f>VLOOKUP(C102,'3.2 Prices and Deflators'!$B$3:$BL$196,63,FALSE)</f>
        <v>0</v>
      </c>
    </row>
    <row r="103" spans="1:17" hidden="1" x14ac:dyDescent="0.25">
      <c r="A103">
        <v>98</v>
      </c>
      <c r="B103" t="s">
        <v>482</v>
      </c>
      <c r="C103" s="213" t="s">
        <v>718</v>
      </c>
      <c r="D103" s="22">
        <v>234.37</v>
      </c>
      <c r="E103" s="423">
        <v>22.48</v>
      </c>
      <c r="F103" s="422">
        <v>124.21610000000001</v>
      </c>
      <c r="G103" s="416">
        <v>11.914400000000001</v>
      </c>
      <c r="H103" s="422">
        <f>D103*VLOOKUP(C103,'3.2 Prices and Deflators'!$B$3:$BJ$196,46,FALSE)</f>
        <v>119.819570553525</v>
      </c>
      <c r="I103" s="416">
        <f>E103*VLOOKUP(C103,'3.2 Prices and Deflators'!$B$3:$BJ$196,46,FALSE)</f>
        <v>11.492699347370575</v>
      </c>
      <c r="J103" s="421">
        <f>VLOOKUP(C103,'3.2 Prices and Deflators'!$B$3:$BL$197,61,FALSE)</f>
        <v>1.0442234990633148</v>
      </c>
      <c r="K103" s="417">
        <f t="shared" si="6"/>
        <v>129.70937058199863</v>
      </c>
      <c r="L103" s="416">
        <f t="shared" si="7"/>
        <v>12.441296457239959</v>
      </c>
      <c r="M103" s="420">
        <f>K103/VLOOKUP(C103,'3.2 Prices and Deflators'!$B$3:$BJ$196,55,FALSE)</f>
        <v>190.93743054509511</v>
      </c>
      <c r="N103" s="416">
        <f>L103/VLOOKUP(C103,'3.2 Prices and Deflators'!$B$3:$BJ$196,55,FALSE)</f>
        <v>18.314090705524332</v>
      </c>
      <c r="O103">
        <f>VLOOKUP(C103,'3.2 Prices and Deflators'!$B$3:$BL$196,63,FALSE)</f>
        <v>0</v>
      </c>
    </row>
    <row r="104" spans="1:17" hidden="1" x14ac:dyDescent="0.25">
      <c r="A104">
        <v>99</v>
      </c>
      <c r="B104" t="s">
        <v>483</v>
      </c>
      <c r="C104" s="213" t="s">
        <v>719</v>
      </c>
      <c r="D104" s="22">
        <v>248.53</v>
      </c>
      <c r="E104" s="423">
        <v>23.46</v>
      </c>
      <c r="F104" s="422">
        <v>386.84533537279992</v>
      </c>
      <c r="G104" s="416">
        <v>36.516282009599998</v>
      </c>
      <c r="H104" s="422">
        <f>D104*VLOOKUP(C104,'3.2 Prices and Deflators'!$B$3:$BJ$196,46,FALSE)</f>
        <v>111.93219581000001</v>
      </c>
      <c r="I104" s="416">
        <f>E104*VLOOKUP(C104,'3.2 Prices and Deflators'!$B$3:$BJ$196,46,FALSE)</f>
        <v>10.565844420000001</v>
      </c>
      <c r="J104" s="421">
        <f>VLOOKUP(C104,'3.2 Prices and Deflators'!$B$3:$BL$197,61,FALSE)</f>
        <v>1.2445971978142918</v>
      </c>
      <c r="K104" s="417">
        <f t="shared" si="6"/>
        <v>481.46662039251669</v>
      </c>
      <c r="L104" s="416">
        <f t="shared" si="7"/>
        <v>45.448062263744596</v>
      </c>
      <c r="M104" s="420">
        <f>K104/VLOOKUP(C104,'3.2 Prices and Deflators'!$B$3:$BJ$196,55,FALSE)</f>
        <v>1061.162975060427</v>
      </c>
      <c r="N104" s="416">
        <f>L104/VLOOKUP(C104,'3.2 Prices and Deflators'!$B$3:$BJ$196,55,FALSE)</f>
        <v>100.16852450375255</v>
      </c>
      <c r="O104">
        <f>VLOOKUP(C104,'3.2 Prices and Deflators'!$B$3:$BL$196,63,FALSE)</f>
        <v>0</v>
      </c>
    </row>
    <row r="105" spans="1:17" hidden="1" x14ac:dyDescent="0.25">
      <c r="A105">
        <v>100</v>
      </c>
      <c r="B105" t="s">
        <v>484</v>
      </c>
      <c r="C105" s="213" t="s">
        <v>720</v>
      </c>
      <c r="D105" s="22">
        <v>1572.08</v>
      </c>
      <c r="E105" s="423">
        <v>89.53</v>
      </c>
      <c r="F105" s="422">
        <v>1449.8311918832001</v>
      </c>
      <c r="G105" s="416">
        <v>82.567926956199997</v>
      </c>
      <c r="H105" s="422">
        <f>D105*VLOOKUP(C105,'3.2 Prices and Deflators'!$B$3:$BJ$196,46,FALSE)</f>
        <v>1455.1769870399999</v>
      </c>
      <c r="I105" s="416">
        <f>E105*VLOOKUP(C105,'3.2 Prices and Deflators'!$B$3:$BJ$196,46,FALSE)</f>
        <v>82.872370140000001</v>
      </c>
      <c r="J105" s="421">
        <f>VLOOKUP(C105,'3.2 Prices and Deflators'!$B$3:$BL$197,61,FALSE)</f>
        <v>1.1865808106395208</v>
      </c>
      <c r="K105" s="417">
        <f t="shared" si="6"/>
        <v>1720.3418709552302</v>
      </c>
      <c r="L105" s="416">
        <f t="shared" si="7"/>
        <v>97.973517700512531</v>
      </c>
      <c r="M105" s="420">
        <f>K105/VLOOKUP(C105,'3.2 Prices and Deflators'!$B$3:$BJ$196,55,FALSE)</f>
        <v>1996.0155738973397</v>
      </c>
      <c r="N105" s="416">
        <f>L105/VLOOKUP(C105,'3.2 Prices and Deflators'!$B$3:$BJ$196,55,FALSE)</f>
        <v>113.67314279873085</v>
      </c>
      <c r="O105">
        <f>VLOOKUP(C105,'3.2 Prices and Deflators'!$B$3:$BL$196,63,FALSE)</f>
        <v>0</v>
      </c>
    </row>
    <row r="106" spans="1:17" x14ac:dyDescent="0.25">
      <c r="A106">
        <v>101</v>
      </c>
      <c r="B106" t="s">
        <v>485</v>
      </c>
      <c r="C106" s="213" t="s">
        <v>721</v>
      </c>
      <c r="D106" s="22">
        <v>7.19</v>
      </c>
      <c r="E106" s="423">
        <v>1.79</v>
      </c>
      <c r="F106" s="422">
        <v>4549.2392439612995</v>
      </c>
      <c r="G106" s="416">
        <v>1132.5644293032999</v>
      </c>
      <c r="H106" s="422">
        <f>D106*VLOOKUP(C106,'3.2 Prices and Deflators'!$B$3:$BJ$196,46,FALSE)</f>
        <v>4620.5287786113277</v>
      </c>
      <c r="I106" s="416">
        <f>E106*VLOOKUP(C106,'3.2 Prices and Deflators'!$B$3:$BJ$196,46,FALSE)</f>
        <v>1150.3124497516378</v>
      </c>
      <c r="J106" s="421">
        <f>VLOOKUP(C106,'3.2 Prices and Deflators'!$B$3:$BL$197,61,FALSE)</f>
        <v>1.8411966379775908</v>
      </c>
      <c r="K106" s="417">
        <f t="shared" si="6"/>
        <v>8376.0440013372609</v>
      </c>
      <c r="L106" s="416">
        <f t="shared" si="7"/>
        <v>2085.2738195262446</v>
      </c>
      <c r="M106" s="420">
        <f>K106/VLOOKUP(C106,'3.2 Prices and Deflators'!$B$3:$BJ$196,55,FALSE)</f>
        <v>7.4674386510824364</v>
      </c>
      <c r="N106" s="416">
        <f>L106/VLOOKUP(C106,'3.2 Prices and Deflators'!$B$3:$BJ$196,55,FALSE)</f>
        <v>1.8590702622305373</v>
      </c>
      <c r="O106">
        <f>VLOOKUP(C106,'3.2 Prices and Deflators'!$B$3:$BL$196,63,FALSE)</f>
        <v>1</v>
      </c>
      <c r="P106" s="439"/>
      <c r="Q106" s="439"/>
    </row>
    <row r="107" spans="1:17" x14ac:dyDescent="0.25">
      <c r="A107">
        <v>102</v>
      </c>
      <c r="B107" t="s">
        <v>486</v>
      </c>
      <c r="C107" s="213" t="s">
        <v>722</v>
      </c>
      <c r="D107" s="22">
        <v>6.53</v>
      </c>
      <c r="E107" s="423">
        <v>1.67</v>
      </c>
      <c r="F107" s="422">
        <v>488.66464889590003</v>
      </c>
      <c r="G107" s="416">
        <v>124.9724293501</v>
      </c>
      <c r="H107" s="422">
        <f>D107*VLOOKUP(C107,'3.2 Prices and Deflators'!$B$3:$BJ$196,46,FALSE)</f>
        <v>460.31514139372985</v>
      </c>
      <c r="I107" s="416">
        <f>E107*VLOOKUP(C107,'3.2 Prices and Deflators'!$B$3:$BJ$196,46,FALSE)</f>
        <v>117.72224902412385</v>
      </c>
      <c r="J107" s="421">
        <f>VLOOKUP(C107,'3.2 Prices and Deflators'!$B$3:$BL$197,61,FALSE)</f>
        <v>5.4777313965089665</v>
      </c>
      <c r="K107" s="417">
        <f t="shared" si="6"/>
        <v>2676.7736896211022</v>
      </c>
      <c r="L107" s="416">
        <f t="shared" si="7"/>
        <v>684.56539994904142</v>
      </c>
      <c r="M107" s="420">
        <f>K107/VLOOKUP(C107,'3.2 Prices and Deflators'!$B$3:$BJ$196,55,FALSE)</f>
        <v>9.7192688822709599</v>
      </c>
      <c r="N107" s="416">
        <f>L107/VLOOKUP(C107,'3.2 Prices and Deflators'!$B$3:$BJ$196,55,FALSE)</f>
        <v>2.485632317517994</v>
      </c>
      <c r="O107">
        <f>VLOOKUP(C107,'3.2 Prices and Deflators'!$B$3:$BL$196,63,FALSE)</f>
        <v>1</v>
      </c>
      <c r="P107" s="439"/>
      <c r="Q107" s="439"/>
    </row>
    <row r="108" spans="1:17" x14ac:dyDescent="0.25">
      <c r="A108">
        <v>103</v>
      </c>
      <c r="B108" t="s">
        <v>487</v>
      </c>
      <c r="C108" s="213" t="s">
        <v>723</v>
      </c>
      <c r="D108" s="22">
        <v>201.68</v>
      </c>
      <c r="E108" s="423">
        <v>20.149999999999999</v>
      </c>
      <c r="F108" s="422">
        <v>284.39604696800001</v>
      </c>
      <c r="G108" s="416">
        <v>28.414222264999996</v>
      </c>
      <c r="H108" s="422">
        <f>D108*VLOOKUP(C108,'3.2 Prices and Deflators'!$B$3:$BJ$196,46,FALSE)</f>
        <v>286.36730391719823</v>
      </c>
      <c r="I108" s="416">
        <f>E108*VLOOKUP(C108,'3.2 Prices and Deflators'!$B$3:$BJ$196,46,FALSE)</f>
        <v>28.611172024650656</v>
      </c>
      <c r="J108" s="421">
        <f>VLOOKUP(C108,'3.2 Prices and Deflators'!$B$3:$BL$197,61,FALSE)</f>
        <v>1.175150117749552</v>
      </c>
      <c r="K108" s="417">
        <f t="shared" si="6"/>
        <v>334.20804808195231</v>
      </c>
      <c r="L108" s="416">
        <f t="shared" si="7"/>
        <v>33.390976640476687</v>
      </c>
      <c r="M108" s="420">
        <f>K108/VLOOKUP(C108,'3.2 Prices and Deflators'!$B$3:$BJ$196,55,FALSE)</f>
        <v>209.04312328432647</v>
      </c>
      <c r="N108" s="416">
        <f>L108/VLOOKUP(C108,'3.2 Prices and Deflators'!$B$3:$BJ$196,55,FALSE)</f>
        <v>20.885655167488981</v>
      </c>
      <c r="O108">
        <f>VLOOKUP(C108,'3.2 Prices and Deflators'!$B$3:$BL$196,63,FALSE)</f>
        <v>1</v>
      </c>
      <c r="P108" s="439"/>
      <c r="Q108" s="439"/>
    </row>
    <row r="109" spans="1:17" hidden="1" x14ac:dyDescent="0.25">
      <c r="A109">
        <v>104</v>
      </c>
      <c r="B109" t="s">
        <v>488</v>
      </c>
      <c r="C109" s="213" t="s">
        <v>724</v>
      </c>
      <c r="D109" s="22">
        <v>95.3</v>
      </c>
      <c r="E109" s="423">
        <v>11.69</v>
      </c>
      <c r="F109" s="422">
        <v>763.02085948700005</v>
      </c>
      <c r="G109" s="416">
        <v>93.596157895100006</v>
      </c>
      <c r="H109" s="422">
        <f>D109*VLOOKUP(C109,'3.2 Prices and Deflators'!$B$3:$BJ$196,46,FALSE)</f>
        <v>679.06365952037879</v>
      </c>
      <c r="I109" s="416">
        <f>E109*VLOOKUP(C109,'3.2 Prices and Deflators'!$B$3:$BJ$196,46,FALSE)</f>
        <v>83.297525496256327</v>
      </c>
      <c r="J109" s="421">
        <f>VLOOKUP(C109,'3.2 Prices and Deflators'!$B$3:$BL$197,61,FALSE)</f>
        <v>1.4988452139354769</v>
      </c>
      <c r="K109" s="417">
        <f t="shared" si="6"/>
        <v>1143.650163375024</v>
      </c>
      <c r="L109" s="416">
        <f t="shared" si="7"/>
        <v>140.28615330381984</v>
      </c>
      <c r="M109" s="420">
        <f>K109/VLOOKUP(C109,'3.2 Prices and Deflators'!$B$3:$BJ$196,55,FALSE)</f>
        <v>143.15511865185042</v>
      </c>
      <c r="N109" s="416">
        <f>L109/VLOOKUP(C109,'3.2 Prices and Deflators'!$B$3:$BJ$196,55,FALSE)</f>
        <v>17.560160934314077</v>
      </c>
      <c r="O109">
        <f>VLOOKUP(C109,'3.2 Prices and Deflators'!$B$3:$BL$196,63,FALSE)</f>
        <v>0</v>
      </c>
    </row>
    <row r="110" spans="1:17" x14ac:dyDescent="0.25">
      <c r="A110">
        <v>105</v>
      </c>
      <c r="B110" t="s">
        <v>489</v>
      </c>
      <c r="C110" s="213" t="s">
        <v>725</v>
      </c>
      <c r="D110" s="22">
        <v>9.8699999999999992</v>
      </c>
      <c r="E110" s="423">
        <v>2.25</v>
      </c>
      <c r="F110" s="422">
        <v>2018.4395218175996</v>
      </c>
      <c r="G110" s="416">
        <v>460.13059007999993</v>
      </c>
      <c r="H110" s="422">
        <f>D110*VLOOKUP(C110,'3.2 Prices and Deflators'!$B$3:$BJ$196,46,FALSE)</f>
        <v>1940.904058543882</v>
      </c>
      <c r="I110" s="416">
        <f>E110*VLOOKUP(C110,'3.2 Prices and Deflators'!$B$3:$BJ$196,46,FALSE)</f>
        <v>442.45533249480599</v>
      </c>
      <c r="J110" s="421">
        <f>VLOOKUP(C110,'3.2 Prices and Deflators'!$B$3:$BL$197,61,FALSE)</f>
        <v>1.3148188658324693</v>
      </c>
      <c r="K110" s="417">
        <f t="shared" si="6"/>
        <v>2653.8823628276482</v>
      </c>
      <c r="L110" s="416">
        <f t="shared" si="7"/>
        <v>604.98838058381034</v>
      </c>
      <c r="M110" s="420">
        <f>K110/VLOOKUP(C110,'3.2 Prices and Deflators'!$B$3:$BJ$196,55,FALSE)</f>
        <v>12.469092943688047</v>
      </c>
      <c r="N110" s="416">
        <f>L110/VLOOKUP(C110,'3.2 Prices and Deflators'!$B$3:$BJ$196,55,FALSE)</f>
        <v>2.8424983914182476</v>
      </c>
      <c r="O110">
        <f>VLOOKUP(C110,'3.2 Prices and Deflators'!$B$3:$BL$196,63,FALSE)</f>
        <v>1</v>
      </c>
      <c r="P110" s="439"/>
      <c r="Q110" s="439"/>
    </row>
    <row r="111" spans="1:17" hidden="1" x14ac:dyDescent="0.25">
      <c r="A111">
        <v>106</v>
      </c>
      <c r="B111" t="s">
        <v>490</v>
      </c>
      <c r="C111" s="213" t="s">
        <v>726</v>
      </c>
      <c r="D111" s="22">
        <v>403.19</v>
      </c>
      <c r="E111" s="423">
        <v>33.33</v>
      </c>
      <c r="F111" s="422">
        <v>224.76227724049997</v>
      </c>
      <c r="G111" s="416">
        <v>18.580140133499995</v>
      </c>
      <c r="H111" s="422">
        <f>D111*VLOOKUP(C111,'3.2 Prices and Deflators'!$B$3:$BJ$196,46,FALSE)</f>
        <v>230.81743344862289</v>
      </c>
      <c r="I111" s="416">
        <f>E111*VLOOKUP(C111,'3.2 Prices and Deflators'!$B$3:$BJ$196,46,FALSE)</f>
        <v>19.080694106606316</v>
      </c>
      <c r="J111" s="421">
        <f>VLOOKUP(C111,'3.2 Prices and Deflators'!$B$3:$BL$197,61,FALSE)</f>
        <v>1.2263921614304585</v>
      </c>
      <c r="K111" s="417">
        <f t="shared" si="6"/>
        <v>275.64669499300868</v>
      </c>
      <c r="L111" s="416">
        <f t="shared" si="7"/>
        <v>22.786538218003866</v>
      </c>
      <c r="M111" s="420">
        <f>K111/VLOOKUP(C111,'3.2 Prices and Deflators'!$B$3:$BJ$196,55,FALSE)</f>
        <v>469.58727245755205</v>
      </c>
      <c r="N111" s="416">
        <f>L111/VLOOKUP(C111,'3.2 Prices and Deflators'!$B$3:$BJ$196,55,FALSE)</f>
        <v>38.818779709343509</v>
      </c>
      <c r="O111">
        <f>VLOOKUP(C111,'3.2 Prices and Deflators'!$B$3:$BL$196,63,FALSE)</f>
        <v>0</v>
      </c>
    </row>
    <row r="112" spans="1:17" hidden="1" x14ac:dyDescent="0.25">
      <c r="A112">
        <v>107</v>
      </c>
      <c r="B112" t="s">
        <v>491</v>
      </c>
      <c r="C112" s="213" t="s">
        <v>727</v>
      </c>
      <c r="D112" s="22">
        <v>22.79</v>
      </c>
      <c r="E112" s="423">
        <v>4.1399999999999997</v>
      </c>
      <c r="F112" s="422">
        <v>21.019206972399996</v>
      </c>
      <c r="G112" s="416">
        <v>3.8183201783999992</v>
      </c>
      <c r="H112" s="422">
        <f>D112*VLOOKUP(C112,'3.2 Prices and Deflators'!$B$3:$BJ$196,46,FALSE)</f>
        <v>20.218699778424273</v>
      </c>
      <c r="I112" s="416">
        <f>E112*VLOOKUP(C112,'3.2 Prices and Deflators'!$B$3:$BJ$196,46,FALSE)</f>
        <v>3.6729011444790034</v>
      </c>
      <c r="J112" s="421">
        <f>VLOOKUP(C112,'3.2 Prices and Deflators'!$B$3:$BL$197,61,FALSE)</f>
        <v>1.2708625565778342</v>
      </c>
      <c r="K112" s="417">
        <f t="shared" si="6"/>
        <v>26.712523110182897</v>
      </c>
      <c r="L112" s="416">
        <f t="shared" si="7"/>
        <v>4.8525601437541548</v>
      </c>
      <c r="M112" s="420">
        <f>K112/VLOOKUP(C112,'3.2 Prices and Deflators'!$B$3:$BJ$196,55,FALSE)</f>
        <v>27.674512717684685</v>
      </c>
      <c r="N112" s="416">
        <f>L112/VLOOKUP(C112,'3.2 Prices and Deflators'!$B$3:$BJ$196,55,FALSE)</f>
        <v>5.0273138504262658</v>
      </c>
      <c r="O112">
        <f>VLOOKUP(C112,'3.2 Prices and Deflators'!$B$3:$BL$196,63,FALSE)</f>
        <v>0</v>
      </c>
    </row>
    <row r="113" spans="1:17" hidden="1" x14ac:dyDescent="0.25">
      <c r="A113">
        <v>108</v>
      </c>
      <c r="B113" t="s">
        <v>492</v>
      </c>
      <c r="C113" s="213" t="s">
        <v>728</v>
      </c>
      <c r="D113" s="22">
        <v>20.329999999999998</v>
      </c>
      <c r="E113" s="423">
        <v>3.81</v>
      </c>
      <c r="F113" s="422">
        <v>2090.2315044644997</v>
      </c>
      <c r="G113" s="416">
        <v>391.72562872650002</v>
      </c>
      <c r="H113" s="422">
        <f>D113*VLOOKUP(C113,'3.2 Prices and Deflators'!$B$3:$BJ$196,46,FALSE)</f>
        <v>214.31188686684877</v>
      </c>
      <c r="I113" s="416">
        <f>E113*VLOOKUP(C113,'3.2 Prices and Deflators'!$B$3:$BJ$196,46,FALSE)</f>
        <v>40.163713180653907</v>
      </c>
      <c r="J113" s="421">
        <f>VLOOKUP(C113,'3.2 Prices and Deflators'!$B$3:$BL$197,61,FALSE)</f>
        <v>1.2581044810229378</v>
      </c>
      <c r="K113" s="417">
        <f t="shared" si="6"/>
        <v>2629.7296221421038</v>
      </c>
      <c r="L113" s="416">
        <f t="shared" si="7"/>
        <v>492.83176883233733</v>
      </c>
      <c r="M113" s="420">
        <f>K113/VLOOKUP(C113,'3.2 Prices and Deflators'!$B$3:$BJ$196,55,FALSE)</f>
        <v>229.00021507523988</v>
      </c>
      <c r="N113" s="416">
        <f>L113/VLOOKUP(C113,'3.2 Prices and Deflators'!$B$3:$BJ$196,55,FALSE)</f>
        <v>42.916420041154169</v>
      </c>
      <c r="O113">
        <f>VLOOKUP(C113,'3.2 Prices and Deflators'!$B$3:$BL$196,63,FALSE)</f>
        <v>0</v>
      </c>
    </row>
    <row r="114" spans="1:17" hidden="1" x14ac:dyDescent="0.25">
      <c r="A114">
        <v>109</v>
      </c>
      <c r="B114" t="s">
        <v>493</v>
      </c>
      <c r="C114" s="213" t="s">
        <v>729</v>
      </c>
      <c r="D114" s="22">
        <v>192.32</v>
      </c>
      <c r="E114" s="423">
        <v>19.47</v>
      </c>
      <c r="F114" s="422">
        <v>3006.7435481183993</v>
      </c>
      <c r="G114" s="416">
        <v>304.3952624888999</v>
      </c>
      <c r="H114" s="422">
        <f>D114*VLOOKUP(C114,'3.2 Prices and Deflators'!$B$3:$BJ$196,46,FALSE)</f>
        <v>3017.2187322622431</v>
      </c>
      <c r="I114" s="416">
        <f>E114*VLOOKUP(C114,'3.2 Prices and Deflators'!$B$3:$BJ$196,46,FALSE)</f>
        <v>305.45574416153221</v>
      </c>
      <c r="J114" s="421">
        <f>VLOOKUP(C114,'3.2 Prices and Deflators'!$B$3:$BL$197,61,FALSE)</f>
        <v>1.1739955180418744</v>
      </c>
      <c r="K114" s="417">
        <f t="shared" si="6"/>
        <v>3529.9034493923236</v>
      </c>
      <c r="L114" s="416">
        <f t="shared" si="7"/>
        <v>357.35867387514838</v>
      </c>
      <c r="M114" s="420">
        <f>K114/VLOOKUP(C114,'3.2 Prices and Deflators'!$B$3:$BJ$196,55,FALSE)</f>
        <v>213.74534700183381</v>
      </c>
      <c r="N114" s="416">
        <f>L114/VLOOKUP(C114,'3.2 Prices and Deflators'!$B$3:$BJ$196,55,FALSE)</f>
        <v>21.639049012716846</v>
      </c>
      <c r="O114">
        <f>VLOOKUP(C114,'3.2 Prices and Deflators'!$B$3:$BL$196,63,FALSE)</f>
        <v>0</v>
      </c>
    </row>
    <row r="115" spans="1:17" x14ac:dyDescent="0.25">
      <c r="A115">
        <v>110</v>
      </c>
      <c r="B115" t="s">
        <v>494</v>
      </c>
      <c r="C115" s="213" t="s">
        <v>730</v>
      </c>
      <c r="D115" s="22">
        <v>210.52</v>
      </c>
      <c r="E115" s="423">
        <v>20.79</v>
      </c>
      <c r="F115" s="422">
        <v>1600.8340872208003</v>
      </c>
      <c r="G115" s="416">
        <v>158.09111093160001</v>
      </c>
      <c r="H115" s="422">
        <f>D115*VLOOKUP(C115,'3.2 Prices and Deflators'!$B$3:$BJ$196,46,FALSE)</f>
        <v>1616.7224442400002</v>
      </c>
      <c r="I115" s="416">
        <f>E115*VLOOKUP(C115,'3.2 Prices and Deflators'!$B$3:$BJ$196,46,FALSE)</f>
        <v>159.66017298</v>
      </c>
      <c r="J115" s="421">
        <f>VLOOKUP(C115,'3.2 Prices and Deflators'!$B$3:$BL$197,61,FALSE)</f>
        <v>1.4792330207218096</v>
      </c>
      <c r="K115" s="417">
        <f t="shared" si="6"/>
        <v>2368.0066425140653</v>
      </c>
      <c r="L115" s="416">
        <f t="shared" si="7"/>
        <v>233.85359157261738</v>
      </c>
      <c r="M115" s="420">
        <f>K115/VLOOKUP(C115,'3.2 Prices and Deflators'!$B$3:$BJ$196,55,FALSE)</f>
        <v>245.38509367602165</v>
      </c>
      <c r="N115" s="416">
        <f>L115/VLOOKUP(C115,'3.2 Prices and Deflators'!$B$3:$BJ$196,55,FALSE)</f>
        <v>24.23311845679503</v>
      </c>
      <c r="O115">
        <f>VLOOKUP(C115,'3.2 Prices and Deflators'!$B$3:$BL$196,63,FALSE)</f>
        <v>1</v>
      </c>
      <c r="P115" s="439"/>
      <c r="Q115" s="439"/>
    </row>
    <row r="116" spans="1:17" hidden="1" x14ac:dyDescent="0.25">
      <c r="A116">
        <v>111</v>
      </c>
      <c r="B116" t="s">
        <v>495</v>
      </c>
      <c r="C116" s="213" t="s">
        <v>731</v>
      </c>
      <c r="D116" s="22">
        <v>35.15</v>
      </c>
      <c r="E116" s="423">
        <v>5.67</v>
      </c>
      <c r="F116" s="422">
        <v>30.484397087999991</v>
      </c>
      <c r="G116" s="416">
        <v>4.9173977663999988</v>
      </c>
      <c r="H116" s="422">
        <f>D116*VLOOKUP(C116,'3.2 Prices and Deflators'!$B$3:$BJ$196,46,FALSE)</f>
        <v>31.05724453928428</v>
      </c>
      <c r="I116" s="416">
        <f>E116*VLOOKUP(C116,'3.2 Prices and Deflators'!$B$3:$BJ$196,46,FALSE)</f>
        <v>5.0098030309457142</v>
      </c>
      <c r="J116" s="421">
        <f>VLOOKUP(C116,'3.2 Prices and Deflators'!$B$3:$BL$197,61,FALSE)</f>
        <v>1.3122366902461926</v>
      </c>
      <c r="K116" s="417">
        <f t="shared" si="6"/>
        <v>40.002744338907782</v>
      </c>
      <c r="L116" s="416">
        <f t="shared" si="7"/>
        <v>6.4527897696047543</v>
      </c>
      <c r="M116" s="420">
        <f>K116/VLOOKUP(C116,'3.2 Prices and Deflators'!$B$3:$BJ$196,55,FALSE)</f>
        <v>40.300698392343271</v>
      </c>
      <c r="N116" s="416">
        <f>L116/VLOOKUP(C116,'3.2 Prices and Deflators'!$B$3:$BJ$196,55,FALSE)</f>
        <v>6.5008523438004646</v>
      </c>
      <c r="O116">
        <f>VLOOKUP(C116,'3.2 Prices and Deflators'!$B$3:$BL$196,63,FALSE)</f>
        <v>0</v>
      </c>
    </row>
    <row r="117" spans="1:17" hidden="1" x14ac:dyDescent="0.25">
      <c r="A117">
        <v>112</v>
      </c>
      <c r="B117" t="s">
        <v>496</v>
      </c>
      <c r="C117" s="213" t="s">
        <v>732</v>
      </c>
      <c r="D117" s="22">
        <v>2569.59</v>
      </c>
      <c r="E117" s="423">
        <v>127.91</v>
      </c>
      <c r="F117" s="422">
        <v>2338.3269</v>
      </c>
      <c r="G117" s="416">
        <v>116.39809999999999</v>
      </c>
      <c r="H117" s="422" t="e">
        <f>D117*VLOOKUP(C117,'3.2 Prices and Deflators'!$B$3:$BJ$196,46,FALSE)</f>
        <v>#REF!</v>
      </c>
      <c r="I117" s="416" t="e">
        <f>E117*VLOOKUP(C117,'3.2 Prices and Deflators'!$B$3:$BJ$196,46,FALSE)</f>
        <v>#REF!</v>
      </c>
      <c r="J117" s="421">
        <f>VLOOKUP(C117,'3.2 Prices and Deflators'!$B$3:$BL$197,61,FALSE)</f>
        <v>1.0822221412943704</v>
      </c>
      <c r="K117" s="417">
        <f t="shared" si="6"/>
        <v>2530.5891447642271</v>
      </c>
      <c r="L117" s="416">
        <f t="shared" si="7"/>
        <v>125.96860102459624</v>
      </c>
      <c r="M117" s="420" t="e">
        <f>K117/VLOOKUP(C117,'3.2 Prices and Deflators'!$B$3:$BJ$196,55,FALSE)</f>
        <v>#REF!</v>
      </c>
      <c r="N117" s="416" t="e">
        <f>L117/VLOOKUP(C117,'3.2 Prices and Deflators'!$B$3:$BJ$196,55,FALSE)</f>
        <v>#REF!</v>
      </c>
      <c r="O117">
        <f>VLOOKUP(C117,'3.2 Prices and Deflators'!$B$3:$BL$196,63,FALSE)</f>
        <v>0</v>
      </c>
    </row>
    <row r="118" spans="1:17" hidden="1" x14ac:dyDescent="0.25">
      <c r="A118">
        <v>113</v>
      </c>
      <c r="B118" t="s">
        <v>497</v>
      </c>
      <c r="C118" s="213" t="s">
        <v>733</v>
      </c>
      <c r="D118" s="22">
        <v>41.83</v>
      </c>
      <c r="E118" s="423">
        <v>6.43</v>
      </c>
      <c r="F118" s="422">
        <v>20430.809098301099</v>
      </c>
      <c r="G118" s="416">
        <v>3140.5714200830998</v>
      </c>
      <c r="H118" s="422">
        <f>D118*VLOOKUP(C118,'3.2 Prices and Deflators'!$B$3:$BJ$196,46,FALSE)</f>
        <v>19791.320839365257</v>
      </c>
      <c r="I118" s="416">
        <f>E118*VLOOKUP(C118,'3.2 Prices and Deflators'!$B$3:$BJ$196,46,FALSE)</f>
        <v>3042.2709298856944</v>
      </c>
      <c r="J118" s="421">
        <f>VLOOKUP(C118,'3.2 Prices and Deflators'!$B$3:$BL$197,61,FALSE)</f>
        <v>1.9569755615639906</v>
      </c>
      <c r="K118" s="417">
        <f t="shared" si="6"/>
        <v>39982.594108354482</v>
      </c>
      <c r="L118" s="416">
        <f t="shared" si="7"/>
        <v>6146.0215184489434</v>
      </c>
      <c r="M118" s="420">
        <f>K118/VLOOKUP(C118,'3.2 Prices and Deflators'!$B$3:$BJ$196,55,FALSE)</f>
        <v>44.350178696332499</v>
      </c>
      <c r="N118" s="416">
        <f>L118/VLOOKUP(C118,'3.2 Prices and Deflators'!$B$3:$BJ$196,55,FALSE)</f>
        <v>6.8173953865029393</v>
      </c>
      <c r="O118">
        <f>VLOOKUP(C118,'3.2 Prices and Deflators'!$B$3:$BL$196,63,FALSE)</f>
        <v>0</v>
      </c>
    </row>
    <row r="119" spans="1:17" hidden="1" x14ac:dyDescent="0.25">
      <c r="A119">
        <v>114</v>
      </c>
      <c r="B119" t="s">
        <v>498</v>
      </c>
      <c r="C119" s="213" t="s">
        <v>734</v>
      </c>
      <c r="D119" s="22">
        <v>169.67</v>
      </c>
      <c r="E119" s="423">
        <v>17.78</v>
      </c>
      <c r="F119" s="422" t="e">
        <v>#VALUE!</v>
      </c>
      <c r="G119" s="416" t="e">
        <v>#VALUE!</v>
      </c>
      <c r="H119" s="422">
        <f>D119*VLOOKUP(C119,'3.2 Prices and Deflators'!$B$3:$BJ$196,46,FALSE)</f>
        <v>62.775370314309228</v>
      </c>
      <c r="I119" s="416">
        <f>E119*VLOOKUP(C119,'3.2 Prices and Deflators'!$B$3:$BJ$196,46,FALSE)</f>
        <v>6.5783349100513835</v>
      </c>
      <c r="J119" s="421">
        <f>VLOOKUP(C119,'3.2 Prices and Deflators'!$B$3:$BL$197,61,FALSE)</f>
        <v>1.2281447800363823</v>
      </c>
      <c r="K119" s="417" t="e">
        <f t="shared" si="6"/>
        <v>#VALUE!</v>
      </c>
      <c r="L119" s="416" t="e">
        <f t="shared" si="7"/>
        <v>#VALUE!</v>
      </c>
      <c r="M119" s="420" t="e">
        <f>K119/VLOOKUP(C119,'3.2 Prices and Deflators'!$B$3:$BJ$196,55,FALSE)</f>
        <v>#VALUE!</v>
      </c>
      <c r="N119" s="416" t="e">
        <f>L119/VLOOKUP(C119,'3.2 Prices and Deflators'!$B$3:$BJ$196,55,FALSE)</f>
        <v>#VALUE!</v>
      </c>
      <c r="O119">
        <f>VLOOKUP(C119,'3.2 Prices and Deflators'!$B$3:$BL$196,63,FALSE)</f>
        <v>0</v>
      </c>
    </row>
    <row r="120" spans="1:17" x14ac:dyDescent="0.25">
      <c r="A120">
        <v>115</v>
      </c>
      <c r="B120" t="s">
        <v>499</v>
      </c>
      <c r="C120" s="213" t="s">
        <v>735</v>
      </c>
      <c r="D120" s="22">
        <v>50.92</v>
      </c>
      <c r="E120" s="423">
        <v>7.42</v>
      </c>
      <c r="F120" s="422">
        <v>255.40270695360002</v>
      </c>
      <c r="G120" s="416">
        <v>37.216969473600003</v>
      </c>
      <c r="H120" s="422">
        <f>D120*VLOOKUP(C120,'3.2 Prices and Deflators'!$B$3:$BJ$196,46,FALSE)</f>
        <v>192.22663270879403</v>
      </c>
      <c r="I120" s="416">
        <f>E120*VLOOKUP(C120,'3.2 Prices and Deflators'!$B$3:$BJ$196,46,FALSE)</f>
        <v>28.011029353873756</v>
      </c>
      <c r="J120" s="421">
        <f>VLOOKUP(C120,'3.2 Prices and Deflators'!$B$3:$BL$197,61,FALSE)</f>
        <v>1.0832305895824199</v>
      </c>
      <c r="K120" s="417">
        <f t="shared" si="6"/>
        <v>276.66002483429418</v>
      </c>
      <c r="L120" s="416">
        <f t="shared" si="7"/>
        <v>40.314559785358654</v>
      </c>
      <c r="M120" s="420">
        <f>K120/VLOOKUP(C120,'3.2 Prices and Deflators'!$B$3:$BJ$196,55,FALSE)</f>
        <v>69.948223183259344</v>
      </c>
      <c r="N120" s="416">
        <f>L120/VLOOKUP(C120,'3.2 Prices and Deflators'!$B$3:$BJ$196,55,FALSE)</f>
        <v>10.192769364096314</v>
      </c>
      <c r="O120">
        <f>VLOOKUP(C120,'3.2 Prices and Deflators'!$B$3:$BL$196,63,FALSE)</f>
        <v>1</v>
      </c>
      <c r="P120" s="439"/>
      <c r="Q120" s="439"/>
    </row>
    <row r="121" spans="1:17" x14ac:dyDescent="0.25">
      <c r="A121">
        <v>116</v>
      </c>
      <c r="B121" t="s">
        <v>500</v>
      </c>
      <c r="C121" s="213" t="s">
        <v>736</v>
      </c>
      <c r="D121" s="22">
        <v>6.84</v>
      </c>
      <c r="E121" s="423">
        <v>1.73</v>
      </c>
      <c r="F121" s="422">
        <v>103.60719937079998</v>
      </c>
      <c r="G121" s="416">
        <v>26.204744870099997</v>
      </c>
      <c r="H121" s="422">
        <f>D121*VLOOKUP(C121,'3.2 Prices and Deflators'!$B$3:$BJ$196,46,FALSE)</f>
        <v>114.31119185870327</v>
      </c>
      <c r="I121" s="416">
        <f>E121*VLOOKUP(C121,'3.2 Prices and Deflators'!$B$3:$BJ$196,46,FALSE)</f>
        <v>28.912041215724656</v>
      </c>
      <c r="J121" s="421">
        <f>VLOOKUP(C121,'3.2 Prices and Deflators'!$B$3:$BL$197,61,FALSE)</f>
        <v>1.5852193621280648</v>
      </c>
      <c r="K121" s="417">
        <f t="shared" si="6"/>
        <v>164.24013849845477</v>
      </c>
      <c r="L121" s="416">
        <f t="shared" si="7"/>
        <v>41.540268947708597</v>
      </c>
      <c r="M121" s="420">
        <f>K121/VLOOKUP(C121,'3.2 Prices and Deflators'!$B$3:$BJ$196,55,FALSE)</f>
        <v>6.9217244818205872</v>
      </c>
      <c r="N121" s="416">
        <f>L121/VLOOKUP(C121,'3.2 Prices and Deflators'!$B$3:$BJ$196,55,FALSE)</f>
        <v>1.7506700809283067</v>
      </c>
      <c r="O121">
        <f>VLOOKUP(C121,'3.2 Prices and Deflators'!$B$3:$BL$196,63,FALSE)</f>
        <v>1</v>
      </c>
      <c r="P121" s="439"/>
      <c r="Q121" s="439"/>
    </row>
    <row r="122" spans="1:17" x14ac:dyDescent="0.25">
      <c r="A122">
        <v>117</v>
      </c>
      <c r="B122" t="s">
        <v>501</v>
      </c>
      <c r="C122" s="213" t="s">
        <v>737</v>
      </c>
      <c r="D122" s="22">
        <v>9.6</v>
      </c>
      <c r="E122" s="423">
        <v>2.21</v>
      </c>
      <c r="F122" s="422">
        <v>4491.9359999999997</v>
      </c>
      <c r="G122" s="416">
        <v>1034.0811000000001</v>
      </c>
      <c r="H122" s="422">
        <f>D122*VLOOKUP(C122,'3.2 Prices and Deflators'!$B$3:$BJ$196,46,FALSE)</f>
        <v>2360.760505919664</v>
      </c>
      <c r="I122" s="416">
        <f>E122*VLOOKUP(C122,'3.2 Prices and Deflators'!$B$3:$BJ$196,46,FALSE)</f>
        <v>543.4667414669226</v>
      </c>
      <c r="J122" s="421">
        <f>VLOOKUP(C122,'3.2 Prices and Deflators'!$B$3:$BL$197,61,FALSE)</f>
        <v>1.5594044953084647</v>
      </c>
      <c r="K122" s="417">
        <f t="shared" si="6"/>
        <v>7004.7451910379232</v>
      </c>
      <c r="L122" s="416">
        <f t="shared" si="7"/>
        <v>1612.5507158535222</v>
      </c>
      <c r="M122" s="420">
        <f>K122/VLOOKUP(C122,'3.2 Prices and Deflators'!$B$3:$BJ$196,55,FALSE)</f>
        <v>17.767831602467464</v>
      </c>
      <c r="N122" s="416">
        <f>L122/VLOOKUP(C122,'3.2 Prices and Deflators'!$B$3:$BJ$196,55,FALSE)</f>
        <v>4.0903029001513644</v>
      </c>
      <c r="O122">
        <f>VLOOKUP(C122,'3.2 Prices and Deflators'!$B$3:$BL$196,63,FALSE)</f>
        <v>1</v>
      </c>
      <c r="P122" s="439"/>
      <c r="Q122" s="439"/>
    </row>
    <row r="123" spans="1:17" hidden="1" x14ac:dyDescent="0.25">
      <c r="A123">
        <v>118</v>
      </c>
      <c r="B123" t="s">
        <v>502</v>
      </c>
      <c r="C123" s="213" t="s">
        <v>738</v>
      </c>
      <c r="D123" s="22">
        <v>76.06</v>
      </c>
      <c r="E123" s="423">
        <v>9.93</v>
      </c>
      <c r="F123" s="422">
        <v>345.88572887099997</v>
      </c>
      <c r="G123" s="416">
        <v>45.157050850499992</v>
      </c>
      <c r="H123" s="422">
        <f>D123*VLOOKUP(C123,'3.2 Prices and Deflators'!$B$3:$BJ$196,46,FALSE)</f>
        <v>353.89536326947291</v>
      </c>
      <c r="I123" s="416">
        <f>E123*VLOOKUP(C123,'3.2 Prices and Deflators'!$B$3:$BJ$196,46,FALSE)</f>
        <v>46.202747268812331</v>
      </c>
      <c r="J123" s="421">
        <f>VLOOKUP(C123,'3.2 Prices and Deflators'!$B$3:$BL$197,61,FALSE)</f>
        <v>1.6845210189842068</v>
      </c>
      <c r="K123" s="417">
        <f t="shared" si="6"/>
        <v>582.65178044987192</v>
      </c>
      <c r="L123" s="416">
        <f t="shared" si="7"/>
        <v>76.068001313005894</v>
      </c>
      <c r="M123" s="420">
        <f>K123/VLOOKUP(C123,'3.2 Prices and Deflators'!$B$3:$BJ$196,55,FALSE)</f>
        <v>82.328806702151169</v>
      </c>
      <c r="N123" s="416">
        <f>L123/VLOOKUP(C123,'3.2 Prices and Deflators'!$B$3:$BJ$196,55,FALSE)</f>
        <v>10.748422962823573</v>
      </c>
      <c r="O123">
        <f>VLOOKUP(C123,'3.2 Prices and Deflators'!$B$3:$BL$196,63,FALSE)</f>
        <v>0</v>
      </c>
    </row>
    <row r="124" spans="1:17" hidden="1" x14ac:dyDescent="0.25">
      <c r="A124">
        <v>119</v>
      </c>
      <c r="B124" t="s">
        <v>503</v>
      </c>
      <c r="C124" s="213" t="s">
        <v>739</v>
      </c>
      <c r="D124" s="22">
        <v>21.17</v>
      </c>
      <c r="E124" s="423">
        <v>3.92</v>
      </c>
      <c r="F124" s="422">
        <v>21.17</v>
      </c>
      <c r="G124" s="416">
        <v>3.92</v>
      </c>
      <c r="H124" s="422">
        <f>D124*VLOOKUP(C124,'3.2 Prices and Deflators'!$B$3:$BJ$196,46,FALSE)</f>
        <v>19.136807304510022</v>
      </c>
      <c r="I124" s="416">
        <f>E124*VLOOKUP(C124,'3.2 Prices and Deflators'!$B$3:$BJ$196,46,FALSE)</f>
        <v>3.5435184049919353</v>
      </c>
      <c r="J124" s="421">
        <f>VLOOKUP(C124,'3.2 Prices and Deflators'!$B$3:$BL$197,61,FALSE)</f>
        <v>1.4133673903788846</v>
      </c>
      <c r="K124" s="417">
        <f t="shared" si="6"/>
        <v>29.920987654320989</v>
      </c>
      <c r="L124" s="416">
        <f t="shared" si="7"/>
        <v>5.5404001702852277</v>
      </c>
      <c r="M124" s="420">
        <f>K124/VLOOKUP(C124,'3.2 Prices and Deflators'!$B$3:$BJ$196,55,FALSE)</f>
        <v>27.355508161422296</v>
      </c>
      <c r="N124" s="416">
        <f>L124/VLOOKUP(C124,'3.2 Prices and Deflators'!$B$3:$BJ$196,55,FALSE)</f>
        <v>5.0653562585156067</v>
      </c>
      <c r="O124">
        <f>VLOOKUP(C124,'3.2 Prices and Deflators'!$B$3:$BL$196,63,FALSE)</f>
        <v>0</v>
      </c>
    </row>
    <row r="125" spans="1:17" x14ac:dyDescent="0.25">
      <c r="A125">
        <v>120</v>
      </c>
      <c r="B125" t="s">
        <v>504</v>
      </c>
      <c r="C125" s="213" t="s">
        <v>740</v>
      </c>
      <c r="D125" s="22">
        <v>11.06</v>
      </c>
      <c r="E125" s="423">
        <v>2.4500000000000002</v>
      </c>
      <c r="F125" s="422">
        <v>250.6392634634</v>
      </c>
      <c r="G125" s="416">
        <v>55.521355830500006</v>
      </c>
      <c r="H125" s="422">
        <f>D125*VLOOKUP(C125,'3.2 Prices and Deflators'!$B$3:$BJ$196,46,FALSE)</f>
        <v>225.09944033216578</v>
      </c>
      <c r="I125" s="416">
        <f>E125*VLOOKUP(C125,'3.2 Prices and Deflators'!$B$3:$BJ$196,46,FALSE)</f>
        <v>49.863800073581032</v>
      </c>
      <c r="J125" s="421">
        <f>VLOOKUP(C125,'3.2 Prices and Deflators'!$B$3:$BL$197,61,FALSE)</f>
        <v>2.0892903518109316</v>
      </c>
      <c r="K125" s="417">
        <f t="shared" si="6"/>
        <v>523.65819493907975</v>
      </c>
      <c r="L125" s="416">
        <f t="shared" si="7"/>
        <v>116.00023305612528</v>
      </c>
      <c r="M125" s="420">
        <f>K125/VLOOKUP(C125,'3.2 Prices and Deflators'!$B$3:$BJ$196,55,FALSE)</f>
        <v>15.994414230844791</v>
      </c>
      <c r="N125" s="416">
        <f>L125/VLOOKUP(C125,'3.2 Prices and Deflators'!$B$3:$BJ$196,55,FALSE)</f>
        <v>3.5430664435415684</v>
      </c>
      <c r="O125">
        <f>VLOOKUP(C125,'3.2 Prices and Deflators'!$B$3:$BL$196,63,FALSE)</f>
        <v>1</v>
      </c>
      <c r="P125" s="439"/>
      <c r="Q125" s="439"/>
    </row>
    <row r="126" spans="1:17" hidden="1" x14ac:dyDescent="0.25">
      <c r="A126">
        <v>121</v>
      </c>
      <c r="B126" t="s">
        <v>505</v>
      </c>
      <c r="C126" s="213" t="s">
        <v>741</v>
      </c>
      <c r="D126" s="22">
        <v>668.72</v>
      </c>
      <c r="E126" s="423">
        <v>48.13</v>
      </c>
      <c r="F126" s="422">
        <v>567.99155567440005</v>
      </c>
      <c r="G126" s="416">
        <v>40.880239225100006</v>
      </c>
      <c r="H126" s="422">
        <f>D126*VLOOKUP(C126,'3.2 Prices and Deflators'!$B$3:$BJ$196,46,FALSE)</f>
        <v>571.11764112000003</v>
      </c>
      <c r="I126" s="416">
        <f>E126*VLOOKUP(C126,'3.2 Prices and Deflators'!$B$3:$BJ$196,46,FALSE)</f>
        <v>41.105233980000001</v>
      </c>
      <c r="J126" s="421">
        <f>VLOOKUP(C126,'3.2 Prices and Deflators'!$B$3:$BL$197,61,FALSE)</f>
        <v>1.1165649036099787</v>
      </c>
      <c r="K126" s="417">
        <f t="shared" si="6"/>
        <v>634.19943661286834</v>
      </c>
      <c r="L126" s="416">
        <f t="shared" si="7"/>
        <v>45.645440369926661</v>
      </c>
      <c r="M126" s="420">
        <f>K126/VLOOKUP(C126,'3.2 Prices and Deflators'!$B$3:$BJ$196,55,FALSE)</f>
        <v>798.29042920782422</v>
      </c>
      <c r="N126" s="416">
        <f>L126/VLOOKUP(C126,'3.2 Prices and Deflators'!$B$3:$BJ$196,55,FALSE)</f>
        <v>57.45561424478494</v>
      </c>
      <c r="O126">
        <f>VLOOKUP(C126,'3.2 Prices and Deflators'!$B$3:$BL$196,63,FALSE)</f>
        <v>0</v>
      </c>
    </row>
    <row r="127" spans="1:17" hidden="1" x14ac:dyDescent="0.25">
      <c r="A127">
        <v>122</v>
      </c>
      <c r="B127" t="s">
        <v>506</v>
      </c>
      <c r="C127" s="213" t="s">
        <v>742</v>
      </c>
      <c r="D127" s="22">
        <v>445.75</v>
      </c>
      <c r="E127" s="423">
        <v>35.85</v>
      </c>
      <c r="F127" s="422">
        <v>669.80114257749995</v>
      </c>
      <c r="G127" s="416">
        <v>53.869592734499996</v>
      </c>
      <c r="H127" s="422">
        <f>D127*VLOOKUP(C127,'3.2 Prices and Deflators'!$B$3:$BJ$196,46,FALSE)</f>
        <v>667.25565600000004</v>
      </c>
      <c r="I127" s="416">
        <f>E127*VLOOKUP(C127,'3.2 Prices and Deflators'!$B$3:$BJ$196,46,FALSE)</f>
        <v>53.664868800000001</v>
      </c>
      <c r="J127" s="421">
        <f>VLOOKUP(C127,'3.2 Prices and Deflators'!$B$3:$BL$197,61,FALSE)</f>
        <v>1.219468511725212</v>
      </c>
      <c r="K127" s="417">
        <f t="shared" si="6"/>
        <v>816.80140249083036</v>
      </c>
      <c r="L127" s="416">
        <f t="shared" si="7"/>
        <v>65.692272079184008</v>
      </c>
      <c r="M127" s="420">
        <f>K127/VLOOKUP(C127,'3.2 Prices and Deflators'!$B$3:$BJ$196,55,FALSE)</f>
        <v>571.88605322342119</v>
      </c>
      <c r="N127" s="416">
        <f>L127/VLOOKUP(C127,'3.2 Prices and Deflators'!$B$3:$BJ$196,55,FALSE)</f>
        <v>45.994649485271239</v>
      </c>
      <c r="O127">
        <f>VLOOKUP(C127,'3.2 Prices and Deflators'!$B$3:$BL$196,63,FALSE)</f>
        <v>0</v>
      </c>
    </row>
    <row r="128" spans="1:17" hidden="1" x14ac:dyDescent="0.25">
      <c r="A128">
        <v>123</v>
      </c>
      <c r="B128" t="s">
        <v>507</v>
      </c>
      <c r="C128" s="213" t="s">
        <v>743</v>
      </c>
      <c r="D128" s="22">
        <v>36.17</v>
      </c>
      <c r="E128" s="423">
        <v>5.79</v>
      </c>
      <c r="F128" s="422">
        <v>303.58893438499996</v>
      </c>
      <c r="G128" s="416">
        <v>48.597730994999992</v>
      </c>
      <c r="H128" s="422">
        <f>D128*VLOOKUP(C128,'3.2 Prices and Deflators'!$B$3:$BJ$196,46,FALSE)</f>
        <v>291.7992480087712</v>
      </c>
      <c r="I128" s="416">
        <f>E128*VLOOKUP(C128,'3.2 Prices and Deflators'!$B$3:$BJ$196,46,FALSE)</f>
        <v>46.710468509007057</v>
      </c>
      <c r="J128" s="421">
        <f>VLOOKUP(C128,'3.2 Prices and Deflators'!$B$3:$BL$197,61,FALSE)</f>
        <v>1.68085347818746</v>
      </c>
      <c r="K128" s="417">
        <f t="shared" si="6"/>
        <v>510.28851630025173</v>
      </c>
      <c r="L128" s="416">
        <f t="shared" si="7"/>
        <v>81.685665174964271</v>
      </c>
      <c r="M128" s="420">
        <f>K128/VLOOKUP(C128,'3.2 Prices and Deflators'!$B$3:$BJ$196,55,FALSE)</f>
        <v>45.436710733697744</v>
      </c>
      <c r="N128" s="416">
        <f>L128/VLOOKUP(C128,'3.2 Prices and Deflators'!$B$3:$BJ$196,55,FALSE)</f>
        <v>7.2733910740422987</v>
      </c>
      <c r="O128">
        <f>VLOOKUP(C128,'3.2 Prices and Deflators'!$B$3:$BL$196,63,FALSE)</f>
        <v>0</v>
      </c>
    </row>
    <row r="129" spans="1:17" x14ac:dyDescent="0.25">
      <c r="A129">
        <v>124</v>
      </c>
      <c r="B129" t="s">
        <v>508</v>
      </c>
      <c r="C129" s="213" t="s">
        <v>744</v>
      </c>
      <c r="D129" s="22">
        <v>4.45</v>
      </c>
      <c r="E129" s="423">
        <v>1.26</v>
      </c>
      <c r="F129" s="422">
        <v>960.79247353899984</v>
      </c>
      <c r="G129" s="416">
        <v>272.04461048519994</v>
      </c>
      <c r="H129" s="422">
        <f>D129*VLOOKUP(C129,'3.2 Prices and Deflators'!$B$3:$BJ$196,46,FALSE)</f>
        <v>988.04725507208582</v>
      </c>
      <c r="I129" s="416">
        <f>E129*VLOOKUP(C129,'3.2 Prices and Deflators'!$B$3:$BJ$196,46,FALSE)</f>
        <v>279.76169469456812</v>
      </c>
      <c r="J129" s="421">
        <f>VLOOKUP(C129,'3.2 Prices and Deflators'!$B$3:$BL$197,61,FALSE)</f>
        <v>1.1644147084424203</v>
      </c>
      <c r="K129" s="417">
        <f t="shared" si="6"/>
        <v>1118.7608879495863</v>
      </c>
      <c r="L129" s="416">
        <f t="shared" si="7"/>
        <v>316.77274580145587</v>
      </c>
      <c r="M129" s="420">
        <f>K129/VLOOKUP(C129,'3.2 Prices and Deflators'!$B$3:$BJ$196,55,FALSE)</f>
        <v>4.3976534071139035</v>
      </c>
      <c r="N129" s="416">
        <f>L129/VLOOKUP(C129,'3.2 Prices and Deflators'!$B$3:$BJ$196,55,FALSE)</f>
        <v>1.2451782680816894</v>
      </c>
      <c r="O129">
        <f>VLOOKUP(C129,'3.2 Prices and Deflators'!$B$3:$BL$196,63,FALSE)</f>
        <v>1</v>
      </c>
      <c r="P129" s="439"/>
      <c r="Q129" s="439"/>
    </row>
    <row r="130" spans="1:17" x14ac:dyDescent="0.25">
      <c r="A130">
        <v>125</v>
      </c>
      <c r="B130" t="s">
        <v>509</v>
      </c>
      <c r="C130" s="213" t="s">
        <v>745</v>
      </c>
      <c r="D130" s="22">
        <v>21.69</v>
      </c>
      <c r="E130" s="423">
        <v>3.99</v>
      </c>
      <c r="F130" s="422">
        <v>1502.0862864282005</v>
      </c>
      <c r="G130" s="416">
        <v>276.31739432220007</v>
      </c>
      <c r="H130" s="422">
        <f>D130*VLOOKUP(C130,'3.2 Prices and Deflators'!$B$3:$BJ$196,46,FALSE)</f>
        <v>1588.9776856839446</v>
      </c>
      <c r="I130" s="416">
        <f>E130*VLOOKUP(C130,'3.2 Prices and Deflators'!$B$3:$BJ$196,46,FALSE)</f>
        <v>292.3015659695223</v>
      </c>
      <c r="J130" s="421">
        <f>VLOOKUP(C130,'3.2 Prices and Deflators'!$B$3:$BL$197,61,FALSE)</f>
        <v>2.0201258009815133</v>
      </c>
      <c r="K130" s="417">
        <f t="shared" si="6"/>
        <v>3034.4032625141153</v>
      </c>
      <c r="L130" s="416">
        <f t="shared" si="7"/>
        <v>558.19589753025912</v>
      </c>
      <c r="M130" s="420">
        <f>K130/VLOOKUP(C130,'3.2 Prices and Deflators'!$B$3:$BJ$196,55,FALSE)</f>
        <v>22.412166233572449</v>
      </c>
      <c r="N130" s="416">
        <f>L130/VLOOKUP(C130,'3.2 Prices and Deflators'!$B$3:$BJ$196,55,FALSE)</f>
        <v>4.1228466238798562</v>
      </c>
      <c r="O130">
        <f>VLOOKUP(C130,'3.2 Prices and Deflators'!$B$3:$BL$196,63,FALSE)</f>
        <v>1</v>
      </c>
      <c r="P130" s="439"/>
      <c r="Q130" s="439"/>
    </row>
    <row r="131" spans="1:17" hidden="1" x14ac:dyDescent="0.25">
      <c r="A131">
        <v>126</v>
      </c>
      <c r="B131" t="s">
        <v>510</v>
      </c>
      <c r="C131" s="213" t="s">
        <v>746</v>
      </c>
      <c r="D131" s="22">
        <v>318.12</v>
      </c>
      <c r="E131" s="423">
        <v>28.06</v>
      </c>
      <c r="F131" s="422">
        <v>548.79262944000016</v>
      </c>
      <c r="G131" s="416">
        <v>48.406642720000008</v>
      </c>
      <c r="H131" s="422" t="e">
        <f>D131*VLOOKUP(C131,'3.2 Prices and Deflators'!$B$3:$BJ$196,46,FALSE)</f>
        <v>#N/A</v>
      </c>
      <c r="I131" s="416" t="e">
        <f>E131*VLOOKUP(C131,'3.2 Prices and Deflators'!$B$3:$BJ$196,46,FALSE)</f>
        <v>#N/A</v>
      </c>
      <c r="J131" s="421" t="e">
        <f>VLOOKUP(C131,'3.2 Prices and Deflators'!$B$3:$BL$197,61,FALSE)</f>
        <v>#N/A</v>
      </c>
      <c r="K131" s="417" t="e">
        <f t="shared" si="6"/>
        <v>#N/A</v>
      </c>
      <c r="L131" s="416" t="e">
        <f t="shared" si="7"/>
        <v>#N/A</v>
      </c>
      <c r="M131" s="420" t="e">
        <f>K131/VLOOKUP(C131,'3.2 Prices and Deflators'!$B$3:$BJ$196,55,FALSE)</f>
        <v>#N/A</v>
      </c>
      <c r="N131" s="416" t="e">
        <f>L131/VLOOKUP(C131,'3.2 Prices and Deflators'!$B$3:$BJ$196,55,FALSE)</f>
        <v>#N/A</v>
      </c>
      <c r="O131">
        <f>VLOOKUP(C131,'3.2 Prices and Deflators'!$B$3:$BL$196,63,FALSE)</f>
        <v>0</v>
      </c>
    </row>
    <row r="132" spans="1:17" hidden="1" x14ac:dyDescent="0.25">
      <c r="A132">
        <v>127</v>
      </c>
      <c r="B132" t="s">
        <v>511</v>
      </c>
      <c r="C132" s="213" t="s">
        <v>747</v>
      </c>
      <c r="D132" s="22">
        <v>985.06</v>
      </c>
      <c r="E132" s="423">
        <v>63.76</v>
      </c>
      <c r="F132" s="422">
        <v>8877.9605131833996</v>
      </c>
      <c r="G132" s="416">
        <v>574.64394282639989</v>
      </c>
      <c r="H132" s="422">
        <f>D132*VLOOKUP(C132,'3.2 Prices and Deflators'!$B$3:$BJ$196,46,FALSE)</f>
        <v>9014.5076686199991</v>
      </c>
      <c r="I132" s="416">
        <f>E132*VLOOKUP(C132,'3.2 Prices and Deflators'!$B$3:$BJ$196,46,FALSE)</f>
        <v>583.48223352000002</v>
      </c>
      <c r="J132" s="421">
        <f>VLOOKUP(C132,'3.2 Prices and Deflators'!$B$3:$BL$197,61,FALSE)</f>
        <v>1.1979564498728001</v>
      </c>
      <c r="K132" s="417">
        <f t="shared" si="6"/>
        <v>10635.410058484089</v>
      </c>
      <c r="L132" s="416">
        <f t="shared" si="7"/>
        <v>688.39841768922236</v>
      </c>
      <c r="M132" s="420">
        <f>K132/VLOOKUP(C132,'3.2 Prices and Deflators'!$B$3:$BJ$196,55,FALSE)</f>
        <v>1066.1870689160446</v>
      </c>
      <c r="N132" s="416">
        <f>L132/VLOOKUP(C132,'3.2 Prices and Deflators'!$B$3:$BJ$196,55,FALSE)</f>
        <v>69.011113550531945</v>
      </c>
      <c r="O132">
        <f>VLOOKUP(C132,'3.2 Prices and Deflators'!$B$3:$BL$196,63,FALSE)</f>
        <v>0</v>
      </c>
    </row>
    <row r="133" spans="1:17" hidden="1" x14ac:dyDescent="0.25">
      <c r="A133">
        <v>128</v>
      </c>
      <c r="B133" t="s">
        <v>512</v>
      </c>
      <c r="C133" s="213" t="s">
        <v>748</v>
      </c>
      <c r="D133" s="22">
        <v>304.77999999999997</v>
      </c>
      <c r="E133" s="423">
        <v>27.2</v>
      </c>
      <c r="F133" s="422"/>
      <c r="G133" s="416" t="e">
        <v>#VALUE!</v>
      </c>
      <c r="H133" s="422">
        <f>D133*VLOOKUP(C133,'3.2 Prices and Deflators'!$B$3:$BJ$196,46,FALSE)</f>
        <v>49.631108513798949</v>
      </c>
      <c r="I133" s="416">
        <f>E133*VLOOKUP(C133,'3.2 Prices and Deflators'!$B$3:$BJ$196,46,FALSE)</f>
        <v>4.4293134443707967</v>
      </c>
      <c r="J133" s="421">
        <f>VLOOKUP(C133,'3.2 Prices and Deflators'!$B$3:$BL$197,61,FALSE)</f>
        <v>1.0241214761337389</v>
      </c>
      <c r="K133" s="417">
        <f t="shared" si="6"/>
        <v>0</v>
      </c>
      <c r="L133" s="416" t="e">
        <f t="shared" si="7"/>
        <v>#VALUE!</v>
      </c>
      <c r="M133" s="420">
        <f>K133/VLOOKUP(C133,'3.2 Prices and Deflators'!$B$3:$BJ$196,55,FALSE)</f>
        <v>0</v>
      </c>
      <c r="N133" s="416" t="e">
        <f>L133/VLOOKUP(C133,'3.2 Prices and Deflators'!$B$3:$BJ$196,55,FALSE)</f>
        <v>#VALUE!</v>
      </c>
      <c r="O133">
        <f>VLOOKUP(C133,'3.2 Prices and Deflators'!$B$3:$BL$196,63,FALSE)</f>
        <v>0</v>
      </c>
    </row>
    <row r="134" spans="1:17" x14ac:dyDescent="0.25">
      <c r="A134">
        <v>129</v>
      </c>
      <c r="B134" t="s">
        <v>513</v>
      </c>
      <c r="C134" s="213" t="s">
        <v>749</v>
      </c>
      <c r="D134" s="22">
        <v>25.12</v>
      </c>
      <c r="E134" s="423">
        <v>4.4400000000000004</v>
      </c>
      <c r="F134" s="422">
        <v>521.14729011840006</v>
      </c>
      <c r="G134" s="416">
        <v>92.113613380800018</v>
      </c>
      <c r="H134" s="422">
        <f>D134*VLOOKUP(C134,'3.2 Prices and Deflators'!$B$3:$BJ$196,46,FALSE)</f>
        <v>535.03072520822377</v>
      </c>
      <c r="I134" s="416">
        <f>E134*VLOOKUP(C134,'3.2 Prices and Deflators'!$B$3:$BJ$196,46,FALSE)</f>
        <v>94.567532640307078</v>
      </c>
      <c r="J134" s="421">
        <f>VLOOKUP(C134,'3.2 Prices and Deflators'!$B$3:$BL$197,61,FALSE)</f>
        <v>1.7651419447474281</v>
      </c>
      <c r="K134" s="417">
        <f t="shared" ref="K134:K165" si="8">F134*$J134</f>
        <v>919.89894117944482</v>
      </c>
      <c r="L134" s="416">
        <f t="shared" ref="L134:L165" si="9">G134*$J134</f>
        <v>162.59360266069805</v>
      </c>
      <c r="M134" s="420">
        <f>K134/VLOOKUP(C134,'3.2 Prices and Deflators'!$B$3:$BJ$196,55,FALSE)</f>
        <v>25.611634599941656</v>
      </c>
      <c r="N134" s="416">
        <f>L134/VLOOKUP(C134,'3.2 Prices and Deflators'!$B$3:$BJ$196,55,FALSE)</f>
        <v>4.5268971983973305</v>
      </c>
      <c r="O134">
        <f>VLOOKUP(C134,'3.2 Prices and Deflators'!$B$3:$BL$196,63,FALSE)</f>
        <v>1</v>
      </c>
      <c r="P134" s="439"/>
      <c r="Q134" s="439"/>
    </row>
    <row r="135" spans="1:17" hidden="1" x14ac:dyDescent="0.25">
      <c r="A135">
        <v>130</v>
      </c>
      <c r="B135" t="s">
        <v>514</v>
      </c>
      <c r="C135" s="213" t="s">
        <v>750</v>
      </c>
      <c r="D135" s="22">
        <v>232.13</v>
      </c>
      <c r="E135" s="423">
        <v>22.32</v>
      </c>
      <c r="F135" s="422">
        <v>169.75652275810003</v>
      </c>
      <c r="G135" s="416">
        <v>16.322601938400002</v>
      </c>
      <c r="H135" s="422">
        <f>D135*VLOOKUP(C135,'3.2 Prices and Deflators'!$B$3:$BJ$196,46,FALSE)</f>
        <v>178.86977256595196</v>
      </c>
      <c r="I135" s="416">
        <f>E135*VLOOKUP(C135,'3.2 Prices and Deflators'!$B$3:$BJ$196,46,FALSE)</f>
        <v>17.198868408529911</v>
      </c>
      <c r="J135" s="421">
        <f>VLOOKUP(C135,'3.2 Prices and Deflators'!$B$3:$BL$197,61,FALSE)</f>
        <v>1.299931017894441</v>
      </c>
      <c r="K135" s="417">
        <f t="shared" si="8"/>
        <v>220.67176942315783</v>
      </c>
      <c r="L135" s="416">
        <f t="shared" si="9"/>
        <v>21.218256552470091</v>
      </c>
      <c r="M135" s="420">
        <f>K135/VLOOKUP(C135,'3.2 Prices and Deflators'!$B$3:$BJ$196,55,FALSE)</f>
        <v>260.15268287415489</v>
      </c>
      <c r="N135" s="416">
        <f>L135/VLOOKUP(C135,'3.2 Prices and Deflators'!$B$3:$BJ$196,55,FALSE)</f>
        <v>25.014465522556915</v>
      </c>
      <c r="O135">
        <f>VLOOKUP(C135,'3.2 Prices and Deflators'!$B$3:$BL$196,63,FALSE)</f>
        <v>0</v>
      </c>
    </row>
    <row r="136" spans="1:17" hidden="1" x14ac:dyDescent="0.25">
      <c r="A136">
        <v>131</v>
      </c>
      <c r="B136" t="s">
        <v>515</v>
      </c>
      <c r="C136" s="213" t="s">
        <v>751</v>
      </c>
      <c r="D136" s="22">
        <v>176.26</v>
      </c>
      <c r="E136" s="423">
        <v>18.28</v>
      </c>
      <c r="F136" s="422">
        <v>94.356569573000002</v>
      </c>
      <c r="G136" s="416">
        <v>9.7857601939999999</v>
      </c>
      <c r="H136" s="422">
        <f>D136*VLOOKUP(C136,'3.2 Prices and Deflators'!$B$3:$BJ$196,46,FALSE)</f>
        <v>94.006849256081395</v>
      </c>
      <c r="I136" s="416">
        <f>E136*VLOOKUP(C136,'3.2 Prices and Deflators'!$B$3:$BJ$196,46,FALSE)</f>
        <v>9.7494905503300124</v>
      </c>
      <c r="J136" s="421">
        <f>VLOOKUP(C136,'3.2 Prices and Deflators'!$B$3:$BL$197,61,FALSE)</f>
        <v>1.324967502104357</v>
      </c>
      <c r="K136" s="417">
        <f t="shared" si="8"/>
        <v>125.01938829427378</v>
      </c>
      <c r="L136" s="416">
        <f t="shared" si="9"/>
        <v>12.965814240436428</v>
      </c>
      <c r="M136" s="420">
        <f>K136/VLOOKUP(C136,'3.2 Prices and Deflators'!$B$3:$BJ$196,55,FALSE)</f>
        <v>259.7187098376192</v>
      </c>
      <c r="N136" s="416">
        <f>L136/VLOOKUP(C136,'3.2 Prices and Deflators'!$B$3:$BJ$196,55,FALSE)</f>
        <v>26.935538498988304</v>
      </c>
      <c r="O136">
        <f>VLOOKUP(C136,'3.2 Prices and Deflators'!$B$3:$BL$196,63,FALSE)</f>
        <v>0</v>
      </c>
    </row>
    <row r="137" spans="1:17" hidden="1" x14ac:dyDescent="0.25">
      <c r="A137">
        <v>132</v>
      </c>
      <c r="B137" t="s">
        <v>516</v>
      </c>
      <c r="C137" s="213" t="s">
        <v>752</v>
      </c>
      <c r="D137" s="22">
        <v>22.89</v>
      </c>
      <c r="E137" s="423">
        <v>4.1500000000000004</v>
      </c>
      <c r="F137" s="422">
        <v>41.485960979400012</v>
      </c>
      <c r="G137" s="416">
        <v>7.5214826590000019</v>
      </c>
      <c r="H137" s="422">
        <f>D137*VLOOKUP(C137,'3.2 Prices and Deflators'!$B$3:$BJ$196,46,FALSE)</f>
        <v>41.617411642543019</v>
      </c>
      <c r="I137" s="416">
        <f>E137*VLOOKUP(C137,'3.2 Prices and Deflators'!$B$3:$BJ$196,46,FALSE)</f>
        <v>7.545314911164418</v>
      </c>
      <c r="J137" s="421">
        <f>VLOOKUP(C137,'3.2 Prices and Deflators'!$B$3:$BL$197,61,FALSE)</f>
        <v>1.430148525558977</v>
      </c>
      <c r="K137" s="417">
        <f t="shared" si="8"/>
        <v>59.331085926086182</v>
      </c>
      <c r="L137" s="416">
        <f t="shared" si="9"/>
        <v>10.756837334786267</v>
      </c>
      <c r="M137" s="420">
        <f>K137/VLOOKUP(C137,'3.2 Prices and Deflators'!$B$3:$BJ$196,55,FALSE)</f>
        <v>27.788765067120742</v>
      </c>
      <c r="N137" s="416">
        <f>L137/VLOOKUP(C137,'3.2 Prices and Deflators'!$B$3:$BJ$196,55,FALSE)</f>
        <v>5.0381553092420743</v>
      </c>
      <c r="O137">
        <f>VLOOKUP(C137,'3.2 Prices and Deflators'!$B$3:$BL$196,63,FALSE)</f>
        <v>0</v>
      </c>
    </row>
    <row r="138" spans="1:17" hidden="1" x14ac:dyDescent="0.25">
      <c r="A138">
        <v>133</v>
      </c>
      <c r="B138" t="s">
        <v>517</v>
      </c>
      <c r="C138" s="213" t="s">
        <v>753</v>
      </c>
      <c r="D138" s="22">
        <v>64.849999999999994</v>
      </c>
      <c r="E138" s="423">
        <v>8.84</v>
      </c>
      <c r="F138" s="422">
        <v>138674.906812373</v>
      </c>
      <c r="G138" s="416">
        <v>18903.4105816712</v>
      </c>
      <c r="H138" s="422">
        <f>D138*VLOOKUP(C138,'3.2 Prices and Deflators'!$B$3:$BJ$196,46,FALSE)</f>
        <v>133968.78506311489</v>
      </c>
      <c r="I138" s="416">
        <f>E138*VLOOKUP(C138,'3.2 Prices and Deflators'!$B$3:$BJ$196,46,FALSE)</f>
        <v>18261.897609220287</v>
      </c>
      <c r="J138" s="421">
        <f>VLOOKUP(C138,'3.2 Prices and Deflators'!$B$3:$BL$197,61,FALSE)</f>
        <v>1.3418870715050182</v>
      </c>
      <c r="K138" s="417">
        <f t="shared" si="8"/>
        <v>186086.06459368649</v>
      </c>
      <c r="L138" s="416">
        <f t="shared" si="9"/>
        <v>25366.242266895737</v>
      </c>
      <c r="M138" s="420">
        <f>K138/VLOOKUP(C138,'3.2 Prices and Deflators'!$B$3:$BJ$196,55,FALSE)</f>
        <v>72.863994317880739</v>
      </c>
      <c r="N138" s="416">
        <f>L138/VLOOKUP(C138,'3.2 Prices and Deflators'!$B$3:$BJ$196,55,FALSE)</f>
        <v>9.9324242061690935</v>
      </c>
      <c r="O138">
        <f>VLOOKUP(C138,'3.2 Prices and Deflators'!$B$3:$BL$196,63,FALSE)</f>
        <v>0</v>
      </c>
    </row>
    <row r="139" spans="1:17" x14ac:dyDescent="0.25">
      <c r="A139">
        <v>134</v>
      </c>
      <c r="B139" t="s">
        <v>518</v>
      </c>
      <c r="C139" s="213" t="s">
        <v>754</v>
      </c>
      <c r="D139" s="22">
        <v>113.61</v>
      </c>
      <c r="E139" s="423">
        <v>13.29</v>
      </c>
      <c r="F139" s="422">
        <v>167.5498750905</v>
      </c>
      <c r="G139" s="416">
        <v>19.599840154500001</v>
      </c>
      <c r="H139" s="422">
        <f>D139*VLOOKUP(C139,'3.2 Prices and Deflators'!$B$3:$BJ$196,46,FALSE)</f>
        <v>167.64230972789233</v>
      </c>
      <c r="I139" s="416">
        <f>E139*VLOOKUP(C139,'3.2 Prices and Deflators'!$B$3:$BJ$196,46,FALSE)</f>
        <v>19.610653078810746</v>
      </c>
      <c r="J139" s="421">
        <f>VLOOKUP(C139,'3.2 Prices and Deflators'!$B$3:$BL$197,61,FALSE)</f>
        <v>1.2792444230741471</v>
      </c>
      <c r="K139" s="417">
        <f t="shared" si="8"/>
        <v>214.33724329629209</v>
      </c>
      <c r="L139" s="416">
        <f t="shared" si="9"/>
        <v>25.072986210788855</v>
      </c>
      <c r="M139" s="420">
        <f>K139/VLOOKUP(C139,'3.2 Prices and Deflators'!$B$3:$BJ$196,55,FALSE)</f>
        <v>122.43653788356359</v>
      </c>
      <c r="N139" s="416">
        <f>L139/VLOOKUP(C139,'3.2 Prices and Deflators'!$B$3:$BJ$196,55,FALSE)</f>
        <v>14.322520803384915</v>
      </c>
      <c r="O139">
        <f>VLOOKUP(C139,'3.2 Prices and Deflators'!$B$3:$BL$196,63,FALSE)</f>
        <v>1</v>
      </c>
      <c r="P139" s="439"/>
      <c r="Q139" s="439"/>
    </row>
    <row r="140" spans="1:17" x14ac:dyDescent="0.25">
      <c r="A140">
        <v>135</v>
      </c>
      <c r="B140" t="s">
        <v>519</v>
      </c>
      <c r="C140" s="213" t="s">
        <v>755</v>
      </c>
      <c r="D140" s="22">
        <v>40.15</v>
      </c>
      <c r="E140" s="423">
        <v>6.24</v>
      </c>
      <c r="F140" s="422">
        <v>702.65294881649993</v>
      </c>
      <c r="G140" s="416">
        <v>109.2043437264</v>
      </c>
      <c r="H140" s="422">
        <f>D140*VLOOKUP(C140,'3.2 Prices and Deflators'!$B$3:$BJ$196,46,FALSE)</f>
        <v>713.82578554102395</v>
      </c>
      <c r="I140" s="416">
        <f>E140*VLOOKUP(C140,'3.2 Prices and Deflators'!$B$3:$BJ$196,46,FALSE)</f>
        <v>110.94079456478181</v>
      </c>
      <c r="J140" s="421">
        <f>VLOOKUP(C140,'3.2 Prices and Deflators'!$B$3:$BL$197,61,FALSE)</f>
        <v>1.1981360752368237</v>
      </c>
      <c r="K140" s="417">
        <f t="shared" si="8"/>
        <v>841.87384634858199</v>
      </c>
      <c r="L140" s="416">
        <f t="shared" si="9"/>
        <v>130.84166379116195</v>
      </c>
      <c r="M140" s="420">
        <f>K140/VLOOKUP(C140,'3.2 Prices and Deflators'!$B$3:$BJ$196,55,FALSE)</f>
        <v>43.33149312813228</v>
      </c>
      <c r="N140" s="416">
        <f>L140/VLOOKUP(C140,'3.2 Prices and Deflators'!$B$3:$BJ$196,55,FALSE)</f>
        <v>6.7344587078342579</v>
      </c>
      <c r="O140">
        <f>VLOOKUP(C140,'3.2 Prices and Deflators'!$B$3:$BL$196,63,FALSE)</f>
        <v>1</v>
      </c>
      <c r="P140" s="439"/>
      <c r="Q140" s="439"/>
    </row>
    <row r="141" spans="1:17" hidden="1" x14ac:dyDescent="0.25">
      <c r="A141">
        <v>136</v>
      </c>
      <c r="B141" t="s">
        <v>520</v>
      </c>
      <c r="C141" s="213" t="s">
        <v>756</v>
      </c>
      <c r="D141" s="22">
        <v>278.72000000000003</v>
      </c>
      <c r="E141" s="423">
        <v>25.49</v>
      </c>
      <c r="F141" s="422">
        <v>507.26922101439999</v>
      </c>
      <c r="G141" s="416">
        <v>46.391692177299994</v>
      </c>
      <c r="H141" s="422">
        <f>D141*VLOOKUP(C141,'3.2 Prices and Deflators'!$B$3:$BJ$196,46,FALSE)</f>
        <v>503.03803680000004</v>
      </c>
      <c r="I141" s="416">
        <f>E141*VLOOKUP(C141,'3.2 Prices and Deflators'!$B$3:$BJ$196,46,FALSE)</f>
        <v>46.00473435</v>
      </c>
      <c r="J141" s="421">
        <f>VLOOKUP(C141,'3.2 Prices and Deflators'!$B$3:$BL$197,61,FALSE)</f>
        <v>1.1484209338547737</v>
      </c>
      <c r="K141" s="417">
        <f t="shared" si="8"/>
        <v>582.55859251314087</v>
      </c>
      <c r="L141" s="416">
        <f t="shared" si="9"/>
        <v>53.27719045335806</v>
      </c>
      <c r="M141" s="420">
        <f>K141/VLOOKUP(C141,'3.2 Prices and Deflators'!$B$3:$BJ$196,55,FALSE)</f>
        <v>325.96781301409095</v>
      </c>
      <c r="N141" s="416">
        <f>L141/VLOOKUP(C141,'3.2 Prices and Deflators'!$B$3:$BJ$196,55,FALSE)</f>
        <v>29.810991510222362</v>
      </c>
      <c r="O141">
        <f>VLOOKUP(C141,'3.2 Prices and Deflators'!$B$3:$BL$196,63,FALSE)</f>
        <v>0</v>
      </c>
    </row>
    <row r="142" spans="1:17" hidden="1" x14ac:dyDescent="0.25">
      <c r="A142">
        <v>137</v>
      </c>
      <c r="B142" t="s">
        <v>521</v>
      </c>
      <c r="C142" s="213" t="s">
        <v>757</v>
      </c>
      <c r="D142" s="22">
        <v>372.14</v>
      </c>
      <c r="E142" s="423">
        <v>31.44</v>
      </c>
      <c r="F142" s="422">
        <v>235.18640295380004</v>
      </c>
      <c r="G142" s="416">
        <v>19.869566584800005</v>
      </c>
      <c r="H142" s="422">
        <f>D142*VLOOKUP(C142,'3.2 Prices and Deflators'!$B$3:$BJ$196,46,FALSE)</f>
        <v>231.88862107999998</v>
      </c>
      <c r="I142" s="416">
        <f>E142*VLOOKUP(C142,'3.2 Prices and Deflators'!$B$3:$BJ$196,46,FALSE)</f>
        <v>19.59095568</v>
      </c>
      <c r="J142" s="421">
        <f>VLOOKUP(C142,'3.2 Prices and Deflators'!$B$3:$BL$197,61,FALSE)</f>
        <v>1.1163344477237753</v>
      </c>
      <c r="K142" s="417">
        <f t="shared" si="8"/>
        <v>262.54668325357164</v>
      </c>
      <c r="L142" s="416">
        <f t="shared" si="9"/>
        <v>22.181081639953494</v>
      </c>
      <c r="M142" s="420">
        <f>K142/VLOOKUP(C142,'3.2 Prices and Deflators'!$B$3:$BJ$196,55,FALSE)</f>
        <v>455.68442609344237</v>
      </c>
      <c r="N142" s="416">
        <f>L142/VLOOKUP(C142,'3.2 Prices and Deflators'!$B$3:$BJ$196,55,FALSE)</f>
        <v>38.498195185623231</v>
      </c>
      <c r="O142">
        <f>VLOOKUP(C142,'3.2 Prices and Deflators'!$B$3:$BL$196,63,FALSE)</f>
        <v>0</v>
      </c>
    </row>
    <row r="143" spans="1:17" hidden="1" x14ac:dyDescent="0.25">
      <c r="A143">
        <v>138</v>
      </c>
      <c r="B143" t="s">
        <v>522</v>
      </c>
      <c r="C143" s="213" t="s">
        <v>758</v>
      </c>
      <c r="D143" s="22">
        <v>1404.55</v>
      </c>
      <c r="E143" s="423">
        <v>82.49</v>
      </c>
      <c r="F143" s="422">
        <v>2935.5094999999997</v>
      </c>
      <c r="G143" s="416">
        <v>172.40409999999997</v>
      </c>
      <c r="H143" s="422">
        <f>D143*VLOOKUP(C143,'3.2 Prices and Deflators'!$B$3:$BJ$196,46,FALSE)</f>
        <v>2609.6760245482883</v>
      </c>
      <c r="I143" s="416">
        <f>E143*VLOOKUP(C143,'3.2 Prices and Deflators'!$B$3:$BJ$196,46,FALSE)</f>
        <v>153.26771938698394</v>
      </c>
      <c r="J143" s="421">
        <f>VLOOKUP(C143,'3.2 Prices and Deflators'!$B$3:$BL$197,61,FALSE)</f>
        <v>0.98496222865318528</v>
      </c>
      <c r="K143" s="417">
        <f t="shared" si="8"/>
        <v>2891.3659793525972</v>
      </c>
      <c r="L143" s="416">
        <f t="shared" si="9"/>
        <v>169.8115265649466</v>
      </c>
      <c r="M143" s="420">
        <f>K143/VLOOKUP(C143,'3.2 Prices and Deflators'!$B$3:$BJ$196,55,FALSE)</f>
        <v>1196.0438748322599</v>
      </c>
      <c r="N143" s="416">
        <f>L143/VLOOKUP(C143,'3.2 Prices and Deflators'!$B$3:$BJ$196,55,FALSE)</f>
        <v>70.24431970019802</v>
      </c>
      <c r="O143">
        <f>VLOOKUP(C143,'3.2 Prices and Deflators'!$B$3:$BL$196,63,FALSE)</f>
        <v>0</v>
      </c>
    </row>
    <row r="144" spans="1:17" hidden="1" x14ac:dyDescent="0.25">
      <c r="A144">
        <v>139</v>
      </c>
      <c r="B144" t="s">
        <v>523</v>
      </c>
      <c r="C144" s="213" t="s">
        <v>759</v>
      </c>
      <c r="D144" s="22">
        <v>425.96</v>
      </c>
      <c r="E144" s="423">
        <v>34.69</v>
      </c>
      <c r="F144" s="422">
        <v>358546.63678087201</v>
      </c>
      <c r="G144" s="416">
        <v>29199.884566458004</v>
      </c>
      <c r="H144" s="422">
        <f>D144*VLOOKUP(C144,'3.2 Prices and Deflators'!$B$3:$BJ$196,46,FALSE)</f>
        <v>358228.82538391999</v>
      </c>
      <c r="I144" s="416">
        <f>E144*VLOOKUP(C144,'3.2 Prices and Deflators'!$B$3:$BJ$196,46,FALSE)</f>
        <v>29174.002142379999</v>
      </c>
      <c r="J144" s="421">
        <f>VLOOKUP(C144,'3.2 Prices and Deflators'!$B$3:$BL$197,61,FALSE)</f>
        <v>1.1204584720145478</v>
      </c>
      <c r="K144" s="417">
        <f t="shared" si="8"/>
        <v>401736.61679345096</v>
      </c>
      <c r="L144" s="416">
        <f t="shared" si="9"/>
        <v>32717.258044334714</v>
      </c>
      <c r="M144" s="420">
        <f>K144/VLOOKUP(C144,'3.2 Prices and Deflators'!$B$3:$BJ$196,55,FALSE)</f>
        <v>464.63383568239141</v>
      </c>
      <c r="N144" s="416">
        <f>L144/VLOOKUP(C144,'3.2 Prices and Deflators'!$B$3:$BJ$196,55,FALSE)</f>
        <v>37.839580617480891</v>
      </c>
      <c r="O144">
        <f>VLOOKUP(C144,'3.2 Prices and Deflators'!$B$3:$BL$196,63,FALSE)</f>
        <v>0</v>
      </c>
    </row>
    <row r="145" spans="1:17" hidden="1" x14ac:dyDescent="0.25">
      <c r="A145">
        <v>140</v>
      </c>
      <c r="B145" t="s">
        <v>524</v>
      </c>
      <c r="C145" s="213" t="s">
        <v>760</v>
      </c>
      <c r="D145" s="22">
        <v>30.9</v>
      </c>
      <c r="E145" s="423">
        <v>5.16</v>
      </c>
      <c r="F145" s="422">
        <v>162.58272991800001</v>
      </c>
      <c r="G145" s="416">
        <v>27.149737423200005</v>
      </c>
      <c r="H145" s="422">
        <f>D145*VLOOKUP(C145,'3.2 Prices and Deflators'!$B$3:$BJ$196,46,FALSE)</f>
        <v>145.65957930136494</v>
      </c>
      <c r="I145" s="416">
        <f>E145*VLOOKUP(C145,'3.2 Prices and Deflators'!$B$3:$BJ$196,46,FALSE)</f>
        <v>24.323735572655117</v>
      </c>
      <c r="J145" s="421">
        <f>VLOOKUP(C145,'3.2 Prices and Deflators'!$B$3:$BL$197,61,FALSE)</f>
        <v>1.7185369816954161</v>
      </c>
      <c r="K145" s="417">
        <f t="shared" si="8"/>
        <v>279.40443394908078</v>
      </c>
      <c r="L145" s="416">
        <f t="shared" si="9"/>
        <v>46.657827805089219</v>
      </c>
      <c r="M145" s="420">
        <f>K145/VLOOKUP(C145,'3.2 Prices and Deflators'!$B$3:$BJ$196,55,FALSE)</f>
        <v>48.055450220727884</v>
      </c>
      <c r="N145" s="416">
        <f>L145/VLOOKUP(C145,'3.2 Prices and Deflators'!$B$3:$BJ$196,55,FALSE)</f>
        <v>8.0247936290924233</v>
      </c>
      <c r="O145">
        <f>VLOOKUP(C145,'3.2 Prices and Deflators'!$B$3:$BL$196,63,FALSE)</f>
        <v>0</v>
      </c>
    </row>
    <row r="146" spans="1:17" hidden="1" x14ac:dyDescent="0.25">
      <c r="A146">
        <v>141</v>
      </c>
      <c r="B146" t="s">
        <v>525</v>
      </c>
      <c r="C146" s="213" t="s">
        <v>761</v>
      </c>
      <c r="D146" s="22">
        <v>194.4</v>
      </c>
      <c r="E146" s="423">
        <v>19.62</v>
      </c>
      <c r="F146" s="422">
        <v>309.352882104</v>
      </c>
      <c r="G146" s="416">
        <v>31.221726064200002</v>
      </c>
      <c r="H146" s="422">
        <f>D146*VLOOKUP(C146,'3.2 Prices and Deflators'!$B$3:$BJ$196,46,FALSE)</f>
        <v>298.91881844533134</v>
      </c>
      <c r="I146" s="416">
        <f>E146*VLOOKUP(C146,'3.2 Prices and Deflators'!$B$3:$BJ$196,46,FALSE)</f>
        <v>30.168658528278815</v>
      </c>
      <c r="J146" s="421">
        <f>VLOOKUP(C146,'3.2 Prices and Deflators'!$B$3:$BL$197,61,FALSE)</f>
        <v>1.4232263815933488</v>
      </c>
      <c r="K146" s="417">
        <f t="shared" si="8"/>
        <v>440.27918303234975</v>
      </c>
      <c r="L146" s="416">
        <f t="shared" si="9"/>
        <v>44.435584213450113</v>
      </c>
      <c r="M146" s="420">
        <f>K146/VLOOKUP(C146,'3.2 Prices and Deflators'!$B$3:$BJ$196,55,FALSE)</f>
        <v>256.93297618398009</v>
      </c>
      <c r="N146" s="416">
        <f>L146/VLOOKUP(C146,'3.2 Prices and Deflators'!$B$3:$BJ$196,55,FALSE)</f>
        <v>25.931198522272066</v>
      </c>
      <c r="O146">
        <f>VLOOKUP(C146,'3.2 Prices and Deflators'!$B$3:$BL$196,63,FALSE)</f>
        <v>0</v>
      </c>
    </row>
    <row r="147" spans="1:17" x14ac:dyDescent="0.25">
      <c r="A147">
        <v>142</v>
      </c>
      <c r="B147" t="s">
        <v>526</v>
      </c>
      <c r="C147" s="213" t="s">
        <v>762</v>
      </c>
      <c r="D147" s="22">
        <v>287.83</v>
      </c>
      <c r="E147" s="423">
        <v>26.09</v>
      </c>
      <c r="F147" s="422">
        <v>4506.8750073076999</v>
      </c>
      <c r="G147" s="416">
        <v>408.52019921710001</v>
      </c>
      <c r="H147" s="422">
        <f>D147*VLOOKUP(C147,'3.2 Prices and Deflators'!$B$3:$BJ$196,46,FALSE)</f>
        <v>4553.79930186</v>
      </c>
      <c r="I147" s="416">
        <f>E147*VLOOKUP(C147,'3.2 Prices and Deflators'!$B$3:$BJ$196,46,FALSE)</f>
        <v>412.77359478</v>
      </c>
      <c r="J147" s="421">
        <f>VLOOKUP(C147,'3.2 Prices and Deflators'!$B$3:$BL$197,61,FALSE)</f>
        <v>2.0218806896601889</v>
      </c>
      <c r="K147" s="417">
        <f t="shared" si="8"/>
        <v>9112.3635479875611</v>
      </c>
      <c r="L147" s="416">
        <f t="shared" si="9"/>
        <v>825.97910213318789</v>
      </c>
      <c r="M147" s="420">
        <f>K147/VLOOKUP(C147,'3.2 Prices and Deflators'!$B$3:$BJ$196,55,FALSE)</f>
        <v>366.8680165647491</v>
      </c>
      <c r="N147" s="416">
        <f>L147/VLOOKUP(C147,'3.2 Prices and Deflators'!$B$3:$BJ$196,55,FALSE)</f>
        <v>33.254304805525152</v>
      </c>
      <c r="O147">
        <f>VLOOKUP(C147,'3.2 Prices and Deflators'!$B$3:$BL$196,63,FALSE)</f>
        <v>1</v>
      </c>
      <c r="P147" s="439"/>
      <c r="Q147" s="439"/>
    </row>
    <row r="148" spans="1:17" x14ac:dyDescent="0.25">
      <c r="A148">
        <v>143</v>
      </c>
      <c r="B148" t="s">
        <v>527</v>
      </c>
      <c r="C148" s="213" t="s">
        <v>763</v>
      </c>
      <c r="D148" s="22">
        <v>9.4499999999999993</v>
      </c>
      <c r="E148" s="423">
        <v>2.1800000000000002</v>
      </c>
      <c r="F148" s="422">
        <v>2302.5892553369995</v>
      </c>
      <c r="G148" s="416">
        <v>531.17932027879988</v>
      </c>
      <c r="H148" s="422">
        <f>D148*VLOOKUP(C148,'3.2 Prices and Deflators'!$B$3:$BJ$196,46,FALSE)</f>
        <v>2489.8566018562456</v>
      </c>
      <c r="I148" s="416">
        <f>E148*VLOOKUP(C148,'3.2 Prices and Deflators'!$B$3:$BJ$196,46,FALSE)</f>
        <v>574.37961820599105</v>
      </c>
      <c r="J148" s="421">
        <f>VLOOKUP(C148,'3.2 Prices and Deflators'!$B$3:$BL$197,61,FALSE)</f>
        <v>1.403827564668388</v>
      </c>
      <c r="K148" s="417">
        <f t="shared" si="8"/>
        <v>3232.4382667513369</v>
      </c>
      <c r="L148" s="416">
        <f t="shared" si="9"/>
        <v>745.68417158919726</v>
      </c>
      <c r="M148" s="420">
        <f>K148/VLOOKUP(C148,'3.2 Prices and Deflators'!$B$3:$BJ$196,55,FALSE)</f>
        <v>10.17339304701766</v>
      </c>
      <c r="N148" s="416">
        <f>L148/VLOOKUP(C148,'3.2 Prices and Deflators'!$B$3:$BJ$196,55,FALSE)</f>
        <v>2.3468779727511637</v>
      </c>
      <c r="O148">
        <f>VLOOKUP(C148,'3.2 Prices and Deflators'!$B$3:$BL$196,63,FALSE)</f>
        <v>1</v>
      </c>
      <c r="P148" s="439"/>
      <c r="Q148" s="439"/>
    </row>
    <row r="149" spans="1:17" hidden="1" x14ac:dyDescent="0.25">
      <c r="A149">
        <v>144</v>
      </c>
      <c r="B149" t="s">
        <v>528</v>
      </c>
      <c r="C149" s="213" t="s">
        <v>764</v>
      </c>
      <c r="D149" s="22">
        <v>237.92</v>
      </c>
      <c r="E149" s="423">
        <v>22.72</v>
      </c>
      <c r="F149" s="422">
        <v>423.23795552480004</v>
      </c>
      <c r="G149" s="416">
        <v>40.416805436800004</v>
      </c>
      <c r="H149" s="422">
        <f>D149*VLOOKUP(C149,'3.2 Prices and Deflators'!$B$3:$BJ$196,46,FALSE)</f>
        <v>450.90449803521602</v>
      </c>
      <c r="I149" s="416">
        <f>E149*VLOOKUP(C149,'3.2 Prices and Deflators'!$B$3:$BJ$196,46,FALSE)</f>
        <v>43.058802098857214</v>
      </c>
      <c r="J149" s="421">
        <f>VLOOKUP(C149,'3.2 Prices and Deflators'!$B$3:$BL$197,61,FALSE)</f>
        <v>1.1044226813684452</v>
      </c>
      <c r="K149" s="417">
        <f t="shared" si="8"/>
        <v>467.43359769759843</v>
      </c>
      <c r="L149" s="416">
        <f t="shared" si="9"/>
        <v>44.637236632857416</v>
      </c>
      <c r="M149" s="420">
        <f>K149/VLOOKUP(C149,'3.2 Prices and Deflators'!$B$3:$BJ$196,55,FALSE)</f>
        <v>234.10600150229496</v>
      </c>
      <c r="N149" s="416">
        <f>L149/VLOOKUP(C149,'3.2 Prices and Deflators'!$B$3:$BJ$196,55,FALSE)</f>
        <v>22.355784945074568</v>
      </c>
      <c r="O149">
        <f>VLOOKUP(C149,'3.2 Prices and Deflators'!$B$3:$BL$196,63,FALSE)</f>
        <v>0</v>
      </c>
    </row>
    <row r="150" spans="1:17" hidden="1" x14ac:dyDescent="0.25">
      <c r="A150">
        <v>145</v>
      </c>
      <c r="B150" t="s">
        <v>529</v>
      </c>
      <c r="C150" s="213" t="s">
        <v>765</v>
      </c>
      <c r="D150" s="22">
        <v>137.18</v>
      </c>
      <c r="E150" s="423">
        <v>15.23</v>
      </c>
      <c r="F150" s="422">
        <v>252.66787063900006</v>
      </c>
      <c r="G150" s="416">
        <v>28.051696091500006</v>
      </c>
      <c r="H150" s="422">
        <f>D150*VLOOKUP(C150,'3.2 Prices and Deflators'!$B$3:$BJ$196,46,FALSE)</f>
        <v>254.82590370406734</v>
      </c>
      <c r="I150" s="416">
        <f>E150*VLOOKUP(C150,'3.2 Prices and Deflators'!$B$3:$BJ$196,46,FALSE)</f>
        <v>28.291285270541959</v>
      </c>
      <c r="J150" s="421">
        <f>VLOOKUP(C150,'3.2 Prices and Deflators'!$B$3:$BL$197,61,FALSE)</f>
        <v>1.2623195403895486</v>
      </c>
      <c r="K150" s="417">
        <f t="shared" si="8"/>
        <v>318.94759033622847</v>
      </c>
      <c r="L150" s="416">
        <f t="shared" si="9"/>
        <v>35.410204117369588</v>
      </c>
      <c r="M150" s="420">
        <f>K150/VLOOKUP(C150,'3.2 Prices and Deflators'!$B$3:$BJ$196,55,FALSE)</f>
        <v>161.46882643975613</v>
      </c>
      <c r="N150" s="416">
        <f>L150/VLOOKUP(C150,'3.2 Prices and Deflators'!$B$3:$BJ$196,55,FALSE)</f>
        <v>17.926594450193075</v>
      </c>
      <c r="O150">
        <f>VLOOKUP(C150,'3.2 Prices and Deflators'!$B$3:$BL$196,63,FALSE)</f>
        <v>0</v>
      </c>
    </row>
    <row r="151" spans="1:17" hidden="1" x14ac:dyDescent="0.25">
      <c r="A151">
        <v>146</v>
      </c>
      <c r="B151" t="s">
        <v>530</v>
      </c>
      <c r="C151" s="213" t="s">
        <v>766</v>
      </c>
      <c r="D151" s="22">
        <v>127.91</v>
      </c>
      <c r="E151" s="423">
        <v>14.48</v>
      </c>
      <c r="F151" s="422">
        <v>221.21814494800003</v>
      </c>
      <c r="G151" s="416">
        <v>25.042910944000003</v>
      </c>
      <c r="H151" s="422">
        <f>D151*VLOOKUP(C151,'3.2 Prices and Deflators'!$B$3:$BJ$196,46,FALSE)</f>
        <v>214.32525200645046</v>
      </c>
      <c r="I151" s="416">
        <f>E151*VLOOKUP(C151,'3.2 Prices and Deflators'!$B$3:$BJ$196,46,FALSE)</f>
        <v>24.262603776510069</v>
      </c>
      <c r="J151" s="421">
        <f>VLOOKUP(C151,'3.2 Prices and Deflators'!$B$3:$BL$197,61,FALSE)</f>
        <v>1.0866911145826919</v>
      </c>
      <c r="K151" s="417">
        <f t="shared" si="8"/>
        <v>240.39579249945763</v>
      </c>
      <c r="L151" s="416">
        <f t="shared" si="9"/>
        <v>27.213908806130455</v>
      </c>
      <c r="M151" s="420">
        <f>K151/VLOOKUP(C151,'3.2 Prices and Deflators'!$B$3:$BJ$196,55,FALSE)</f>
        <v>155.35938202543232</v>
      </c>
      <c r="N151" s="416">
        <f>L151/VLOOKUP(C151,'3.2 Prices and Deflators'!$B$3:$BJ$196,55,FALSE)</f>
        <v>17.587396229600969</v>
      </c>
      <c r="O151">
        <f>VLOOKUP(C151,'3.2 Prices and Deflators'!$B$3:$BL$196,63,FALSE)</f>
        <v>0</v>
      </c>
    </row>
    <row r="152" spans="1:17" hidden="1" x14ac:dyDescent="0.25">
      <c r="A152">
        <v>147</v>
      </c>
      <c r="B152" t="s">
        <v>531</v>
      </c>
      <c r="C152" s="213" t="s">
        <v>767</v>
      </c>
      <c r="D152" s="22">
        <v>43.9</v>
      </c>
      <c r="E152" s="423">
        <v>6.66</v>
      </c>
      <c r="F152" s="422">
        <v>72.68433048899999</v>
      </c>
      <c r="G152" s="416">
        <v>11.026825536599999</v>
      </c>
      <c r="H152" s="422">
        <f>D152*VLOOKUP(C152,'3.2 Prices and Deflators'!$B$3:$BJ$196,46,FALSE)</f>
        <v>74.0898796627379</v>
      </c>
      <c r="I152" s="416">
        <f>E152*VLOOKUP(C152,'3.2 Prices and Deflators'!$B$3:$BJ$196,46,FALSE)</f>
        <v>11.240059192570261</v>
      </c>
      <c r="J152" s="421">
        <f>VLOOKUP(C152,'3.2 Prices and Deflators'!$B$3:$BL$197,61,FALSE)</f>
        <v>1.1332189480653874</v>
      </c>
      <c r="K152" s="417">
        <f t="shared" si="8"/>
        <v>82.367260537581529</v>
      </c>
      <c r="L152" s="416">
        <f t="shared" si="9"/>
        <v>12.4958076350864</v>
      </c>
      <c r="M152" s="420">
        <f>K152/VLOOKUP(C152,'3.2 Prices and Deflators'!$B$3:$BJ$196,55,FALSE)</f>
        <v>50.30590655604766</v>
      </c>
      <c r="N152" s="416">
        <f>L152/VLOOKUP(C152,'3.2 Prices and Deflators'!$B$3:$BJ$196,55,FALSE)</f>
        <v>7.6318300151088243</v>
      </c>
      <c r="O152">
        <f>VLOOKUP(C152,'3.2 Prices and Deflators'!$B$3:$BL$196,63,FALSE)</f>
        <v>0</v>
      </c>
    </row>
    <row r="153" spans="1:17" hidden="1" x14ac:dyDescent="0.25">
      <c r="A153">
        <v>148</v>
      </c>
      <c r="B153" t="s">
        <v>532</v>
      </c>
      <c r="C153" s="213" t="s">
        <v>768</v>
      </c>
      <c r="D153" s="22">
        <v>807.2</v>
      </c>
      <c r="E153" s="423">
        <v>55.17</v>
      </c>
      <c r="F153" s="422">
        <v>645.7600000000001</v>
      </c>
      <c r="G153" s="416">
        <v>44.136000000000003</v>
      </c>
      <c r="H153" s="422">
        <f>D153*VLOOKUP(C153,'3.2 Prices and Deflators'!$B$3:$BJ$196,46,FALSE)</f>
        <v>584.40308083390755</v>
      </c>
      <c r="I153" s="416">
        <f>E153*VLOOKUP(C153,'3.2 Prices and Deflators'!$B$3:$BJ$196,46,FALSE)</f>
        <v>39.942415720523634</v>
      </c>
      <c r="J153" s="421">
        <f>VLOOKUP(C153,'3.2 Prices and Deflators'!$B$3:$BL$197,61,FALSE)</f>
        <v>1.1105495953647109</v>
      </c>
      <c r="K153" s="417">
        <f t="shared" si="8"/>
        <v>717.14850670271585</v>
      </c>
      <c r="L153" s="416">
        <f t="shared" si="9"/>
        <v>49.015216941016881</v>
      </c>
      <c r="M153" s="420">
        <f>K153/VLOOKUP(C153,'3.2 Prices and Deflators'!$B$3:$BJ$196,55,FALSE)</f>
        <v>1066.808411187573</v>
      </c>
      <c r="N153" s="416">
        <f>L153/VLOOKUP(C153,'3.2 Prices and Deflators'!$B$3:$BJ$196,55,FALSE)</f>
        <v>72.913553078813678</v>
      </c>
      <c r="O153">
        <f>VLOOKUP(C153,'3.2 Prices and Deflators'!$B$3:$BL$196,63,FALSE)</f>
        <v>0</v>
      </c>
    </row>
    <row r="154" spans="1:17" hidden="1" x14ac:dyDescent="0.25">
      <c r="A154">
        <v>149</v>
      </c>
      <c r="B154" t="s">
        <v>533</v>
      </c>
      <c r="C154" s="213" t="s">
        <v>769</v>
      </c>
      <c r="D154" s="22">
        <v>16.260000000000002</v>
      </c>
      <c r="E154" s="423">
        <v>3.24</v>
      </c>
      <c r="F154" s="422">
        <v>126099.01098085742</v>
      </c>
      <c r="G154" s="416">
        <v>25126.740195447604</v>
      </c>
      <c r="H154" s="422">
        <f>D154*VLOOKUP(C154,'3.2 Prices and Deflators'!$B$3:$BJ$196,46,FALSE)</f>
        <v>114.45514959973498</v>
      </c>
      <c r="I154" s="416">
        <f>E154*VLOOKUP(C154,'3.2 Prices and Deflators'!$B$3:$BJ$196,46,FALSE)</f>
        <v>22.806561174854938</v>
      </c>
      <c r="J154" s="421">
        <f>VLOOKUP(C154,'3.2 Prices and Deflators'!$B$3:$BL$197,61,FALSE)</f>
        <v>1.8140540736844748</v>
      </c>
      <c r="K154" s="417">
        <f t="shared" si="8"/>
        <v>228750.42455740774</v>
      </c>
      <c r="L154" s="416">
        <f t="shared" si="9"/>
        <v>45581.265409963162</v>
      </c>
      <c r="M154" s="420">
        <f>K154/VLOOKUP(C154,'3.2 Prices and Deflators'!$B$3:$BJ$196,55,FALSE)</f>
        <v>21790.970238488506</v>
      </c>
      <c r="N154" s="416">
        <f>L154/VLOOKUP(C154,'3.2 Prices and Deflators'!$B$3:$BJ$196,55,FALSE)</f>
        <v>4342.1121508427277</v>
      </c>
      <c r="O154">
        <f>VLOOKUP(C154,'3.2 Prices and Deflators'!$B$3:$BL$196,63,FALSE)</f>
        <v>0</v>
      </c>
    </row>
    <row r="155" spans="1:17" hidden="1" x14ac:dyDescent="0.25">
      <c r="A155">
        <v>150</v>
      </c>
      <c r="B155" t="s">
        <v>534</v>
      </c>
      <c r="C155" s="213" t="s">
        <v>770</v>
      </c>
      <c r="D155" s="22">
        <v>336.05</v>
      </c>
      <c r="E155" s="423">
        <v>29.2</v>
      </c>
      <c r="F155" s="422">
        <v>537.74000172750004</v>
      </c>
      <c r="G155" s="416">
        <v>46.725213660000001</v>
      </c>
      <c r="H155" s="422">
        <f>D155*VLOOKUP(C155,'3.2 Prices and Deflators'!$B$3:$BJ$196,46,FALSE)</f>
        <v>471.07515587188544</v>
      </c>
      <c r="I155" s="416">
        <f>E155*VLOOKUP(C155,'3.2 Prices and Deflators'!$B$3:$BJ$196,46,FALSE)</f>
        <v>40.932583102095087</v>
      </c>
      <c r="J155" s="421">
        <f>VLOOKUP(C155,'3.2 Prices and Deflators'!$B$3:$BL$197,61,FALSE)</f>
        <v>1.1264536300674874</v>
      </c>
      <c r="K155" s="417">
        <f t="shared" si="8"/>
        <v>605.73917697843945</v>
      </c>
      <c r="L155" s="416">
        <f t="shared" si="9"/>
        <v>52.633786542985952</v>
      </c>
      <c r="M155" s="420">
        <f>K155/VLOOKUP(C155,'3.2 Prices and Deflators'!$B$3:$BJ$196,55,FALSE)</f>
        <v>341.6892594611524</v>
      </c>
      <c r="N155" s="416">
        <f>L155/VLOOKUP(C155,'3.2 Prices and Deflators'!$B$3:$BJ$196,55,FALSE)</f>
        <v>29.690005583293107</v>
      </c>
      <c r="O155">
        <f>VLOOKUP(C155,'3.2 Prices and Deflators'!$B$3:$BL$196,63,FALSE)</f>
        <v>0</v>
      </c>
    </row>
    <row r="156" spans="1:17" hidden="1" x14ac:dyDescent="0.25">
      <c r="A156">
        <v>151</v>
      </c>
      <c r="B156" t="s">
        <v>535</v>
      </c>
      <c r="C156" s="213" t="s">
        <v>771</v>
      </c>
      <c r="D156" s="22">
        <v>16.309999999999999</v>
      </c>
      <c r="E156" s="423">
        <v>3.25</v>
      </c>
      <c r="F156" s="422">
        <v>3770.0429158903012</v>
      </c>
      <c r="G156" s="416">
        <v>751.2347931725003</v>
      </c>
      <c r="H156" s="422">
        <f>D156*VLOOKUP(C156,'3.2 Prices and Deflators'!$B$3:$BJ$196,46,FALSE)</f>
        <v>3868.2006798720922</v>
      </c>
      <c r="I156" s="416">
        <f>E156*VLOOKUP(C156,'3.2 Prices and Deflators'!$B$3:$BJ$196,46,FALSE)</f>
        <v>770.79412689051503</v>
      </c>
      <c r="J156" s="421">
        <f>VLOOKUP(C156,'3.2 Prices and Deflators'!$B$3:$BL$197,61,FALSE)</f>
        <v>1.108216570223536</v>
      </c>
      <c r="K156" s="417">
        <f t="shared" si="8"/>
        <v>4178.0240298434883</v>
      </c>
      <c r="L156" s="416">
        <f t="shared" si="9"/>
        <v>832.5308459222158</v>
      </c>
      <c r="M156" s="420">
        <f>K156/VLOOKUP(C156,'3.2 Prices and Deflators'!$B$3:$BJ$196,55,FALSE)</f>
        <v>17.469276267432413</v>
      </c>
      <c r="N156" s="416">
        <f>L156/VLOOKUP(C156,'3.2 Prices and Deflators'!$B$3:$BJ$196,55,FALSE)</f>
        <v>3.4810023218366251</v>
      </c>
      <c r="O156">
        <f>VLOOKUP(C156,'3.2 Prices and Deflators'!$B$3:$BL$196,63,FALSE)</f>
        <v>0</v>
      </c>
    </row>
    <row r="157" spans="1:17" hidden="1" x14ac:dyDescent="0.25">
      <c r="A157">
        <v>152</v>
      </c>
      <c r="B157" t="s">
        <v>536</v>
      </c>
      <c r="C157" s="213" t="s">
        <v>772</v>
      </c>
      <c r="D157" s="22">
        <v>136.65</v>
      </c>
      <c r="E157" s="423">
        <v>15.19</v>
      </c>
      <c r="F157" s="422">
        <v>4868.839500000001</v>
      </c>
      <c r="G157" s="416">
        <v>541.21969999999999</v>
      </c>
      <c r="H157" s="422">
        <f>D157*VLOOKUP(C157,'3.2 Prices and Deflators'!$B$3:$BJ$196,46,FALSE)</f>
        <v>4759.9924090485983</v>
      </c>
      <c r="I157" s="416">
        <f>E157*VLOOKUP(C157,'3.2 Prices and Deflators'!$B$3:$BJ$196,46,FALSE)</f>
        <v>529.12026852139184</v>
      </c>
      <c r="J157" s="421">
        <f>VLOOKUP(C157,'3.2 Prices and Deflators'!$B$3:$BL$197,61,FALSE)</f>
        <v>1.3880241738182413</v>
      </c>
      <c r="K157" s="417">
        <f t="shared" si="8"/>
        <v>6758.0669244411201</v>
      </c>
      <c r="L157" s="416">
        <f t="shared" si="9"/>
        <v>751.22602694665636</v>
      </c>
      <c r="M157" s="420">
        <f>K157/VLOOKUP(C157,'3.2 Prices and Deflators'!$B$3:$BJ$196,55,FALSE)</f>
        <v>163.11764984833528</v>
      </c>
      <c r="N157" s="416">
        <f>L157/VLOOKUP(C157,'3.2 Prices and Deflators'!$B$3:$BJ$196,55,FALSE)</f>
        <v>18.132141245490029</v>
      </c>
      <c r="O157">
        <f>VLOOKUP(C157,'3.2 Prices and Deflators'!$B$3:$BL$196,63,FALSE)</f>
        <v>0</v>
      </c>
    </row>
    <row r="158" spans="1:17" hidden="1" x14ac:dyDescent="0.25">
      <c r="A158">
        <v>153</v>
      </c>
      <c r="B158" t="s">
        <v>537</v>
      </c>
      <c r="C158" s="213" t="s">
        <v>773</v>
      </c>
      <c r="D158" s="22">
        <v>328.59</v>
      </c>
      <c r="E158" s="423">
        <v>28.73</v>
      </c>
      <c r="F158" s="422">
        <v>2107.5169363614</v>
      </c>
      <c r="G158" s="416">
        <v>184.26903308580003</v>
      </c>
      <c r="H158" s="422">
        <f>D158*VLOOKUP(C158,'3.2 Prices and Deflators'!$B$3:$BJ$196,46,FALSE)</f>
        <v>2209.8591994287722</v>
      </c>
      <c r="I158" s="416">
        <f>E158*VLOOKUP(C158,'3.2 Prices and Deflators'!$B$3:$BJ$196,46,FALSE)</f>
        <v>193.21724580659372</v>
      </c>
      <c r="J158" s="421">
        <f>VLOOKUP(C158,'3.2 Prices and Deflators'!$B$3:$BL$197,61,FALSE)</f>
        <v>1.3247223036767632</v>
      </c>
      <c r="K158" s="417">
        <f t="shared" si="8"/>
        <v>2791.8746909744682</v>
      </c>
      <c r="L158" s="416">
        <f t="shared" si="9"/>
        <v>244.10529800571072</v>
      </c>
      <c r="M158" s="420">
        <f>K158/VLOOKUP(C158,'3.2 Prices and Deflators'!$B$3:$BJ$196,55,FALSE)</f>
        <v>353.12316975957668</v>
      </c>
      <c r="N158" s="416">
        <f>L158/VLOOKUP(C158,'3.2 Prices and Deflators'!$B$3:$BJ$196,55,FALSE)</f>
        <v>30.87503778931994</v>
      </c>
      <c r="O158">
        <f>VLOOKUP(C158,'3.2 Prices and Deflators'!$B$3:$BL$196,63,FALSE)</f>
        <v>0</v>
      </c>
    </row>
    <row r="159" spans="1:17" x14ac:dyDescent="0.25">
      <c r="A159">
        <v>154</v>
      </c>
      <c r="B159" t="s">
        <v>538</v>
      </c>
      <c r="C159" s="213" t="s">
        <v>774</v>
      </c>
      <c r="D159" s="22">
        <v>8.82</v>
      </c>
      <c r="E159" s="423">
        <v>2.08</v>
      </c>
      <c r="F159" s="422">
        <v>11910.415926994201</v>
      </c>
      <c r="G159" s="416">
        <v>2808.8055700848004</v>
      </c>
      <c r="H159" s="422">
        <f>D159*VLOOKUP(C159,'3.2 Prices and Deflators'!$B$3:$BJ$196,46,FALSE)</f>
        <v>12432.077569669691</v>
      </c>
      <c r="I159" s="416">
        <f>E159*VLOOKUP(C159,'3.2 Prices and Deflators'!$B$3:$BJ$196,46,FALSE)</f>
        <v>2931.8278168835554</v>
      </c>
      <c r="J159" s="421">
        <f>VLOOKUP(C159,'3.2 Prices and Deflators'!$B$3:$BL$197,61,FALSE)</f>
        <v>2.4251930498472616</v>
      </c>
      <c r="K159" s="417">
        <f t="shared" si="8"/>
        <v>28885.057926936464</v>
      </c>
      <c r="L159" s="416">
        <f t="shared" si="9"/>
        <v>6811.8957469419329</v>
      </c>
      <c r="M159" s="420">
        <f>K159/VLOOKUP(C159,'3.2 Prices and Deflators'!$B$3:$BJ$196,55,FALSE)</f>
        <v>10.920260615385939</v>
      </c>
      <c r="N159" s="416">
        <f>L159/VLOOKUP(C159,'3.2 Prices and Deflators'!$B$3:$BJ$196,55,FALSE)</f>
        <v>2.5752995555558678</v>
      </c>
      <c r="O159">
        <f>VLOOKUP(C159,'3.2 Prices and Deflators'!$B$3:$BL$196,63,FALSE)</f>
        <v>1</v>
      </c>
      <c r="P159" s="439"/>
      <c r="Q159" s="439"/>
    </row>
    <row r="160" spans="1:17" hidden="1" x14ac:dyDescent="0.25">
      <c r="A160">
        <v>155</v>
      </c>
      <c r="B160" t="s">
        <v>539</v>
      </c>
      <c r="C160" s="213" t="s">
        <v>775</v>
      </c>
      <c r="D160" s="22">
        <v>989.47</v>
      </c>
      <c r="E160" s="423">
        <v>63.96</v>
      </c>
      <c r="F160" s="422">
        <v>892.04584380349991</v>
      </c>
      <c r="G160" s="416">
        <v>57.662437637999993</v>
      </c>
      <c r="H160" s="422">
        <f>D160*VLOOKUP(C160,'3.2 Prices and Deflators'!$B$3:$BJ$196,46,FALSE)</f>
        <v>846.40318635233211</v>
      </c>
      <c r="I160" s="416">
        <f>E160*VLOOKUP(C160,'3.2 Prices and Deflators'!$B$3:$BJ$196,46,FALSE)</f>
        <v>54.712065852522215</v>
      </c>
      <c r="J160" s="421">
        <f>VLOOKUP(C160,'3.2 Prices and Deflators'!$B$3:$BL$197,61,FALSE)</f>
        <v>1.1061057733530224</v>
      </c>
      <c r="K160" s="417">
        <f t="shared" si="8"/>
        <v>986.69705792661966</v>
      </c>
      <c r="L160" s="416">
        <f t="shared" si="9"/>
        <v>63.780755177000408</v>
      </c>
      <c r="M160" s="420">
        <f>K160/VLOOKUP(C160,'3.2 Prices and Deflators'!$B$3:$BJ$196,55,FALSE)</f>
        <v>1130.2311965632443</v>
      </c>
      <c r="N160" s="416">
        <f>L160/VLOOKUP(C160,'3.2 Prices and Deflators'!$B$3:$BJ$196,55,FALSE)</f>
        <v>73.058897523103383</v>
      </c>
      <c r="O160">
        <f>VLOOKUP(C160,'3.2 Prices and Deflators'!$B$3:$BL$196,63,FALSE)</f>
        <v>0</v>
      </c>
    </row>
    <row r="161" spans="1:17" hidden="1" x14ac:dyDescent="0.25">
      <c r="A161">
        <v>156</v>
      </c>
      <c r="B161" t="s">
        <v>540</v>
      </c>
      <c r="C161" s="213" t="s">
        <v>776</v>
      </c>
      <c r="D161" s="22">
        <v>332.03</v>
      </c>
      <c r="E161" s="423">
        <v>28.95</v>
      </c>
      <c r="F161" s="422">
        <v>169.37814183089998</v>
      </c>
      <c r="G161" s="416">
        <v>14.7682354185</v>
      </c>
      <c r="H161" s="422">
        <f>D161*VLOOKUP(C161,'3.2 Prices and Deflators'!$B$3:$BJ$196,46,FALSE)</f>
        <v>166.70761457999998</v>
      </c>
      <c r="I161" s="416">
        <f>E161*VLOOKUP(C161,'3.2 Prices and Deflators'!$B$3:$BJ$196,46,FALSE)</f>
        <v>14.535389700000001</v>
      </c>
      <c r="J161" s="421">
        <f>VLOOKUP(C161,'3.2 Prices and Deflators'!$B$3:$BL$197,61,FALSE)</f>
        <v>1.0852985133849415</v>
      </c>
      <c r="K161" s="417">
        <f t="shared" si="8"/>
        <v>183.82584552897953</v>
      </c>
      <c r="L161" s="416">
        <f t="shared" si="9"/>
        <v>16.02794394501689</v>
      </c>
      <c r="M161" s="420">
        <f>K161/VLOOKUP(C161,'3.2 Prices and Deflators'!$B$3:$BJ$196,55,FALSE)</f>
        <v>340.78425999959126</v>
      </c>
      <c r="N161" s="416">
        <f>L161/VLOOKUP(C161,'3.2 Prices and Deflators'!$B$3:$BJ$196,55,FALSE)</f>
        <v>29.713291952498775</v>
      </c>
      <c r="O161">
        <f>VLOOKUP(C161,'3.2 Prices and Deflators'!$B$3:$BL$196,63,FALSE)</f>
        <v>0</v>
      </c>
    </row>
    <row r="162" spans="1:17" hidden="1" x14ac:dyDescent="0.25">
      <c r="A162">
        <v>157</v>
      </c>
      <c r="B162" t="s">
        <v>541</v>
      </c>
      <c r="C162" s="213" t="s">
        <v>777</v>
      </c>
      <c r="D162" s="22">
        <v>391.78</v>
      </c>
      <c r="E162" s="423">
        <v>32.64</v>
      </c>
      <c r="F162" s="422">
        <v>251.27312170179997</v>
      </c>
      <c r="G162" s="416">
        <v>20.934082118399999</v>
      </c>
      <c r="H162" s="422">
        <f>D162*VLOOKUP(C162,'3.2 Prices and Deflators'!$B$3:$BJ$196,46,FALSE)</f>
        <v>249.916462</v>
      </c>
      <c r="I162" s="416">
        <f>E162*VLOOKUP(C162,'3.2 Prices and Deflators'!$B$3:$BJ$196,46,FALSE)</f>
        <v>20.821056000000002</v>
      </c>
      <c r="J162" s="421">
        <f>VLOOKUP(C162,'3.2 Prices and Deflators'!$B$3:$BL$197,61,FALSE)</f>
        <v>1.1179478827555749</v>
      </c>
      <c r="K162" s="417">
        <f t="shared" si="8"/>
        <v>280.91025439991114</v>
      </c>
      <c r="L162" s="416">
        <f t="shared" si="9"/>
        <v>23.40321278169662</v>
      </c>
      <c r="M162" s="420">
        <f>K162/VLOOKUP(C162,'3.2 Prices and Deflators'!$B$3:$BJ$196,55,FALSE)</f>
        <v>492.99885468368865</v>
      </c>
      <c r="N162" s="416">
        <f>L162/VLOOKUP(C162,'3.2 Prices and Deflators'!$B$3:$BJ$196,55,FALSE)</f>
        <v>41.07275158730819</v>
      </c>
      <c r="O162">
        <f>VLOOKUP(C162,'3.2 Prices and Deflators'!$B$3:$BL$196,63,FALSE)</f>
        <v>0</v>
      </c>
    </row>
    <row r="163" spans="1:17" hidden="1" x14ac:dyDescent="0.25">
      <c r="A163">
        <v>158</v>
      </c>
      <c r="B163" t="s">
        <v>542</v>
      </c>
      <c r="C163" s="213" t="s">
        <v>778</v>
      </c>
      <c r="D163" s="22">
        <v>26.21</v>
      </c>
      <c r="E163" s="423">
        <v>4.58</v>
      </c>
      <c r="F163" s="422">
        <v>156.20706855310002</v>
      </c>
      <c r="G163" s="416">
        <v>27.2960081638</v>
      </c>
      <c r="H163" s="422">
        <f>D163*VLOOKUP(C163,'3.2 Prices and Deflators'!$B$3:$BJ$196,46,FALSE)</f>
        <v>155.74827517401104</v>
      </c>
      <c r="I163" s="416">
        <f>E163*VLOOKUP(C163,'3.2 Prices and Deflators'!$B$3:$BJ$196,46,FALSE)</f>
        <v>27.215837477946224</v>
      </c>
      <c r="J163" s="421">
        <f>VLOOKUP(C163,'3.2 Prices and Deflators'!$B$3:$BL$197,61,FALSE)</f>
        <v>1.3578620747044701</v>
      </c>
      <c r="K163" s="417">
        <f t="shared" si="8"/>
        <v>212.10765418901576</v>
      </c>
      <c r="L163" s="416">
        <f t="shared" si="9"/>
        <v>37.064214276447622</v>
      </c>
      <c r="M163" s="420">
        <f>K163/VLOOKUP(C163,'3.2 Prices and Deflators'!$B$3:$BJ$196,55,FALSE)</f>
        <v>30.705559268554676</v>
      </c>
      <c r="N163" s="416">
        <f>L163/VLOOKUP(C163,'3.2 Prices and Deflators'!$B$3:$BJ$196,55,FALSE)</f>
        <v>5.3655651068287069</v>
      </c>
      <c r="O163">
        <f>VLOOKUP(C163,'3.2 Prices and Deflators'!$B$3:$BL$196,63,FALSE)</f>
        <v>0</v>
      </c>
    </row>
    <row r="164" spans="1:17" hidden="1" x14ac:dyDescent="0.25">
      <c r="A164">
        <v>159</v>
      </c>
      <c r="B164" t="s">
        <v>543</v>
      </c>
      <c r="C164" s="213" t="s">
        <v>779</v>
      </c>
      <c r="D164" s="22"/>
      <c r="E164" s="423"/>
      <c r="F164" s="422"/>
      <c r="G164" s="416" t="e">
        <v>#VALUE!</v>
      </c>
      <c r="H164" s="422" t="e">
        <f>D164*VLOOKUP(C164,'3.2 Prices and Deflators'!$B$3:$BJ$196,46,FALSE)</f>
        <v>#REF!</v>
      </c>
      <c r="I164" s="416" t="e">
        <f>E164*VLOOKUP(C164,'3.2 Prices and Deflators'!$B$3:$BJ$196,46,FALSE)</f>
        <v>#REF!</v>
      </c>
      <c r="J164" s="421">
        <f>VLOOKUP(C164,'3.2 Prices and Deflators'!$B$3:$BL$197,61,FALSE)</f>
        <v>1.9359914612459899</v>
      </c>
      <c r="K164" s="417">
        <f t="shared" si="8"/>
        <v>0</v>
      </c>
      <c r="L164" s="416" t="e">
        <f t="shared" si="9"/>
        <v>#VALUE!</v>
      </c>
      <c r="M164" s="420">
        <f>K164/VLOOKUP(C164,'3.2 Prices and Deflators'!$B$3:$BJ$196,55,FALSE)</f>
        <v>0</v>
      </c>
      <c r="N164" s="416" t="e">
        <f>L164/VLOOKUP(C164,'3.2 Prices and Deflators'!$B$3:$BJ$196,55,FALSE)</f>
        <v>#VALUE!</v>
      </c>
      <c r="O164">
        <f>VLOOKUP(C164,'3.2 Prices and Deflators'!$B$3:$BL$196,63,FALSE)</f>
        <v>0</v>
      </c>
    </row>
    <row r="165" spans="1:17" x14ac:dyDescent="0.25">
      <c r="A165">
        <v>160</v>
      </c>
      <c r="B165" t="s">
        <v>544</v>
      </c>
      <c r="C165" s="213" t="s">
        <v>780</v>
      </c>
      <c r="D165" s="22">
        <v>125.5</v>
      </c>
      <c r="E165" s="423">
        <v>14.28</v>
      </c>
      <c r="F165" s="422">
        <v>577.00033737499996</v>
      </c>
      <c r="G165" s="416">
        <v>65.653902930000001</v>
      </c>
      <c r="H165" s="422">
        <f>D165*VLOOKUP(C165,'3.2 Prices and Deflators'!$B$3:$BJ$196,46,FALSE)</f>
        <v>579.86984434181261</v>
      </c>
      <c r="I165" s="416">
        <f>E165*VLOOKUP(C165,'3.2 Prices and Deflators'!$B$3:$BJ$196,46,FALSE)</f>
        <v>65.980409380088318</v>
      </c>
      <c r="J165" s="421">
        <f>VLOOKUP(C165,'3.2 Prices and Deflators'!$B$3:$BL$197,61,FALSE)</f>
        <v>1.5936963420992221</v>
      </c>
      <c r="K165" s="417">
        <f t="shared" si="8"/>
        <v>919.56332706455453</v>
      </c>
      <c r="L165" s="416">
        <f t="shared" si="9"/>
        <v>104.6323849440784</v>
      </c>
      <c r="M165" s="420">
        <f>K165/VLOOKUP(C165,'3.2 Prices and Deflators'!$B$3:$BJ$196,55,FALSE)</f>
        <v>137.28293316792227</v>
      </c>
      <c r="N165" s="416">
        <f>L165/VLOOKUP(C165,'3.2 Prices and Deflators'!$B$3:$BJ$196,55,FALSE)</f>
        <v>15.620719407473546</v>
      </c>
      <c r="O165">
        <f>VLOOKUP(C165,'3.2 Prices and Deflators'!$B$3:$BL$196,63,FALSE)</f>
        <v>1</v>
      </c>
      <c r="P165" s="439"/>
      <c r="Q165" s="439"/>
    </row>
    <row r="166" spans="1:17" hidden="1" x14ac:dyDescent="0.25">
      <c r="A166">
        <v>161</v>
      </c>
      <c r="B166" t="s">
        <v>545</v>
      </c>
      <c r="C166" s="213" t="s">
        <v>781</v>
      </c>
      <c r="D166" s="22"/>
      <c r="E166" s="423"/>
      <c r="F166" s="422">
        <v>0</v>
      </c>
      <c r="G166" s="416">
        <v>0</v>
      </c>
      <c r="H166" s="422">
        <f>D166*VLOOKUP(C166,'3.2 Prices and Deflators'!$B$3:$BJ$196,46,FALSE)</f>
        <v>0</v>
      </c>
      <c r="I166" s="416">
        <f>E166*VLOOKUP(C166,'3.2 Prices and Deflators'!$B$3:$BJ$196,46,FALSE)</f>
        <v>0</v>
      </c>
      <c r="J166" s="421">
        <f>VLOOKUP(C166,'3.2 Prices and Deflators'!$B$3:$BL$197,61,FALSE)</f>
        <v>0</v>
      </c>
      <c r="K166" s="417">
        <f t="shared" ref="K166:K199" si="10">F166*$J166</f>
        <v>0</v>
      </c>
      <c r="L166" s="416">
        <f t="shared" ref="L166:L199" si="11">G166*$J166</f>
        <v>0</v>
      </c>
      <c r="M166" s="420">
        <f>K166/VLOOKUP(C166,'3.2 Prices and Deflators'!$B$3:$BJ$196,55,FALSE)</f>
        <v>0</v>
      </c>
      <c r="N166" s="416">
        <f>L166/VLOOKUP(C166,'3.2 Prices and Deflators'!$B$3:$BJ$196,55,FALSE)</f>
        <v>0</v>
      </c>
      <c r="O166">
        <f>VLOOKUP(C166,'3.2 Prices and Deflators'!$B$3:$BL$196,63,FALSE)</f>
        <v>0</v>
      </c>
    </row>
    <row r="167" spans="1:17" hidden="1" x14ac:dyDescent="0.25">
      <c r="A167">
        <v>162</v>
      </c>
      <c r="B167" t="s">
        <v>546</v>
      </c>
      <c r="C167" s="213" t="s">
        <v>782</v>
      </c>
      <c r="D167" s="22">
        <v>480.04</v>
      </c>
      <c r="E167" s="423">
        <v>37.83</v>
      </c>
      <c r="F167" s="422">
        <v>344.32450731800003</v>
      </c>
      <c r="G167" s="416">
        <v>27.1348139985</v>
      </c>
      <c r="H167" s="422">
        <f>D167*VLOOKUP(C167,'3.2 Prices and Deflators'!$B$3:$BJ$196,46,FALSE)</f>
        <v>348.95259695999999</v>
      </c>
      <c r="I167" s="416">
        <f>E167*VLOOKUP(C167,'3.2 Prices and Deflators'!$B$3:$BJ$196,46,FALSE)</f>
        <v>27.499534919999999</v>
      </c>
      <c r="J167" s="421">
        <f>VLOOKUP(C167,'3.2 Prices and Deflators'!$B$3:$BL$197,61,FALSE)</f>
        <v>1.0484477506841161</v>
      </c>
      <c r="K167" s="417">
        <f t="shared" si="10"/>
        <v>361.00625520297359</v>
      </c>
      <c r="L167" s="416">
        <f t="shared" si="11"/>
        <v>28.449434701959191</v>
      </c>
      <c r="M167" s="420">
        <f>K167/VLOOKUP(C167,'3.2 Prices and Deflators'!$B$3:$BJ$196,55,FALSE)</f>
        <v>570.152414739959</v>
      </c>
      <c r="N167" s="416">
        <f>L167/VLOOKUP(C167,'3.2 Prices and Deflators'!$B$3:$BJ$196,55,FALSE)</f>
        <v>44.931392903951021</v>
      </c>
      <c r="O167">
        <f>VLOOKUP(C167,'3.2 Prices and Deflators'!$B$3:$BL$196,63,FALSE)</f>
        <v>0</v>
      </c>
    </row>
    <row r="168" spans="1:17" x14ac:dyDescent="0.25">
      <c r="A168">
        <v>163</v>
      </c>
      <c r="B168" t="s">
        <v>547</v>
      </c>
      <c r="C168" s="213" t="s">
        <v>783</v>
      </c>
      <c r="D168" s="22">
        <v>54.3</v>
      </c>
      <c r="E168" s="423">
        <v>7.77</v>
      </c>
      <c r="F168" s="422">
        <v>1984.0760844629999</v>
      </c>
      <c r="G168" s="416">
        <v>283.90922976569999</v>
      </c>
      <c r="H168" s="422">
        <f>D168*VLOOKUP(C168,'3.2 Prices and Deflators'!$B$3:$BJ$196,46,FALSE)</f>
        <v>2097.5842395381314</v>
      </c>
      <c r="I168" s="416">
        <f>E168*VLOOKUP(C168,'3.2 Prices and Deflators'!$B$3:$BJ$196,46,FALSE)</f>
        <v>300.15155692838454</v>
      </c>
      <c r="J168" s="421">
        <f>VLOOKUP(C168,'3.2 Prices and Deflators'!$B$3:$BL$197,61,FALSE)</f>
        <v>1.5190146539490721</v>
      </c>
      <c r="K168" s="417">
        <f t="shared" si="10"/>
        <v>3013.8406468491939</v>
      </c>
      <c r="L168" s="416">
        <f t="shared" si="11"/>
        <v>431.26228040549239</v>
      </c>
      <c r="M168" s="420">
        <f>K168/VLOOKUP(C168,'3.2 Prices and Deflators'!$B$3:$BJ$196,55,FALSE)</f>
        <v>59.626416784820996</v>
      </c>
      <c r="N168" s="416">
        <f>L168/VLOOKUP(C168,'3.2 Prices and Deflators'!$B$3:$BJ$196,55,FALSE)</f>
        <v>8.5321778714191367</v>
      </c>
      <c r="O168">
        <f>VLOOKUP(C168,'3.2 Prices and Deflators'!$B$3:$BL$196,63,FALSE)</f>
        <v>1</v>
      </c>
      <c r="P168" s="439"/>
      <c r="Q168" s="439"/>
    </row>
    <row r="169" spans="1:17" x14ac:dyDescent="0.25">
      <c r="A169">
        <v>164</v>
      </c>
      <c r="B169" t="s">
        <v>548</v>
      </c>
      <c r="C169" s="213" t="s">
        <v>784</v>
      </c>
      <c r="D169" s="22">
        <v>23.54</v>
      </c>
      <c r="E169" s="423">
        <v>4.24</v>
      </c>
      <c r="F169" s="422">
        <v>23.950909296600003</v>
      </c>
      <c r="G169" s="416">
        <v>4.3140125496000001</v>
      </c>
      <c r="H169" s="422">
        <f>D169*VLOOKUP(C169,'3.2 Prices and Deflators'!$B$3:$BJ$196,46,FALSE)</f>
        <v>23.426641183798839</v>
      </c>
      <c r="I169" s="416">
        <f>E169*VLOOKUP(C169,'3.2 Prices and Deflators'!$B$3:$BJ$196,46,FALSE)</f>
        <v>4.2195819294522972</v>
      </c>
      <c r="J169" s="421">
        <f>VLOOKUP(C169,'3.2 Prices and Deflators'!$B$3:$BL$197,61,FALSE)</f>
        <v>13.203939259602304</v>
      </c>
      <c r="K169" s="417">
        <f t="shared" si="10"/>
        <v>316.24635156455059</v>
      </c>
      <c r="L169" s="416">
        <f t="shared" si="11"/>
        <v>56.961959670080475</v>
      </c>
      <c r="M169" s="420">
        <f>K169/VLOOKUP(C169,'3.2 Prices and Deflators'!$B$3:$BJ$196,55,FALSE)</f>
        <v>30.104391050740642</v>
      </c>
      <c r="N169" s="416">
        <f>L169/VLOOKUP(C169,'3.2 Prices and Deflators'!$B$3:$BJ$196,55,FALSE)</f>
        <v>5.422371200303326</v>
      </c>
      <c r="O169">
        <f>VLOOKUP(C169,'3.2 Prices and Deflators'!$B$3:$BL$196,63,FALSE)</f>
        <v>1</v>
      </c>
      <c r="P169" s="439"/>
      <c r="Q169" s="439"/>
    </row>
    <row r="170" spans="1:17" hidden="1" x14ac:dyDescent="0.25">
      <c r="A170">
        <v>165</v>
      </c>
      <c r="B170" t="s">
        <v>549</v>
      </c>
      <c r="C170" s="213" t="s">
        <v>785</v>
      </c>
      <c r="D170" s="22">
        <v>91.74</v>
      </c>
      <c r="E170" s="423">
        <v>11.37</v>
      </c>
      <c r="F170" s="422">
        <v>151.25930563259999</v>
      </c>
      <c r="G170" s="416">
        <v>18.746656911299997</v>
      </c>
      <c r="H170" s="422">
        <f>D170*VLOOKUP(C170,'3.2 Prices and Deflators'!$B$3:$BJ$196,46,FALSE)</f>
        <v>153.47413217737008</v>
      </c>
      <c r="I170" s="416">
        <f>E170*VLOOKUP(C170,'3.2 Prices and Deflators'!$B$3:$BJ$196,46,FALSE)</f>
        <v>19.021156342453647</v>
      </c>
      <c r="J170" s="421">
        <f>VLOOKUP(C170,'3.2 Prices and Deflators'!$B$3:$BL$197,61,FALSE)</f>
        <v>2.3645946418944979</v>
      </c>
      <c r="K170" s="417">
        <f t="shared" si="10"/>
        <v>357.66694363552818</v>
      </c>
      <c r="L170" s="416">
        <f t="shared" si="11"/>
        <v>44.32824448589443</v>
      </c>
      <c r="M170" s="420">
        <f>K170/VLOOKUP(C170,'3.2 Prices and Deflators'!$B$3:$BJ$196,55,FALSE)</f>
        <v>131.04827874248488</v>
      </c>
      <c r="N170" s="416">
        <f>L170/VLOOKUP(C170,'3.2 Prices and Deflators'!$B$3:$BJ$196,55,FALSE)</f>
        <v>16.24175854918305</v>
      </c>
      <c r="O170">
        <f>VLOOKUP(C170,'3.2 Prices and Deflators'!$B$3:$BL$196,63,FALSE)</f>
        <v>0</v>
      </c>
    </row>
    <row r="171" spans="1:17" hidden="1" x14ac:dyDescent="0.25">
      <c r="A171">
        <v>166</v>
      </c>
      <c r="B171" t="s">
        <v>550</v>
      </c>
      <c r="C171" s="213" t="s">
        <v>786</v>
      </c>
      <c r="D171" s="22">
        <v>56.34</v>
      </c>
      <c r="E171" s="423">
        <v>7.98</v>
      </c>
      <c r="F171" s="422">
        <v>210.66584403240003</v>
      </c>
      <c r="G171" s="416">
        <v>29.838719122800004</v>
      </c>
      <c r="H171" s="422">
        <f>D171*VLOOKUP(C171,'3.2 Prices and Deflators'!$B$3:$BJ$196,46,FALSE)</f>
        <v>221.24954380457592</v>
      </c>
      <c r="I171" s="416">
        <f>E171*VLOOKUP(C171,'3.2 Prices and Deflators'!$B$3:$BJ$196,46,FALSE)</f>
        <v>31.337794809380828</v>
      </c>
      <c r="J171" s="421">
        <f>VLOOKUP(C171,'3.2 Prices and Deflators'!$B$3:$BL$197,61,FALSE)</f>
        <v>1.5982366111360504</v>
      </c>
      <c r="K171" s="417">
        <f t="shared" si="10"/>
        <v>336.69386464845877</v>
      </c>
      <c r="L171" s="416">
        <f t="shared" si="11"/>
        <v>47.68933333146434</v>
      </c>
      <c r="M171" s="420">
        <f>K171/VLOOKUP(C171,'3.2 Prices and Deflators'!$B$3:$BJ$196,55,FALSE)</f>
        <v>53.668021445340898</v>
      </c>
      <c r="N171" s="416">
        <f>L171/VLOOKUP(C171,'3.2 Prices and Deflators'!$B$3:$BJ$196,55,FALSE)</f>
        <v>7.6015408436957816</v>
      </c>
      <c r="O171">
        <f>VLOOKUP(C171,'3.2 Prices and Deflators'!$B$3:$BL$196,63,FALSE)</f>
        <v>0</v>
      </c>
    </row>
    <row r="172" spans="1:17" hidden="1" x14ac:dyDescent="0.25">
      <c r="A172">
        <v>167</v>
      </c>
      <c r="B172" t="s">
        <v>551</v>
      </c>
      <c r="C172" s="213" t="s">
        <v>787</v>
      </c>
      <c r="D172" s="22">
        <v>623.82000000000005</v>
      </c>
      <c r="E172" s="423">
        <v>45.76</v>
      </c>
      <c r="F172" s="422">
        <v>5610.707415705001</v>
      </c>
      <c r="G172" s="416">
        <v>411.57059944000002</v>
      </c>
      <c r="H172" s="422">
        <f>D172*VLOOKUP(C172,'3.2 Prices and Deflators'!$B$3:$BJ$196,46,FALSE)</f>
        <v>5629.739696040001</v>
      </c>
      <c r="I172" s="416">
        <f>E172*VLOOKUP(C172,'3.2 Prices and Deflators'!$B$3:$BJ$196,46,FALSE)</f>
        <v>412.96670272</v>
      </c>
      <c r="J172" s="421">
        <f>VLOOKUP(C172,'3.2 Prices and Deflators'!$B$3:$BL$197,61,FALSE)</f>
        <v>1.1658019512981679</v>
      </c>
      <c r="K172" s="417">
        <f t="shared" si="10"/>
        <v>6540.9736533919913</v>
      </c>
      <c r="L172" s="416">
        <f t="shared" si="11"/>
        <v>479.80980792410867</v>
      </c>
      <c r="M172" s="420">
        <f>K172/VLOOKUP(C172,'3.2 Prices and Deflators'!$B$3:$BJ$196,55,FALSE)</f>
        <v>726.96386098074299</v>
      </c>
      <c r="N172" s="416">
        <f>L172/VLOOKUP(C172,'3.2 Prices and Deflators'!$B$3:$BJ$196,55,FALSE)</f>
        <v>53.326065657527479</v>
      </c>
      <c r="O172">
        <f>VLOOKUP(C172,'3.2 Prices and Deflators'!$B$3:$BL$196,63,FALSE)</f>
        <v>0</v>
      </c>
    </row>
    <row r="173" spans="1:17" hidden="1" x14ac:dyDescent="0.25">
      <c r="A173">
        <v>168</v>
      </c>
      <c r="B173" t="s">
        <v>552</v>
      </c>
      <c r="C173" s="213" t="s">
        <v>788</v>
      </c>
      <c r="D173" s="22">
        <v>808.04</v>
      </c>
      <c r="E173" s="423">
        <v>55.22</v>
      </c>
      <c r="F173" s="422">
        <v>1219.5020888020001</v>
      </c>
      <c r="G173" s="416">
        <v>83.338578960999996</v>
      </c>
      <c r="H173" s="422">
        <f>D173*VLOOKUP(C173,'3.2 Prices and Deflators'!$B$3:$BJ$196,46,FALSE)</f>
        <v>1184.6367384799998</v>
      </c>
      <c r="I173" s="416">
        <f>E173*VLOOKUP(C173,'3.2 Prices and Deflators'!$B$3:$BJ$196,46,FALSE)</f>
        <v>80.955943640000001</v>
      </c>
      <c r="J173" s="421">
        <f>VLOOKUP(C173,'3.2 Prices and Deflators'!$B$3:$BL$197,61,FALSE)</f>
        <v>0.9782621729369424</v>
      </c>
      <c r="K173" s="417">
        <f t="shared" si="10"/>
        <v>1192.9927632925846</v>
      </c>
      <c r="L173" s="416">
        <f t="shared" si="11"/>
        <v>81.526979343864809</v>
      </c>
      <c r="M173" s="420">
        <f>K173/VLOOKUP(C173,'3.2 Prices and Deflators'!$B$3:$BJ$196,55,FALSE)</f>
        <v>1013.3561346579114</v>
      </c>
      <c r="N173" s="416">
        <f>L173/VLOOKUP(C173,'3.2 Prices and Deflators'!$B$3:$BJ$196,55,FALSE)</f>
        <v>69.250935295047114</v>
      </c>
      <c r="O173">
        <f>VLOOKUP(C173,'3.2 Prices and Deflators'!$B$3:$BL$196,63,FALSE)</f>
        <v>0</v>
      </c>
    </row>
    <row r="174" spans="1:17" hidden="1" x14ac:dyDescent="0.25">
      <c r="A174">
        <v>169</v>
      </c>
      <c r="B174" t="s">
        <v>553</v>
      </c>
      <c r="C174" s="213" t="s">
        <v>789</v>
      </c>
      <c r="D174" s="22">
        <v>62.76</v>
      </c>
      <c r="E174" s="423">
        <v>8.6300000000000008</v>
      </c>
      <c r="F174" s="422">
        <v>1611.6768</v>
      </c>
      <c r="G174" s="416">
        <v>221.61840000000001</v>
      </c>
      <c r="H174" s="422" t="e">
        <f>D174*VLOOKUP(C174,'3.2 Prices and Deflators'!$B$3:$BJ$196,46,FALSE)</f>
        <v>#REF!</v>
      </c>
      <c r="I174" s="416" t="e">
        <f>E174*VLOOKUP(C174,'3.2 Prices and Deflators'!$B$3:$BJ$196,46,FALSE)</f>
        <v>#REF!</v>
      </c>
      <c r="J174" s="421">
        <f>VLOOKUP(C174,'3.2 Prices and Deflators'!$B$3:$BL$197,61,FALSE)</f>
        <v>8.7829372649156525</v>
      </c>
      <c r="K174" s="417">
        <f t="shared" si="10"/>
        <v>14155.256225720012</v>
      </c>
      <c r="L174" s="416">
        <f t="shared" si="11"/>
        <v>1946.4605039509831</v>
      </c>
      <c r="M174" s="420" t="e">
        <f>K174/VLOOKUP(C174,'3.2 Prices and Deflators'!$B$3:$BJ$196,55,FALSE)</f>
        <v>#REF!</v>
      </c>
      <c r="N174" s="416" t="e">
        <f>L174/VLOOKUP(C174,'3.2 Prices and Deflators'!$B$3:$BJ$196,55,FALSE)</f>
        <v>#REF!</v>
      </c>
      <c r="O174">
        <f>VLOOKUP(C174,'3.2 Prices and Deflators'!$B$3:$BL$196,63,FALSE)</f>
        <v>0</v>
      </c>
    </row>
    <row r="175" spans="1:17" x14ac:dyDescent="0.25">
      <c r="A175">
        <v>170</v>
      </c>
      <c r="B175" t="s">
        <v>554</v>
      </c>
      <c r="C175" s="213" t="s">
        <v>790</v>
      </c>
      <c r="D175" s="22">
        <v>17.3</v>
      </c>
      <c r="E175" s="423">
        <v>3.39</v>
      </c>
      <c r="F175" s="422">
        <v>27.076977014000004</v>
      </c>
      <c r="G175" s="416">
        <v>5.3058353802000005</v>
      </c>
      <c r="H175" s="422">
        <f>D175*VLOOKUP(C175,'3.2 Prices and Deflators'!$B$3:$BJ$196,46,FALSE)</f>
        <v>24.38679555363445</v>
      </c>
      <c r="I175" s="416">
        <f>E175*VLOOKUP(C175,'3.2 Prices and Deflators'!$B$3:$BJ$196,46,FALSE)</f>
        <v>4.7786842154231666</v>
      </c>
      <c r="J175" s="421">
        <f>VLOOKUP(C175,'3.2 Prices and Deflators'!$B$3:$BL$197,61,FALSE)</f>
        <v>1.7255894381837307</v>
      </c>
      <c r="K175" s="417">
        <f t="shared" si="10"/>
        <v>46.723745553302059</v>
      </c>
      <c r="L175" s="416">
        <f t="shared" si="11"/>
        <v>9.1556934928146791</v>
      </c>
      <c r="M175" s="420">
        <f>K175/VLOOKUP(C175,'3.2 Prices and Deflators'!$B$3:$BJ$196,55,FALSE)</f>
        <v>20.550088682781841</v>
      </c>
      <c r="N175" s="416">
        <f>L175/VLOOKUP(C175,'3.2 Prices and Deflators'!$B$3:$BJ$196,55,FALSE)</f>
        <v>4.0268670887069611</v>
      </c>
      <c r="O175">
        <f>VLOOKUP(C175,'3.2 Prices and Deflators'!$B$3:$BL$196,63,FALSE)</f>
        <v>1</v>
      </c>
      <c r="P175" s="439"/>
      <c r="Q175" s="439"/>
    </row>
    <row r="176" spans="1:17" x14ac:dyDescent="0.25">
      <c r="A176">
        <v>171</v>
      </c>
      <c r="B176" t="s">
        <v>555</v>
      </c>
      <c r="C176" s="213" t="s">
        <v>791</v>
      </c>
      <c r="D176" s="22">
        <v>105.41</v>
      </c>
      <c r="E176" s="423">
        <v>12.58</v>
      </c>
      <c r="F176" s="422">
        <v>1275.6416263596</v>
      </c>
      <c r="G176" s="416">
        <v>152.2395565848</v>
      </c>
      <c r="H176" s="422">
        <f>D176*VLOOKUP(C176,'3.2 Prices and Deflators'!$B$3:$BJ$196,46,FALSE)</f>
        <v>1284.9144175281344</v>
      </c>
      <c r="I176" s="416">
        <f>E176*VLOOKUP(C176,'3.2 Prices and Deflators'!$B$3:$BJ$196,46,FALSE)</f>
        <v>153.34620408409006</v>
      </c>
      <c r="J176" s="421">
        <f>VLOOKUP(C176,'3.2 Prices and Deflators'!$B$3:$BL$197,61,FALSE)</f>
        <v>1.1773628328909633</v>
      </c>
      <c r="K176" s="417">
        <f t="shared" si="10"/>
        <v>1501.8930389643745</v>
      </c>
      <c r="L176" s="416">
        <f t="shared" si="11"/>
        <v>179.24119561874423</v>
      </c>
      <c r="M176" s="420">
        <f>K176/VLOOKUP(C176,'3.2 Prices and Deflators'!$B$3:$BJ$196,55,FALSE)</f>
        <v>119.02464771959386</v>
      </c>
      <c r="N176" s="416">
        <f>L176/VLOOKUP(C176,'3.2 Prices and Deflators'!$B$3:$BJ$196,55,FALSE)</f>
        <v>14.204819925173044</v>
      </c>
      <c r="O176">
        <f>VLOOKUP(C176,'3.2 Prices and Deflators'!$B$3:$BL$196,63,FALSE)</f>
        <v>1</v>
      </c>
      <c r="P176" s="439"/>
      <c r="Q176" s="439"/>
    </row>
    <row r="177" spans="1:17" hidden="1" x14ac:dyDescent="0.25">
      <c r="A177">
        <v>172</v>
      </c>
      <c r="B177" t="s">
        <v>556</v>
      </c>
      <c r="C177" s="213" t="s">
        <v>792</v>
      </c>
      <c r="D177" s="22">
        <v>137.85</v>
      </c>
      <c r="E177" s="423">
        <v>15.29</v>
      </c>
      <c r="F177" s="422">
        <v>2504.2058810909994</v>
      </c>
      <c r="G177" s="416">
        <v>277.76066682539994</v>
      </c>
      <c r="H177" s="422">
        <f>D177*VLOOKUP(C177,'3.2 Prices and Deflators'!$B$3:$BJ$196,46,FALSE)</f>
        <v>2581.9788770235564</v>
      </c>
      <c r="I177" s="416">
        <f>E177*VLOOKUP(C177,'3.2 Prices and Deflators'!$B$3:$BJ$196,46,FALSE)</f>
        <v>286.38706586645031</v>
      </c>
      <c r="J177" s="421">
        <f>VLOOKUP(C177,'3.2 Prices and Deflators'!$B$3:$BL$197,61,FALSE)</f>
        <v>1.2629985474564611</v>
      </c>
      <c r="K177" s="417">
        <f t="shared" si="10"/>
        <v>3162.8083903498596</v>
      </c>
      <c r="L177" s="416">
        <f t="shared" si="11"/>
        <v>350.81131874101817</v>
      </c>
      <c r="M177" s="420">
        <f>K177/VLOOKUP(C177,'3.2 Prices and Deflators'!$B$3:$BJ$196,55,FALSE)</f>
        <v>166.55760465258382</v>
      </c>
      <c r="N177" s="416">
        <f>L177/VLOOKUP(C177,'3.2 Prices and Deflators'!$B$3:$BJ$196,55,FALSE)</f>
        <v>18.474180450765374</v>
      </c>
      <c r="O177">
        <f>VLOOKUP(C177,'3.2 Prices and Deflators'!$B$3:$BL$196,63,FALSE)</f>
        <v>0</v>
      </c>
    </row>
    <row r="178" spans="1:17" hidden="1" x14ac:dyDescent="0.25">
      <c r="A178">
        <v>173</v>
      </c>
      <c r="B178" t="s">
        <v>557</v>
      </c>
      <c r="C178" s="213" t="s">
        <v>793</v>
      </c>
      <c r="D178" s="22">
        <v>12.92</v>
      </c>
      <c r="E178" s="423">
        <v>2.74</v>
      </c>
      <c r="F178" s="422">
        <v>0</v>
      </c>
      <c r="G178" s="416" t="e">
        <v>#VALUE!</v>
      </c>
      <c r="H178" s="422">
        <f>D178*VLOOKUP(C178,'3.2 Prices and Deflators'!$B$3:$BJ$196,46,FALSE)</f>
        <v>5.3737305289303539</v>
      </c>
      <c r="I178" s="416">
        <f>E178*VLOOKUP(C178,'3.2 Prices and Deflators'!$B$3:$BJ$196,46,FALSE)</f>
        <v>1.1396301586121651</v>
      </c>
      <c r="J178" s="421">
        <f>VLOOKUP(C178,'3.2 Prices and Deflators'!$B$3:$BL$197,61,FALSE)</f>
        <v>1.5874123569168468</v>
      </c>
      <c r="K178" s="417">
        <f t="shared" si="10"/>
        <v>0</v>
      </c>
      <c r="L178" s="416" t="e">
        <f t="shared" si="11"/>
        <v>#VALUE!</v>
      </c>
      <c r="M178" s="420">
        <f>K178/VLOOKUP(C178,'3.2 Prices and Deflators'!$B$3:$BJ$196,55,FALSE)</f>
        <v>0</v>
      </c>
      <c r="N178" s="416" t="e">
        <f>L178/VLOOKUP(C178,'3.2 Prices and Deflators'!$B$3:$BJ$196,55,FALSE)</f>
        <v>#VALUE!</v>
      </c>
      <c r="O178">
        <f>VLOOKUP(C178,'3.2 Prices and Deflators'!$B$3:$BL$196,63,FALSE)</f>
        <v>0</v>
      </c>
    </row>
    <row r="179" spans="1:17" x14ac:dyDescent="0.25">
      <c r="A179">
        <v>174</v>
      </c>
      <c r="B179" t="s">
        <v>558</v>
      </c>
      <c r="C179" s="213" t="s">
        <v>794</v>
      </c>
      <c r="D179" s="22">
        <v>7.39</v>
      </c>
      <c r="E179" s="423">
        <v>1.83</v>
      </c>
      <c r="F179" s="422">
        <v>1507.0344625887001</v>
      </c>
      <c r="G179" s="416">
        <v>373.18986015390004</v>
      </c>
      <c r="H179" s="422">
        <f>D179*VLOOKUP(C179,'3.2 Prices and Deflators'!$B$3:$BJ$196,46,FALSE)</f>
        <v>1706.4540797735553</v>
      </c>
      <c r="I179" s="416">
        <f>E179*VLOOKUP(C179,'3.2 Prices and Deflators'!$B$3:$BJ$196,46,FALSE)</f>
        <v>422.57252584378978</v>
      </c>
      <c r="J179" s="421">
        <f>VLOOKUP(C179,'3.2 Prices and Deflators'!$B$3:$BL$197,61,FALSE)</f>
        <v>1.5174917597165178</v>
      </c>
      <c r="K179" s="417">
        <f t="shared" si="10"/>
        <v>2286.9123785871634</v>
      </c>
      <c r="L179" s="416">
        <f t="shared" si="11"/>
        <v>566.31253759330298</v>
      </c>
      <c r="M179" s="420">
        <f>K179/VLOOKUP(C179,'3.2 Prices and Deflators'!$B$3:$BJ$196,55,FALSE)</f>
        <v>9.6629221402067493</v>
      </c>
      <c r="N179" s="416">
        <f>L179/VLOOKUP(C179,'3.2 Prices and Deflators'!$B$3:$BJ$196,55,FALSE)</f>
        <v>2.3928481077913872</v>
      </c>
      <c r="O179">
        <f>VLOOKUP(C179,'3.2 Prices and Deflators'!$B$3:$BL$196,63,FALSE)</f>
        <v>1</v>
      </c>
      <c r="P179" s="439"/>
      <c r="Q179" s="439"/>
    </row>
    <row r="180" spans="1:17" hidden="1" x14ac:dyDescent="0.25">
      <c r="A180">
        <v>175</v>
      </c>
      <c r="B180" t="s">
        <v>559</v>
      </c>
      <c r="C180" s="213" t="s">
        <v>795</v>
      </c>
      <c r="D180" s="22">
        <v>48</v>
      </c>
      <c r="E180" s="423">
        <v>7.11</v>
      </c>
      <c r="F180" s="422">
        <v>67.215560640000007</v>
      </c>
      <c r="G180" s="416">
        <v>9.9563049198000009</v>
      </c>
      <c r="H180" s="422">
        <f>D180*VLOOKUP(C180,'3.2 Prices and Deflators'!$B$3:$BJ$196,46,FALSE)</f>
        <v>70.847563460495039</v>
      </c>
      <c r="I180" s="416">
        <f>E180*VLOOKUP(C180,'3.2 Prices and Deflators'!$B$3:$BJ$196,46,FALSE)</f>
        <v>10.494295337585829</v>
      </c>
      <c r="J180" s="421">
        <f>VLOOKUP(C180,'3.2 Prices and Deflators'!$B$3:$BL$197,61,FALSE)</f>
        <v>1.3260480264367325</v>
      </c>
      <c r="K180" s="417">
        <f t="shared" si="10"/>
        <v>89.131061532510529</v>
      </c>
      <c r="L180" s="416">
        <f t="shared" si="11"/>
        <v>13.202538489503121</v>
      </c>
      <c r="M180" s="420">
        <f>K180/VLOOKUP(C180,'3.2 Prices and Deflators'!$B$3:$BJ$196,55,FALSE)</f>
        <v>53.193516124037842</v>
      </c>
      <c r="N180" s="416">
        <f>L180/VLOOKUP(C180,'3.2 Prices and Deflators'!$B$3:$BJ$196,55,FALSE)</f>
        <v>7.8792895758731047</v>
      </c>
      <c r="O180">
        <f>VLOOKUP(C180,'3.2 Prices and Deflators'!$B$3:$BL$196,63,FALSE)</f>
        <v>0</v>
      </c>
    </row>
    <row r="181" spans="1:17" hidden="1" x14ac:dyDescent="0.25">
      <c r="A181">
        <v>176</v>
      </c>
      <c r="B181" t="s">
        <v>560</v>
      </c>
      <c r="C181" s="213" t="s">
        <v>796</v>
      </c>
      <c r="D181" s="22">
        <v>380.45</v>
      </c>
      <c r="E181" s="423">
        <v>31.95</v>
      </c>
      <c r="F181" s="422">
        <v>1306.9624530374999</v>
      </c>
      <c r="G181" s="416">
        <v>109.75805066249998</v>
      </c>
      <c r="H181" s="422">
        <f>D181*VLOOKUP(C181,'3.2 Prices and Deflators'!$B$3:$BJ$196,46,FALSE)</f>
        <v>1325.5165719322938</v>
      </c>
      <c r="I181" s="416">
        <f>E181*VLOOKUP(C181,'3.2 Prices and Deflators'!$B$3:$BJ$196,46,FALSE)</f>
        <v>111.31621625242946</v>
      </c>
      <c r="J181" s="421">
        <f>VLOOKUP(C181,'3.2 Prices and Deflators'!$B$3:$BL$197,61,FALSE)</f>
        <v>1.1812956682283546</v>
      </c>
      <c r="K181" s="417">
        <f t="shared" si="10"/>
        <v>1543.9090843103031</v>
      </c>
      <c r="L181" s="416">
        <f t="shared" si="11"/>
        <v>129.65670980079952</v>
      </c>
      <c r="M181" s="420">
        <f>K181/VLOOKUP(C181,'3.2 Prices and Deflators'!$B$3:$BJ$196,55,FALSE)</f>
        <v>369.86181510226601</v>
      </c>
      <c r="N181" s="416">
        <f>L181/VLOOKUP(C181,'3.2 Prices and Deflators'!$B$3:$BJ$196,55,FALSE)</f>
        <v>31.060809547949525</v>
      </c>
      <c r="O181">
        <f>VLOOKUP(C181,'3.2 Prices and Deflators'!$B$3:$BL$196,63,FALSE)</f>
        <v>0</v>
      </c>
    </row>
    <row r="182" spans="1:17" hidden="1" x14ac:dyDescent="0.25">
      <c r="A182">
        <v>177</v>
      </c>
      <c r="B182" t="s">
        <v>561</v>
      </c>
      <c r="C182" s="213" t="s">
        <v>797</v>
      </c>
      <c r="D182" s="22">
        <v>114.15</v>
      </c>
      <c r="E182" s="423">
        <v>13.33</v>
      </c>
      <c r="F182" s="422">
        <v>67.025447509499983</v>
      </c>
      <c r="G182" s="416">
        <v>7.8269751668999978</v>
      </c>
      <c r="H182" s="422">
        <f>D182*VLOOKUP(C182,'3.2 Prices and Deflators'!$B$3:$BJ$196,46,FALSE)</f>
        <v>66.715109054456576</v>
      </c>
      <c r="I182" s="416">
        <f>E182*VLOOKUP(C182,'3.2 Prices and Deflators'!$B$3:$BJ$196,46,FALSE)</f>
        <v>7.790735030187526</v>
      </c>
      <c r="J182" s="421">
        <f>VLOOKUP(C182,'3.2 Prices and Deflators'!$B$3:$BL$197,61,FALSE)</f>
        <v>1.5939964252658758</v>
      </c>
      <c r="K182" s="417">
        <f t="shared" si="10"/>
        <v>106.83832373198857</v>
      </c>
      <c r="L182" s="416">
        <f t="shared" si="11"/>
        <v>12.476170436683379</v>
      </c>
      <c r="M182" s="420">
        <f>K182/VLOOKUP(C182,'3.2 Prices and Deflators'!$B$3:$BJ$196,55,FALSE)</f>
        <v>121.20460108429651</v>
      </c>
      <c r="N182" s="416">
        <f>L182/VLOOKUP(C182,'3.2 Prices and Deflators'!$B$3:$BJ$196,55,FALSE)</f>
        <v>14.153809307522319</v>
      </c>
      <c r="O182">
        <f>VLOOKUP(C182,'3.2 Prices and Deflators'!$B$3:$BL$196,63,FALSE)</f>
        <v>0</v>
      </c>
    </row>
    <row r="183" spans="1:17" x14ac:dyDescent="0.25">
      <c r="A183">
        <v>178</v>
      </c>
      <c r="B183" t="s">
        <v>562</v>
      </c>
      <c r="C183" s="213" t="s">
        <v>798</v>
      </c>
      <c r="D183" s="22">
        <v>211.04</v>
      </c>
      <c r="E183" s="423">
        <v>20.83</v>
      </c>
      <c r="F183" s="422">
        <v>198.48874843679997</v>
      </c>
      <c r="G183" s="416">
        <v>19.591170536099995</v>
      </c>
      <c r="H183" s="422">
        <f>D183*VLOOKUP(C183,'3.2 Prices and Deflators'!$B$3:$BJ$196,46,FALSE)</f>
        <v>194.22201136000001</v>
      </c>
      <c r="I183" s="416">
        <f>E183*VLOOKUP(C183,'3.2 Prices and Deflators'!$B$3:$BJ$196,46,FALSE)</f>
        <v>19.170036469999999</v>
      </c>
      <c r="J183" s="421">
        <f>VLOOKUP(C183,'3.2 Prices and Deflators'!$B$3:$BL$197,61,FALSE)</f>
        <v>2.2769157613355597</v>
      </c>
      <c r="K183" s="417">
        <f t="shared" si="10"/>
        <v>451.94215976351876</v>
      </c>
      <c r="L183" s="416">
        <f t="shared" si="11"/>
        <v>44.607444976658904</v>
      </c>
      <c r="M183" s="420">
        <f>K183/VLOOKUP(C183,'3.2 Prices and Deflators'!$B$3:$BJ$196,55,FALSE)</f>
        <v>234.62194284745948</v>
      </c>
      <c r="N183" s="416">
        <f>L183/VLOOKUP(C183,'3.2 Prices and Deflators'!$B$3:$BJ$196,55,FALSE)</f>
        <v>23.157577092080082</v>
      </c>
      <c r="O183">
        <f>VLOOKUP(C183,'3.2 Prices and Deflators'!$B$3:$BL$196,63,FALSE)</f>
        <v>1</v>
      </c>
      <c r="P183" s="439"/>
      <c r="Q183" s="439"/>
    </row>
    <row r="184" spans="1:17" hidden="1" x14ac:dyDescent="0.25">
      <c r="A184">
        <v>179</v>
      </c>
      <c r="B184" t="s">
        <v>563</v>
      </c>
      <c r="C184" s="213" t="s">
        <v>799</v>
      </c>
      <c r="D184" s="22">
        <v>95.37</v>
      </c>
      <c r="E184" s="423">
        <v>11.7</v>
      </c>
      <c r="F184" s="422">
        <v>121.35690970919998</v>
      </c>
      <c r="G184" s="416">
        <v>14.888076371999997</v>
      </c>
      <c r="H184" s="422">
        <f>D184*VLOOKUP(C184,'3.2 Prices and Deflators'!$B$3:$BJ$196,46,FALSE)</f>
        <v>122.98877053596304</v>
      </c>
      <c r="I184" s="416">
        <f>E184*VLOOKUP(C184,'3.2 Prices and Deflators'!$B$3:$BJ$196,46,FALSE)</f>
        <v>15.088273201958346</v>
      </c>
      <c r="J184" s="421">
        <f>VLOOKUP(C184,'3.2 Prices and Deflators'!$B$3:$BL$197,61,FALSE)</f>
        <v>1.1677845394182753</v>
      </c>
      <c r="K184" s="417">
        <f t="shared" si="10"/>
        <v>141.71872290998331</v>
      </c>
      <c r="L184" s="416">
        <f t="shared" si="11"/>
        <v>17.386065408900123</v>
      </c>
      <c r="M184" s="420">
        <f>K184/VLOOKUP(C184,'3.2 Prices and Deflators'!$B$3:$BJ$196,55,FALSE)</f>
        <v>86.149705960277998</v>
      </c>
      <c r="N184" s="416">
        <f>L184/VLOOKUP(C184,'3.2 Prices and Deflators'!$B$3:$BJ$196,55,FALSE)</f>
        <v>10.568853515101736</v>
      </c>
      <c r="O184">
        <f>VLOOKUP(C184,'3.2 Prices and Deflators'!$B$3:$BL$196,63,FALSE)</f>
        <v>0</v>
      </c>
    </row>
    <row r="185" spans="1:17" hidden="1" x14ac:dyDescent="0.25">
      <c r="A185">
        <v>180</v>
      </c>
      <c r="B185" t="s">
        <v>564</v>
      </c>
      <c r="C185" s="213" t="s">
        <v>800</v>
      </c>
      <c r="D185" s="22">
        <v>25.49</v>
      </c>
      <c r="E185" s="423">
        <v>4.49</v>
      </c>
      <c r="F185" s="422">
        <v>28.479646649599996</v>
      </c>
      <c r="G185" s="416">
        <v>5.0166188095999997</v>
      </c>
      <c r="H185" s="422">
        <f>D185*VLOOKUP(C185,'3.2 Prices and Deflators'!$B$3:$BJ$196,46,FALSE)</f>
        <v>28.706384762773663</v>
      </c>
      <c r="I185" s="416">
        <f>E185*VLOOKUP(C185,'3.2 Prices and Deflators'!$B$3:$BJ$196,46,FALSE)</f>
        <v>5.0565581633916734</v>
      </c>
      <c r="J185" s="421">
        <f>VLOOKUP(C185,'3.2 Prices and Deflators'!$B$3:$BL$197,61,FALSE)</f>
        <v>1.3581880952838468</v>
      </c>
      <c r="K185" s="417">
        <f t="shared" si="10"/>
        <v>38.680717037377207</v>
      </c>
      <c r="L185" s="416">
        <f t="shared" si="11"/>
        <v>6.8135119457757423</v>
      </c>
      <c r="M185" s="420">
        <f>K185/VLOOKUP(C185,'3.2 Prices and Deflators'!$B$3:$BJ$196,55,FALSE)</f>
        <v>29.539183388906327</v>
      </c>
      <c r="N185" s="416">
        <f>L185/VLOOKUP(C185,'3.2 Prices and Deflators'!$B$3:$BJ$196,55,FALSE)</f>
        <v>5.203253566739483</v>
      </c>
      <c r="O185">
        <f>VLOOKUP(C185,'3.2 Prices and Deflators'!$B$3:$BL$196,63,FALSE)</f>
        <v>0</v>
      </c>
    </row>
    <row r="186" spans="1:17" x14ac:dyDescent="0.25">
      <c r="A186">
        <v>181</v>
      </c>
      <c r="B186" t="s">
        <v>565</v>
      </c>
      <c r="C186" s="213" t="s">
        <v>801</v>
      </c>
      <c r="D186" s="22">
        <v>10.25</v>
      </c>
      <c r="E186" s="423">
        <v>2.3199999999999998</v>
      </c>
      <c r="F186" s="422">
        <v>8295.6304034650002</v>
      </c>
      <c r="G186" s="416">
        <v>1877.6451254671999</v>
      </c>
      <c r="H186" s="422">
        <f>D186*VLOOKUP(C186,'3.2 Prices and Deflators'!$B$3:$BJ$196,46,FALSE)</f>
        <v>8189.8757046143846</v>
      </c>
      <c r="I186" s="416">
        <f>E186*VLOOKUP(C186,'3.2 Prices and Deflators'!$B$3:$BJ$196,46,FALSE)</f>
        <v>1853.7084521663776</v>
      </c>
      <c r="J186" s="421">
        <f>VLOOKUP(C186,'3.2 Prices and Deflators'!$B$3:$BL$197,61,FALSE)</f>
        <v>1.534523483638248</v>
      </c>
      <c r="K186" s="417">
        <f t="shared" si="10"/>
        <v>12729.839665700476</v>
      </c>
      <c r="L186" s="416">
        <f t="shared" si="11"/>
        <v>2881.2905389683028</v>
      </c>
      <c r="M186" s="420">
        <f>K186/VLOOKUP(C186,'3.2 Prices and Deflators'!$B$3:$BJ$196,55,FALSE)</f>
        <v>9.7069220665467491</v>
      </c>
      <c r="N186" s="416">
        <f>L186/VLOOKUP(C186,'3.2 Prices and Deflators'!$B$3:$BJ$196,55,FALSE)</f>
        <v>2.1970789457939959</v>
      </c>
      <c r="O186">
        <f>VLOOKUP(C186,'3.2 Prices and Deflators'!$B$3:$BL$196,63,FALSE)</f>
        <v>1</v>
      </c>
      <c r="P186" s="439"/>
      <c r="Q186" s="439"/>
    </row>
    <row r="187" spans="1:17" x14ac:dyDescent="0.25">
      <c r="A187">
        <v>182</v>
      </c>
      <c r="B187" t="s">
        <v>566</v>
      </c>
      <c r="C187" s="213" t="s">
        <v>802</v>
      </c>
      <c r="D187" s="22">
        <v>75.05</v>
      </c>
      <c r="E187" s="423">
        <v>9.83</v>
      </c>
      <c r="F187" s="422">
        <v>229.86303342899998</v>
      </c>
      <c r="G187" s="416">
        <v>30.107310041399998</v>
      </c>
      <c r="H187" s="422">
        <f>D187*VLOOKUP(C187,'3.2 Prices and Deflators'!$B$3:$BJ$196,46,FALSE)</f>
        <v>214.20871680397548</v>
      </c>
      <c r="I187" s="416">
        <f>E187*VLOOKUP(C187,'3.2 Prices and Deflators'!$B$3:$BJ$196,46,FALSE)</f>
        <v>28.056917870527368</v>
      </c>
      <c r="J187" s="421">
        <f>VLOOKUP(C187,'3.2 Prices and Deflators'!$B$3:$BL$197,61,FALSE)</f>
        <v>3.6972238206992643</v>
      </c>
      <c r="K187" s="417">
        <f t="shared" si="10"/>
        <v>849.85508269189006</v>
      </c>
      <c r="L187" s="416">
        <f t="shared" si="11"/>
        <v>111.31346386224223</v>
      </c>
      <c r="M187" s="420">
        <f>K187/VLOOKUP(C187,'3.2 Prices and Deflators'!$B$3:$BJ$196,55,FALSE)</f>
        <v>119.85910197821067</v>
      </c>
      <c r="N187" s="416">
        <f>L187/VLOOKUP(C187,'3.2 Prices and Deflators'!$B$3:$BJ$196,55,FALSE)</f>
        <v>15.699066921329926</v>
      </c>
      <c r="O187">
        <f>VLOOKUP(C187,'3.2 Prices and Deflators'!$B$3:$BL$196,63,FALSE)</f>
        <v>1</v>
      </c>
      <c r="P187" s="439"/>
      <c r="Q187" s="439"/>
    </row>
    <row r="188" spans="1:17" hidden="1" x14ac:dyDescent="0.25">
      <c r="A188">
        <v>183</v>
      </c>
      <c r="B188" t="s">
        <v>567</v>
      </c>
      <c r="C188" s="213" t="s">
        <v>803</v>
      </c>
      <c r="D188" s="22">
        <v>676.46</v>
      </c>
      <c r="E188" s="423">
        <v>48.53</v>
      </c>
      <c r="F188" s="422">
        <v>1501.7411999999999</v>
      </c>
      <c r="G188" s="416">
        <v>107.7366</v>
      </c>
      <c r="H188" s="422">
        <f>D188*VLOOKUP(C188,'3.2 Prices and Deflators'!$B$3:$BJ$196,46,FALSE)</f>
        <v>1297.7391246786487</v>
      </c>
      <c r="I188" s="416">
        <f>E188*VLOOKUP(C188,'3.2 Prices and Deflators'!$B$3:$BJ$196,46,FALSE)</f>
        <v>93.101262041591255</v>
      </c>
      <c r="J188" s="421">
        <f>VLOOKUP(C188,'3.2 Prices and Deflators'!$B$3:$BL$197,61,FALSE)</f>
        <v>1.0136411457454144</v>
      </c>
      <c r="K188" s="417">
        <f t="shared" si="10"/>
        <v>1522.2266705810935</v>
      </c>
      <c r="L188" s="416">
        <f t="shared" si="11"/>
        <v>109.20625066271541</v>
      </c>
      <c r="M188" s="420">
        <f>K188/VLOOKUP(C188,'3.2 Prices and Deflators'!$B$3:$BJ$196,55,FALSE)</f>
        <v>690.64231594504508</v>
      </c>
      <c r="N188" s="416">
        <f>L188/VLOOKUP(C188,'3.2 Prices and Deflators'!$B$3:$BJ$196,55,FALSE)</f>
        <v>49.547455271284392</v>
      </c>
      <c r="O188">
        <f>VLOOKUP(C188,'3.2 Prices and Deflators'!$B$3:$BL$196,63,FALSE)</f>
        <v>0</v>
      </c>
    </row>
    <row r="189" spans="1:17" hidden="1" x14ac:dyDescent="0.25">
      <c r="A189">
        <v>184</v>
      </c>
      <c r="B189" t="s">
        <v>568</v>
      </c>
      <c r="C189" s="213" t="s">
        <v>804</v>
      </c>
      <c r="D189" s="22">
        <v>549.57000000000005</v>
      </c>
      <c r="E189" s="423">
        <v>41.73</v>
      </c>
      <c r="F189" s="422">
        <v>379.82222573399997</v>
      </c>
      <c r="G189" s="416">
        <v>28.840696325999993</v>
      </c>
      <c r="H189" s="422">
        <f>D189*VLOOKUP(C189,'3.2 Prices and Deflators'!$B$3:$BJ$196,46,FALSE)</f>
        <v>385.93168551000002</v>
      </c>
      <c r="I189" s="416">
        <f>E189*VLOOKUP(C189,'3.2 Prices and Deflators'!$B$3:$BJ$196,46,FALSE)</f>
        <v>29.304600389999997</v>
      </c>
      <c r="J189" s="421">
        <f>VLOOKUP(C189,'3.2 Prices and Deflators'!$B$3:$BL$197,61,FALSE)</f>
        <v>1.1689125694053724</v>
      </c>
      <c r="K189" s="417">
        <f t="shared" si="10"/>
        <v>443.97897379999728</v>
      </c>
      <c r="L189" s="416">
        <f t="shared" si="11"/>
        <v>33.712252445864735</v>
      </c>
      <c r="M189" s="420">
        <f>K189/VLOOKUP(C189,'3.2 Prices and Deflators'!$B$3:$BJ$196,55,FALSE)</f>
        <v>645.26387862650722</v>
      </c>
      <c r="N189" s="416">
        <f>L189/VLOOKUP(C189,'3.2 Prices and Deflators'!$B$3:$BJ$196,55,FALSE)</f>
        <v>48.996236430453159</v>
      </c>
      <c r="O189">
        <f>VLOOKUP(C189,'3.2 Prices and Deflators'!$B$3:$BL$196,63,FALSE)</f>
        <v>0</v>
      </c>
    </row>
    <row r="190" spans="1:17" x14ac:dyDescent="0.25">
      <c r="A190">
        <v>185</v>
      </c>
      <c r="B190" t="s">
        <v>569</v>
      </c>
      <c r="C190" s="213" t="s">
        <v>805</v>
      </c>
      <c r="D190" s="22">
        <v>11.57</v>
      </c>
      <c r="E190" s="423">
        <v>2.5299999999999998</v>
      </c>
      <c r="F190" s="422">
        <v>5645.4035359292993</v>
      </c>
      <c r="G190" s="416">
        <v>1234.4745847796996</v>
      </c>
      <c r="H190" s="422">
        <f>D190*VLOOKUP(C190,'3.2 Prices and Deflators'!$B$3:$BJ$196,46,FALSE)</f>
        <v>5748.7834085460163</v>
      </c>
      <c r="I190" s="416">
        <f>E190*VLOOKUP(C190,'3.2 Prices and Deflators'!$B$3:$BJ$196,46,FALSE)</f>
        <v>1257.0805551963197</v>
      </c>
      <c r="J190" s="421">
        <f>VLOOKUP(C190,'3.2 Prices and Deflators'!$B$3:$BL$197,61,FALSE)</f>
        <v>1.8065130239632998</v>
      </c>
      <c r="K190" s="417">
        <f t="shared" si="10"/>
        <v>10198.495013184744</v>
      </c>
      <c r="L190" s="416">
        <f t="shared" si="11"/>
        <v>2230.0944151562139</v>
      </c>
      <c r="M190" s="420">
        <f>K190/VLOOKUP(C190,'3.2 Prices and Deflators'!$B$3:$BJ$196,55,FALSE)</f>
        <v>11.382333268434483</v>
      </c>
      <c r="N190" s="416">
        <f>L190/VLOOKUP(C190,'3.2 Prices and Deflators'!$B$3:$BJ$196,55,FALSE)</f>
        <v>2.4889631088279374</v>
      </c>
      <c r="O190">
        <f>VLOOKUP(C190,'3.2 Prices and Deflators'!$B$3:$BL$196,63,FALSE)</f>
        <v>1</v>
      </c>
      <c r="P190" s="439"/>
      <c r="Q190" s="439"/>
    </row>
    <row r="191" spans="1:17" hidden="1" x14ac:dyDescent="0.25">
      <c r="A191">
        <v>186</v>
      </c>
      <c r="B191" t="s">
        <v>570</v>
      </c>
      <c r="C191" s="213" t="s">
        <v>806</v>
      </c>
      <c r="D191" s="22">
        <v>764.62</v>
      </c>
      <c r="E191" s="423">
        <v>53.04</v>
      </c>
      <c r="F191" s="422">
        <v>764.62</v>
      </c>
      <c r="G191" s="416">
        <v>53.04</v>
      </c>
      <c r="H191" s="422">
        <f>D191*VLOOKUP(C191,'3.2 Prices and Deflators'!$B$3:$BJ$196,46,FALSE)</f>
        <v>764.62</v>
      </c>
      <c r="I191" s="416">
        <f>E191*VLOOKUP(C191,'3.2 Prices and Deflators'!$B$3:$BJ$196,46,FALSE)</f>
        <v>53.04</v>
      </c>
      <c r="J191" s="421">
        <f>VLOOKUP(C191,'3.2 Prices and Deflators'!$B$3:$BL$197,61,FALSE)</f>
        <v>1.1680799100564323</v>
      </c>
      <c r="K191" s="417">
        <f t="shared" si="10"/>
        <v>893.13726082734922</v>
      </c>
      <c r="L191" s="416">
        <f t="shared" si="11"/>
        <v>61.954958429393166</v>
      </c>
      <c r="M191" s="420">
        <f>K191/VLOOKUP(C191,'3.2 Prices and Deflators'!$B$3:$BJ$196,55,FALSE)</f>
        <v>893.13726082734922</v>
      </c>
      <c r="N191" s="416">
        <f>L191/VLOOKUP(C191,'3.2 Prices and Deflators'!$B$3:$BJ$196,55,FALSE)</f>
        <v>61.954958429393166</v>
      </c>
      <c r="O191">
        <f>VLOOKUP(C191,'3.2 Prices and Deflators'!$B$3:$BL$196,63,FALSE)</f>
        <v>0</v>
      </c>
    </row>
    <row r="192" spans="1:17" hidden="1" x14ac:dyDescent="0.25">
      <c r="A192">
        <v>187</v>
      </c>
      <c r="B192" t="s">
        <v>571</v>
      </c>
      <c r="C192" s="213" t="s">
        <v>807</v>
      </c>
      <c r="D192" s="22">
        <v>180.95</v>
      </c>
      <c r="E192" s="423">
        <v>18.63</v>
      </c>
      <c r="F192" s="422">
        <v>2587.2537438824997</v>
      </c>
      <c r="G192" s="416">
        <v>266.37489499049997</v>
      </c>
      <c r="H192" s="422">
        <f>D192*VLOOKUP(C192,'3.2 Prices and Deflators'!$B$3:$BJ$196,46,FALSE)</f>
        <v>2588.3099147756066</v>
      </c>
      <c r="I192" s="416">
        <f>E192*VLOOKUP(C192,'3.2 Prices and Deflators'!$B$3:$BJ$196,46,FALSE)</f>
        <v>266.48363477352615</v>
      </c>
      <c r="J192" s="421">
        <f>VLOOKUP(C192,'3.2 Prices and Deflators'!$B$3:$BL$197,61,FALSE)</f>
        <v>2.1715380184108311</v>
      </c>
      <c r="K192" s="417">
        <f t="shared" si="10"/>
        <v>5618.3198681166077</v>
      </c>
      <c r="L192" s="416">
        <f t="shared" si="11"/>
        <v>578.44321162206347</v>
      </c>
      <c r="M192" s="420">
        <f>K192/VLOOKUP(C192,'3.2 Prices and Deflators'!$B$3:$BJ$196,55,FALSE)</f>
        <v>216.28965847593875</v>
      </c>
      <c r="N192" s="416">
        <f>L192/VLOOKUP(C192,'3.2 Prices and Deflators'!$B$3:$BJ$196,55,FALSE)</f>
        <v>22.268451712665037</v>
      </c>
      <c r="O192">
        <f>VLOOKUP(C192,'3.2 Prices and Deflators'!$B$3:$BL$196,63,FALSE)</f>
        <v>0</v>
      </c>
    </row>
    <row r="193" spans="1:17" x14ac:dyDescent="0.25">
      <c r="A193">
        <v>188</v>
      </c>
      <c r="B193" t="s">
        <v>572</v>
      </c>
      <c r="C193" s="213" t="s">
        <v>808</v>
      </c>
      <c r="D193" s="22">
        <v>30.64</v>
      </c>
      <c r="E193" s="423">
        <v>5.13</v>
      </c>
      <c r="F193" s="422">
        <v>16305.4761587064</v>
      </c>
      <c r="G193" s="416">
        <v>2729.9964978512999</v>
      </c>
      <c r="H193" s="422">
        <f>D193*VLOOKUP(C193,'3.2 Prices and Deflators'!$B$3:$BJ$196,46,FALSE)</f>
        <v>15482.261302594423</v>
      </c>
      <c r="I193" s="416">
        <f>E193*VLOOKUP(C193,'3.2 Prices and Deflators'!$B$3:$BJ$196,46,FALSE)</f>
        <v>2592.1671175688439</v>
      </c>
      <c r="J193" s="421">
        <f>VLOOKUP(C193,'3.2 Prices and Deflators'!$B$3:$BL$197,61,FALSE)</f>
        <v>3.8457638652334554</v>
      </c>
      <c r="K193" s="417">
        <f t="shared" si="10"/>
        <v>62707.011016578683</v>
      </c>
      <c r="L193" s="416">
        <f t="shared" si="11"/>
        <v>10498.921883650411</v>
      </c>
      <c r="M193" s="420">
        <f>K193/VLOOKUP(C193,'3.2 Prices and Deflators'!$B$3:$BJ$196,55,FALSE)</f>
        <v>30.464273320883276</v>
      </c>
      <c r="N193" s="416">
        <f>L193/VLOOKUP(C193,'3.2 Prices and Deflators'!$B$3:$BJ$196,55,FALSE)</f>
        <v>5.100578398698798</v>
      </c>
      <c r="O193">
        <f>VLOOKUP(C193,'3.2 Prices and Deflators'!$B$3:$BL$196,63,FALSE)</f>
        <v>1</v>
      </c>
      <c r="P193" s="439"/>
      <c r="Q193" s="439"/>
    </row>
    <row r="194" spans="1:17" hidden="1" x14ac:dyDescent="0.25">
      <c r="A194">
        <v>189</v>
      </c>
      <c r="B194" t="s">
        <v>573</v>
      </c>
      <c r="C194" s="213" t="s">
        <v>809</v>
      </c>
      <c r="D194" s="22">
        <v>46.3</v>
      </c>
      <c r="E194" s="423">
        <v>6.92</v>
      </c>
      <c r="F194" s="422">
        <v>4638.9003716950001</v>
      </c>
      <c r="G194" s="416">
        <v>693.33024993800007</v>
      </c>
      <c r="H194" s="422">
        <f>D194*VLOOKUP(C194,'3.2 Prices and Deflators'!$B$3:$BJ$196,46,FALSE)</f>
        <v>4621.9727483659426</v>
      </c>
      <c r="I194" s="416">
        <f>E194*VLOOKUP(C194,'3.2 Prices and Deflators'!$B$3:$BJ$196,46,FALSE)</f>
        <v>690.80024662402434</v>
      </c>
      <c r="J194" s="421">
        <f>VLOOKUP(C194,'3.2 Prices and Deflators'!$B$3:$BL$197,61,FALSE)</f>
        <v>1.279425890903312</v>
      </c>
      <c r="K194" s="417">
        <f t="shared" si="10"/>
        <v>5935.1292408675808</v>
      </c>
      <c r="L194" s="416">
        <f t="shared" si="11"/>
        <v>887.06467271714178</v>
      </c>
      <c r="M194" s="420">
        <f>K194/VLOOKUP(C194,'3.2 Prices and Deflators'!$B$3:$BJ$196,55,FALSE)</f>
        <v>54.280171409095061</v>
      </c>
      <c r="N194" s="416">
        <f>L194/VLOOKUP(C194,'3.2 Prices and Deflators'!$B$3:$BJ$196,55,FALSE)</f>
        <v>8.1127167635191775</v>
      </c>
      <c r="O194">
        <f>VLOOKUP(C194,'3.2 Prices and Deflators'!$B$3:$BL$196,63,FALSE)</f>
        <v>0</v>
      </c>
    </row>
    <row r="195" spans="1:17" hidden="1" x14ac:dyDescent="0.25">
      <c r="A195">
        <v>190</v>
      </c>
      <c r="B195" t="s">
        <v>574</v>
      </c>
      <c r="C195" s="213" t="s">
        <v>810</v>
      </c>
      <c r="D195" s="22">
        <v>152.59</v>
      </c>
      <c r="E195" s="423">
        <v>16.46</v>
      </c>
      <c r="F195" s="422">
        <v>329.40761458099996</v>
      </c>
      <c r="G195" s="416">
        <v>35.533451313999997</v>
      </c>
      <c r="H195" s="422">
        <f>D195*VLOOKUP(C195,'3.2 Prices and Deflators'!$B$3:$BJ$196,46,FALSE)</f>
        <v>325.89878281647378</v>
      </c>
      <c r="I195" s="416">
        <f>E195*VLOOKUP(C195,'3.2 Prices and Deflators'!$B$3:$BJ$196,46,FALSE)</f>
        <v>35.154950948025153</v>
      </c>
      <c r="J195" s="421" t="e">
        <f>VLOOKUP(C195,'3.2 Prices and Deflators'!$B$3:$BL$197,61,FALSE)</f>
        <v>#DIV/0!</v>
      </c>
      <c r="K195" s="417" t="e">
        <f t="shared" si="10"/>
        <v>#DIV/0!</v>
      </c>
      <c r="L195" s="416" t="e">
        <f t="shared" si="11"/>
        <v>#DIV/0!</v>
      </c>
      <c r="M195" s="420" t="e">
        <f>K195/VLOOKUP(C195,'3.2 Prices and Deflators'!$B$3:$BJ$196,55,FALSE)</f>
        <v>#DIV/0!</v>
      </c>
      <c r="N195" s="416" t="e">
        <f>L195/VLOOKUP(C195,'3.2 Prices and Deflators'!$B$3:$BJ$196,55,FALSE)</f>
        <v>#DIV/0!</v>
      </c>
      <c r="O195">
        <f>VLOOKUP(C195,'3.2 Prices and Deflators'!$B$3:$BL$196,63,FALSE)</f>
        <v>0</v>
      </c>
    </row>
    <row r="196" spans="1:17" x14ac:dyDescent="0.25">
      <c r="A196">
        <v>191</v>
      </c>
      <c r="B196" t="s">
        <v>575</v>
      </c>
      <c r="C196" s="213" t="s">
        <v>811</v>
      </c>
      <c r="D196" s="22">
        <v>30.31</v>
      </c>
      <c r="E196" s="423">
        <v>5.09</v>
      </c>
      <c r="F196" s="422">
        <v>170994.66903397616</v>
      </c>
      <c r="G196" s="416">
        <v>28715.370022531792</v>
      </c>
      <c r="H196" s="422">
        <f>D196*VLOOKUP(C196,'3.2 Prices and Deflators'!$B$3:$BJ$196,46,FALSE)</f>
        <v>176464.6842372969</v>
      </c>
      <c r="I196" s="416">
        <f>E196*VLOOKUP(C196,'3.2 Prices and Deflators'!$B$3:$BJ$196,46,FALSE)</f>
        <v>29633.957201182489</v>
      </c>
      <c r="J196" s="421">
        <f>VLOOKUP(C196,'3.2 Prices and Deflators'!$B$3:$BL$197,61,FALSE)</f>
        <v>1.6148919927693814</v>
      </c>
      <c r="K196" s="417">
        <f t="shared" si="10"/>
        <v>276137.92182921857</v>
      </c>
      <c r="L196" s="416">
        <f t="shared" si="11"/>
        <v>46372.221118796522</v>
      </c>
      <c r="M196" s="420">
        <f>K196/VLOOKUP(C196,'3.2 Prices and Deflators'!$B$3:$BJ$196,55,FALSE)</f>
        <v>36.978120421079247</v>
      </c>
      <c r="N196" s="416">
        <f>L196/VLOOKUP(C196,'3.2 Prices and Deflators'!$B$3:$BJ$196,55,FALSE)</f>
        <v>6.209786636202355</v>
      </c>
      <c r="O196">
        <f>VLOOKUP(C196,'3.2 Prices and Deflators'!$B$3:$BL$196,63,FALSE)</f>
        <v>1</v>
      </c>
      <c r="P196" s="439"/>
      <c r="Q196" s="439"/>
    </row>
    <row r="197" spans="1:17" hidden="1" x14ac:dyDescent="0.25">
      <c r="A197">
        <v>192</v>
      </c>
      <c r="B197" t="s">
        <v>576</v>
      </c>
      <c r="C197" s="213" t="s">
        <v>812</v>
      </c>
      <c r="D197" s="22">
        <v>23.38</v>
      </c>
      <c r="E197" s="423">
        <v>4.22</v>
      </c>
      <c r="F197" s="422">
        <v>2655.2665999999999</v>
      </c>
      <c r="G197" s="416">
        <v>479.2654</v>
      </c>
      <c r="H197" s="422">
        <f>D197*VLOOKUP(C197,'3.2 Prices and Deflators'!$B$3:$BJ$196,46,FALSE)</f>
        <v>1646.4821511129792</v>
      </c>
      <c r="I197" s="416">
        <f>E197*VLOOKUP(C197,'3.2 Prices and Deflators'!$B$3:$BJ$196,46,FALSE)</f>
        <v>297.18369023510576</v>
      </c>
      <c r="J197" s="421">
        <f>VLOOKUP(C197,'3.2 Prices and Deflators'!$B$3:$BL$197,61,FALSE)</f>
        <v>0</v>
      </c>
      <c r="K197" s="417">
        <f t="shared" si="10"/>
        <v>0</v>
      </c>
      <c r="L197" s="416">
        <f t="shared" si="11"/>
        <v>0</v>
      </c>
      <c r="M197" s="420" t="e">
        <f>K197/VLOOKUP(C197,'3.2 Prices and Deflators'!$B$3:$BJ$196,55,FALSE)</f>
        <v>#REF!</v>
      </c>
      <c r="N197" s="416" t="e">
        <f>L197/VLOOKUP(C197,'3.2 Prices and Deflators'!$B$3:$BJ$196,55,FALSE)</f>
        <v>#REF!</v>
      </c>
      <c r="O197">
        <f>VLOOKUP(C197,'3.2 Prices and Deflators'!$B$3:$BL$196,63,FALSE)</f>
        <v>0</v>
      </c>
    </row>
    <row r="198" spans="1:17" hidden="1" x14ac:dyDescent="0.25">
      <c r="A198">
        <v>193</v>
      </c>
      <c r="B198" t="s">
        <v>577</v>
      </c>
      <c r="C198" s="213" t="s">
        <v>813</v>
      </c>
      <c r="D198" s="22">
        <v>12.9</v>
      </c>
      <c r="E198" s="423">
        <v>2.74</v>
      </c>
      <c r="F198" s="422">
        <v>27.812789451</v>
      </c>
      <c r="G198" s="416">
        <v>5.9075227206000003</v>
      </c>
      <c r="H198" s="422">
        <f>D198*VLOOKUP(C198,'3.2 Prices and Deflators'!$B$3:$BJ$196,46,FALSE)</f>
        <v>28.995057503916414</v>
      </c>
      <c r="I198" s="416">
        <f>E198*VLOOKUP(C198,'3.2 Prices and Deflators'!$B$3:$BJ$196,46,FALSE)</f>
        <v>6.1586401209868971</v>
      </c>
      <c r="J198" s="421">
        <f>VLOOKUP(C198,'3.2 Prices and Deflators'!$B$3:$BL$197,61,FALSE)</f>
        <v>2.1202933688859873</v>
      </c>
      <c r="K198" s="417">
        <f t="shared" si="10"/>
        <v>58.97127304317744</v>
      </c>
      <c r="L198" s="416">
        <f t="shared" si="11"/>
        <v>12.525681251031488</v>
      </c>
      <c r="M198" s="420">
        <f>K198/VLOOKUP(C198,'3.2 Prices and Deflators'!$B$3:$BJ$196,55,FALSE)</f>
        <v>12.68087597552492</v>
      </c>
      <c r="N198" s="416">
        <f>L198/VLOOKUP(C198,'3.2 Prices and Deflators'!$B$3:$BJ$196,55,FALSE)</f>
        <v>2.6934573777471535</v>
      </c>
      <c r="O198">
        <f>VLOOKUP(C198,'3.2 Prices and Deflators'!$B$3:$BL$196,63,FALSE)</f>
        <v>0</v>
      </c>
    </row>
    <row r="199" spans="1:17" hidden="1" x14ac:dyDescent="0.25">
      <c r="A199" s="96">
        <v>194</v>
      </c>
      <c r="B199" s="96" t="s">
        <v>578</v>
      </c>
      <c r="C199" s="214" t="s">
        <v>814</v>
      </c>
      <c r="D199" s="419"/>
      <c r="E199" s="418"/>
      <c r="F199"/>
      <c r="G199" s="36"/>
      <c r="H199" s="96"/>
      <c r="I199" s="194"/>
      <c r="J199" s="198"/>
      <c r="K199" s="417">
        <f t="shared" si="10"/>
        <v>0</v>
      </c>
      <c r="L199" s="416">
        <f t="shared" si="11"/>
        <v>0</v>
      </c>
      <c r="M199" s="96"/>
      <c r="N199" s="194"/>
      <c r="O199">
        <f>VLOOKUP(C199,'3.2 Prices and Deflators'!$B$3:$BL$196,63,FALSE)</f>
        <v>0</v>
      </c>
    </row>
    <row r="200" spans="1:17" x14ac:dyDescent="0.25">
      <c r="A200" s="410"/>
      <c r="B200" s="410"/>
      <c r="C200" s="415"/>
      <c r="D200" s="414"/>
      <c r="E200" s="413"/>
      <c r="H200" s="410"/>
      <c r="I200" s="411"/>
      <c r="J200" s="412"/>
      <c r="K200" s="410"/>
      <c r="L200" s="411"/>
      <c r="M200" s="410"/>
      <c r="N200" s="411"/>
      <c r="O200" s="410">
        <f>SUBTOTAL(9,O6:O199)</f>
        <v>62</v>
      </c>
    </row>
  </sheetData>
  <autoFilter ref="A2:O199" xr:uid="{7FCB7D98-B674-4BA7-A8B3-88FC06FE5E0C}">
    <filterColumn colId="14">
      <filters blank="1">
        <filter val="1"/>
        <filter val="A3 country"/>
      </filters>
    </filterColumn>
  </autoFilter>
  <mergeCells count="1">
    <mergeCell ref="F1:G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U777"/>
  <sheetViews>
    <sheetView zoomScale="85" zoomScaleNormal="85" workbookViewId="0">
      <pane ySplit="1" topLeftCell="A2" activePane="bottomLeft" state="frozen"/>
      <selection pane="bottomLeft" activeCell="Q26" sqref="Q26"/>
    </sheetView>
  </sheetViews>
  <sheetFormatPr defaultRowHeight="15" x14ac:dyDescent="0.25"/>
  <cols>
    <col min="1" max="1" width="31.140625" style="2" customWidth="1"/>
    <col min="2" max="2" width="11.28515625" style="22" customWidth="1"/>
    <col min="3" max="3" width="9.42578125" style="22" customWidth="1"/>
    <col min="4" max="4" width="8.5703125" customWidth="1"/>
    <col min="5" max="5" width="14" customWidth="1"/>
    <col min="6" max="6" width="14.85546875" customWidth="1"/>
    <col min="7" max="7" width="14.42578125" customWidth="1"/>
    <col min="8" max="8" width="7.85546875" customWidth="1"/>
    <col min="9" max="9" width="13.140625" style="4" customWidth="1"/>
    <col min="10" max="10" width="7.5703125" style="22" customWidth="1"/>
    <col min="11" max="12" width="9.140625" style="23" customWidth="1"/>
    <col min="13" max="13" width="9.7109375" style="23" customWidth="1"/>
    <col min="14" max="16" width="9.7109375" style="24" customWidth="1"/>
    <col min="17" max="19" width="13.5703125" style="4" customWidth="1"/>
  </cols>
  <sheetData>
    <row r="1" spans="1:19" s="9" customFormat="1" ht="93.75" customHeight="1" x14ac:dyDescent="0.25">
      <c r="A1" s="5" t="s">
        <v>188</v>
      </c>
      <c r="B1" s="5" t="s">
        <v>1069</v>
      </c>
      <c r="C1" s="5" t="s">
        <v>1070</v>
      </c>
      <c r="D1" s="5" t="s">
        <v>1071</v>
      </c>
      <c r="E1" s="5" t="s">
        <v>1072</v>
      </c>
      <c r="F1" s="5" t="s">
        <v>1073</v>
      </c>
      <c r="G1" s="5" t="s">
        <v>1074</v>
      </c>
      <c r="H1" s="5" t="s">
        <v>49</v>
      </c>
      <c r="I1" s="6" t="s">
        <v>1075</v>
      </c>
      <c r="J1" s="5" t="s">
        <v>1076</v>
      </c>
      <c r="K1" s="7" t="s">
        <v>1077</v>
      </c>
      <c r="L1" s="7" t="s">
        <v>1078</v>
      </c>
      <c r="M1" s="7" t="s">
        <v>1079</v>
      </c>
      <c r="N1" s="8" t="s">
        <v>1080</v>
      </c>
      <c r="O1" s="7" t="s">
        <v>1081</v>
      </c>
      <c r="P1" s="8" t="s">
        <v>1082</v>
      </c>
      <c r="Q1" s="25" t="s">
        <v>1083</v>
      </c>
      <c r="R1" s="25" t="s">
        <v>1084</v>
      </c>
      <c r="S1" s="6" t="s">
        <v>1085</v>
      </c>
    </row>
    <row r="2" spans="1:19" x14ac:dyDescent="0.25">
      <c r="A2" s="1" t="s">
        <v>1086</v>
      </c>
      <c r="B2" s="3"/>
      <c r="C2" s="3">
        <v>4</v>
      </c>
      <c r="D2" s="10"/>
      <c r="E2" s="10"/>
      <c r="F2" s="10"/>
      <c r="G2" s="10" t="s">
        <v>1087</v>
      </c>
      <c r="H2" s="10">
        <v>2010</v>
      </c>
      <c r="I2" s="11"/>
      <c r="J2" s="3"/>
      <c r="K2" s="12"/>
      <c r="L2" s="12"/>
      <c r="M2" s="11">
        <v>46.452460999999992</v>
      </c>
      <c r="N2" s="13">
        <f t="shared" ref="N2:N33" si="0">1/M2</f>
        <v>2.1527384738561004E-2</v>
      </c>
      <c r="O2" s="11">
        <v>39.35</v>
      </c>
      <c r="P2" s="13">
        <f>1/O2</f>
        <v>2.5412960609911054E-2</v>
      </c>
      <c r="Q2" s="26">
        <f t="shared" ref="Q2:Q65" si="1">I2*K2*L2*N2</f>
        <v>0</v>
      </c>
      <c r="R2" s="26">
        <f t="shared" ref="R2:R65" si="2">I2*K2*L2*P2</f>
        <v>0</v>
      </c>
      <c r="S2" s="11">
        <v>25.599121336005211</v>
      </c>
    </row>
    <row r="3" spans="1:19" x14ac:dyDescent="0.25">
      <c r="A3" s="14" t="s">
        <v>1088</v>
      </c>
      <c r="B3" s="3" t="s">
        <v>1089</v>
      </c>
      <c r="C3" s="3">
        <v>4</v>
      </c>
      <c r="D3" s="10" t="s">
        <v>1090</v>
      </c>
      <c r="E3" s="10" t="s">
        <v>1091</v>
      </c>
      <c r="F3" s="10" t="s">
        <v>1087</v>
      </c>
      <c r="G3" s="10" t="s">
        <v>1087</v>
      </c>
      <c r="H3" s="10">
        <v>2010</v>
      </c>
      <c r="I3" s="11">
        <v>55285</v>
      </c>
      <c r="J3" s="3" t="s">
        <v>1092</v>
      </c>
      <c r="K3" s="12">
        <v>1</v>
      </c>
      <c r="L3" s="12"/>
      <c r="M3" s="15">
        <v>103.93644334999999</v>
      </c>
      <c r="N3" s="13">
        <f t="shared" si="0"/>
        <v>9.6212643781984873E-3</v>
      </c>
      <c r="O3" s="11">
        <v>44.564745209999998</v>
      </c>
      <c r="P3" s="13">
        <f t="shared" ref="P3:P11" si="3">1/O3</f>
        <v>2.2439262140684414E-2</v>
      </c>
      <c r="Q3" s="26">
        <f t="shared" si="1"/>
        <v>0</v>
      </c>
      <c r="R3" s="26">
        <f t="shared" si="2"/>
        <v>0</v>
      </c>
      <c r="S3" s="11">
        <v>307.05920447510942</v>
      </c>
    </row>
    <row r="4" spans="1:19" x14ac:dyDescent="0.25">
      <c r="A4" s="1" t="s">
        <v>1093</v>
      </c>
      <c r="B4" s="3" t="s">
        <v>1094</v>
      </c>
      <c r="C4" s="3">
        <v>4</v>
      </c>
      <c r="D4" s="10" t="s">
        <v>1090</v>
      </c>
      <c r="E4" s="10" t="s">
        <v>1095</v>
      </c>
      <c r="F4" s="10" t="s">
        <v>1096</v>
      </c>
      <c r="G4" s="10" t="s">
        <v>1087</v>
      </c>
      <c r="H4" s="10">
        <v>2008</v>
      </c>
      <c r="I4" s="11">
        <v>27945</v>
      </c>
      <c r="J4" s="3" t="s">
        <v>1092</v>
      </c>
      <c r="K4" s="12">
        <v>1</v>
      </c>
      <c r="L4" s="12">
        <v>1.0272194238078418</v>
      </c>
      <c r="M4" s="11">
        <v>74.385983329999988</v>
      </c>
      <c r="N4" s="406">
        <f t="shared" si="0"/>
        <v>1.3443392897875404E-2</v>
      </c>
      <c r="O4" s="11">
        <v>40.296392829999995</v>
      </c>
      <c r="P4" s="13">
        <f t="shared" si="3"/>
        <v>2.4816117021162168E-2</v>
      </c>
      <c r="Q4" s="26">
        <f>I4*K4*L4*N4</f>
        <v>385.90128829732237</v>
      </c>
      <c r="R4" s="26">
        <f t="shared" si="2"/>
        <v>712.36269011501349</v>
      </c>
      <c r="S4" s="11">
        <v>304.96239438678407</v>
      </c>
    </row>
    <row r="5" spans="1:19" x14ac:dyDescent="0.25">
      <c r="A5" s="1" t="s">
        <v>1097</v>
      </c>
      <c r="B5" s="3"/>
      <c r="C5" s="3">
        <v>4</v>
      </c>
      <c r="D5" s="10"/>
      <c r="E5" s="10"/>
      <c r="F5" s="10"/>
      <c r="G5" s="10" t="s">
        <v>1087</v>
      </c>
      <c r="H5" s="10">
        <v>2010</v>
      </c>
      <c r="I5" s="11"/>
      <c r="J5" s="3"/>
      <c r="K5" s="12"/>
      <c r="L5" s="12"/>
      <c r="M5" s="11">
        <v>0.75504499999999997</v>
      </c>
      <c r="N5" s="13">
        <f t="shared" si="0"/>
        <v>1.3244243720572946</v>
      </c>
      <c r="O5" s="11">
        <v>0.71524807999999995</v>
      </c>
      <c r="P5" s="13">
        <f t="shared" si="3"/>
        <v>1.3981163011300919</v>
      </c>
      <c r="Q5" s="26">
        <f t="shared" si="1"/>
        <v>0</v>
      </c>
      <c r="R5" s="26">
        <f t="shared" si="2"/>
        <v>0</v>
      </c>
      <c r="S5" s="11">
        <v>3211.8910321277767</v>
      </c>
    </row>
    <row r="6" spans="1:19" x14ac:dyDescent="0.25">
      <c r="A6" s="1" t="s">
        <v>1098</v>
      </c>
      <c r="B6" s="3" t="s">
        <v>1094</v>
      </c>
      <c r="C6" s="3">
        <v>4</v>
      </c>
      <c r="D6" s="10" t="s">
        <v>1090</v>
      </c>
      <c r="E6" s="10" t="s">
        <v>1095</v>
      </c>
      <c r="F6" s="10" t="s">
        <v>1096</v>
      </c>
      <c r="G6" s="10" t="s">
        <v>1087</v>
      </c>
      <c r="H6" s="10">
        <v>1999</v>
      </c>
      <c r="I6" s="11">
        <v>224136200</v>
      </c>
      <c r="J6" s="3" t="s">
        <v>1092</v>
      </c>
      <c r="K6" s="12">
        <v>1</v>
      </c>
      <c r="L6" s="12">
        <v>149.73522602442796</v>
      </c>
      <c r="M6" s="11">
        <v>91.905720340000002</v>
      </c>
      <c r="N6" s="13">
        <f t="shared" si="0"/>
        <v>1.0880715545240892E-2</v>
      </c>
      <c r="O6" s="11">
        <v>69.201528690000004</v>
      </c>
      <c r="P6" s="538">
        <f t="shared" si="3"/>
        <v>1.4450547826474612E-2</v>
      </c>
      <c r="Q6" s="26">
        <f>I6*K6*L6*N6</f>
        <v>365168614.56609076</v>
      </c>
      <c r="R6" s="26">
        <f>I6*K6*L6*P6</f>
        <v>484976057.64749748</v>
      </c>
      <c r="S6" s="11">
        <v>244.1447037302095</v>
      </c>
    </row>
    <row r="7" spans="1:19" x14ac:dyDescent="0.25">
      <c r="A7" s="1" t="s">
        <v>1099</v>
      </c>
      <c r="B7" s="3"/>
      <c r="C7" s="3">
        <v>4</v>
      </c>
      <c r="D7" s="10"/>
      <c r="E7" s="10"/>
      <c r="F7" s="10"/>
      <c r="G7" s="10" t="s">
        <v>1087</v>
      </c>
      <c r="H7" s="10">
        <v>2010</v>
      </c>
      <c r="I7" s="11"/>
      <c r="J7" s="3"/>
      <c r="K7" s="12"/>
      <c r="L7" s="12"/>
      <c r="M7" s="11">
        <v>2.7</v>
      </c>
      <c r="N7" s="13">
        <f t="shared" si="0"/>
        <v>0.37037037037037035</v>
      </c>
      <c r="O7" s="11">
        <v>1.7926350200000001</v>
      </c>
      <c r="P7" s="13">
        <f t="shared" si="3"/>
        <v>0.55783803665734477</v>
      </c>
      <c r="Q7" s="26">
        <f t="shared" si="1"/>
        <v>0</v>
      </c>
      <c r="R7" s="26">
        <f t="shared" si="2"/>
        <v>0</v>
      </c>
      <c r="S7" s="11">
        <v>1055.741816111271</v>
      </c>
    </row>
    <row r="8" spans="1:19" x14ac:dyDescent="0.25">
      <c r="A8" s="14" t="s">
        <v>1100</v>
      </c>
      <c r="B8" s="3" t="s">
        <v>1089</v>
      </c>
      <c r="C8" s="3">
        <v>4</v>
      </c>
      <c r="D8" s="10" t="s">
        <v>1090</v>
      </c>
      <c r="E8" s="10" t="s">
        <v>1101</v>
      </c>
      <c r="F8" s="10" t="s">
        <v>1087</v>
      </c>
      <c r="G8" s="10" t="s">
        <v>1087</v>
      </c>
      <c r="H8" s="10">
        <v>2010</v>
      </c>
      <c r="I8" s="11">
        <v>3900</v>
      </c>
      <c r="J8" s="3" t="s">
        <v>1092</v>
      </c>
      <c r="K8" s="12">
        <v>1</v>
      </c>
      <c r="L8" s="12">
        <v>1</v>
      </c>
      <c r="M8" s="11">
        <v>3.8962951500000003</v>
      </c>
      <c r="N8" s="13">
        <f t="shared" si="0"/>
        <v>0.25665406790345435</v>
      </c>
      <c r="O8" s="11">
        <v>2.2394681800000003</v>
      </c>
      <c r="P8" s="13">
        <f t="shared" si="3"/>
        <v>0.44653458751086156</v>
      </c>
      <c r="Q8" s="26">
        <f>I8*K8*L8*N8</f>
        <v>1000.950864823472</v>
      </c>
      <c r="R8" s="26">
        <f>I8*K8*L8*P8</f>
        <v>1741.4848912923601</v>
      </c>
      <c r="S8" s="11">
        <v>580.73104387777664</v>
      </c>
    </row>
    <row r="9" spans="1:19" x14ac:dyDescent="0.25">
      <c r="A9" s="1" t="s">
        <v>1102</v>
      </c>
      <c r="B9" s="3"/>
      <c r="C9" s="3">
        <v>4</v>
      </c>
      <c r="D9" s="10"/>
      <c r="E9" s="10"/>
      <c r="F9" s="10"/>
      <c r="G9" s="10" t="s">
        <v>1087</v>
      </c>
      <c r="H9" s="10">
        <v>2010</v>
      </c>
      <c r="I9" s="11"/>
      <c r="J9" s="3"/>
      <c r="K9" s="12"/>
      <c r="L9" s="12"/>
      <c r="M9" s="11">
        <v>373.66050000000007</v>
      </c>
      <c r="N9" s="13">
        <f t="shared" si="0"/>
        <v>2.6762261464618278E-3</v>
      </c>
      <c r="O9" s="11">
        <v>205.75132758999999</v>
      </c>
      <c r="P9" s="13">
        <f t="shared" si="3"/>
        <v>4.8602359543103253E-3</v>
      </c>
      <c r="Q9" s="26">
        <f t="shared" si="1"/>
        <v>0</v>
      </c>
      <c r="R9" s="26">
        <f t="shared" si="2"/>
        <v>0</v>
      </c>
      <c r="S9" s="11">
        <v>176.84532074964469</v>
      </c>
    </row>
    <row r="10" spans="1:19" x14ac:dyDescent="0.25">
      <c r="A10" s="1" t="s">
        <v>1103</v>
      </c>
      <c r="B10" s="3" t="s">
        <v>1094</v>
      </c>
      <c r="C10" s="3">
        <v>4</v>
      </c>
      <c r="D10" s="10" t="s">
        <v>1090</v>
      </c>
      <c r="E10" s="10" t="s">
        <v>1095</v>
      </c>
      <c r="F10" s="10" t="s">
        <v>1096</v>
      </c>
      <c r="G10" s="10" t="s">
        <v>1087</v>
      </c>
      <c r="H10" s="10">
        <v>2006</v>
      </c>
      <c r="I10" s="11">
        <v>2150.6</v>
      </c>
      <c r="J10" s="3" t="s">
        <v>1104</v>
      </c>
      <c r="K10" s="12">
        <v>4.333333333333333</v>
      </c>
      <c r="L10" s="12">
        <v>1.1775830770702294</v>
      </c>
      <c r="M10" s="11">
        <v>1.09016</v>
      </c>
      <c r="N10" s="13">
        <f t="shared" si="0"/>
        <v>0.91729654362662361</v>
      </c>
      <c r="O10" s="11">
        <v>1.5303854100000001</v>
      </c>
      <c r="P10" s="13">
        <f t="shared" si="3"/>
        <v>0.65343017090054456</v>
      </c>
      <c r="Q10" s="26">
        <f t="shared" si="1"/>
        <v>10066.605560074991</v>
      </c>
      <c r="R10" s="26">
        <f t="shared" si="2"/>
        <v>7170.8803845505499</v>
      </c>
      <c r="S10" s="11">
        <v>3569.1211671599522</v>
      </c>
    </row>
    <row r="11" spans="1:19" x14ac:dyDescent="0.25">
      <c r="A11" s="1" t="s">
        <v>1105</v>
      </c>
      <c r="B11" s="3" t="s">
        <v>1094</v>
      </c>
      <c r="C11" s="3">
        <v>4</v>
      </c>
      <c r="D11" s="10" t="s">
        <v>1090</v>
      </c>
      <c r="E11" s="10" t="s">
        <v>1095</v>
      </c>
      <c r="F11" s="10" t="s">
        <v>1096</v>
      </c>
      <c r="G11" s="10" t="s">
        <v>1087</v>
      </c>
      <c r="H11" s="10">
        <v>2002</v>
      </c>
      <c r="I11" s="11">
        <v>3749</v>
      </c>
      <c r="J11" s="3" t="s">
        <v>1092</v>
      </c>
      <c r="K11" s="12">
        <v>1</v>
      </c>
      <c r="L11" s="12">
        <v>1.11568044180568</v>
      </c>
      <c r="M11" s="11">
        <v>0.75504499999999997</v>
      </c>
      <c r="N11" s="13">
        <f t="shared" si="0"/>
        <v>1.3244243720572946</v>
      </c>
      <c r="O11" s="11">
        <v>0.85223572999999997</v>
      </c>
      <c r="P11" s="13">
        <f t="shared" si="3"/>
        <v>1.1733842701009496</v>
      </c>
      <c r="Q11" s="26">
        <f t="shared" si="1"/>
        <v>5539.6512477130427</v>
      </c>
      <c r="R11" s="26">
        <f t="shared" si="2"/>
        <v>4907.8979313968612</v>
      </c>
      <c r="S11" s="11">
        <v>3694.328097556765</v>
      </c>
    </row>
    <row r="12" spans="1:19" x14ac:dyDescent="0.25">
      <c r="A12" s="1" t="s">
        <v>1106</v>
      </c>
      <c r="B12" s="3" t="s">
        <v>1094</v>
      </c>
      <c r="C12" s="3">
        <v>4</v>
      </c>
      <c r="D12" s="10" t="s">
        <v>1090</v>
      </c>
      <c r="E12" s="10" t="s">
        <v>1095</v>
      </c>
      <c r="F12" s="10" t="s">
        <v>1096</v>
      </c>
      <c r="G12" s="10" t="s">
        <v>1087</v>
      </c>
      <c r="H12" s="10">
        <v>2008</v>
      </c>
      <c r="I12" s="11">
        <v>190</v>
      </c>
      <c r="J12" s="3" t="s">
        <v>1092</v>
      </c>
      <c r="K12" s="12">
        <v>1</v>
      </c>
      <c r="L12" s="12">
        <v>0.92188042823038896</v>
      </c>
      <c r="M12" s="11">
        <v>0.80259999999999998</v>
      </c>
      <c r="N12" s="13">
        <f t="shared" si="0"/>
        <v>1.2459506603538499</v>
      </c>
      <c r="O12" s="11"/>
      <c r="P12" s="13"/>
      <c r="Q12" s="26">
        <f t="shared" si="1"/>
        <v>218.23733038097919</v>
      </c>
      <c r="R12" s="26">
        <f t="shared" si="2"/>
        <v>0</v>
      </c>
      <c r="S12" s="11">
        <v>285.17166641042684</v>
      </c>
    </row>
    <row r="13" spans="1:19" x14ac:dyDescent="0.25">
      <c r="A13" s="1" t="s">
        <v>1107</v>
      </c>
      <c r="B13" s="3" t="s">
        <v>1094</v>
      </c>
      <c r="C13" s="3">
        <v>4</v>
      </c>
      <c r="D13" s="10" t="s">
        <v>1090</v>
      </c>
      <c r="E13" s="10" t="s">
        <v>1095</v>
      </c>
      <c r="F13" s="10" t="s">
        <v>1096</v>
      </c>
      <c r="G13" s="10" t="s">
        <v>1087</v>
      </c>
      <c r="H13" s="10">
        <v>2007</v>
      </c>
      <c r="I13" s="11">
        <v>32</v>
      </c>
      <c r="J13" s="3" t="s">
        <v>1108</v>
      </c>
      <c r="K13" s="12">
        <f>40*52/12</f>
        <v>173.33333333333334</v>
      </c>
      <c r="L13" s="12">
        <v>0.92188042823038896</v>
      </c>
      <c r="M13" s="11">
        <v>1</v>
      </c>
      <c r="N13" s="13">
        <f t="shared" si="0"/>
        <v>1</v>
      </c>
      <c r="O13" s="11">
        <v>0.72561970999999992</v>
      </c>
      <c r="P13" s="13">
        <f t="shared" ref="P13:P44" si="4">1/O13</f>
        <v>1.3781323553077136</v>
      </c>
      <c r="Q13" s="26">
        <f t="shared" si="1"/>
        <v>5113.3634419178907</v>
      </c>
      <c r="R13" s="26">
        <f t="shared" si="2"/>
        <v>7046.8916037546596</v>
      </c>
      <c r="S13" s="11">
        <v>2043.4361861435893</v>
      </c>
    </row>
    <row r="14" spans="1:19" x14ac:dyDescent="0.25">
      <c r="A14" s="1" t="s">
        <v>1109</v>
      </c>
      <c r="B14" s="3" t="s">
        <v>1094</v>
      </c>
      <c r="C14" s="3">
        <v>4</v>
      </c>
      <c r="D14" s="10" t="s">
        <v>1110</v>
      </c>
      <c r="E14" s="10" t="s">
        <v>1095</v>
      </c>
      <c r="F14" s="10" t="s">
        <v>1096</v>
      </c>
      <c r="G14" s="10" t="s">
        <v>1087</v>
      </c>
      <c r="H14" s="10">
        <v>2006</v>
      </c>
      <c r="I14" s="11">
        <v>899</v>
      </c>
      <c r="J14" s="3" t="s">
        <v>1092</v>
      </c>
      <c r="K14" s="12">
        <v>1</v>
      </c>
      <c r="L14" s="12">
        <v>1.16583016153694</v>
      </c>
      <c r="M14" s="10">
        <v>0.38</v>
      </c>
      <c r="N14" s="13">
        <f t="shared" si="0"/>
        <v>2.6315789473684212</v>
      </c>
      <c r="O14" s="11">
        <v>0.32676654585390003</v>
      </c>
      <c r="P14" s="13">
        <f t="shared" si="4"/>
        <v>3.0602887984962455</v>
      </c>
      <c r="Q14" s="26">
        <f t="shared" si="1"/>
        <v>2758.1087242676554</v>
      </c>
      <c r="R14" s="26">
        <f t="shared" si="2"/>
        <v>3207.4315088862086</v>
      </c>
      <c r="S14" s="11">
        <v>1248.4494038199671</v>
      </c>
    </row>
    <row r="15" spans="1:19" x14ac:dyDescent="0.25">
      <c r="A15" s="1" t="s">
        <v>1111</v>
      </c>
      <c r="B15" s="3"/>
      <c r="C15" s="3">
        <v>4</v>
      </c>
      <c r="D15" s="10"/>
      <c r="E15" s="10"/>
      <c r="F15" s="10"/>
      <c r="G15" s="10" t="s">
        <v>1087</v>
      </c>
      <c r="H15" s="10">
        <v>2010</v>
      </c>
      <c r="I15" s="11"/>
      <c r="J15" s="3"/>
      <c r="K15" s="12"/>
      <c r="L15" s="12">
        <v>1.1341669735955171</v>
      </c>
      <c r="M15" s="11">
        <v>69.649291669999997</v>
      </c>
      <c r="N15" s="13">
        <f t="shared" si="0"/>
        <v>1.4357647809801481E-2</v>
      </c>
      <c r="O15" s="11">
        <v>28.269398540000005</v>
      </c>
      <c r="P15" s="13">
        <f t="shared" si="4"/>
        <v>3.5373939724435317E-2</v>
      </c>
      <c r="Q15" s="26">
        <f t="shared" si="1"/>
        <v>0</v>
      </c>
      <c r="R15" s="26">
        <f t="shared" si="2"/>
        <v>0</v>
      </c>
      <c r="S15" s="11">
        <v>48.449289300404331</v>
      </c>
    </row>
    <row r="16" spans="1:19" x14ac:dyDescent="0.25">
      <c r="A16" s="1" t="s">
        <v>1112</v>
      </c>
      <c r="B16" s="3"/>
      <c r="C16" s="3">
        <v>4</v>
      </c>
      <c r="D16" s="10"/>
      <c r="E16" s="10"/>
      <c r="F16" s="10"/>
      <c r="G16" s="10" t="s">
        <v>1087</v>
      </c>
      <c r="H16" s="10">
        <v>2010</v>
      </c>
      <c r="I16" s="11"/>
      <c r="J16" s="3"/>
      <c r="K16" s="12"/>
      <c r="L16" s="12"/>
      <c r="M16" s="11">
        <v>2</v>
      </c>
      <c r="N16" s="13">
        <f t="shared" si="0"/>
        <v>0.5</v>
      </c>
      <c r="O16" s="11">
        <v>1.3199999999999998</v>
      </c>
      <c r="P16" s="13">
        <f t="shared" si="4"/>
        <v>0.75757575757575768</v>
      </c>
      <c r="Q16" s="26">
        <f t="shared" si="1"/>
        <v>0</v>
      </c>
      <c r="R16" s="26">
        <f t="shared" si="2"/>
        <v>0</v>
      </c>
      <c r="S16" s="11">
        <v>1304.9294454372512</v>
      </c>
    </row>
    <row r="17" spans="1:21" x14ac:dyDescent="0.25">
      <c r="A17" s="1" t="s">
        <v>1113</v>
      </c>
      <c r="B17" s="3" t="s">
        <v>1094</v>
      </c>
      <c r="C17" s="3">
        <v>4</v>
      </c>
      <c r="D17" s="10" t="s">
        <v>1090</v>
      </c>
      <c r="E17" s="10" t="s">
        <v>1095</v>
      </c>
      <c r="F17" s="10" t="s">
        <v>1096</v>
      </c>
      <c r="G17" s="10" t="s">
        <v>1087</v>
      </c>
      <c r="H17" s="10">
        <v>2004</v>
      </c>
      <c r="I17" s="11">
        <v>466717</v>
      </c>
      <c r="J17" s="3" t="s">
        <v>1092</v>
      </c>
      <c r="K17" s="12">
        <v>1</v>
      </c>
      <c r="L17" s="12">
        <v>2.1150643361594819</v>
      </c>
      <c r="M17" s="11">
        <v>2978.5099999999998</v>
      </c>
      <c r="N17" s="13">
        <f t="shared" si="0"/>
        <v>3.3573833896814183E-4</v>
      </c>
      <c r="O17" s="11">
        <v>1248.7872118999999</v>
      </c>
      <c r="P17" s="13">
        <f t="shared" si="4"/>
        <v>8.0077693819311608E-4</v>
      </c>
      <c r="Q17" s="26">
        <f t="shared" si="1"/>
        <v>331.41956272745267</v>
      </c>
      <c r="R17" s="26">
        <f t="shared" si="2"/>
        <v>790.47612945798846</v>
      </c>
      <c r="S17" s="11">
        <v>413.88419760354373</v>
      </c>
    </row>
    <row r="18" spans="1:21" x14ac:dyDescent="0.25">
      <c r="A18" s="14" t="s">
        <v>1114</v>
      </c>
      <c r="B18" s="3" t="s">
        <v>1089</v>
      </c>
      <c r="C18" s="3">
        <v>4</v>
      </c>
      <c r="D18" s="10" t="s">
        <v>1090</v>
      </c>
      <c r="E18" s="10" t="s">
        <v>1101</v>
      </c>
      <c r="F18" s="10" t="s">
        <v>1087</v>
      </c>
      <c r="G18" s="10" t="s">
        <v>1087</v>
      </c>
      <c r="H18" s="10">
        <v>2009</v>
      </c>
      <c r="I18" s="11">
        <v>4070</v>
      </c>
      <c r="J18" s="3" t="s">
        <v>1092</v>
      </c>
      <c r="K18" s="12">
        <v>1</v>
      </c>
      <c r="L18" s="12">
        <v>1.0207986688640638</v>
      </c>
      <c r="M18" s="11">
        <v>0.75504499999999997</v>
      </c>
      <c r="N18" s="13">
        <f t="shared" si="0"/>
        <v>1.3244243720572946</v>
      </c>
      <c r="O18" s="11">
        <v>0.86384517999999999</v>
      </c>
      <c r="P18" s="13">
        <f t="shared" si="4"/>
        <v>1.1576148401962492</v>
      </c>
      <c r="Q18" s="26">
        <f t="shared" si="1"/>
        <v>5502.520488549344</v>
      </c>
      <c r="R18" s="26">
        <f t="shared" si="2"/>
        <v>4809.4851698735411</v>
      </c>
      <c r="S18" s="11">
        <v>3404.87230462454</v>
      </c>
    </row>
    <row r="19" spans="1:21" x14ac:dyDescent="0.25">
      <c r="A19" s="1" t="s">
        <v>1115</v>
      </c>
      <c r="B19" s="3"/>
      <c r="C19" s="3">
        <v>4</v>
      </c>
      <c r="D19" s="10"/>
      <c r="E19" s="10"/>
      <c r="F19" s="10"/>
      <c r="G19" s="10" t="s">
        <v>1087</v>
      </c>
      <c r="H19" s="10">
        <v>2010</v>
      </c>
      <c r="I19" s="11"/>
      <c r="J19" s="3"/>
      <c r="K19" s="12"/>
      <c r="L19" s="12"/>
      <c r="M19" s="11">
        <v>2</v>
      </c>
      <c r="N19" s="13">
        <f t="shared" si="0"/>
        <v>0.5</v>
      </c>
      <c r="O19" s="11">
        <v>1.22264258</v>
      </c>
      <c r="P19" s="13">
        <f t="shared" si="4"/>
        <v>0.81790051840007072</v>
      </c>
      <c r="Q19" s="26">
        <f t="shared" si="1"/>
        <v>0</v>
      </c>
      <c r="R19" s="26">
        <f t="shared" si="2"/>
        <v>0</v>
      </c>
      <c r="S19" s="11">
        <v>373.71087139631032</v>
      </c>
    </row>
    <row r="20" spans="1:21" x14ac:dyDescent="0.25">
      <c r="A20" s="1" t="s">
        <v>1116</v>
      </c>
      <c r="B20" s="3"/>
      <c r="C20" s="3">
        <v>4</v>
      </c>
      <c r="D20" s="10"/>
      <c r="E20" s="10"/>
      <c r="F20" s="10"/>
      <c r="G20" s="10" t="s">
        <v>1087</v>
      </c>
      <c r="H20" s="10">
        <v>2010</v>
      </c>
      <c r="I20" s="11"/>
      <c r="J20" s="3"/>
      <c r="K20" s="12"/>
      <c r="L20" s="12"/>
      <c r="M20" s="11">
        <v>495.27702157000004</v>
      </c>
      <c r="N20" s="13">
        <f t="shared" si="0"/>
        <v>2.0190720676482362E-3</v>
      </c>
      <c r="O20" s="11">
        <v>232.92316291000003</v>
      </c>
      <c r="P20" s="13">
        <f t="shared" si="4"/>
        <v>4.2932612948691296E-3</v>
      </c>
      <c r="Q20" s="26">
        <f t="shared" si="1"/>
        <v>0</v>
      </c>
      <c r="R20" s="26">
        <f t="shared" si="2"/>
        <v>0</v>
      </c>
      <c r="S20" s="11">
        <v>55.576408452846842</v>
      </c>
    </row>
    <row r="21" spans="1:21" x14ac:dyDescent="0.25">
      <c r="A21" s="1" t="s">
        <v>1117</v>
      </c>
      <c r="B21" s="3"/>
      <c r="C21" s="3">
        <v>4</v>
      </c>
      <c r="D21" s="10"/>
      <c r="E21" s="10"/>
      <c r="F21" s="10"/>
      <c r="G21" s="10" t="s">
        <v>1087</v>
      </c>
      <c r="H21" s="10">
        <v>2010</v>
      </c>
      <c r="I21" s="11"/>
      <c r="J21" s="3"/>
      <c r="K21" s="12"/>
      <c r="L21" s="12"/>
      <c r="M21" s="11">
        <v>45.725812119999986</v>
      </c>
      <c r="N21" s="13">
        <f t="shared" si="0"/>
        <v>2.1869485825110377E-2</v>
      </c>
      <c r="O21" s="11">
        <v>18.11014836</v>
      </c>
      <c r="P21" s="13">
        <f t="shared" si="4"/>
        <v>5.5217659188740074E-2</v>
      </c>
      <c r="Q21" s="26">
        <f t="shared" si="1"/>
        <v>0</v>
      </c>
      <c r="R21" s="26">
        <f t="shared" si="2"/>
        <v>0</v>
      </c>
      <c r="S21" s="11">
        <v>164.00176451954809</v>
      </c>
    </row>
    <row r="22" spans="1:21" x14ac:dyDescent="0.25">
      <c r="A22" s="14" t="s">
        <v>1118</v>
      </c>
      <c r="B22" s="3" t="s">
        <v>1089</v>
      </c>
      <c r="C22" s="3">
        <v>4</v>
      </c>
      <c r="D22" s="10" t="s">
        <v>1090</v>
      </c>
      <c r="E22" s="10" t="s">
        <v>1091</v>
      </c>
      <c r="F22" s="10" t="s">
        <v>1087</v>
      </c>
      <c r="G22" s="10" t="s">
        <v>1087</v>
      </c>
      <c r="H22" s="10">
        <v>2009</v>
      </c>
      <c r="I22" s="11">
        <v>2776.3420000000001</v>
      </c>
      <c r="J22" s="3" t="s">
        <v>1092</v>
      </c>
      <c r="K22" s="12">
        <v>1</v>
      </c>
      <c r="L22" s="12">
        <v>1.089315206267464</v>
      </c>
      <c r="M22" s="11">
        <v>7.0166666700000011</v>
      </c>
      <c r="N22" s="13">
        <f t="shared" si="0"/>
        <v>0.1425178146591364</v>
      </c>
      <c r="O22" s="11">
        <v>2.8803365700000008</v>
      </c>
      <c r="P22" s="13">
        <f t="shared" si="4"/>
        <v>0.3471816489834727</v>
      </c>
      <c r="Q22" s="26">
        <f t="shared" si="1"/>
        <v>431.01827415139604</v>
      </c>
      <c r="R22" s="26">
        <f t="shared" si="2"/>
        <v>1049.9854738847491</v>
      </c>
      <c r="S22" s="11">
        <v>111.18474684335854</v>
      </c>
    </row>
    <row r="23" spans="1:21" x14ac:dyDescent="0.25">
      <c r="A23" s="1" t="s">
        <v>1119</v>
      </c>
      <c r="B23" s="3"/>
      <c r="C23" s="3">
        <v>4</v>
      </c>
      <c r="D23" s="10"/>
      <c r="E23" s="10"/>
      <c r="F23" s="10"/>
      <c r="G23" s="10" t="s">
        <v>1087</v>
      </c>
      <c r="H23" s="10">
        <v>2010</v>
      </c>
      <c r="I23" s="11"/>
      <c r="J23" s="3"/>
      <c r="K23" s="12"/>
      <c r="L23" s="12"/>
      <c r="M23" s="11">
        <v>1.4767000000000001</v>
      </c>
      <c r="N23" s="13">
        <f t="shared" si="0"/>
        <v>0.67718561657750387</v>
      </c>
      <c r="O23" s="11">
        <v>0.75712074000000007</v>
      </c>
      <c r="P23" s="13">
        <f t="shared" si="4"/>
        <v>1.3207932990978426</v>
      </c>
      <c r="Q23" s="26">
        <f t="shared" si="1"/>
        <v>0</v>
      </c>
      <c r="R23" s="26">
        <f t="shared" si="2"/>
        <v>0</v>
      </c>
      <c r="S23" s="11">
        <v>312.51645399141671</v>
      </c>
    </row>
    <row r="24" spans="1:21" x14ac:dyDescent="0.25">
      <c r="A24" s="1" t="s">
        <v>1120</v>
      </c>
      <c r="B24" s="3"/>
      <c r="C24" s="3">
        <v>4</v>
      </c>
      <c r="D24" s="10"/>
      <c r="E24" s="10"/>
      <c r="F24" s="10"/>
      <c r="G24" s="10" t="s">
        <v>1087</v>
      </c>
      <c r="H24" s="10">
        <v>2010</v>
      </c>
      <c r="I24" s="11"/>
      <c r="J24" s="3"/>
      <c r="K24" s="12"/>
      <c r="L24" s="12">
        <v>1.3374292052206109</v>
      </c>
      <c r="M24" s="11">
        <v>6.7936211600000007</v>
      </c>
      <c r="N24" s="13">
        <f t="shared" si="0"/>
        <v>0.14719690374963446</v>
      </c>
      <c r="O24" s="11">
        <v>3.28346194</v>
      </c>
      <c r="P24" s="13">
        <f>1/O24</f>
        <v>0.30455659857595302</v>
      </c>
      <c r="Q24" s="26">
        <f t="shared" si="1"/>
        <v>0</v>
      </c>
      <c r="R24" s="26">
        <f t="shared" si="2"/>
        <v>0</v>
      </c>
      <c r="S24" s="11">
        <v>558.39688263029848</v>
      </c>
    </row>
    <row r="25" spans="1:21" x14ac:dyDescent="0.25">
      <c r="A25" s="539" t="s">
        <v>1121</v>
      </c>
      <c r="B25" s="540" t="s">
        <v>1089</v>
      </c>
      <c r="C25" s="540">
        <v>4</v>
      </c>
      <c r="D25" s="541" t="s">
        <v>1090</v>
      </c>
      <c r="E25" s="541" t="s">
        <v>1091</v>
      </c>
      <c r="F25" s="541" t="s">
        <v>1087</v>
      </c>
      <c r="G25" s="541" t="s">
        <v>1087</v>
      </c>
      <c r="H25" s="541">
        <v>2011</v>
      </c>
      <c r="I25" s="542">
        <v>2753.9</v>
      </c>
      <c r="J25" s="540" t="s">
        <v>1092</v>
      </c>
      <c r="K25" s="543">
        <v>1</v>
      </c>
      <c r="L25" s="543">
        <v>0.93485129088120111</v>
      </c>
      <c r="M25" s="542">
        <v>1.7592267100000005</v>
      </c>
      <c r="N25" s="544">
        <f>1/M25</f>
        <v>0.56843156957297436</v>
      </c>
      <c r="O25" s="542">
        <v>1.72642517</v>
      </c>
      <c r="P25" s="544">
        <f t="shared" si="4"/>
        <v>0.57923159218073728</v>
      </c>
      <c r="Q25" s="542">
        <f>I25*K25*L25*N25</f>
        <v>1463.419669178249</v>
      </c>
      <c r="R25" s="542">
        <f t="shared" si="2"/>
        <v>1491.2241866571835</v>
      </c>
      <c r="S25" s="542">
        <v>520.25252716135435</v>
      </c>
      <c r="T25" s="545"/>
      <c r="U25" s="545"/>
    </row>
    <row r="26" spans="1:21" x14ac:dyDescent="0.25">
      <c r="A26" s="1" t="s">
        <v>1122</v>
      </c>
      <c r="B26" s="3"/>
      <c r="C26" s="3">
        <v>4</v>
      </c>
      <c r="D26" s="10"/>
      <c r="E26" s="10"/>
      <c r="F26" s="10"/>
      <c r="G26" s="10" t="s">
        <v>1087</v>
      </c>
      <c r="H26" s="10">
        <v>2010</v>
      </c>
      <c r="I26" s="11"/>
      <c r="J26" s="3"/>
      <c r="K26" s="12"/>
      <c r="L26" s="12"/>
      <c r="M26" s="11">
        <v>1.3635094699999997</v>
      </c>
      <c r="N26" s="13">
        <f t="shared" si="0"/>
        <v>0.73340158026185198</v>
      </c>
      <c r="O26" s="11">
        <v>0.83000000000000007</v>
      </c>
      <c r="P26" s="13">
        <f t="shared" si="4"/>
        <v>1.2048192771084336</v>
      </c>
      <c r="Q26" s="26">
        <f t="shared" si="1"/>
        <v>0</v>
      </c>
      <c r="R26" s="26">
        <f t="shared" si="2"/>
        <v>0</v>
      </c>
      <c r="S26" s="11">
        <v>2283.6415937859442</v>
      </c>
    </row>
    <row r="27" spans="1:21" x14ac:dyDescent="0.25">
      <c r="A27" s="14" t="s">
        <v>1123</v>
      </c>
      <c r="B27" s="3" t="s">
        <v>1089</v>
      </c>
      <c r="C27" s="3">
        <v>4</v>
      </c>
      <c r="D27" s="10" t="s">
        <v>1090</v>
      </c>
      <c r="E27" s="10" t="s">
        <v>1101</v>
      </c>
      <c r="F27" s="10" t="s">
        <v>1087</v>
      </c>
      <c r="G27" s="10" t="s">
        <v>1087</v>
      </c>
      <c r="H27" s="10">
        <v>2010</v>
      </c>
      <c r="I27" s="11">
        <v>1038</v>
      </c>
      <c r="J27" s="3" t="s">
        <v>1092</v>
      </c>
      <c r="K27" s="12">
        <v>1</v>
      </c>
      <c r="L27" s="12">
        <v>1</v>
      </c>
      <c r="M27" s="11">
        <v>1.4773916699999998</v>
      </c>
      <c r="N27" s="13">
        <f t="shared" si="0"/>
        <v>0.67686857879738827</v>
      </c>
      <c r="O27" s="11">
        <v>0.67366442999999998</v>
      </c>
      <c r="P27" s="13">
        <f t="shared" si="4"/>
        <v>1.4844185850810026</v>
      </c>
      <c r="Q27" s="26">
        <f t="shared" si="1"/>
        <v>702.58958479168905</v>
      </c>
      <c r="R27" s="26">
        <f t="shared" si="2"/>
        <v>1540.8264913140806</v>
      </c>
      <c r="S27" s="11">
        <v>405.21336977693704</v>
      </c>
    </row>
    <row r="28" spans="1:21" x14ac:dyDescent="0.25">
      <c r="A28" s="1" t="s">
        <v>1124</v>
      </c>
      <c r="B28" s="3"/>
      <c r="C28" s="3">
        <v>4</v>
      </c>
      <c r="D28" s="10"/>
      <c r="E28" s="10"/>
      <c r="F28" s="10"/>
      <c r="G28" s="10" t="s">
        <v>1087</v>
      </c>
      <c r="H28" s="10">
        <v>2010</v>
      </c>
      <c r="I28" s="11"/>
      <c r="J28" s="3"/>
      <c r="K28" s="12"/>
      <c r="L28" s="12">
        <v>1.3753405128986635</v>
      </c>
      <c r="M28" s="11">
        <v>495.27702157000004</v>
      </c>
      <c r="N28" s="13">
        <f t="shared" si="0"/>
        <v>2.0190720676482362E-3</v>
      </c>
      <c r="O28" s="11">
        <v>219.55129516999995</v>
      </c>
      <c r="P28" s="13">
        <f t="shared" si="4"/>
        <v>4.554744253390506E-3</v>
      </c>
      <c r="Q28" s="26">
        <f t="shared" si="1"/>
        <v>0</v>
      </c>
      <c r="R28" s="26">
        <f t="shared" si="2"/>
        <v>0</v>
      </c>
      <c r="S28" s="11">
        <v>37.908554342544598</v>
      </c>
    </row>
    <row r="29" spans="1:21" x14ac:dyDescent="0.25">
      <c r="A29" s="1" t="s">
        <v>1125</v>
      </c>
      <c r="B29" s="3"/>
      <c r="C29" s="3">
        <v>4</v>
      </c>
      <c r="D29" s="10"/>
      <c r="E29" s="10"/>
      <c r="F29" s="10"/>
      <c r="G29" s="10" t="s">
        <v>1087</v>
      </c>
      <c r="H29" s="10">
        <v>2010</v>
      </c>
      <c r="I29" s="11"/>
      <c r="J29" s="3"/>
      <c r="K29" s="12"/>
      <c r="L29" s="12"/>
      <c r="M29" s="11">
        <v>1230.7483333</v>
      </c>
      <c r="N29" s="13">
        <f t="shared" si="0"/>
        <v>8.1251379582916391E-4</v>
      </c>
      <c r="O29" s="11">
        <v>512.09055708999995</v>
      </c>
      <c r="P29" s="13">
        <f t="shared" si="4"/>
        <v>1.9527796132047207E-3</v>
      </c>
      <c r="Q29" s="26">
        <f t="shared" si="1"/>
        <v>0</v>
      </c>
      <c r="R29" s="26">
        <f t="shared" si="2"/>
        <v>0</v>
      </c>
      <c r="S29" s="11">
        <v>15.34405172616129</v>
      </c>
    </row>
    <row r="30" spans="1:21" x14ac:dyDescent="0.25">
      <c r="A30" s="1" t="s">
        <v>1126</v>
      </c>
      <c r="B30" s="3" t="s">
        <v>1094</v>
      </c>
      <c r="C30" s="3">
        <v>4</v>
      </c>
      <c r="D30" s="10" t="s">
        <v>1090</v>
      </c>
      <c r="E30" s="10" t="s">
        <v>1127</v>
      </c>
      <c r="F30" s="10" t="s">
        <v>232</v>
      </c>
      <c r="G30" s="10" t="s">
        <v>1087</v>
      </c>
      <c r="H30" s="10">
        <v>2001</v>
      </c>
      <c r="I30" s="11">
        <v>600000</v>
      </c>
      <c r="J30" s="3" t="s">
        <v>1092</v>
      </c>
      <c r="K30" s="12">
        <v>1</v>
      </c>
      <c r="L30" s="12">
        <v>1.507608821532554</v>
      </c>
      <c r="M30" s="11">
        <v>4184.9166667</v>
      </c>
      <c r="N30" s="13">
        <f t="shared" si="0"/>
        <v>2.3895338417540012E-4</v>
      </c>
      <c r="O30" s="11">
        <v>1523.4208249999999</v>
      </c>
      <c r="P30" s="13">
        <f t="shared" si="4"/>
        <v>6.5641744131993206E-4</v>
      </c>
      <c r="Q30" s="26">
        <f t="shared" si="1"/>
        <v>216.14893795073436</v>
      </c>
      <c r="R30" s="26">
        <f t="shared" si="2"/>
        <v>593.77243508505433</v>
      </c>
      <c r="S30" s="11">
        <v>56.868746333378304</v>
      </c>
    </row>
    <row r="31" spans="1:21" x14ac:dyDescent="0.25">
      <c r="A31" s="1" t="s">
        <v>1128</v>
      </c>
      <c r="B31" s="3"/>
      <c r="C31" s="3">
        <v>4</v>
      </c>
      <c r="D31" s="10"/>
      <c r="E31" s="10"/>
      <c r="F31" s="10"/>
      <c r="G31" s="10" t="s">
        <v>1087</v>
      </c>
      <c r="H31" s="10">
        <v>2010</v>
      </c>
      <c r="I31" s="11"/>
      <c r="J31" s="3"/>
      <c r="K31" s="12"/>
      <c r="L31" s="12"/>
      <c r="M31" s="11">
        <v>495.27702157000004</v>
      </c>
      <c r="N31" s="13">
        <f t="shared" si="0"/>
        <v>2.0190720676482362E-3</v>
      </c>
      <c r="O31" s="11">
        <v>249.72462118000004</v>
      </c>
      <c r="P31" s="13">
        <f t="shared" si="4"/>
        <v>4.0044109198155752E-3</v>
      </c>
      <c r="Q31" s="26">
        <f t="shared" si="1"/>
        <v>0</v>
      </c>
      <c r="R31" s="26">
        <f t="shared" si="2"/>
        <v>0</v>
      </c>
      <c r="S31" s="11">
        <v>93.956509059779492</v>
      </c>
    </row>
    <row r="32" spans="1:21" x14ac:dyDescent="0.25">
      <c r="A32" s="14" t="s">
        <v>1129</v>
      </c>
      <c r="B32" s="3" t="s">
        <v>1089</v>
      </c>
      <c r="C32" s="3">
        <v>4</v>
      </c>
      <c r="D32" s="10" t="s">
        <v>1090</v>
      </c>
      <c r="E32" s="10" t="s">
        <v>1091</v>
      </c>
      <c r="F32" s="10" t="s">
        <v>1087</v>
      </c>
      <c r="G32" s="10" t="s">
        <v>1087</v>
      </c>
      <c r="H32" s="10">
        <v>2010</v>
      </c>
      <c r="I32" s="11">
        <v>1135.52</v>
      </c>
      <c r="J32" s="3" t="s">
        <v>1104</v>
      </c>
      <c r="K32" s="12">
        <v>4.333333333333333</v>
      </c>
      <c r="L32" s="12">
        <v>1</v>
      </c>
      <c r="M32" s="11">
        <v>1.03016</v>
      </c>
      <c r="N32" s="13">
        <f t="shared" si="0"/>
        <v>0.9707229944862934</v>
      </c>
      <c r="O32" s="11">
        <v>1.21910272</v>
      </c>
      <c r="P32" s="13">
        <f t="shared" si="4"/>
        <v>0.82027542355085548</v>
      </c>
      <c r="Q32" s="26">
        <f t="shared" si="1"/>
        <v>4776.5266236959951</v>
      </c>
      <c r="R32" s="26">
        <f t="shared" si="2"/>
        <v>4036.2363121186918</v>
      </c>
      <c r="S32" s="11">
        <v>3262.7930833467676</v>
      </c>
    </row>
    <row r="33" spans="1:19" x14ac:dyDescent="0.25">
      <c r="A33" s="1" t="s">
        <v>1130</v>
      </c>
      <c r="B33" s="3"/>
      <c r="C33" s="3">
        <v>4</v>
      </c>
      <c r="D33" s="10"/>
      <c r="E33" s="10"/>
      <c r="F33" s="10"/>
      <c r="G33" s="10" t="s">
        <v>1087</v>
      </c>
      <c r="H33" s="10">
        <v>2010</v>
      </c>
      <c r="I33" s="11"/>
      <c r="J33" s="3"/>
      <c r="K33" s="12"/>
      <c r="L33" s="12"/>
      <c r="M33" s="11">
        <v>83.258806860000007</v>
      </c>
      <c r="N33" s="13">
        <f t="shared" si="0"/>
        <v>1.2010741418400382E-2</v>
      </c>
      <c r="O33" s="11">
        <v>72.229673239999983</v>
      </c>
      <c r="P33" s="13">
        <f t="shared" si="4"/>
        <v>1.3844725514363967E-2</v>
      </c>
      <c r="Q33" s="26">
        <f t="shared" si="1"/>
        <v>0</v>
      </c>
      <c r="R33" s="26">
        <f t="shared" si="2"/>
        <v>0</v>
      </c>
      <c r="S33" s="11">
        <v>225.46799322894108</v>
      </c>
    </row>
    <row r="34" spans="1:19" x14ac:dyDescent="0.25">
      <c r="A34" s="1" t="s">
        <v>1131</v>
      </c>
      <c r="B34" s="3"/>
      <c r="C34" s="3">
        <v>4</v>
      </c>
      <c r="D34" s="10"/>
      <c r="E34" s="10"/>
      <c r="F34" s="10"/>
      <c r="G34" s="10" t="s">
        <v>1087</v>
      </c>
      <c r="H34" s="10">
        <v>2010</v>
      </c>
      <c r="I34" s="11"/>
      <c r="J34" s="3"/>
      <c r="K34" s="12"/>
      <c r="L34" s="12"/>
      <c r="M34" s="11">
        <v>495.27702157000004</v>
      </c>
      <c r="N34" s="13">
        <f t="shared" ref="N34:N65" si="5">1/M34</f>
        <v>2.0190720676482362E-3</v>
      </c>
      <c r="O34" s="11">
        <v>284.39099853000005</v>
      </c>
      <c r="P34" s="13">
        <f t="shared" si="4"/>
        <v>3.5162856952890204E-3</v>
      </c>
      <c r="Q34" s="26">
        <f t="shared" si="1"/>
        <v>0</v>
      </c>
      <c r="R34" s="26">
        <f t="shared" si="2"/>
        <v>0</v>
      </c>
      <c r="S34" s="11">
        <v>32.725040546143845</v>
      </c>
    </row>
    <row r="35" spans="1:19" x14ac:dyDescent="0.25">
      <c r="A35" s="1" t="s">
        <v>1132</v>
      </c>
      <c r="B35" s="3" t="s">
        <v>1094</v>
      </c>
      <c r="C35" s="3">
        <v>4</v>
      </c>
      <c r="D35" s="10" t="s">
        <v>1090</v>
      </c>
      <c r="E35" s="10" t="s">
        <v>1095</v>
      </c>
      <c r="F35" s="10" t="s">
        <v>1096</v>
      </c>
      <c r="G35" s="10" t="s">
        <v>1087</v>
      </c>
      <c r="H35" s="10">
        <v>1999</v>
      </c>
      <c r="I35" s="11">
        <v>132000</v>
      </c>
      <c r="J35" s="3" t="s">
        <v>1092</v>
      </c>
      <c r="K35" s="12">
        <v>1</v>
      </c>
      <c r="L35" s="12">
        <v>1.8565738322563594</v>
      </c>
      <c r="M35" s="11">
        <v>495.27702157000004</v>
      </c>
      <c r="N35" s="13">
        <f t="shared" si="5"/>
        <v>2.0190720676482362E-3</v>
      </c>
      <c r="O35" s="11">
        <v>253.90401732000001</v>
      </c>
      <c r="P35" s="13">
        <f t="shared" si="4"/>
        <v>3.9384961709356542E-3</v>
      </c>
      <c r="Q35" s="26">
        <f t="shared" si="1"/>
        <v>494.80944034308038</v>
      </c>
      <c r="R35" s="26">
        <f t="shared" si="2"/>
        <v>965.19837868093271</v>
      </c>
      <c r="S35" s="11">
        <v>48.762338450936888</v>
      </c>
    </row>
    <row r="36" spans="1:19" x14ac:dyDescent="0.25">
      <c r="A36" s="14" t="s">
        <v>1133</v>
      </c>
      <c r="B36" s="3" t="s">
        <v>1089</v>
      </c>
      <c r="C36" s="3">
        <v>4</v>
      </c>
      <c r="D36" s="10" t="s">
        <v>1090</v>
      </c>
      <c r="E36" s="10" t="s">
        <v>1091</v>
      </c>
      <c r="F36" s="10" t="s">
        <v>1087</v>
      </c>
      <c r="G36" s="10" t="s">
        <v>1087</v>
      </c>
      <c r="H36" s="10">
        <v>2010</v>
      </c>
      <c r="I36" s="11">
        <v>6415</v>
      </c>
      <c r="J36" s="3" t="s">
        <v>1108</v>
      </c>
      <c r="K36" s="12">
        <f>40*52/12</f>
        <v>173.33333333333334</v>
      </c>
      <c r="L36" s="12">
        <v>1</v>
      </c>
      <c r="M36" s="11">
        <v>510.24899999999997</v>
      </c>
      <c r="N36" s="13">
        <f t="shared" si="5"/>
        <v>1.9598274567907041E-3</v>
      </c>
      <c r="O36" s="11">
        <v>399.64470849999998</v>
      </c>
      <c r="P36" s="13">
        <f t="shared" si="4"/>
        <v>2.5022225460042593E-3</v>
      </c>
      <c r="Q36" s="26">
        <f t="shared" si="1"/>
        <v>2179.1974767874772</v>
      </c>
      <c r="R36" s="26">
        <f t="shared" si="2"/>
        <v>2782.3046563203366</v>
      </c>
      <c r="S36" s="11">
        <v>794.81865555950469</v>
      </c>
    </row>
    <row r="37" spans="1:19" x14ac:dyDescent="0.25">
      <c r="A37" s="1" t="s">
        <v>1134</v>
      </c>
      <c r="B37" s="3" t="s">
        <v>1094</v>
      </c>
      <c r="C37" s="3">
        <v>4</v>
      </c>
      <c r="D37" s="10" t="s">
        <v>1090</v>
      </c>
      <c r="E37" s="10" t="s">
        <v>1135</v>
      </c>
      <c r="F37" s="10" t="s">
        <v>1136</v>
      </c>
      <c r="G37" s="10" t="s">
        <v>1087</v>
      </c>
      <c r="H37" s="10">
        <v>2006</v>
      </c>
      <c r="I37" s="11">
        <v>26617</v>
      </c>
      <c r="J37" s="3" t="s">
        <v>49</v>
      </c>
      <c r="K37" s="12">
        <v>8.3333333333333329E-2</v>
      </c>
      <c r="L37" s="12">
        <v>1.2341086555922576</v>
      </c>
      <c r="M37" s="11">
        <v>6.7702690299999988</v>
      </c>
      <c r="N37" s="13">
        <f t="shared" si="5"/>
        <v>0.14770461787690586</v>
      </c>
      <c r="O37" s="11">
        <v>3.9786405600000001</v>
      </c>
      <c r="P37" s="13">
        <f t="shared" si="4"/>
        <v>0.2513421317958916</v>
      </c>
      <c r="Q37" s="26">
        <f t="shared" si="1"/>
        <v>404.32009841292722</v>
      </c>
      <c r="R37" s="26">
        <f t="shared" si="2"/>
        <v>688.01285243309155</v>
      </c>
      <c r="S37" s="11">
        <v>262.29875903418014</v>
      </c>
    </row>
    <row r="38" spans="1:19" x14ac:dyDescent="0.25">
      <c r="A38" s="1" t="s">
        <v>1137</v>
      </c>
      <c r="B38" s="3"/>
      <c r="C38" s="3">
        <v>4</v>
      </c>
      <c r="D38" s="10"/>
      <c r="E38" s="10"/>
      <c r="F38" s="10"/>
      <c r="G38" s="10" t="s">
        <v>1087</v>
      </c>
      <c r="H38" s="10">
        <v>2010</v>
      </c>
      <c r="I38" s="11"/>
      <c r="J38" s="3"/>
      <c r="K38" s="12"/>
      <c r="L38" s="12"/>
      <c r="M38" s="11">
        <v>1898.5696359999997</v>
      </c>
      <c r="N38" s="13">
        <f t="shared" si="5"/>
        <v>5.2671231069872655E-4</v>
      </c>
      <c r="O38" s="11">
        <v>1251.1005825999998</v>
      </c>
      <c r="P38" s="13">
        <f t="shared" si="4"/>
        <v>7.9929624676685056E-4</v>
      </c>
      <c r="Q38" s="26">
        <f t="shared" si="1"/>
        <v>0</v>
      </c>
      <c r="R38" s="26">
        <f t="shared" si="2"/>
        <v>0</v>
      </c>
      <c r="S38" s="11">
        <v>365.50337659862629</v>
      </c>
    </row>
    <row r="39" spans="1:19" x14ac:dyDescent="0.25">
      <c r="A39" s="1" t="s">
        <v>1138</v>
      </c>
      <c r="B39" s="3" t="s">
        <v>1094</v>
      </c>
      <c r="C39" s="3">
        <v>4</v>
      </c>
      <c r="D39" s="10" t="s">
        <v>1090</v>
      </c>
      <c r="E39" s="10" t="s">
        <v>1095</v>
      </c>
      <c r="F39" s="10" t="s">
        <v>1096</v>
      </c>
      <c r="G39" s="10" t="s">
        <v>1087</v>
      </c>
      <c r="H39" s="10">
        <v>1999</v>
      </c>
      <c r="I39" s="11">
        <v>110000</v>
      </c>
      <c r="J39" s="3" t="s">
        <v>1092</v>
      </c>
      <c r="K39" s="12">
        <v>1</v>
      </c>
      <c r="L39" s="12">
        <v>1.5820562638225142</v>
      </c>
      <c r="M39" s="11">
        <v>371.45795494000004</v>
      </c>
      <c r="N39" s="13">
        <f t="shared" si="5"/>
        <v>2.6920947221645195E-3</v>
      </c>
      <c r="O39" s="11">
        <v>251.70992473999999</v>
      </c>
      <c r="P39" s="13">
        <f t="shared" si="4"/>
        <v>3.9728270588970027E-3</v>
      </c>
      <c r="Q39" s="26">
        <f t="shared" si="1"/>
        <v>468.49498498042999</v>
      </c>
      <c r="R39" s="26">
        <f t="shared" si="2"/>
        <v>691.37595269727376</v>
      </c>
      <c r="S39" s="11">
        <v>52.001215652919974</v>
      </c>
    </row>
    <row r="40" spans="1:19" ht="30" x14ac:dyDescent="0.25">
      <c r="A40" s="1" t="s">
        <v>1139</v>
      </c>
      <c r="B40" s="3"/>
      <c r="C40" s="3">
        <v>4</v>
      </c>
      <c r="D40" s="10"/>
      <c r="E40" s="10"/>
      <c r="F40" s="10"/>
      <c r="G40" s="10" t="s">
        <v>1087</v>
      </c>
      <c r="H40" s="10">
        <v>2010</v>
      </c>
      <c r="I40" s="11"/>
      <c r="J40" s="3"/>
      <c r="K40" s="12"/>
      <c r="L40" s="12"/>
      <c r="M40" s="11">
        <v>905.9134583299998</v>
      </c>
      <c r="N40" s="13">
        <f t="shared" si="5"/>
        <v>1.1038582005873313E-3</v>
      </c>
      <c r="O40" s="11">
        <v>512.50470760000007</v>
      </c>
      <c r="P40" s="13">
        <f t="shared" si="4"/>
        <v>1.9512015893139473E-3</v>
      </c>
      <c r="Q40" s="26">
        <f t="shared" si="1"/>
        <v>0</v>
      </c>
      <c r="R40" s="26">
        <f t="shared" si="2"/>
        <v>0</v>
      </c>
      <c r="S40" s="11">
        <v>13.23383444888402</v>
      </c>
    </row>
    <row r="41" spans="1:19" x14ac:dyDescent="0.25">
      <c r="A41" s="1" t="s">
        <v>1140</v>
      </c>
      <c r="B41" s="3"/>
      <c r="C41" s="3">
        <v>4</v>
      </c>
      <c r="D41" s="10"/>
      <c r="E41" s="10"/>
      <c r="F41" s="10"/>
      <c r="G41" s="10" t="s">
        <v>1087</v>
      </c>
      <c r="H41" s="10">
        <v>2010</v>
      </c>
      <c r="I41" s="11"/>
      <c r="J41" s="3"/>
      <c r="K41" s="12"/>
      <c r="L41" s="12"/>
      <c r="M41" s="11">
        <v>495.27702157000004</v>
      </c>
      <c r="N41" s="13">
        <f t="shared" si="5"/>
        <v>2.0190720676482362E-3</v>
      </c>
      <c r="O41" s="11">
        <v>347.69216887999994</v>
      </c>
      <c r="P41" s="13">
        <f t="shared" si="4"/>
        <v>2.8761073429443072E-3</v>
      </c>
      <c r="Q41" s="26">
        <f t="shared" si="1"/>
        <v>0</v>
      </c>
      <c r="R41" s="26">
        <f t="shared" si="2"/>
        <v>0</v>
      </c>
      <c r="S41" s="11">
        <v>179.64461850956243</v>
      </c>
    </row>
    <row r="42" spans="1:19" x14ac:dyDescent="0.25">
      <c r="A42" s="1" t="s">
        <v>1141</v>
      </c>
      <c r="B42" s="3"/>
      <c r="C42" s="3">
        <v>4</v>
      </c>
      <c r="D42" s="10"/>
      <c r="E42" s="10"/>
      <c r="F42" s="10"/>
      <c r="G42" s="10" t="s">
        <v>1087</v>
      </c>
      <c r="H42" s="10">
        <v>2010</v>
      </c>
      <c r="I42" s="11"/>
      <c r="J42" s="3"/>
      <c r="K42" s="12"/>
      <c r="L42" s="12"/>
      <c r="M42" s="11">
        <v>1.38742999</v>
      </c>
      <c r="N42" s="13">
        <f t="shared" si="5"/>
        <v>0.7207570884351433</v>
      </c>
      <c r="O42" s="11">
        <v>1.8699999999999999</v>
      </c>
      <c r="P42" s="13">
        <f t="shared" si="4"/>
        <v>0.53475935828877008</v>
      </c>
      <c r="Q42" s="26">
        <f t="shared" si="1"/>
        <v>0</v>
      </c>
      <c r="R42" s="26">
        <f t="shared" si="2"/>
        <v>0</v>
      </c>
      <c r="S42" s="11">
        <v>816.15255235582993</v>
      </c>
    </row>
    <row r="43" spans="1:19" x14ac:dyDescent="0.25">
      <c r="A43" s="14" t="s">
        <v>1142</v>
      </c>
      <c r="B43" s="3" t="s">
        <v>1089</v>
      </c>
      <c r="C43" s="3">
        <v>4</v>
      </c>
      <c r="D43" s="10" t="s">
        <v>1090</v>
      </c>
      <c r="E43" s="10" t="s">
        <v>1101</v>
      </c>
      <c r="F43" s="10" t="s">
        <v>1087</v>
      </c>
      <c r="G43" s="10" t="s">
        <v>1087</v>
      </c>
      <c r="H43" s="10">
        <v>2010</v>
      </c>
      <c r="I43" s="11">
        <v>806136</v>
      </c>
      <c r="J43" s="3" t="s">
        <v>1092</v>
      </c>
      <c r="K43" s="12">
        <v>1</v>
      </c>
      <c r="L43" s="12">
        <v>1</v>
      </c>
      <c r="M43" s="11">
        <v>525.82920072000002</v>
      </c>
      <c r="N43" s="13">
        <f t="shared" si="5"/>
        <v>1.9017582108995356E-3</v>
      </c>
      <c r="O43" s="11">
        <v>352.64802714999996</v>
      </c>
      <c r="P43" s="13">
        <f t="shared" si="4"/>
        <v>2.8356886272176613E-3</v>
      </c>
      <c r="Q43" s="26">
        <f t="shared" si="1"/>
        <v>1533.0757571017079</v>
      </c>
      <c r="R43" s="26">
        <f t="shared" si="2"/>
        <v>2285.9506871907365</v>
      </c>
      <c r="S43" s="11">
        <v>496.05945867859828</v>
      </c>
    </row>
    <row r="44" spans="1:19" x14ac:dyDescent="0.25">
      <c r="A44" s="1" t="s">
        <v>1143</v>
      </c>
      <c r="B44" s="3"/>
      <c r="C44" s="3">
        <v>4</v>
      </c>
      <c r="D44" s="10"/>
      <c r="E44" s="10"/>
      <c r="F44" s="10"/>
      <c r="G44" s="10" t="s">
        <v>1087</v>
      </c>
      <c r="H44" s="10">
        <v>2010</v>
      </c>
      <c r="I44" s="11"/>
      <c r="J44" s="3"/>
      <c r="K44" s="12"/>
      <c r="L44" s="12">
        <v>1.3188818450081401</v>
      </c>
      <c r="M44" s="11">
        <v>495.27702157000004</v>
      </c>
      <c r="N44" s="13">
        <f t="shared" si="5"/>
        <v>2.0190720676482362E-3</v>
      </c>
      <c r="O44" s="11">
        <v>306.01321426999999</v>
      </c>
      <c r="P44" s="13">
        <f t="shared" si="4"/>
        <v>3.2678327384832642E-3</v>
      </c>
      <c r="Q44" s="26">
        <f t="shared" si="1"/>
        <v>0</v>
      </c>
      <c r="R44" s="26">
        <f t="shared" si="2"/>
        <v>0</v>
      </c>
      <c r="S44" s="11">
        <v>84.127155675982593</v>
      </c>
    </row>
    <row r="45" spans="1:19" x14ac:dyDescent="0.25">
      <c r="A45" s="1" t="s">
        <v>1144</v>
      </c>
      <c r="B45" s="3"/>
      <c r="C45" s="3">
        <v>4</v>
      </c>
      <c r="D45" s="10"/>
      <c r="E45" s="10"/>
      <c r="F45" s="10"/>
      <c r="G45" s="10" t="s">
        <v>1087</v>
      </c>
      <c r="H45" s="10">
        <v>2010</v>
      </c>
      <c r="I45" s="11"/>
      <c r="J45" s="3"/>
      <c r="K45" s="12"/>
      <c r="L45" s="12"/>
      <c r="M45" s="11">
        <v>5.4980105800000008</v>
      </c>
      <c r="N45" s="13">
        <f t="shared" si="5"/>
        <v>0.18188397156558397</v>
      </c>
      <c r="O45" s="11">
        <v>3.9520380199999998</v>
      </c>
      <c r="P45" s="13">
        <f t="shared" ref="P45:P76" si="6">1/O45</f>
        <v>0.25303400294716799</v>
      </c>
      <c r="Q45" s="26">
        <f t="shared" si="1"/>
        <v>0</v>
      </c>
      <c r="R45" s="26">
        <f t="shared" si="2"/>
        <v>0</v>
      </c>
      <c r="S45" s="11">
        <v>893.56612975337896</v>
      </c>
    </row>
    <row r="46" spans="1:19" x14ac:dyDescent="0.25">
      <c r="A46" s="1" t="s">
        <v>1145</v>
      </c>
      <c r="B46" s="3" t="s">
        <v>1094</v>
      </c>
      <c r="C46" s="3">
        <v>4</v>
      </c>
      <c r="D46" s="10" t="s">
        <v>1090</v>
      </c>
      <c r="E46" s="10" t="s">
        <v>1095</v>
      </c>
      <c r="F46" s="10" t="s">
        <v>1096</v>
      </c>
      <c r="G46" s="10" t="s">
        <v>1087</v>
      </c>
      <c r="H46" s="10">
        <v>2008</v>
      </c>
      <c r="I46" s="11">
        <v>3.44</v>
      </c>
      <c r="J46" s="3" t="s">
        <v>1108</v>
      </c>
      <c r="K46" s="12">
        <f>40*52/12</f>
        <v>173.33333333333334</v>
      </c>
      <c r="L46" s="12">
        <v>1.0200017237899903</v>
      </c>
      <c r="M46" s="11">
        <v>1</v>
      </c>
      <c r="N46" s="13">
        <f t="shared" si="5"/>
        <v>1</v>
      </c>
      <c r="O46" s="11">
        <v>1.41</v>
      </c>
      <c r="P46" s="13">
        <f t="shared" si="6"/>
        <v>0.70921985815602839</v>
      </c>
      <c r="Q46" s="26">
        <f t="shared" si="1"/>
        <v>608.19302783851151</v>
      </c>
      <c r="R46" s="26">
        <f t="shared" si="2"/>
        <v>431.34257293511456</v>
      </c>
      <c r="S46" s="11">
        <v>455.43914050324855</v>
      </c>
    </row>
    <row r="47" spans="1:19" x14ac:dyDescent="0.25">
      <c r="A47" s="1" t="s">
        <v>1146</v>
      </c>
      <c r="B47" s="3" t="s">
        <v>1094</v>
      </c>
      <c r="C47" s="3">
        <v>4</v>
      </c>
      <c r="D47" s="10" t="s">
        <v>1090</v>
      </c>
      <c r="E47" s="10" t="s">
        <v>1095</v>
      </c>
      <c r="F47" s="10" t="s">
        <v>1096</v>
      </c>
      <c r="G47" s="10" t="s">
        <v>1087</v>
      </c>
      <c r="H47" s="10">
        <v>2006</v>
      </c>
      <c r="I47" s="11">
        <v>2533.4899999999998</v>
      </c>
      <c r="J47" s="3" t="s">
        <v>1092</v>
      </c>
      <c r="K47" s="12">
        <v>1</v>
      </c>
      <c r="L47" s="12">
        <v>1.1743677724952266</v>
      </c>
      <c r="M47" s="11">
        <v>0.75504499999999997</v>
      </c>
      <c r="N47" s="13">
        <f t="shared" si="5"/>
        <v>1.3244243720572946</v>
      </c>
      <c r="O47" s="11">
        <v>0.68371280000000001</v>
      </c>
      <c r="P47" s="13">
        <f t="shared" si="6"/>
        <v>1.462602426047896</v>
      </c>
      <c r="Q47" s="26">
        <f t="shared" si="1"/>
        <v>3940.4922990536079</v>
      </c>
      <c r="R47" s="26">
        <f t="shared" si="2"/>
        <v>4351.606417108077</v>
      </c>
      <c r="S47" s="11">
        <v>1964.9247868498994</v>
      </c>
    </row>
    <row r="48" spans="1:19" x14ac:dyDescent="0.25">
      <c r="A48" s="14" t="s">
        <v>1147</v>
      </c>
      <c r="B48" s="3" t="s">
        <v>1089</v>
      </c>
      <c r="C48" s="3">
        <v>4</v>
      </c>
      <c r="D48" s="10" t="s">
        <v>1090</v>
      </c>
      <c r="E48" s="10" t="s">
        <v>1091</v>
      </c>
      <c r="F48" s="10" t="s">
        <v>1087</v>
      </c>
      <c r="G48" s="10" t="s">
        <v>1087</v>
      </c>
      <c r="H48" s="10">
        <v>2010</v>
      </c>
      <c r="I48" s="11">
        <v>36192</v>
      </c>
      <c r="J48" s="3" t="s">
        <v>1092</v>
      </c>
      <c r="K48" s="12">
        <v>1</v>
      </c>
      <c r="L48" s="12">
        <v>1</v>
      </c>
      <c r="M48" s="11">
        <v>19.098300000000002</v>
      </c>
      <c r="N48" s="13">
        <f t="shared" si="5"/>
        <v>5.2360681317185291E-2</v>
      </c>
      <c r="O48" s="11">
        <v>14.211698830000003</v>
      </c>
      <c r="P48" s="13">
        <f t="shared" si="6"/>
        <v>7.0364564571904861E-2</v>
      </c>
      <c r="Q48" s="26">
        <f t="shared" si="1"/>
        <v>1895.03777823157</v>
      </c>
      <c r="R48" s="26">
        <f t="shared" si="2"/>
        <v>2546.6343209863808</v>
      </c>
      <c r="S48" s="11">
        <v>1290.4496342742955</v>
      </c>
    </row>
    <row r="49" spans="1:19" x14ac:dyDescent="0.25">
      <c r="A49" s="1" t="s">
        <v>1148</v>
      </c>
      <c r="B49" s="3" t="s">
        <v>1094</v>
      </c>
      <c r="C49" s="3">
        <v>4</v>
      </c>
      <c r="D49" s="10" t="s">
        <v>1090</v>
      </c>
      <c r="E49" s="10" t="s">
        <v>1095</v>
      </c>
      <c r="F49" s="10" t="s">
        <v>1096</v>
      </c>
      <c r="G49" s="10" t="s">
        <v>1087</v>
      </c>
      <c r="H49" s="10">
        <v>2007</v>
      </c>
      <c r="I49" s="11">
        <v>408.57</v>
      </c>
      <c r="J49" s="3" t="s">
        <v>1108</v>
      </c>
      <c r="K49" s="12">
        <f>40*52/12</f>
        <v>173.33333333333334</v>
      </c>
      <c r="L49" s="12">
        <v>1.0938566552870315</v>
      </c>
      <c r="M49" s="11">
        <v>5.6240800000000002</v>
      </c>
      <c r="N49" s="13">
        <f t="shared" si="5"/>
        <v>0.17780685907739577</v>
      </c>
      <c r="O49" s="11">
        <v>7.8721519799999999</v>
      </c>
      <c r="P49" s="13">
        <f t="shared" si="6"/>
        <v>0.12703006783159185</v>
      </c>
      <c r="Q49" s="26">
        <f t="shared" si="1"/>
        <v>13773.917814014245</v>
      </c>
      <c r="R49" s="26">
        <f t="shared" si="2"/>
        <v>9840.4624169160452</v>
      </c>
      <c r="S49" s="11">
        <v>4224.8130355081639</v>
      </c>
    </row>
    <row r="50" spans="1:19" x14ac:dyDescent="0.25">
      <c r="A50" s="1" t="s">
        <v>1149</v>
      </c>
      <c r="B50" s="3"/>
      <c r="C50" s="3">
        <v>4</v>
      </c>
      <c r="D50" s="10"/>
      <c r="E50" s="10"/>
      <c r="F50" s="10"/>
      <c r="G50" s="10" t="s">
        <v>1087</v>
      </c>
      <c r="H50" s="10">
        <v>2010</v>
      </c>
      <c r="I50" s="11"/>
      <c r="J50" s="3"/>
      <c r="K50" s="12"/>
      <c r="L50" s="12"/>
      <c r="M50" s="11">
        <v>177.72099999999998</v>
      </c>
      <c r="N50" s="13">
        <f t="shared" si="5"/>
        <v>5.626797058310499E-3</v>
      </c>
      <c r="O50" s="11">
        <v>95.81998999999999</v>
      </c>
      <c r="P50" s="13">
        <f t="shared" si="6"/>
        <v>1.0436235695703998E-2</v>
      </c>
      <c r="Q50" s="26">
        <f t="shared" si="1"/>
        <v>0</v>
      </c>
      <c r="R50" s="26">
        <f t="shared" si="2"/>
        <v>0</v>
      </c>
      <c r="S50" s="11">
        <v>93.440725787157149</v>
      </c>
    </row>
    <row r="51" spans="1:19" x14ac:dyDescent="0.25">
      <c r="A51" s="1" t="s">
        <v>1150</v>
      </c>
      <c r="B51" s="3"/>
      <c r="C51" s="3">
        <v>4</v>
      </c>
      <c r="D51" s="10"/>
      <c r="E51" s="10"/>
      <c r="F51" s="10"/>
      <c r="G51" s="10" t="s">
        <v>1087</v>
      </c>
      <c r="H51" s="10">
        <v>2010</v>
      </c>
      <c r="I51" s="11"/>
      <c r="J51" s="3"/>
      <c r="K51" s="12"/>
      <c r="L51" s="12"/>
      <c r="M51" s="11">
        <v>2.7</v>
      </c>
      <c r="N51" s="13">
        <f t="shared" si="5"/>
        <v>0.37037037037037035</v>
      </c>
      <c r="O51" s="11">
        <v>1.47224479</v>
      </c>
      <c r="P51" s="13">
        <f t="shared" si="6"/>
        <v>0.67923487098908331</v>
      </c>
      <c r="Q51" s="26">
        <f t="shared" si="1"/>
        <v>0</v>
      </c>
      <c r="R51" s="26">
        <f t="shared" si="2"/>
        <v>0</v>
      </c>
      <c r="S51" s="11">
        <v>617.88142956554304</v>
      </c>
    </row>
    <row r="52" spans="1:19" x14ac:dyDescent="0.25">
      <c r="A52" s="14" t="s">
        <v>1151</v>
      </c>
      <c r="B52" s="3" t="s">
        <v>1089</v>
      </c>
      <c r="C52" s="3">
        <v>4</v>
      </c>
      <c r="D52" s="10" t="s">
        <v>1090</v>
      </c>
      <c r="E52" s="10" t="s">
        <v>1091</v>
      </c>
      <c r="F52" s="10" t="s">
        <v>1087</v>
      </c>
      <c r="G52" s="10" t="s">
        <v>1087</v>
      </c>
      <c r="H52" s="10">
        <v>2010</v>
      </c>
      <c r="I52" s="11">
        <v>22710</v>
      </c>
      <c r="J52" s="3" t="s">
        <v>49</v>
      </c>
      <c r="K52" s="12">
        <v>8.3333333333333329E-2</v>
      </c>
      <c r="L52" s="12">
        <v>1</v>
      </c>
      <c r="M52" s="11">
        <v>37.306578989999991</v>
      </c>
      <c r="N52" s="13">
        <f t="shared" si="5"/>
        <v>2.6804923610606306E-2</v>
      </c>
      <c r="O52" s="11">
        <v>20.581695750000002</v>
      </c>
      <c r="P52" s="13">
        <f t="shared" si="6"/>
        <v>4.858686145916815E-2</v>
      </c>
      <c r="Q52" s="26">
        <f t="shared" si="1"/>
        <v>50.728317933072432</v>
      </c>
      <c r="R52" s="26">
        <f t="shared" si="2"/>
        <v>91.950635311475722</v>
      </c>
      <c r="S52" s="11">
        <v>438.71792086765186</v>
      </c>
    </row>
    <row r="53" spans="1:19" x14ac:dyDescent="0.25">
      <c r="A53" s="1" t="s">
        <v>1152</v>
      </c>
      <c r="B53" s="3"/>
      <c r="C53" s="3">
        <v>4</v>
      </c>
      <c r="D53" s="10"/>
      <c r="E53" s="10"/>
      <c r="F53" s="10"/>
      <c r="G53" s="10" t="s">
        <v>1087</v>
      </c>
      <c r="H53" s="10">
        <v>2010</v>
      </c>
      <c r="I53" s="11"/>
      <c r="J53" s="3"/>
      <c r="K53" s="12"/>
      <c r="L53" s="12"/>
      <c r="M53" s="11">
        <v>1</v>
      </c>
      <c r="N53" s="13">
        <f t="shared" si="5"/>
        <v>1</v>
      </c>
      <c r="O53" s="11">
        <v>0.52719754000000008</v>
      </c>
      <c r="P53" s="13">
        <f t="shared" si="6"/>
        <v>1.8968222044435181</v>
      </c>
      <c r="Q53" s="26">
        <f t="shared" si="1"/>
        <v>0</v>
      </c>
      <c r="R53" s="26">
        <f t="shared" si="2"/>
        <v>0</v>
      </c>
      <c r="S53" s="11">
        <v>312.327168719665</v>
      </c>
    </row>
    <row r="54" spans="1:19" x14ac:dyDescent="0.25">
      <c r="A54" s="1" t="s">
        <v>1153</v>
      </c>
      <c r="B54" s="3"/>
      <c r="C54" s="3">
        <v>4</v>
      </c>
      <c r="D54" s="10"/>
      <c r="E54" s="10"/>
      <c r="F54" s="10"/>
      <c r="G54" s="10" t="s">
        <v>1087</v>
      </c>
      <c r="H54" s="10">
        <v>2010</v>
      </c>
      <c r="I54" s="11"/>
      <c r="J54" s="3"/>
      <c r="K54" s="12"/>
      <c r="L54" s="12"/>
      <c r="M54" s="11">
        <v>5.6219429199999995</v>
      </c>
      <c r="N54" s="13">
        <f t="shared" si="5"/>
        <v>0.17787444914150785</v>
      </c>
      <c r="O54" s="11">
        <v>2.4</v>
      </c>
      <c r="P54" s="13">
        <f t="shared" si="6"/>
        <v>0.41666666666666669</v>
      </c>
      <c r="Q54" s="26">
        <f t="shared" si="1"/>
        <v>0</v>
      </c>
      <c r="R54" s="26">
        <f t="shared" si="2"/>
        <v>0</v>
      </c>
      <c r="S54" s="11">
        <v>143.38160875384355</v>
      </c>
    </row>
    <row r="55" spans="1:19" x14ac:dyDescent="0.25">
      <c r="A55" s="1" t="s">
        <v>1154</v>
      </c>
      <c r="B55" s="3" t="s">
        <v>1094</v>
      </c>
      <c r="C55" s="3">
        <v>4</v>
      </c>
      <c r="D55" s="10" t="s">
        <v>1090</v>
      </c>
      <c r="E55" s="10" t="s">
        <v>1095</v>
      </c>
      <c r="F55" s="10" t="s">
        <v>1096</v>
      </c>
      <c r="G55" s="10" t="s">
        <v>1087</v>
      </c>
      <c r="H55" s="10">
        <v>2008</v>
      </c>
      <c r="I55" s="11">
        <v>232.6</v>
      </c>
      <c r="J55" s="3" t="s">
        <v>1104</v>
      </c>
      <c r="K55" s="12">
        <v>4.333333333333333</v>
      </c>
      <c r="L55" s="12">
        <v>1.0178395579529225</v>
      </c>
      <c r="M55" s="11">
        <v>1</v>
      </c>
      <c r="N55" s="13">
        <f t="shared" si="5"/>
        <v>1</v>
      </c>
      <c r="O55" s="11">
        <v>0.52130182999999997</v>
      </c>
      <c r="P55" s="13">
        <f t="shared" si="6"/>
        <v>1.9182744860112999</v>
      </c>
      <c r="Q55" s="26">
        <f t="shared" si="1"/>
        <v>1025.9144184460156</v>
      </c>
      <c r="R55" s="26">
        <f t="shared" si="2"/>
        <v>1967.9854537361123</v>
      </c>
      <c r="S55" s="11">
        <v>274.03967213132006</v>
      </c>
    </row>
    <row r="56" spans="1:19" x14ac:dyDescent="0.25">
      <c r="A56" s="1" t="s">
        <v>1155</v>
      </c>
      <c r="B56" s="3"/>
      <c r="C56" s="3">
        <v>4</v>
      </c>
      <c r="D56" s="10"/>
      <c r="E56" s="10"/>
      <c r="F56" s="10"/>
      <c r="G56" s="10" t="s">
        <v>1087</v>
      </c>
      <c r="H56" s="10">
        <v>2010</v>
      </c>
      <c r="I56" s="11"/>
      <c r="J56" s="3"/>
      <c r="K56" s="12"/>
      <c r="L56" s="12"/>
      <c r="M56" s="11">
        <v>495.27702157000004</v>
      </c>
      <c r="N56" s="13">
        <f t="shared" si="5"/>
        <v>2.0190720676482362E-3</v>
      </c>
      <c r="O56" s="11">
        <v>306.78811386000007</v>
      </c>
      <c r="P56" s="13">
        <f t="shared" si="6"/>
        <v>3.2595786955955564E-3</v>
      </c>
      <c r="Q56" s="26">
        <f t="shared" si="1"/>
        <v>0</v>
      </c>
      <c r="R56" s="26">
        <f t="shared" si="2"/>
        <v>0</v>
      </c>
      <c r="S56" s="11">
        <v>1465.9886372366709</v>
      </c>
    </row>
    <row r="57" spans="1:19" x14ac:dyDescent="0.25">
      <c r="A57" s="1" t="s">
        <v>1156</v>
      </c>
      <c r="B57" s="3" t="s">
        <v>1094</v>
      </c>
      <c r="C57" s="3">
        <v>4</v>
      </c>
      <c r="D57" s="10" t="s">
        <v>1090</v>
      </c>
      <c r="E57" s="10" t="s">
        <v>1095</v>
      </c>
      <c r="F57" s="10" t="s">
        <v>1096</v>
      </c>
      <c r="G57" s="10" t="s">
        <v>1087</v>
      </c>
      <c r="H57" s="10">
        <v>2000</v>
      </c>
      <c r="I57" s="11">
        <v>1800</v>
      </c>
      <c r="J57" s="3" t="s">
        <v>1092</v>
      </c>
      <c r="K57" s="12">
        <v>1</v>
      </c>
      <c r="L57" s="12">
        <v>4.3856573997132733</v>
      </c>
      <c r="M57" s="11">
        <v>15.375</v>
      </c>
      <c r="N57" s="13">
        <f t="shared" si="5"/>
        <v>6.5040650406504072E-2</v>
      </c>
      <c r="O57" s="11">
        <v>11.399822739999999</v>
      </c>
      <c r="P57" s="13">
        <f t="shared" si="6"/>
        <v>8.7720662224963691E-2</v>
      </c>
      <c r="Q57" s="26">
        <f t="shared" si="1"/>
        <v>513.44281752740767</v>
      </c>
      <c r="R57" s="26">
        <f t="shared" si="2"/>
        <v>692.48298851038908</v>
      </c>
      <c r="S57" s="11">
        <v>20.573592983635368</v>
      </c>
    </row>
    <row r="58" spans="1:19" x14ac:dyDescent="0.25">
      <c r="A58" s="1" t="s">
        <v>1157</v>
      </c>
      <c r="B58" s="3"/>
      <c r="C58" s="3">
        <v>4</v>
      </c>
      <c r="D58" s="10"/>
      <c r="E58" s="10"/>
      <c r="F58" s="10"/>
      <c r="G58" s="10" t="s">
        <v>1087</v>
      </c>
      <c r="H58" s="10">
        <v>2010</v>
      </c>
      <c r="I58" s="11"/>
      <c r="J58" s="3"/>
      <c r="K58" s="12"/>
      <c r="L58" s="12"/>
      <c r="M58" s="11">
        <v>0.75459199999999993</v>
      </c>
      <c r="N58" s="13">
        <f t="shared" si="5"/>
        <v>1.3252194563419704</v>
      </c>
      <c r="O58" s="11">
        <v>0.53190544000000006</v>
      </c>
      <c r="P58" s="13">
        <f t="shared" si="6"/>
        <v>1.8800334134578505</v>
      </c>
      <c r="Q58" s="26">
        <f t="shared" si="1"/>
        <v>0</v>
      </c>
      <c r="R58" s="26">
        <f t="shared" si="2"/>
        <v>0</v>
      </c>
      <c r="S58" s="11">
        <v>966.61637435482896</v>
      </c>
    </row>
    <row r="59" spans="1:19" x14ac:dyDescent="0.25">
      <c r="A59" s="14" t="s">
        <v>1158</v>
      </c>
      <c r="B59" s="3" t="s">
        <v>1089</v>
      </c>
      <c r="C59" s="3">
        <v>4</v>
      </c>
      <c r="D59" s="10" t="s">
        <v>1090</v>
      </c>
      <c r="E59" s="10" t="s">
        <v>1101</v>
      </c>
      <c r="F59" s="10" t="s">
        <v>1087</v>
      </c>
      <c r="G59" s="10" t="s">
        <v>1087</v>
      </c>
      <c r="H59" s="10">
        <v>2010</v>
      </c>
      <c r="I59" s="11">
        <v>1532.1</v>
      </c>
      <c r="J59" s="3" t="s">
        <v>1092</v>
      </c>
      <c r="K59" s="12">
        <v>1</v>
      </c>
      <c r="L59" s="12">
        <v>1</v>
      </c>
      <c r="M59" s="11">
        <v>14.40958981</v>
      </c>
      <c r="N59" s="13">
        <f t="shared" si="5"/>
        <v>6.9398228067950818E-2</v>
      </c>
      <c r="O59" s="11">
        <v>4.4618865699999999</v>
      </c>
      <c r="P59" s="13">
        <f t="shared" si="6"/>
        <v>0.22412044419139054</v>
      </c>
      <c r="Q59" s="26">
        <f t="shared" si="1"/>
        <v>106.32502522290744</v>
      </c>
      <c r="R59" s="26">
        <f t="shared" si="2"/>
        <v>343.37493254562941</v>
      </c>
      <c r="S59" s="11">
        <v>22.930851348539466</v>
      </c>
    </row>
    <row r="60" spans="1:19" x14ac:dyDescent="0.25">
      <c r="A60" s="1" t="s">
        <v>1159</v>
      </c>
      <c r="B60" s="3"/>
      <c r="C60" s="3">
        <v>4</v>
      </c>
      <c r="D60" s="10"/>
      <c r="E60" s="10"/>
      <c r="F60" s="10"/>
      <c r="G60" s="10" t="s">
        <v>1087</v>
      </c>
      <c r="H60" s="10">
        <v>2010</v>
      </c>
      <c r="I60" s="11"/>
      <c r="J60" s="3"/>
      <c r="K60" s="12"/>
      <c r="L60" s="12"/>
      <c r="M60" s="11">
        <v>1.9183083300000003</v>
      </c>
      <c r="N60" s="13">
        <f t="shared" si="5"/>
        <v>0.52129263286887761</v>
      </c>
      <c r="O60" s="11">
        <v>1.53393022</v>
      </c>
      <c r="P60" s="13">
        <f t="shared" si="6"/>
        <v>0.65192013754054601</v>
      </c>
      <c r="Q60" s="26">
        <f t="shared" si="1"/>
        <v>0</v>
      </c>
      <c r="R60" s="26">
        <f t="shared" si="2"/>
        <v>0</v>
      </c>
      <c r="S60" s="11">
        <v>324.9024937860674</v>
      </c>
    </row>
    <row r="61" spans="1:19" x14ac:dyDescent="0.25">
      <c r="A61" s="14" t="s">
        <v>1160</v>
      </c>
      <c r="B61" s="3" t="s">
        <v>1089</v>
      </c>
      <c r="C61" s="3">
        <v>4</v>
      </c>
      <c r="D61" s="10" t="s">
        <v>1090</v>
      </c>
      <c r="E61" s="10" t="s">
        <v>1101</v>
      </c>
      <c r="F61" s="10" t="s">
        <v>1087</v>
      </c>
      <c r="G61" s="10" t="s">
        <v>1087</v>
      </c>
      <c r="H61" s="10">
        <v>2010</v>
      </c>
      <c r="I61" s="11">
        <v>3831</v>
      </c>
      <c r="J61" s="3" t="s">
        <v>1092</v>
      </c>
      <c r="K61" s="12">
        <v>1</v>
      </c>
      <c r="L61" s="12">
        <v>1</v>
      </c>
      <c r="M61" s="11">
        <v>0.75504499999999997</v>
      </c>
      <c r="N61" s="13">
        <f t="shared" si="5"/>
        <v>1.3244243720572946</v>
      </c>
      <c r="O61" s="11">
        <v>0.91817881000000001</v>
      </c>
      <c r="P61" s="13">
        <f t="shared" si="6"/>
        <v>1.0891124790823696</v>
      </c>
      <c r="Q61" s="26">
        <f t="shared" si="1"/>
        <v>5073.869769351496</v>
      </c>
      <c r="R61" s="26">
        <f t="shared" si="2"/>
        <v>4172.389907364558</v>
      </c>
      <c r="S61" s="11">
        <v>3733.4024311727644</v>
      </c>
    </row>
    <row r="62" spans="1:19" x14ac:dyDescent="0.25">
      <c r="A62" s="1" t="s">
        <v>1161</v>
      </c>
      <c r="B62" s="3"/>
      <c r="C62" s="3">
        <v>4</v>
      </c>
      <c r="D62" s="10"/>
      <c r="E62" s="10"/>
      <c r="F62" s="10"/>
      <c r="G62" s="10" t="s">
        <v>1087</v>
      </c>
      <c r="H62" s="10">
        <v>2010</v>
      </c>
      <c r="I62" s="11"/>
      <c r="J62" s="3"/>
      <c r="K62" s="12"/>
      <c r="L62" s="12"/>
      <c r="M62" s="11">
        <v>0.75504499999999997</v>
      </c>
      <c r="N62" s="13">
        <f t="shared" si="5"/>
        <v>1.3244243720572946</v>
      </c>
      <c r="O62" s="11">
        <v>0.87238794000000008</v>
      </c>
      <c r="P62" s="13">
        <f t="shared" si="6"/>
        <v>1.1462790281121951</v>
      </c>
      <c r="Q62" s="26">
        <f t="shared" si="1"/>
        <v>0</v>
      </c>
      <c r="R62" s="26">
        <f t="shared" si="2"/>
        <v>0</v>
      </c>
      <c r="S62" s="11">
        <v>3166.3187248468184</v>
      </c>
    </row>
    <row r="63" spans="1:19" x14ac:dyDescent="0.25">
      <c r="A63" s="1" t="s">
        <v>1162</v>
      </c>
      <c r="B63" s="3"/>
      <c r="C63" s="3">
        <v>4</v>
      </c>
      <c r="D63" s="10"/>
      <c r="E63" s="10"/>
      <c r="F63" s="10"/>
      <c r="G63" s="10" t="s">
        <v>1087</v>
      </c>
      <c r="H63" s="10">
        <v>2010</v>
      </c>
      <c r="I63" s="11"/>
      <c r="J63" s="3"/>
      <c r="K63" s="12"/>
      <c r="L63" s="12"/>
      <c r="M63" s="11">
        <v>495.27702157000004</v>
      </c>
      <c r="N63" s="13">
        <f t="shared" si="5"/>
        <v>2.0190720676482362E-3</v>
      </c>
      <c r="O63" s="11">
        <v>325.44198633999997</v>
      </c>
      <c r="P63" s="13">
        <f t="shared" si="6"/>
        <v>3.0727442738604327E-3</v>
      </c>
      <c r="Q63" s="26">
        <f t="shared" si="1"/>
        <v>0</v>
      </c>
      <c r="R63" s="26">
        <f t="shared" si="2"/>
        <v>0</v>
      </c>
      <c r="S63" s="11">
        <v>594.97972113097262</v>
      </c>
    </row>
    <row r="64" spans="1:19" x14ac:dyDescent="0.25">
      <c r="A64" s="1" t="s">
        <v>1163</v>
      </c>
      <c r="B64" s="3"/>
      <c r="C64" s="3">
        <v>4</v>
      </c>
      <c r="D64" s="10"/>
      <c r="E64" s="10"/>
      <c r="F64" s="10"/>
      <c r="G64" s="10" t="s">
        <v>1087</v>
      </c>
      <c r="H64" s="10">
        <v>2010</v>
      </c>
      <c r="I64" s="11"/>
      <c r="J64" s="3"/>
      <c r="K64" s="12"/>
      <c r="L64" s="12"/>
      <c r="M64" s="11">
        <v>28.011953660000007</v>
      </c>
      <c r="N64" s="13">
        <f t="shared" si="5"/>
        <v>3.5699045205403207E-2</v>
      </c>
      <c r="O64" s="11">
        <v>8.1040380800000005</v>
      </c>
      <c r="P64" s="13">
        <f t="shared" si="6"/>
        <v>0.12339527407551372</v>
      </c>
      <c r="Q64" s="26">
        <f t="shared" si="1"/>
        <v>0</v>
      </c>
      <c r="R64" s="26">
        <f t="shared" si="2"/>
        <v>0</v>
      </c>
      <c r="S64" s="11">
        <v>41.967768201674609</v>
      </c>
    </row>
    <row r="65" spans="1:19" x14ac:dyDescent="0.25">
      <c r="A65" s="1" t="s">
        <v>1164</v>
      </c>
      <c r="B65" s="3"/>
      <c r="C65" s="3">
        <v>4</v>
      </c>
      <c r="D65" s="10"/>
      <c r="E65" s="10"/>
      <c r="F65" s="10"/>
      <c r="G65" s="10" t="s">
        <v>1087</v>
      </c>
      <c r="H65" s="10">
        <v>2010</v>
      </c>
      <c r="I65" s="11"/>
      <c r="J65" s="3"/>
      <c r="K65" s="12"/>
      <c r="L65" s="12"/>
      <c r="M65" s="11">
        <v>1.7823</v>
      </c>
      <c r="N65" s="13">
        <f t="shared" si="5"/>
        <v>0.56107277113841669</v>
      </c>
      <c r="O65" s="11">
        <v>0.92332219000000004</v>
      </c>
      <c r="P65" s="13">
        <f t="shared" si="6"/>
        <v>1.0830455618097947</v>
      </c>
      <c r="Q65" s="26">
        <f t="shared" si="1"/>
        <v>0</v>
      </c>
      <c r="R65" s="26">
        <f t="shared" si="2"/>
        <v>0</v>
      </c>
      <c r="S65" s="11">
        <v>175.12494900785245</v>
      </c>
    </row>
    <row r="66" spans="1:19" x14ac:dyDescent="0.25">
      <c r="A66" s="1" t="s">
        <v>1165</v>
      </c>
      <c r="B66" s="3" t="s">
        <v>1094</v>
      </c>
      <c r="C66" s="3">
        <v>4</v>
      </c>
      <c r="D66" s="10" t="s">
        <v>1090</v>
      </c>
      <c r="E66" s="10" t="s">
        <v>1095</v>
      </c>
      <c r="F66" s="10" t="s">
        <v>1096</v>
      </c>
      <c r="G66" s="10" t="s">
        <v>1087</v>
      </c>
      <c r="H66" s="10">
        <v>2008</v>
      </c>
      <c r="I66" s="11">
        <v>4641</v>
      </c>
      <c r="J66" s="3" t="s">
        <v>1092</v>
      </c>
      <c r="K66" s="12">
        <v>1</v>
      </c>
      <c r="L66" s="12">
        <v>1.0214216163583252</v>
      </c>
      <c r="M66" s="11">
        <v>0.75504499999999997</v>
      </c>
      <c r="N66" s="13">
        <f t="shared" ref="N66:N90" si="7">1/M66</f>
        <v>1.3244243720572946</v>
      </c>
      <c r="O66" s="11">
        <v>0.80936640000000004</v>
      </c>
      <c r="P66" s="13">
        <f t="shared" si="6"/>
        <v>1.2355343636701499</v>
      </c>
      <c r="Q66" s="26">
        <f t="shared" ref="Q66:Q129" si="8">I66*K66*L66*N66</f>
        <v>6278.3247641120561</v>
      </c>
      <c r="R66" s="26">
        <f t="shared" ref="R66:R129" si="9">I66*K66*L66*P66</f>
        <v>5856.9489930876643</v>
      </c>
      <c r="S66" s="11">
        <v>3347.7113997823112</v>
      </c>
    </row>
    <row r="67" spans="1:19" x14ac:dyDescent="0.25">
      <c r="A67" s="1" t="s">
        <v>1166</v>
      </c>
      <c r="B67" s="3" t="s">
        <v>1094</v>
      </c>
      <c r="C67" s="3">
        <v>4</v>
      </c>
      <c r="D67" s="10" t="s">
        <v>1110</v>
      </c>
      <c r="E67" s="10" t="s">
        <v>1127</v>
      </c>
      <c r="F67" s="10" t="s">
        <v>232</v>
      </c>
      <c r="G67" s="10" t="s">
        <v>1087</v>
      </c>
      <c r="H67" s="10">
        <v>2007</v>
      </c>
      <c r="I67" s="11">
        <v>503</v>
      </c>
      <c r="J67" s="3" t="s">
        <v>1167</v>
      </c>
      <c r="K67" s="16">
        <f>1/8*40*52/12</f>
        <v>21.666666666666668</v>
      </c>
      <c r="L67" s="12">
        <v>1.6327465427806134</v>
      </c>
      <c r="M67" s="11">
        <v>1.4310250000000002</v>
      </c>
      <c r="N67" s="13">
        <f t="shared" si="7"/>
        <v>0.69879981132405089</v>
      </c>
      <c r="O67" s="11">
        <v>1.1503529599999998</v>
      </c>
      <c r="P67" s="13">
        <f t="shared" si="6"/>
        <v>0.86929841081123504</v>
      </c>
      <c r="Q67" s="26">
        <f t="shared" si="8"/>
        <v>12434.594833822412</v>
      </c>
      <c r="R67" s="26">
        <f t="shared" si="9"/>
        <v>15468.483753082812</v>
      </c>
      <c r="S67" s="11">
        <v>56.355094533952609</v>
      </c>
    </row>
    <row r="68" spans="1:19" x14ac:dyDescent="0.25">
      <c r="A68" s="1" t="s">
        <v>1168</v>
      </c>
      <c r="B68" s="3"/>
      <c r="C68" s="3">
        <v>4</v>
      </c>
      <c r="D68" s="10"/>
      <c r="E68" s="10"/>
      <c r="F68" s="10"/>
      <c r="G68" s="10" t="s">
        <v>1087</v>
      </c>
      <c r="H68" s="10">
        <v>2010</v>
      </c>
      <c r="I68" s="11"/>
      <c r="J68" s="3"/>
      <c r="K68" s="12"/>
      <c r="L68" s="12"/>
      <c r="M68" s="11">
        <v>0.75504499999999997</v>
      </c>
      <c r="N68" s="13">
        <f t="shared" si="7"/>
        <v>1.3244243720572946</v>
      </c>
      <c r="O68" s="11">
        <v>0.70676926000000007</v>
      </c>
      <c r="P68" s="13">
        <f t="shared" si="6"/>
        <v>1.4148889271160434</v>
      </c>
      <c r="Q68" s="26">
        <f t="shared" si="8"/>
        <v>0</v>
      </c>
      <c r="R68" s="26">
        <f t="shared" si="9"/>
        <v>0</v>
      </c>
      <c r="S68" s="11">
        <v>1857.0023281673357</v>
      </c>
    </row>
    <row r="69" spans="1:19" x14ac:dyDescent="0.25">
      <c r="A69" s="1" t="s">
        <v>1169</v>
      </c>
      <c r="B69" s="3"/>
      <c r="C69" s="3">
        <v>4</v>
      </c>
      <c r="D69" s="10"/>
      <c r="E69" s="10"/>
      <c r="F69" s="10"/>
      <c r="G69" s="10" t="s">
        <v>1087</v>
      </c>
      <c r="H69" s="10">
        <v>2010</v>
      </c>
      <c r="I69" s="11"/>
      <c r="J69" s="3"/>
      <c r="K69" s="12"/>
      <c r="L69" s="12"/>
      <c r="M69" s="11">
        <v>2.7</v>
      </c>
      <c r="N69" s="13">
        <f t="shared" si="7"/>
        <v>0.37037037037037035</v>
      </c>
      <c r="O69" s="11">
        <v>1.9050653699999998</v>
      </c>
      <c r="P69" s="13">
        <f t="shared" si="6"/>
        <v>0.52491637071750463</v>
      </c>
      <c r="Q69" s="26">
        <f t="shared" si="8"/>
        <v>0</v>
      </c>
      <c r="R69" s="26">
        <f t="shared" si="9"/>
        <v>0</v>
      </c>
      <c r="S69" s="11">
        <v>588.76753697468791</v>
      </c>
    </row>
    <row r="70" spans="1:19" x14ac:dyDescent="0.25">
      <c r="A70" s="1" t="s">
        <v>1170</v>
      </c>
      <c r="B70" s="3"/>
      <c r="C70" s="3">
        <v>4</v>
      </c>
      <c r="D70" s="10"/>
      <c r="E70" s="10"/>
      <c r="F70" s="10"/>
      <c r="G70" s="10" t="s">
        <v>1087</v>
      </c>
      <c r="H70" s="10">
        <v>2010</v>
      </c>
      <c r="I70" s="11"/>
      <c r="J70" s="3"/>
      <c r="K70" s="12"/>
      <c r="L70" s="12"/>
      <c r="M70" s="11">
        <v>8.0577708299999991</v>
      </c>
      <c r="N70" s="13">
        <f t="shared" si="7"/>
        <v>0.12410380254013753</v>
      </c>
      <c r="O70" s="11">
        <v>4.8564203499999996</v>
      </c>
      <c r="P70" s="13">
        <f t="shared" si="6"/>
        <v>0.20591298280018122</v>
      </c>
      <c r="Q70" s="26">
        <f t="shared" si="8"/>
        <v>0</v>
      </c>
      <c r="R70" s="26">
        <f t="shared" si="9"/>
        <v>0</v>
      </c>
      <c r="S70" s="11">
        <v>209.27964744039215</v>
      </c>
    </row>
    <row r="71" spans="1:19" x14ac:dyDescent="0.25">
      <c r="A71" s="1" t="s">
        <v>1171</v>
      </c>
      <c r="B71" s="3"/>
      <c r="C71" s="3">
        <v>4</v>
      </c>
      <c r="D71" s="10"/>
      <c r="E71" s="10"/>
      <c r="F71" s="10"/>
      <c r="G71" s="10" t="s">
        <v>1087</v>
      </c>
      <c r="H71" s="10">
        <v>2010</v>
      </c>
      <c r="I71" s="11"/>
      <c r="J71" s="3"/>
      <c r="K71" s="12"/>
      <c r="L71" s="12"/>
      <c r="M71" s="11">
        <v>5726.0710208</v>
      </c>
      <c r="N71" s="13">
        <f t="shared" si="7"/>
        <v>1.746398178380065E-4</v>
      </c>
      <c r="O71" s="11">
        <v>2501.9169956999999</v>
      </c>
      <c r="P71" s="13">
        <f t="shared" si="6"/>
        <v>3.9969351569963437E-4</v>
      </c>
      <c r="Q71" s="26">
        <f t="shared" si="8"/>
        <v>0</v>
      </c>
      <c r="R71" s="26">
        <f t="shared" si="9"/>
        <v>0</v>
      </c>
      <c r="S71" s="11">
        <v>29.92744826178162</v>
      </c>
    </row>
    <row r="72" spans="1:19" x14ac:dyDescent="0.25">
      <c r="A72" s="1" t="s">
        <v>1172</v>
      </c>
      <c r="B72" s="3"/>
      <c r="C72" s="3">
        <v>4</v>
      </c>
      <c r="D72" s="10"/>
      <c r="E72" s="10"/>
      <c r="F72" s="10"/>
      <c r="G72" s="10" t="s">
        <v>1087</v>
      </c>
      <c r="H72" s="10">
        <v>2010</v>
      </c>
      <c r="I72" s="11"/>
      <c r="J72" s="3"/>
      <c r="K72" s="12"/>
      <c r="L72" s="12"/>
      <c r="M72" s="11">
        <v>495.27702157000004</v>
      </c>
      <c r="N72" s="13">
        <f t="shared" si="7"/>
        <v>2.0190720676482362E-3</v>
      </c>
      <c r="O72" s="11">
        <v>227.02474894000002</v>
      </c>
      <c r="P72" s="13">
        <f t="shared" si="6"/>
        <v>4.4048061044846187E-3</v>
      </c>
      <c r="Q72" s="26">
        <f t="shared" si="8"/>
        <v>0</v>
      </c>
      <c r="R72" s="26">
        <f t="shared" si="9"/>
        <v>0</v>
      </c>
      <c r="S72" s="11">
        <v>44.11790010166262</v>
      </c>
    </row>
    <row r="73" spans="1:19" x14ac:dyDescent="0.25">
      <c r="A73" s="1" t="s">
        <v>1173</v>
      </c>
      <c r="B73" s="3" t="s">
        <v>1094</v>
      </c>
      <c r="C73" s="3">
        <v>4</v>
      </c>
      <c r="D73" s="10" t="s">
        <v>1090</v>
      </c>
      <c r="E73" s="10" t="s">
        <v>1095</v>
      </c>
      <c r="F73" s="10" t="s">
        <v>1096</v>
      </c>
      <c r="G73" s="10" t="s">
        <v>1087</v>
      </c>
      <c r="H73" s="10">
        <v>2006</v>
      </c>
      <c r="I73" s="11">
        <v>201000</v>
      </c>
      <c r="J73" s="3" t="s">
        <v>1092</v>
      </c>
      <c r="K73" s="12">
        <v>1</v>
      </c>
      <c r="L73" s="12">
        <v>1.4871110277962727</v>
      </c>
      <c r="M73" s="11">
        <v>203.63583332999994</v>
      </c>
      <c r="N73" s="13">
        <f t="shared" si="7"/>
        <v>4.910727074146427E-3</v>
      </c>
      <c r="O73" s="11">
        <v>196.60129268</v>
      </c>
      <c r="P73" s="13">
        <f t="shared" si="6"/>
        <v>5.0864365456012523E-3</v>
      </c>
      <c r="Q73" s="26">
        <f t="shared" si="8"/>
        <v>1467.8620736786361</v>
      </c>
      <c r="R73" s="26">
        <f t="shared" si="9"/>
        <v>1520.3832717090697</v>
      </c>
      <c r="S73" s="11">
        <v>112.64292897856764</v>
      </c>
    </row>
    <row r="74" spans="1:19" x14ac:dyDescent="0.25">
      <c r="A74" s="1" t="s">
        <v>1174</v>
      </c>
      <c r="B74" s="3"/>
      <c r="C74" s="3">
        <v>4</v>
      </c>
      <c r="D74" s="10"/>
      <c r="E74" s="10"/>
      <c r="F74" s="10"/>
      <c r="G74" s="10" t="s">
        <v>1087</v>
      </c>
      <c r="H74" s="10">
        <v>2010</v>
      </c>
      <c r="I74" s="11"/>
      <c r="J74" s="3"/>
      <c r="K74" s="12"/>
      <c r="L74" s="12"/>
      <c r="M74" s="11">
        <v>39.797400000000003</v>
      </c>
      <c r="N74" s="13">
        <f t="shared" si="7"/>
        <v>2.512726962062848E-2</v>
      </c>
      <c r="O74" s="11">
        <v>23.987849660000002</v>
      </c>
      <c r="P74" s="13">
        <f t="shared" si="6"/>
        <v>4.168777169166233E-2</v>
      </c>
      <c r="Q74" s="26">
        <f t="shared" si="8"/>
        <v>0</v>
      </c>
      <c r="R74" s="26">
        <f t="shared" si="9"/>
        <v>0</v>
      </c>
      <c r="S74" s="11">
        <v>39.868238305676087</v>
      </c>
    </row>
    <row r="75" spans="1:19" x14ac:dyDescent="0.25">
      <c r="A75" s="1" t="s">
        <v>1175</v>
      </c>
      <c r="B75" s="3"/>
      <c r="C75" s="3">
        <v>4</v>
      </c>
      <c r="D75" s="10"/>
      <c r="E75" s="10"/>
      <c r="F75" s="10"/>
      <c r="G75" s="10" t="s">
        <v>1087</v>
      </c>
      <c r="H75" s="10">
        <v>2010</v>
      </c>
      <c r="I75" s="11"/>
      <c r="J75" s="3"/>
      <c r="K75" s="12"/>
      <c r="L75" s="12"/>
      <c r="M75" s="11">
        <v>18.895099999999996</v>
      </c>
      <c r="N75" s="13">
        <f t="shared" si="7"/>
        <v>5.2923773888468452E-2</v>
      </c>
      <c r="O75" s="11">
        <v>10.020752410000002</v>
      </c>
      <c r="P75" s="13">
        <f t="shared" si="6"/>
        <v>9.9792905670643126E-2</v>
      </c>
      <c r="Q75" s="26">
        <f t="shared" si="8"/>
        <v>0</v>
      </c>
      <c r="R75" s="26">
        <f t="shared" si="9"/>
        <v>0</v>
      </c>
      <c r="S75" s="11">
        <v>137.80800615550251</v>
      </c>
    </row>
    <row r="76" spans="1:19" x14ac:dyDescent="0.25">
      <c r="A76" s="1" t="s">
        <v>1176</v>
      </c>
      <c r="B76" s="3" t="s">
        <v>1094</v>
      </c>
      <c r="C76" s="3">
        <v>4</v>
      </c>
      <c r="D76" s="10" t="s">
        <v>1090</v>
      </c>
      <c r="E76" s="10" t="s">
        <v>1095</v>
      </c>
      <c r="F76" s="10" t="s">
        <v>1096</v>
      </c>
      <c r="G76" s="10" t="s">
        <v>1087</v>
      </c>
      <c r="H76" s="10">
        <v>2007</v>
      </c>
      <c r="I76" s="11">
        <v>262562</v>
      </c>
      <c r="J76" s="3" t="s">
        <v>1092</v>
      </c>
      <c r="K76" s="12">
        <v>1</v>
      </c>
      <c r="L76" s="12">
        <v>1.1235804943511514</v>
      </c>
      <c r="M76" s="11">
        <v>207.94400000000002</v>
      </c>
      <c r="N76" s="13">
        <f t="shared" si="7"/>
        <v>4.808987034970953E-3</v>
      </c>
      <c r="O76" s="11">
        <v>130.12314070000002</v>
      </c>
      <c r="P76" s="13">
        <f t="shared" si="6"/>
        <v>7.6850281557951962E-3</v>
      </c>
      <c r="Q76" s="26">
        <f t="shared" si="8"/>
        <v>1418.697061506112</v>
      </c>
      <c r="R76" s="26">
        <f t="shared" si="9"/>
        <v>2267.1566346371392</v>
      </c>
      <c r="S76" s="11">
        <v>817.99636745616181</v>
      </c>
    </row>
    <row r="77" spans="1:19" x14ac:dyDescent="0.25">
      <c r="A77" s="1" t="s">
        <v>1177</v>
      </c>
      <c r="B77" s="3"/>
      <c r="C77" s="3">
        <v>4</v>
      </c>
      <c r="D77" s="10"/>
      <c r="E77" s="10"/>
      <c r="F77" s="10"/>
      <c r="G77" s="10" t="s">
        <v>1087</v>
      </c>
      <c r="H77" s="10">
        <v>2010</v>
      </c>
      <c r="I77" s="11"/>
      <c r="J77" s="3"/>
      <c r="K77" s="12"/>
      <c r="L77" s="12">
        <v>1.2944960685547122</v>
      </c>
      <c r="M77" s="11">
        <v>122.242</v>
      </c>
      <c r="N77" s="13">
        <f t="shared" si="7"/>
        <v>8.1804944290832932E-3</v>
      </c>
      <c r="O77" s="11">
        <v>138.78</v>
      </c>
      <c r="P77" s="13">
        <f t="shared" ref="P77:P90" si="10">1/O77</f>
        <v>7.2056492289955323E-3</v>
      </c>
      <c r="Q77" s="26">
        <f t="shared" si="8"/>
        <v>0</v>
      </c>
      <c r="R77" s="26">
        <f t="shared" si="9"/>
        <v>0</v>
      </c>
      <c r="S77" s="11">
        <v>4349.0771742728111</v>
      </c>
    </row>
    <row r="78" spans="1:19" x14ac:dyDescent="0.25">
      <c r="A78" s="1" t="s">
        <v>1178</v>
      </c>
      <c r="B78" s="3"/>
      <c r="C78" s="3">
        <v>4</v>
      </c>
      <c r="D78" s="10"/>
      <c r="E78" s="10"/>
      <c r="F78" s="10"/>
      <c r="G78" s="10" t="s">
        <v>1087</v>
      </c>
      <c r="H78" s="10">
        <v>2010</v>
      </c>
      <c r="I78" s="11"/>
      <c r="J78" s="3"/>
      <c r="K78" s="12"/>
      <c r="L78" s="12"/>
      <c r="M78" s="11">
        <v>45.725812119999986</v>
      </c>
      <c r="N78" s="13">
        <f t="shared" si="7"/>
        <v>2.1869485825110377E-2</v>
      </c>
      <c r="O78" s="11">
        <v>18.662545640000001</v>
      </c>
      <c r="P78" s="13">
        <f t="shared" si="10"/>
        <v>5.3583258109047543E-2</v>
      </c>
      <c r="Q78" s="26">
        <f t="shared" si="8"/>
        <v>0</v>
      </c>
      <c r="R78" s="26">
        <f t="shared" si="9"/>
        <v>0</v>
      </c>
      <c r="S78" s="11">
        <v>94.543295091386881</v>
      </c>
    </row>
    <row r="79" spans="1:19" x14ac:dyDescent="0.25">
      <c r="A79" s="14" t="s">
        <v>1179</v>
      </c>
      <c r="B79" s="3" t="s">
        <v>1089</v>
      </c>
      <c r="C79" s="3">
        <v>4</v>
      </c>
      <c r="D79" s="10" t="s">
        <v>1090</v>
      </c>
      <c r="E79" s="10" t="s">
        <v>1091</v>
      </c>
      <c r="F79" s="10" t="s">
        <v>1087</v>
      </c>
      <c r="G79" s="10" t="s">
        <v>1087</v>
      </c>
      <c r="H79" s="10">
        <v>2010</v>
      </c>
      <c r="I79" s="11">
        <v>1869505</v>
      </c>
      <c r="J79" s="3" t="s">
        <v>1092</v>
      </c>
      <c r="K79" s="12">
        <v>1</v>
      </c>
      <c r="L79" s="12">
        <v>1</v>
      </c>
      <c r="M79" s="11">
        <v>9090.4333332999995</v>
      </c>
      <c r="N79" s="13">
        <f t="shared" si="7"/>
        <v>1.1000575696835136E-4</v>
      </c>
      <c r="O79" s="11">
        <v>6232.7287412999995</v>
      </c>
      <c r="P79" s="13">
        <f t="shared" si="10"/>
        <v>1.604433694304212E-4</v>
      </c>
      <c r="Q79" s="26">
        <f t="shared" si="8"/>
        <v>205.65631268111773</v>
      </c>
      <c r="R79" s="26">
        <f t="shared" si="9"/>
        <v>299.94968136701959</v>
      </c>
      <c r="S79" s="11">
        <v>145.70952375412142</v>
      </c>
    </row>
    <row r="80" spans="1:19" x14ac:dyDescent="0.25">
      <c r="A80" s="1" t="s">
        <v>1180</v>
      </c>
      <c r="B80" s="3"/>
      <c r="C80" s="3">
        <v>4</v>
      </c>
      <c r="D80" s="10"/>
      <c r="E80" s="10"/>
      <c r="F80" s="10"/>
      <c r="G80" s="10" t="s">
        <v>1087</v>
      </c>
      <c r="H80" s="10">
        <v>2010</v>
      </c>
      <c r="I80" s="11"/>
      <c r="J80" s="3"/>
      <c r="K80" s="12"/>
      <c r="L80" s="12"/>
      <c r="M80" s="11">
        <v>10254.176470000002</v>
      </c>
      <c r="N80" s="13">
        <f t="shared" si="7"/>
        <v>9.752123955791447E-5</v>
      </c>
      <c r="O80" s="11">
        <v>3886.05</v>
      </c>
      <c r="P80" s="13">
        <f t="shared" si="10"/>
        <v>2.5733070856010599E-4</v>
      </c>
      <c r="Q80" s="26">
        <f t="shared" si="8"/>
        <v>0</v>
      </c>
      <c r="R80" s="26">
        <f t="shared" si="9"/>
        <v>0</v>
      </c>
      <c r="S80" s="11">
        <v>302.43724203228953</v>
      </c>
    </row>
    <row r="81" spans="1:19" x14ac:dyDescent="0.25">
      <c r="A81" s="1" t="s">
        <v>1181</v>
      </c>
      <c r="B81" s="3"/>
      <c r="C81" s="3">
        <v>4</v>
      </c>
      <c r="D81" s="10"/>
      <c r="E81" s="10"/>
      <c r="F81" s="10"/>
      <c r="G81" s="10" t="s">
        <v>1087</v>
      </c>
      <c r="H81" s="10">
        <v>2010</v>
      </c>
      <c r="I81" s="11"/>
      <c r="J81" s="3"/>
      <c r="K81" s="12"/>
      <c r="L81" s="12"/>
      <c r="M81" s="11">
        <v>1170</v>
      </c>
      <c r="N81" s="13">
        <f t="shared" si="7"/>
        <v>8.547008547008547E-4</v>
      </c>
      <c r="O81" s="11">
        <v>1410.5505690000002</v>
      </c>
      <c r="P81" s="13">
        <f t="shared" si="10"/>
        <v>7.0894303400192375E-4</v>
      </c>
      <c r="Q81" s="26">
        <f t="shared" si="8"/>
        <v>0</v>
      </c>
      <c r="R81" s="26">
        <f t="shared" si="9"/>
        <v>0</v>
      </c>
      <c r="S81" s="11">
        <v>126.87132018288179</v>
      </c>
    </row>
    <row r="82" spans="1:19" x14ac:dyDescent="0.25">
      <c r="A82" s="1" t="s">
        <v>1182</v>
      </c>
      <c r="B82" s="3"/>
      <c r="C82" s="3">
        <v>4</v>
      </c>
      <c r="D82" s="10"/>
      <c r="E82" s="10"/>
      <c r="F82" s="10"/>
      <c r="G82" s="10" t="s">
        <v>1087</v>
      </c>
      <c r="H82" s="10">
        <v>2010</v>
      </c>
      <c r="I82" s="11"/>
      <c r="J82" s="3"/>
      <c r="K82" s="12"/>
      <c r="L82" s="12"/>
      <c r="M82" s="11">
        <v>0.75504499999999997</v>
      </c>
      <c r="N82" s="13">
        <f t="shared" si="7"/>
        <v>1.3244243720572946</v>
      </c>
      <c r="O82" s="11">
        <v>0.86103388999999986</v>
      </c>
      <c r="P82" s="13">
        <f t="shared" si="10"/>
        <v>1.1613944719411684</v>
      </c>
      <c r="Q82" s="26">
        <f t="shared" si="8"/>
        <v>0</v>
      </c>
      <c r="R82" s="26">
        <f t="shared" si="9"/>
        <v>0</v>
      </c>
      <c r="S82" s="11">
        <v>3822.7971968041261</v>
      </c>
    </row>
    <row r="83" spans="1:19" x14ac:dyDescent="0.25">
      <c r="A83" s="14" t="s">
        <v>1183</v>
      </c>
      <c r="B83" s="3" t="s">
        <v>1089</v>
      </c>
      <c r="C83" s="3">
        <v>4</v>
      </c>
      <c r="D83" s="10" t="s">
        <v>1090</v>
      </c>
      <c r="E83" s="10" t="s">
        <v>1091</v>
      </c>
      <c r="F83" s="10" t="s">
        <v>1087</v>
      </c>
      <c r="G83" s="10" t="s">
        <v>1087</v>
      </c>
      <c r="H83" s="10">
        <v>2010</v>
      </c>
      <c r="I83" s="11">
        <v>12700</v>
      </c>
      <c r="J83" s="3" t="s">
        <v>1092</v>
      </c>
      <c r="K83" s="12">
        <v>1</v>
      </c>
      <c r="L83" s="12">
        <v>1</v>
      </c>
      <c r="M83" s="11">
        <v>3.7329999999999997</v>
      </c>
      <c r="N83" s="13">
        <f t="shared" si="7"/>
        <v>0.26788106080900081</v>
      </c>
      <c r="O83" s="11">
        <v>4.0205135200000006</v>
      </c>
      <c r="P83" s="13">
        <f t="shared" si="10"/>
        <v>0.24872444652294065</v>
      </c>
      <c r="Q83" s="26">
        <f t="shared" si="8"/>
        <v>3402.0894722743105</v>
      </c>
      <c r="R83" s="26">
        <f t="shared" si="9"/>
        <v>3158.8004708413464</v>
      </c>
      <c r="S83" s="11">
        <v>2008.1591894484291</v>
      </c>
    </row>
    <row r="84" spans="1:19" x14ac:dyDescent="0.25">
      <c r="A84" s="1" t="s">
        <v>1184</v>
      </c>
      <c r="B84" s="3" t="s">
        <v>1094</v>
      </c>
      <c r="C84" s="3">
        <v>4</v>
      </c>
      <c r="D84" s="10" t="s">
        <v>1090</v>
      </c>
      <c r="E84" s="10" t="s">
        <v>1095</v>
      </c>
      <c r="F84" s="10" t="s">
        <v>1096</v>
      </c>
      <c r="G84" s="10" t="s">
        <v>1087</v>
      </c>
      <c r="H84" s="10">
        <v>2008</v>
      </c>
      <c r="I84" s="11">
        <v>4662</v>
      </c>
      <c r="J84" s="3" t="s">
        <v>1092</v>
      </c>
      <c r="K84" s="12">
        <v>1</v>
      </c>
      <c r="L84" s="12">
        <v>1.0246103363166126</v>
      </c>
      <c r="M84" s="11">
        <v>0.75504499999999997</v>
      </c>
      <c r="N84" s="13">
        <f t="shared" si="7"/>
        <v>1.3244243720572946</v>
      </c>
      <c r="O84" s="11">
        <v>0.8047110999999999</v>
      </c>
      <c r="P84" s="13">
        <f t="shared" si="10"/>
        <v>1.2426820010311777</v>
      </c>
      <c r="Q84" s="26">
        <f t="shared" si="8"/>
        <v>6326.4221177652298</v>
      </c>
      <c r="R84" s="26">
        <f t="shared" si="9"/>
        <v>5935.9606048780097</v>
      </c>
      <c r="S84" s="11">
        <v>2624.8914141753203</v>
      </c>
    </row>
    <row r="85" spans="1:19" x14ac:dyDescent="0.25">
      <c r="A85" s="1" t="s">
        <v>1185</v>
      </c>
      <c r="B85" s="3"/>
      <c r="C85" s="3">
        <v>4</v>
      </c>
      <c r="D85" s="10"/>
      <c r="E85" s="10"/>
      <c r="F85" s="10"/>
      <c r="G85" s="10" t="s">
        <v>1087</v>
      </c>
      <c r="H85" s="10">
        <v>2010</v>
      </c>
      <c r="I85" s="11"/>
      <c r="J85" s="3"/>
      <c r="K85" s="12"/>
      <c r="L85" s="12"/>
      <c r="M85" s="11">
        <v>87.196136809999985</v>
      </c>
      <c r="N85" s="13">
        <f t="shared" si="7"/>
        <v>1.146839798853699E-2</v>
      </c>
      <c r="O85" s="11">
        <v>56.817577599999993</v>
      </c>
      <c r="P85" s="13">
        <f t="shared" si="10"/>
        <v>1.7600187164614357E-2</v>
      </c>
      <c r="Q85" s="26">
        <f t="shared" si="8"/>
        <v>0</v>
      </c>
      <c r="R85" s="26">
        <f t="shared" si="9"/>
        <v>0</v>
      </c>
      <c r="S85" s="11">
        <v>369.60127992604515</v>
      </c>
    </row>
    <row r="86" spans="1:19" x14ac:dyDescent="0.25">
      <c r="A86" s="1" t="s">
        <v>1186</v>
      </c>
      <c r="B86" s="3" t="s">
        <v>1094</v>
      </c>
      <c r="C86" s="3">
        <v>4</v>
      </c>
      <c r="D86" s="10" t="s">
        <v>1090</v>
      </c>
      <c r="E86" s="10" t="s">
        <v>1095</v>
      </c>
      <c r="F86" s="10" t="s">
        <v>1096</v>
      </c>
      <c r="G86" s="10" t="s">
        <v>1087</v>
      </c>
      <c r="H86" s="10">
        <v>2008</v>
      </c>
      <c r="I86" s="11">
        <v>937800</v>
      </c>
      <c r="J86" s="3" t="s">
        <v>1092</v>
      </c>
      <c r="K86" s="12">
        <v>1</v>
      </c>
      <c r="L86" s="12">
        <v>0.81689320811447341</v>
      </c>
      <c r="M86" s="11">
        <v>87.779899999999998</v>
      </c>
      <c r="N86" s="13">
        <f t="shared" si="7"/>
        <v>1.1392129633321525E-2</v>
      </c>
      <c r="O86" s="11">
        <v>111.35566123000001</v>
      </c>
      <c r="P86" s="13">
        <f t="shared" si="10"/>
        <v>8.9802349422949037E-3</v>
      </c>
      <c r="Q86" s="26">
        <f t="shared" si="8"/>
        <v>8727.3105867032573</v>
      </c>
      <c r="R86" s="26">
        <f t="shared" si="9"/>
        <v>6879.6003912854057</v>
      </c>
      <c r="S86" s="11">
        <v>3995.7665318225718</v>
      </c>
    </row>
    <row r="87" spans="1:19" x14ac:dyDescent="0.25">
      <c r="A87" s="1" t="s">
        <v>1187</v>
      </c>
      <c r="B87" s="3" t="s">
        <v>1094</v>
      </c>
      <c r="C87" s="3">
        <v>4</v>
      </c>
      <c r="D87" s="10" t="s">
        <v>1090</v>
      </c>
      <c r="E87" s="10" t="s">
        <v>1095</v>
      </c>
      <c r="F87" s="10" t="s">
        <v>1096</v>
      </c>
      <c r="G87" s="10" t="s">
        <v>1087</v>
      </c>
      <c r="H87" s="10">
        <v>2006</v>
      </c>
      <c r="I87" s="11">
        <v>652</v>
      </c>
      <c r="J87" s="3" t="s">
        <v>1092</v>
      </c>
      <c r="K87" s="12">
        <v>1</v>
      </c>
      <c r="L87" s="12">
        <v>1.4870427322520683</v>
      </c>
      <c r="M87" s="11">
        <v>0.71</v>
      </c>
      <c r="N87" s="13">
        <f t="shared" si="7"/>
        <v>1.4084507042253522</v>
      </c>
      <c r="O87" s="11">
        <v>0.53253821000000001</v>
      </c>
      <c r="P87" s="13">
        <f t="shared" si="10"/>
        <v>1.8777995291643017</v>
      </c>
      <c r="Q87" s="26">
        <f t="shared" si="8"/>
        <v>1365.5660020117587</v>
      </c>
      <c r="R87" s="26">
        <f t="shared" si="9"/>
        <v>1820.6240288905251</v>
      </c>
      <c r="S87" s="11">
        <v>250.12049642958934</v>
      </c>
    </row>
    <row r="88" spans="1:19" x14ac:dyDescent="0.25">
      <c r="A88" s="14" t="s">
        <v>472</v>
      </c>
      <c r="B88" s="3" t="s">
        <v>1089</v>
      </c>
      <c r="C88" s="3">
        <v>4</v>
      </c>
      <c r="D88" s="10" t="s">
        <v>1090</v>
      </c>
      <c r="E88" s="10" t="s">
        <v>1101</v>
      </c>
      <c r="F88" s="10" t="s">
        <v>1087</v>
      </c>
      <c r="G88" s="10" t="s">
        <v>1087</v>
      </c>
      <c r="H88" s="10">
        <v>2010</v>
      </c>
      <c r="I88" s="11">
        <v>77709</v>
      </c>
      <c r="J88" s="3" t="s">
        <v>49</v>
      </c>
      <c r="K88" s="12">
        <v>8.3333333333333329E-2</v>
      </c>
      <c r="L88" s="12">
        <v>1</v>
      </c>
      <c r="M88" s="11">
        <v>147.35499999999999</v>
      </c>
      <c r="N88" s="13">
        <f t="shared" si="7"/>
        <v>6.786332326694039E-3</v>
      </c>
      <c r="O88" s="11">
        <v>110.26331077999998</v>
      </c>
      <c r="P88" s="13">
        <f t="shared" si="10"/>
        <v>9.0691998356119026E-3</v>
      </c>
      <c r="Q88" s="26">
        <f t="shared" si="8"/>
        <v>43.946591564588921</v>
      </c>
      <c r="R88" s="26">
        <f t="shared" si="9"/>
        <v>58.729870835463778</v>
      </c>
      <c r="S88" s="11">
        <v>445.99766164023026</v>
      </c>
    </row>
    <row r="89" spans="1:19" x14ac:dyDescent="0.25">
      <c r="A89" s="1" t="s">
        <v>1188</v>
      </c>
      <c r="B89" s="3"/>
      <c r="C89" s="3">
        <v>4</v>
      </c>
      <c r="D89" s="10"/>
      <c r="E89" s="10"/>
      <c r="F89" s="10"/>
      <c r="G89" s="10" t="s">
        <v>1087</v>
      </c>
      <c r="H89" s="10">
        <v>2010</v>
      </c>
      <c r="I89" s="11"/>
      <c r="J89" s="3"/>
      <c r="K89" s="12"/>
      <c r="L89" s="12"/>
      <c r="M89" s="11">
        <v>79.233151699999993</v>
      </c>
      <c r="N89" s="13">
        <f t="shared" si="7"/>
        <v>1.2620979710441078E-2</v>
      </c>
      <c r="O89" s="11">
        <v>38.21991646</v>
      </c>
      <c r="P89" s="13">
        <f t="shared" si="10"/>
        <v>2.6164369067801986E-2</v>
      </c>
      <c r="Q89" s="26">
        <f t="shared" si="8"/>
        <v>0</v>
      </c>
      <c r="R89" s="26">
        <f t="shared" si="9"/>
        <v>0</v>
      </c>
      <c r="S89" s="11">
        <v>53.65319907531628</v>
      </c>
    </row>
    <row r="90" spans="1:19" x14ac:dyDescent="0.25">
      <c r="A90" s="1" t="s">
        <v>1189</v>
      </c>
      <c r="B90" s="3"/>
      <c r="C90" s="3">
        <v>4</v>
      </c>
      <c r="D90" s="10"/>
      <c r="E90" s="10"/>
      <c r="F90" s="10"/>
      <c r="G90" s="10" t="s">
        <v>1087</v>
      </c>
      <c r="H90" s="10">
        <v>2010</v>
      </c>
      <c r="I90" s="11"/>
      <c r="J90" s="3"/>
      <c r="K90" s="12"/>
      <c r="L90" s="12"/>
      <c r="M90" s="11">
        <v>1.09015949</v>
      </c>
      <c r="N90" s="13">
        <f t="shared" si="7"/>
        <v>0.91729697275762834</v>
      </c>
      <c r="O90" s="11">
        <v>0.67885594999999999</v>
      </c>
      <c r="P90" s="13">
        <f t="shared" si="10"/>
        <v>1.4730665614700733</v>
      </c>
      <c r="Q90" s="26">
        <f t="shared" si="8"/>
        <v>0</v>
      </c>
      <c r="R90" s="26">
        <f t="shared" si="9"/>
        <v>0</v>
      </c>
      <c r="S90" s="11">
        <v>96.285257598976287</v>
      </c>
    </row>
    <row r="91" spans="1:19" ht="30" x14ac:dyDescent="0.25">
      <c r="A91" s="1" t="s">
        <v>1190</v>
      </c>
      <c r="B91" s="3"/>
      <c r="C91" s="3">
        <v>4</v>
      </c>
      <c r="D91" s="10"/>
      <c r="E91" s="10"/>
      <c r="F91" s="10"/>
      <c r="G91" s="10" t="s">
        <v>1087</v>
      </c>
      <c r="H91" s="10">
        <v>2010</v>
      </c>
      <c r="I91" s="11"/>
      <c r="J91" s="3"/>
      <c r="K91" s="12"/>
      <c r="L91" s="12"/>
      <c r="M91" s="11"/>
      <c r="N91" s="13"/>
      <c r="O91" s="11"/>
      <c r="P91" s="13"/>
      <c r="Q91" s="26">
        <f t="shared" si="8"/>
        <v>0</v>
      </c>
      <c r="R91" s="26">
        <f t="shared" si="9"/>
        <v>0</v>
      </c>
      <c r="S91" s="11"/>
    </row>
    <row r="92" spans="1:19" x14ac:dyDescent="0.25">
      <c r="A92" s="14" t="s">
        <v>1191</v>
      </c>
      <c r="B92" s="3" t="s">
        <v>1089</v>
      </c>
      <c r="C92" s="3">
        <v>4</v>
      </c>
      <c r="D92" s="10" t="s">
        <v>1090</v>
      </c>
      <c r="E92" s="10" t="s">
        <v>1101</v>
      </c>
      <c r="F92" s="10" t="s">
        <v>1087</v>
      </c>
      <c r="G92" s="10" t="s">
        <v>1087</v>
      </c>
      <c r="H92" s="10">
        <v>2010</v>
      </c>
      <c r="I92" s="11">
        <v>2810645</v>
      </c>
      <c r="J92" s="3" t="s">
        <v>1092</v>
      </c>
      <c r="K92" s="12">
        <v>1</v>
      </c>
      <c r="L92" s="12">
        <v>1</v>
      </c>
      <c r="M92" s="11">
        <v>1156.06</v>
      </c>
      <c r="N92" s="13">
        <f t="shared" ref="N92:N123" si="11">1/M92</f>
        <v>8.6500700655675318E-4</v>
      </c>
      <c r="O92" s="11">
        <v>824.5736859000001</v>
      </c>
      <c r="P92" s="13">
        <f t="shared" ref="P92:P123" si="12">1/O92</f>
        <v>1.2127478927593071E-3</v>
      </c>
      <c r="Q92" s="26">
        <f t="shared" si="8"/>
        <v>2431.2276179437054</v>
      </c>
      <c r="R92" s="26">
        <f t="shared" si="9"/>
        <v>3408.6038010444827</v>
      </c>
      <c r="S92" s="11">
        <v>1906.1978338713832</v>
      </c>
    </row>
    <row r="93" spans="1:19" x14ac:dyDescent="0.25">
      <c r="A93" s="1" t="s">
        <v>1192</v>
      </c>
      <c r="B93" s="3" t="s">
        <v>1094</v>
      </c>
      <c r="C93" s="3">
        <v>4</v>
      </c>
      <c r="D93" s="10" t="s">
        <v>1090</v>
      </c>
      <c r="E93" s="10" t="s">
        <v>1095</v>
      </c>
      <c r="F93" s="10" t="s">
        <v>1096</v>
      </c>
      <c r="G93" s="10" t="s">
        <v>1087</v>
      </c>
      <c r="H93" s="10">
        <v>2004</v>
      </c>
      <c r="I93" s="11">
        <v>845</v>
      </c>
      <c r="J93" s="3" t="s">
        <v>1092</v>
      </c>
      <c r="K93" s="12">
        <v>1</v>
      </c>
      <c r="L93" s="12">
        <v>1.6687903388662526</v>
      </c>
      <c r="M93" s="11">
        <v>0.28999999999999998</v>
      </c>
      <c r="N93" s="13">
        <f t="shared" si="11"/>
        <v>3.4482758620689657</v>
      </c>
      <c r="O93" s="11">
        <v>0.26500586166655399</v>
      </c>
      <c r="P93" s="13">
        <f t="shared" si="12"/>
        <v>3.7735014377087968</v>
      </c>
      <c r="Q93" s="26">
        <f t="shared" si="8"/>
        <v>4862.5097804895986</v>
      </c>
      <c r="R93" s="26">
        <f t="shared" si="9"/>
        <v>5321.1194177896696</v>
      </c>
      <c r="S93" s="11">
        <v>3086.9312299308913</v>
      </c>
    </row>
    <row r="94" spans="1:19" x14ac:dyDescent="0.25">
      <c r="A94" s="1" t="s">
        <v>1193</v>
      </c>
      <c r="B94" s="3" t="s">
        <v>1094</v>
      </c>
      <c r="C94" s="3">
        <v>4</v>
      </c>
      <c r="D94" s="10" t="s">
        <v>1090</v>
      </c>
      <c r="E94" s="10" t="s">
        <v>1127</v>
      </c>
      <c r="F94" s="10" t="s">
        <v>232</v>
      </c>
      <c r="G94" s="10" t="s">
        <v>1087</v>
      </c>
      <c r="H94" s="10">
        <v>2002</v>
      </c>
      <c r="I94" s="11">
        <v>3291.8</v>
      </c>
      <c r="J94" s="3" t="s">
        <v>1092</v>
      </c>
      <c r="K94" s="12">
        <v>1</v>
      </c>
      <c r="L94" s="12">
        <v>2.0583659753142016</v>
      </c>
      <c r="M94" s="11">
        <v>45.964300000000001</v>
      </c>
      <c r="N94" s="13">
        <f t="shared" si="11"/>
        <v>2.1756014994245534E-2</v>
      </c>
      <c r="O94" s="11">
        <v>17.985888490000001</v>
      </c>
      <c r="P94" s="13">
        <f t="shared" si="12"/>
        <v>5.5599143770739566E-2</v>
      </c>
      <c r="Q94" s="26">
        <f t="shared" si="8"/>
        <v>147.41286427813083</v>
      </c>
      <c r="R94" s="26">
        <f t="shared" si="9"/>
        <v>376.72473735765328</v>
      </c>
      <c r="S94" s="11">
        <v>52.991926883928876</v>
      </c>
    </row>
    <row r="95" spans="1:19" ht="30" x14ac:dyDescent="0.25">
      <c r="A95" s="1" t="s">
        <v>477</v>
      </c>
      <c r="B95" s="3"/>
      <c r="C95" s="3">
        <v>4</v>
      </c>
      <c r="D95" s="10"/>
      <c r="E95" s="10"/>
      <c r="F95" s="10"/>
      <c r="G95" s="10" t="s">
        <v>1087</v>
      </c>
      <c r="H95" s="10">
        <v>2010</v>
      </c>
      <c r="I95" s="11"/>
      <c r="J95" s="3"/>
      <c r="K95" s="12"/>
      <c r="L95" s="12"/>
      <c r="M95" s="11">
        <v>8258.770086200002</v>
      </c>
      <c r="N95" s="13">
        <f t="shared" si="11"/>
        <v>1.2108340461867933E-4</v>
      </c>
      <c r="O95" s="11">
        <v>3726.5555007000003</v>
      </c>
      <c r="P95" s="13">
        <f t="shared" si="12"/>
        <v>2.6834431952299086E-4</v>
      </c>
      <c r="Q95" s="26">
        <f t="shared" si="8"/>
        <v>0</v>
      </c>
      <c r="R95" s="26">
        <f t="shared" si="9"/>
        <v>0</v>
      </c>
      <c r="S95" s="11">
        <v>59.987413116662857</v>
      </c>
    </row>
    <row r="96" spans="1:19" x14ac:dyDescent="0.25">
      <c r="A96" s="1" t="s">
        <v>1194</v>
      </c>
      <c r="B96" s="3" t="s">
        <v>1094</v>
      </c>
      <c r="C96" s="3">
        <v>4</v>
      </c>
      <c r="D96" s="10" t="s">
        <v>1090</v>
      </c>
      <c r="E96" s="10" t="s">
        <v>1095</v>
      </c>
      <c r="F96" s="10" t="s">
        <v>1096</v>
      </c>
      <c r="G96" s="10" t="s">
        <v>1087</v>
      </c>
      <c r="H96" s="10">
        <v>2005</v>
      </c>
      <c r="I96" s="11">
        <v>442.08</v>
      </c>
      <c r="J96" s="3" t="s">
        <v>1092</v>
      </c>
      <c r="K96" s="12">
        <v>1</v>
      </c>
      <c r="L96" s="12">
        <v>1.5243841744231237</v>
      </c>
      <c r="M96" s="11">
        <v>0.53047500000000003</v>
      </c>
      <c r="N96" s="13">
        <f t="shared" si="11"/>
        <v>1.885102973749941</v>
      </c>
      <c r="O96" s="11">
        <v>0.34510330925583699</v>
      </c>
      <c r="P96" s="13">
        <f t="shared" si="12"/>
        <v>2.897683021806857</v>
      </c>
      <c r="Q96" s="26">
        <f t="shared" si="8"/>
        <v>1270.370433722559</v>
      </c>
      <c r="R96" s="26">
        <f t="shared" si="9"/>
        <v>1952.7478808654062</v>
      </c>
      <c r="S96" s="11">
        <v>586.17988120283314</v>
      </c>
    </row>
    <row r="97" spans="1:19" x14ac:dyDescent="0.25">
      <c r="A97" s="1" t="s">
        <v>1195</v>
      </c>
      <c r="B97" s="3"/>
      <c r="C97" s="3">
        <v>4</v>
      </c>
      <c r="D97" s="10"/>
      <c r="E97" s="10"/>
      <c r="F97" s="10"/>
      <c r="G97" s="10" t="s">
        <v>1087</v>
      </c>
      <c r="H97" s="10">
        <v>2010</v>
      </c>
      <c r="I97" s="11"/>
      <c r="J97" s="3"/>
      <c r="K97" s="12"/>
      <c r="L97" s="12"/>
      <c r="M97" s="11">
        <v>1507.5</v>
      </c>
      <c r="N97" s="13">
        <f t="shared" si="11"/>
        <v>6.6334991708126036E-4</v>
      </c>
      <c r="O97" s="11">
        <v>945.22647496000013</v>
      </c>
      <c r="P97" s="13">
        <f t="shared" si="12"/>
        <v>1.0579475146866974E-3</v>
      </c>
      <c r="Q97" s="26">
        <f t="shared" si="8"/>
        <v>0</v>
      </c>
      <c r="R97" s="26">
        <f t="shared" si="9"/>
        <v>0</v>
      </c>
      <c r="S97" s="11">
        <v>656.14103740549933</v>
      </c>
    </row>
    <row r="98" spans="1:19" x14ac:dyDescent="0.25">
      <c r="A98" s="1" t="s">
        <v>1196</v>
      </c>
      <c r="B98" s="3"/>
      <c r="C98" s="3">
        <v>4</v>
      </c>
      <c r="D98" s="10"/>
      <c r="E98" s="10"/>
      <c r="F98" s="10"/>
      <c r="G98" s="10" t="s">
        <v>1087</v>
      </c>
      <c r="H98" s="10">
        <v>2010</v>
      </c>
      <c r="I98" s="11"/>
      <c r="J98" s="3"/>
      <c r="K98" s="12"/>
      <c r="L98" s="12"/>
      <c r="M98" s="11">
        <v>7.3212219599999981</v>
      </c>
      <c r="N98" s="13">
        <f t="shared" si="11"/>
        <v>0.13658922041478444</v>
      </c>
      <c r="O98" s="11">
        <v>4.5171164900000003</v>
      </c>
      <c r="P98" s="13">
        <f t="shared" si="12"/>
        <v>0.22138016635475344</v>
      </c>
      <c r="Q98" s="26">
        <f t="shared" si="8"/>
        <v>0</v>
      </c>
      <c r="R98" s="26">
        <f t="shared" si="9"/>
        <v>0</v>
      </c>
      <c r="S98" s="11">
        <v>75.236588519778707</v>
      </c>
    </row>
    <row r="99" spans="1:19" x14ac:dyDescent="0.25">
      <c r="A99" s="1" t="s">
        <v>1197</v>
      </c>
      <c r="B99" s="3"/>
      <c r="C99" s="3">
        <v>4</v>
      </c>
      <c r="D99" s="10"/>
      <c r="E99" s="10"/>
      <c r="F99" s="10"/>
      <c r="G99" s="10" t="s">
        <v>1087</v>
      </c>
      <c r="H99" s="10">
        <v>2010</v>
      </c>
      <c r="I99" s="11"/>
      <c r="J99" s="3"/>
      <c r="K99" s="12"/>
      <c r="L99" s="12"/>
      <c r="M99" s="11">
        <v>71.403333329999995</v>
      </c>
      <c r="N99" s="13">
        <f t="shared" si="11"/>
        <v>1.4004948415760467E-2</v>
      </c>
      <c r="O99" s="11">
        <v>42.658946379999996</v>
      </c>
      <c r="P99" s="13">
        <f t="shared" si="12"/>
        <v>2.3441741647628571E-2</v>
      </c>
      <c r="Q99" s="26">
        <f t="shared" si="8"/>
        <v>0</v>
      </c>
      <c r="R99" s="26">
        <f t="shared" si="9"/>
        <v>0</v>
      </c>
      <c r="S99" s="11">
        <v>22.235938070291326</v>
      </c>
    </row>
    <row r="100" spans="1:19" x14ac:dyDescent="0.25">
      <c r="A100" s="1" t="s">
        <v>1198</v>
      </c>
      <c r="B100" s="3"/>
      <c r="C100" s="3">
        <v>4</v>
      </c>
      <c r="D100" s="10"/>
      <c r="E100" s="10"/>
      <c r="F100" s="10"/>
      <c r="G100" s="10" t="s">
        <v>1087</v>
      </c>
      <c r="H100" s="10">
        <v>2010</v>
      </c>
      <c r="I100" s="11"/>
      <c r="J100" s="3"/>
      <c r="K100" s="12"/>
      <c r="L100" s="12"/>
      <c r="M100" s="11">
        <v>1.2667894099999999</v>
      </c>
      <c r="N100" s="13">
        <f t="shared" si="11"/>
        <v>0.78939718954549842</v>
      </c>
      <c r="O100" s="11">
        <v>0.86</v>
      </c>
      <c r="P100" s="13">
        <f t="shared" si="12"/>
        <v>1.1627906976744187</v>
      </c>
      <c r="Q100" s="26">
        <f t="shared" si="8"/>
        <v>0</v>
      </c>
      <c r="R100" s="26">
        <f t="shared" si="9"/>
        <v>0</v>
      </c>
      <c r="S100" s="11">
        <v>893.28872285941577</v>
      </c>
    </row>
    <row r="101" spans="1:19" x14ac:dyDescent="0.25">
      <c r="A101" s="1" t="s">
        <v>1199</v>
      </c>
      <c r="B101" s="3" t="s">
        <v>1094</v>
      </c>
      <c r="C101" s="3">
        <v>4</v>
      </c>
      <c r="D101" s="10" t="s">
        <v>1090</v>
      </c>
      <c r="E101" s="10" t="s">
        <v>1095</v>
      </c>
      <c r="F101" s="10" t="s">
        <v>1096</v>
      </c>
      <c r="G101" s="10" t="s">
        <v>1087</v>
      </c>
      <c r="H101" s="10">
        <v>2006</v>
      </c>
      <c r="I101" s="10">
        <v>2728</v>
      </c>
      <c r="J101" s="3" t="s">
        <v>1092</v>
      </c>
      <c r="K101" s="12">
        <v>1</v>
      </c>
      <c r="L101" s="12">
        <v>1.1413234569634576</v>
      </c>
      <c r="M101" s="11">
        <v>2.6063333300000004</v>
      </c>
      <c r="N101" s="13">
        <f t="shared" si="11"/>
        <v>0.38368077808374568</v>
      </c>
      <c r="O101" s="11">
        <v>1.5888070700000001</v>
      </c>
      <c r="P101" s="13">
        <f t="shared" si="12"/>
        <v>0.62940304010605885</v>
      </c>
      <c r="Q101" s="26">
        <f t="shared" si="8"/>
        <v>1194.6017628513816</v>
      </c>
      <c r="R101" s="26">
        <f t="shared" si="9"/>
        <v>1959.665493303924</v>
      </c>
      <c r="S101" s="11">
        <v>792.97341837436909</v>
      </c>
    </row>
    <row r="102" spans="1:19" x14ac:dyDescent="0.25">
      <c r="A102" s="1" t="s">
        <v>1200</v>
      </c>
      <c r="B102" s="3" t="s">
        <v>1094</v>
      </c>
      <c r="C102" s="3">
        <v>4</v>
      </c>
      <c r="D102" s="10" t="s">
        <v>1090</v>
      </c>
      <c r="E102" s="10" t="s">
        <v>1127</v>
      </c>
      <c r="F102" s="10" t="s">
        <v>232</v>
      </c>
      <c r="G102" s="10" t="s">
        <v>1087</v>
      </c>
      <c r="H102" s="10">
        <v>2006</v>
      </c>
      <c r="I102" s="10">
        <v>5851</v>
      </c>
      <c r="J102" s="3" t="s">
        <v>1092</v>
      </c>
      <c r="K102" s="12">
        <v>1</v>
      </c>
      <c r="L102" s="12">
        <v>1.1264044943820224</v>
      </c>
      <c r="M102" s="11">
        <v>0.75504499999999997</v>
      </c>
      <c r="N102" s="13">
        <f t="shared" si="11"/>
        <v>1.3244243720572946</v>
      </c>
      <c r="O102" s="11">
        <v>0.92171775</v>
      </c>
      <c r="P102" s="13">
        <f t="shared" si="12"/>
        <v>1.0849308261666872</v>
      </c>
      <c r="Q102" s="26">
        <f t="shared" si="8"/>
        <v>8728.741593718536</v>
      </c>
      <c r="R102" s="26">
        <f t="shared" si="9"/>
        <v>7150.3371792820672</v>
      </c>
      <c r="S102" s="11">
        <v>7534.2929048600454</v>
      </c>
    </row>
    <row r="103" spans="1:19" ht="30" x14ac:dyDescent="0.25">
      <c r="A103" s="14" t="s">
        <v>1201</v>
      </c>
      <c r="B103" s="3" t="s">
        <v>1089</v>
      </c>
      <c r="C103" s="3">
        <v>4</v>
      </c>
      <c r="D103" s="10" t="s">
        <v>1090</v>
      </c>
      <c r="E103" s="10" t="s">
        <v>1101</v>
      </c>
      <c r="F103" s="10" t="s">
        <v>1087</v>
      </c>
      <c r="G103" s="10" t="s">
        <v>1087</v>
      </c>
      <c r="H103" s="10">
        <v>2010</v>
      </c>
      <c r="I103" s="11">
        <v>40224.533000000003</v>
      </c>
      <c r="J103" s="3" t="s">
        <v>1092</v>
      </c>
      <c r="K103" s="12">
        <v>1</v>
      </c>
      <c r="L103" s="12">
        <v>1</v>
      </c>
      <c r="M103" s="11">
        <v>46.405100000000004</v>
      </c>
      <c r="N103" s="13">
        <f t="shared" si="11"/>
        <v>2.154935556652178E-2</v>
      </c>
      <c r="O103" s="11">
        <v>18.598958649999997</v>
      </c>
      <c r="P103" s="13">
        <f t="shared" si="12"/>
        <v>5.3766451058807001E-2</v>
      </c>
      <c r="Q103" s="26">
        <f t="shared" si="8"/>
        <v>866.81276411428905</v>
      </c>
      <c r="R103" s="26">
        <f t="shared" si="9"/>
        <v>2162.7303849078671</v>
      </c>
      <c r="S103" s="11">
        <v>320.62989602784353</v>
      </c>
    </row>
    <row r="104" spans="1:19" x14ac:dyDescent="0.25">
      <c r="A104" s="1" t="s">
        <v>1202</v>
      </c>
      <c r="B104" s="3" t="s">
        <v>1094</v>
      </c>
      <c r="C104" s="3">
        <v>4</v>
      </c>
      <c r="D104" s="10" t="s">
        <v>1090</v>
      </c>
      <c r="E104" s="10" t="s">
        <v>1095</v>
      </c>
      <c r="F104" s="10" t="s">
        <v>1096</v>
      </c>
      <c r="G104" s="10" t="s">
        <v>1087</v>
      </c>
      <c r="H104" s="10">
        <v>2005</v>
      </c>
      <c r="I104" s="11">
        <v>142000</v>
      </c>
      <c r="J104" s="3" t="s">
        <v>1092</v>
      </c>
      <c r="K104" s="12">
        <v>1</v>
      </c>
      <c r="L104" s="12">
        <v>1.5885044879000003</v>
      </c>
      <c r="M104" s="11">
        <v>2089.9499999999998</v>
      </c>
      <c r="N104" s="13">
        <f t="shared" si="11"/>
        <v>4.7848034641977084E-4</v>
      </c>
      <c r="O104" s="11">
        <v>929.69817512000009</v>
      </c>
      <c r="P104" s="13">
        <f t="shared" si="12"/>
        <v>1.0756179013376311E-3</v>
      </c>
      <c r="Q104" s="26">
        <f t="shared" si="8"/>
        <v>107.9296812276849</v>
      </c>
      <c r="R104" s="26">
        <f t="shared" si="9"/>
        <v>242.62458862273775</v>
      </c>
      <c r="S104" s="11">
        <v>25.612298909625569</v>
      </c>
    </row>
    <row r="105" spans="1:19" x14ac:dyDescent="0.25">
      <c r="A105" s="1" t="s">
        <v>1203</v>
      </c>
      <c r="B105" s="3" t="s">
        <v>1094</v>
      </c>
      <c r="C105" s="3">
        <v>4</v>
      </c>
      <c r="D105" s="10" t="s">
        <v>1090</v>
      </c>
      <c r="E105" s="10" t="s">
        <v>1204</v>
      </c>
      <c r="F105" s="10" t="s">
        <v>1205</v>
      </c>
      <c r="G105" s="10" t="s">
        <v>1087</v>
      </c>
      <c r="H105" s="10">
        <v>2002</v>
      </c>
      <c r="I105" s="11">
        <v>9250</v>
      </c>
      <c r="J105" s="3" t="s">
        <v>1092</v>
      </c>
      <c r="K105" s="12">
        <v>1</v>
      </c>
      <c r="L105" s="12">
        <v>2.484651706692</v>
      </c>
      <c r="M105" s="11">
        <v>150.48665586999999</v>
      </c>
      <c r="N105" s="13">
        <f t="shared" si="11"/>
        <v>6.6451074629757471E-3</v>
      </c>
      <c r="O105" s="11">
        <v>62.950673080000001</v>
      </c>
      <c r="P105" s="13">
        <f t="shared" si="12"/>
        <v>1.5885453658758559E-2</v>
      </c>
      <c r="Q105" s="26">
        <f t="shared" si="8"/>
        <v>152.72469279106855</v>
      </c>
      <c r="R105" s="26">
        <f t="shared" si="9"/>
        <v>365.09583078950294</v>
      </c>
      <c r="S105" s="11">
        <v>24.048258938194735</v>
      </c>
    </row>
    <row r="106" spans="1:19" x14ac:dyDescent="0.25">
      <c r="A106" s="1" t="s">
        <v>1206</v>
      </c>
      <c r="B106" s="3"/>
      <c r="C106" s="3">
        <v>4</v>
      </c>
      <c r="D106" s="10"/>
      <c r="E106" s="10"/>
      <c r="F106" s="10"/>
      <c r="G106" s="10" t="s">
        <v>1087</v>
      </c>
      <c r="H106" s="10">
        <v>2010</v>
      </c>
      <c r="I106" s="11"/>
      <c r="J106" s="3"/>
      <c r="K106" s="12"/>
      <c r="L106" s="12"/>
      <c r="M106" s="11">
        <v>3.2210869100000004</v>
      </c>
      <c r="N106" s="13">
        <f t="shared" si="11"/>
        <v>0.31045421248816907</v>
      </c>
      <c r="O106" s="11">
        <v>1.8402483800000002</v>
      </c>
      <c r="P106" s="13">
        <f t="shared" si="12"/>
        <v>0.54340490711367984</v>
      </c>
      <c r="Q106" s="26">
        <f t="shared" si="8"/>
        <v>0</v>
      </c>
      <c r="R106" s="26">
        <f t="shared" si="9"/>
        <v>0</v>
      </c>
      <c r="S106" s="11">
        <v>580.38910311730183</v>
      </c>
    </row>
    <row r="107" spans="1:19" x14ac:dyDescent="0.25">
      <c r="A107" s="1" t="s">
        <v>1207</v>
      </c>
      <c r="B107" s="3" t="s">
        <v>1094</v>
      </c>
      <c r="C107" s="3">
        <v>4</v>
      </c>
      <c r="D107" s="10" t="s">
        <v>1090</v>
      </c>
      <c r="E107" s="10" t="s">
        <v>1208</v>
      </c>
      <c r="F107" s="10" t="s">
        <v>1209</v>
      </c>
      <c r="G107" s="10" t="s">
        <v>1087</v>
      </c>
      <c r="H107" s="10">
        <v>2008</v>
      </c>
      <c r="I107" s="11">
        <v>5825</v>
      </c>
      <c r="J107" s="3" t="s">
        <v>1092</v>
      </c>
      <c r="K107" s="12">
        <v>1</v>
      </c>
      <c r="L107" s="12">
        <v>1.0935469134989728</v>
      </c>
      <c r="M107" s="11">
        <v>12.8</v>
      </c>
      <c r="N107" s="13">
        <f t="shared" si="11"/>
        <v>7.8125E-2</v>
      </c>
      <c r="O107" s="11">
        <v>10.297316519999999</v>
      </c>
      <c r="P107" s="13">
        <f t="shared" si="12"/>
        <v>9.7112679605190974E-2</v>
      </c>
      <c r="Q107" s="26">
        <f t="shared" si="8"/>
        <v>497.64927899464971</v>
      </c>
      <c r="R107" s="26">
        <f t="shared" si="9"/>
        <v>618.59910383054989</v>
      </c>
      <c r="S107" s="11">
        <v>444.70424294937197</v>
      </c>
    </row>
    <row r="108" spans="1:19" x14ac:dyDescent="0.25">
      <c r="A108" s="1" t="s">
        <v>1210</v>
      </c>
      <c r="B108" s="3"/>
      <c r="C108" s="3">
        <v>4</v>
      </c>
      <c r="D108" s="10"/>
      <c r="E108" s="10"/>
      <c r="F108" s="10"/>
      <c r="G108" s="10" t="s">
        <v>1087</v>
      </c>
      <c r="H108" s="10">
        <v>2010</v>
      </c>
      <c r="I108" s="11"/>
      <c r="J108" s="3"/>
      <c r="K108" s="12"/>
      <c r="L108" s="12"/>
      <c r="M108" s="11">
        <v>495.27702157000004</v>
      </c>
      <c r="N108" s="13">
        <f t="shared" si="11"/>
        <v>2.0190720676482362E-3</v>
      </c>
      <c r="O108" s="11">
        <v>274.52297779999998</v>
      </c>
      <c r="P108" s="13">
        <f t="shared" si="12"/>
        <v>3.6426823285027037E-3</v>
      </c>
      <c r="Q108" s="26">
        <f t="shared" si="8"/>
        <v>0</v>
      </c>
      <c r="R108" s="26">
        <f t="shared" si="9"/>
        <v>0</v>
      </c>
      <c r="S108" s="11">
        <v>41.728935324268939</v>
      </c>
    </row>
    <row r="109" spans="1:19" x14ac:dyDescent="0.25">
      <c r="A109" s="1" t="s">
        <v>1211</v>
      </c>
      <c r="B109" s="3"/>
      <c r="C109" s="3">
        <v>4</v>
      </c>
      <c r="D109" s="10"/>
      <c r="E109" s="10"/>
      <c r="F109" s="10"/>
      <c r="G109" s="10" t="s">
        <v>1087</v>
      </c>
      <c r="H109" s="10">
        <v>2010</v>
      </c>
      <c r="I109" s="11"/>
      <c r="J109" s="3"/>
      <c r="K109" s="12"/>
      <c r="L109" s="12"/>
      <c r="M109" s="11">
        <v>0.75504499999999997</v>
      </c>
      <c r="N109" s="13">
        <f t="shared" si="11"/>
        <v>1.3244243720572946</v>
      </c>
      <c r="O109" s="11">
        <v>0.55551328</v>
      </c>
      <c r="P109" s="13">
        <f t="shared" si="12"/>
        <v>1.8001369832238754</v>
      </c>
      <c r="Q109" s="26">
        <f t="shared" si="8"/>
        <v>0</v>
      </c>
      <c r="R109" s="26">
        <f t="shared" si="9"/>
        <v>0</v>
      </c>
      <c r="S109" s="11">
        <v>1496.0421179891937</v>
      </c>
    </row>
    <row r="110" spans="1:19" x14ac:dyDescent="0.25">
      <c r="A110" s="1" t="s">
        <v>1212</v>
      </c>
      <c r="B110" s="3"/>
      <c r="C110" s="3">
        <v>4</v>
      </c>
      <c r="D110" s="10"/>
      <c r="E110" s="10"/>
      <c r="F110" s="10"/>
      <c r="G110" s="10" t="s">
        <v>1087</v>
      </c>
      <c r="H110" s="10">
        <v>2010</v>
      </c>
      <c r="I110" s="11"/>
      <c r="J110" s="3"/>
      <c r="K110" s="12"/>
      <c r="L110" s="12"/>
      <c r="M110" s="11">
        <v>1</v>
      </c>
      <c r="N110" s="13">
        <f t="shared" si="11"/>
        <v>1</v>
      </c>
      <c r="O110" s="11">
        <v>1.3800000000000001</v>
      </c>
      <c r="P110" s="13">
        <f t="shared" si="12"/>
        <v>0.72463768115942018</v>
      </c>
      <c r="Q110" s="26">
        <f t="shared" si="8"/>
        <v>0</v>
      </c>
      <c r="R110" s="26">
        <f t="shared" si="9"/>
        <v>0</v>
      </c>
      <c r="S110" s="11">
        <v>251.62667780709296</v>
      </c>
    </row>
    <row r="111" spans="1:19" x14ac:dyDescent="0.25">
      <c r="A111" s="1" t="s">
        <v>1213</v>
      </c>
      <c r="B111" s="3"/>
      <c r="C111" s="3">
        <v>4</v>
      </c>
      <c r="D111" s="10"/>
      <c r="E111" s="10"/>
      <c r="F111" s="10"/>
      <c r="G111" s="10" t="s">
        <v>1087</v>
      </c>
      <c r="H111" s="10">
        <v>2010</v>
      </c>
      <c r="I111" s="11"/>
      <c r="J111" s="3"/>
      <c r="K111" s="12"/>
      <c r="L111" s="12"/>
      <c r="M111" s="11">
        <v>275.89416666999995</v>
      </c>
      <c r="N111" s="13">
        <f t="shared" si="11"/>
        <v>3.6245782651726415E-3</v>
      </c>
      <c r="O111" s="11">
        <v>119.82356625999998</v>
      </c>
      <c r="P111" s="13">
        <f t="shared" si="12"/>
        <v>8.3456037173033487E-3</v>
      </c>
      <c r="Q111" s="26">
        <f t="shared" si="8"/>
        <v>0</v>
      </c>
      <c r="R111" s="26">
        <f t="shared" si="9"/>
        <v>0</v>
      </c>
      <c r="S111" s="11">
        <v>54.606113669020111</v>
      </c>
    </row>
    <row r="112" spans="1:19" x14ac:dyDescent="0.25">
      <c r="A112" s="14" t="s">
        <v>1214</v>
      </c>
      <c r="B112" s="3" t="s">
        <v>1089</v>
      </c>
      <c r="C112" s="3">
        <v>4</v>
      </c>
      <c r="D112" s="10" t="s">
        <v>1090</v>
      </c>
      <c r="E112" s="10" t="s">
        <v>1101</v>
      </c>
      <c r="F112" s="10" t="s">
        <v>1087</v>
      </c>
      <c r="G112" s="10" t="s">
        <v>1087</v>
      </c>
      <c r="H112" s="10">
        <v>2010</v>
      </c>
      <c r="I112" s="11">
        <v>33200</v>
      </c>
      <c r="J112" s="3" t="s">
        <v>49</v>
      </c>
      <c r="K112" s="12">
        <v>8.3333333333333329E-2</v>
      </c>
      <c r="L112" s="12">
        <v>1</v>
      </c>
      <c r="M112" s="11">
        <v>30.784399999999998</v>
      </c>
      <c r="N112" s="13">
        <f t="shared" si="11"/>
        <v>3.2483985395200171E-2</v>
      </c>
      <c r="O112" s="11">
        <v>16.56727605</v>
      </c>
      <c r="P112" s="13">
        <f t="shared" si="12"/>
        <v>6.0359952775700866E-2</v>
      </c>
      <c r="Q112" s="26">
        <f t="shared" si="8"/>
        <v>89.872359593387131</v>
      </c>
      <c r="R112" s="26">
        <f t="shared" si="9"/>
        <v>166.99586934610571</v>
      </c>
      <c r="S112" s="11">
        <v>576.69414706057535</v>
      </c>
    </row>
    <row r="113" spans="1:19" x14ac:dyDescent="0.25">
      <c r="A113" s="1" t="s">
        <v>1215</v>
      </c>
      <c r="B113" s="3" t="s">
        <v>1094</v>
      </c>
      <c r="C113" s="3">
        <v>4</v>
      </c>
      <c r="D113" s="10" t="s">
        <v>1090</v>
      </c>
      <c r="E113" s="10" t="s">
        <v>1095</v>
      </c>
      <c r="F113" s="10" t="s">
        <v>1096</v>
      </c>
      <c r="G113" s="10" t="s">
        <v>1087</v>
      </c>
      <c r="H113" s="10">
        <v>2008</v>
      </c>
      <c r="I113" s="11">
        <v>13603</v>
      </c>
      <c r="J113" s="3" t="s">
        <v>1092</v>
      </c>
      <c r="K113" s="12">
        <v>1</v>
      </c>
      <c r="L113" s="12">
        <v>1.0837905944426631</v>
      </c>
      <c r="M113" s="11">
        <v>12.635999999999999</v>
      </c>
      <c r="N113" s="13">
        <f t="shared" si="11"/>
        <v>7.9138968027856915E-2</v>
      </c>
      <c r="O113" s="11">
        <v>7.9265892499999993</v>
      </c>
      <c r="P113" s="13">
        <f t="shared" si="12"/>
        <v>0.12615766611093165</v>
      </c>
      <c r="Q113" s="26">
        <f t="shared" si="8"/>
        <v>1166.7302513614709</v>
      </c>
      <c r="R113" s="26">
        <f t="shared" si="9"/>
        <v>1859.9176759668162</v>
      </c>
      <c r="S113" s="11">
        <v>787.05180187679127</v>
      </c>
    </row>
    <row r="114" spans="1:19" x14ac:dyDescent="0.25">
      <c r="A114" s="1" t="s">
        <v>1216</v>
      </c>
      <c r="B114" s="3"/>
      <c r="C114" s="3">
        <v>4</v>
      </c>
      <c r="D114" s="10"/>
      <c r="E114" s="10"/>
      <c r="F114" s="10"/>
      <c r="G114" s="10" t="s">
        <v>1087</v>
      </c>
      <c r="H114" s="10">
        <v>2010</v>
      </c>
      <c r="I114" s="11"/>
      <c r="J114" s="3"/>
      <c r="K114" s="12"/>
      <c r="L114" s="12"/>
      <c r="M114" s="11">
        <v>1</v>
      </c>
      <c r="N114" s="13">
        <f t="shared" si="11"/>
        <v>1</v>
      </c>
      <c r="O114" s="11">
        <v>0.80470585000000006</v>
      </c>
      <c r="P114" s="13">
        <f t="shared" si="12"/>
        <v>1.2426901084414881</v>
      </c>
      <c r="Q114" s="26">
        <f t="shared" si="8"/>
        <v>0</v>
      </c>
      <c r="R114" s="26">
        <f t="shared" si="9"/>
        <v>0</v>
      </c>
      <c r="S114" s="11">
        <v>205.2058043282706</v>
      </c>
    </row>
    <row r="115" spans="1:19" x14ac:dyDescent="0.25">
      <c r="A115" s="1" t="s">
        <v>1217</v>
      </c>
      <c r="B115" s="3" t="s">
        <v>1094</v>
      </c>
      <c r="C115" s="3">
        <v>4</v>
      </c>
      <c r="D115" s="10" t="s">
        <v>1090</v>
      </c>
      <c r="E115" s="10" t="s">
        <v>1095</v>
      </c>
      <c r="F115" s="10" t="s">
        <v>1096</v>
      </c>
      <c r="G115" s="10" t="s">
        <v>1087</v>
      </c>
      <c r="H115" s="10">
        <v>2008</v>
      </c>
      <c r="I115" s="11">
        <v>3820</v>
      </c>
      <c r="J115" s="3" t="s">
        <v>1092</v>
      </c>
      <c r="K115" s="12">
        <v>1</v>
      </c>
      <c r="L115" s="12">
        <v>1.1107709164147763</v>
      </c>
      <c r="M115" s="11">
        <v>12.36926096</v>
      </c>
      <c r="N115" s="13">
        <f t="shared" si="11"/>
        <v>8.0845573816723804E-2</v>
      </c>
      <c r="O115" s="11">
        <v>6.371806509999999</v>
      </c>
      <c r="P115" s="13">
        <f t="shared" si="12"/>
        <v>0.15694136324299657</v>
      </c>
      <c r="Q115" s="26">
        <f t="shared" si="8"/>
        <v>343.03948428495647</v>
      </c>
      <c r="R115" s="26">
        <f t="shared" si="9"/>
        <v>665.924945154125</v>
      </c>
      <c r="S115" s="11">
        <v>92.839329574299128</v>
      </c>
    </row>
    <row r="116" spans="1:19" x14ac:dyDescent="0.25">
      <c r="A116" s="1" t="s">
        <v>1218</v>
      </c>
      <c r="B116" s="3"/>
      <c r="C116" s="3">
        <v>4</v>
      </c>
      <c r="D116" s="10"/>
      <c r="E116" s="10"/>
      <c r="F116" s="10"/>
      <c r="G116" s="10" t="s">
        <v>1087</v>
      </c>
      <c r="H116" s="10">
        <v>2010</v>
      </c>
      <c r="I116" s="11"/>
      <c r="J116" s="3"/>
      <c r="K116" s="12"/>
      <c r="L116" s="12"/>
      <c r="M116" s="11">
        <v>0.75504499999999997</v>
      </c>
      <c r="N116" s="13">
        <f t="shared" si="11"/>
        <v>1.3244243720572946</v>
      </c>
      <c r="O116" s="11">
        <v>0.85063089999999986</v>
      </c>
      <c r="P116" s="13">
        <f t="shared" si="12"/>
        <v>1.1755980178947181</v>
      </c>
      <c r="Q116" s="26">
        <f t="shared" si="8"/>
        <v>0</v>
      </c>
      <c r="R116" s="26">
        <f t="shared" si="9"/>
        <v>0</v>
      </c>
      <c r="S116" s="11">
        <v>12266.253116900583</v>
      </c>
    </row>
    <row r="117" spans="1:19" x14ac:dyDescent="0.25">
      <c r="A117" s="1" t="s">
        <v>1219</v>
      </c>
      <c r="B117" s="3"/>
      <c r="C117" s="3">
        <v>4</v>
      </c>
      <c r="D117" s="10"/>
      <c r="E117" s="10"/>
      <c r="F117" s="10"/>
      <c r="G117" s="10" t="s">
        <v>1087</v>
      </c>
      <c r="H117" s="10">
        <v>2010</v>
      </c>
      <c r="I117" s="11"/>
      <c r="J117" s="3"/>
      <c r="K117" s="12"/>
      <c r="L117" s="12"/>
      <c r="M117" s="11">
        <v>1357.0641667</v>
      </c>
      <c r="N117" s="13">
        <f t="shared" si="11"/>
        <v>7.3688483163748993E-4</v>
      </c>
      <c r="O117" s="11">
        <v>759.87139223000008</v>
      </c>
      <c r="P117" s="13">
        <f t="shared" si="12"/>
        <v>1.3160121702506693E-3</v>
      </c>
      <c r="Q117" s="26">
        <f t="shared" si="8"/>
        <v>0</v>
      </c>
      <c r="R117" s="26">
        <f t="shared" si="9"/>
        <v>0</v>
      </c>
      <c r="S117" s="11">
        <v>115.90938192715021</v>
      </c>
    </row>
    <row r="118" spans="1:19" x14ac:dyDescent="0.25">
      <c r="A118" s="1" t="s">
        <v>1220</v>
      </c>
      <c r="B118" s="3"/>
      <c r="C118" s="3">
        <v>4</v>
      </c>
      <c r="D118" s="10"/>
      <c r="E118" s="10"/>
      <c r="F118" s="10"/>
      <c r="G118" s="10" t="s">
        <v>1087</v>
      </c>
      <c r="H118" s="10">
        <v>2010</v>
      </c>
      <c r="I118" s="11"/>
      <c r="J118" s="3"/>
      <c r="K118" s="12"/>
      <c r="L118" s="12"/>
      <c r="M118" s="11">
        <v>0.75429999999999997</v>
      </c>
      <c r="N118" s="13">
        <f t="shared" si="11"/>
        <v>1.3257324671881214</v>
      </c>
      <c r="O118" s="11">
        <v>0.37561046378449398</v>
      </c>
      <c r="P118" s="13">
        <f t="shared" si="12"/>
        <v>2.6623326462325307</v>
      </c>
      <c r="Q118" s="26">
        <f t="shared" si="8"/>
        <v>0</v>
      </c>
      <c r="R118" s="26">
        <f t="shared" si="9"/>
        <v>0</v>
      </c>
      <c r="S118" s="11">
        <v>410.65093097803316</v>
      </c>
    </row>
    <row r="119" spans="1:19" x14ac:dyDescent="0.25">
      <c r="A119" s="1" t="s">
        <v>1221</v>
      </c>
      <c r="B119" s="3"/>
      <c r="C119" s="3">
        <v>4</v>
      </c>
      <c r="D119" s="10"/>
      <c r="E119" s="10"/>
      <c r="F119" s="10"/>
      <c r="G119" s="10" t="s">
        <v>1087</v>
      </c>
      <c r="H119" s="10">
        <v>2010</v>
      </c>
      <c r="I119" s="11"/>
      <c r="J119" s="3"/>
      <c r="K119" s="12"/>
      <c r="L119" s="12"/>
      <c r="M119" s="11">
        <v>8.4171570800000008</v>
      </c>
      <c r="N119" s="13">
        <f t="shared" si="11"/>
        <v>0.11880495878781912</v>
      </c>
      <c r="O119" s="11">
        <v>5.0157640800000003</v>
      </c>
      <c r="P119" s="13">
        <f t="shared" si="12"/>
        <v>0.19937141860149052</v>
      </c>
      <c r="Q119" s="26">
        <f t="shared" si="8"/>
        <v>0</v>
      </c>
      <c r="R119" s="26">
        <f t="shared" si="9"/>
        <v>0</v>
      </c>
      <c r="S119" s="11">
        <v>218.61380271230163</v>
      </c>
    </row>
    <row r="120" spans="1:19" x14ac:dyDescent="0.25">
      <c r="A120" s="1" t="s">
        <v>1222</v>
      </c>
      <c r="B120" s="3"/>
      <c r="C120" s="3">
        <v>4</v>
      </c>
      <c r="D120" s="10"/>
      <c r="E120" s="10"/>
      <c r="F120" s="10"/>
      <c r="G120" s="10" t="s">
        <v>1087</v>
      </c>
      <c r="H120" s="10">
        <v>2010</v>
      </c>
      <c r="I120" s="11"/>
      <c r="J120" s="3"/>
      <c r="K120" s="12"/>
      <c r="L120" s="12"/>
      <c r="M120" s="11">
        <v>33.960098800000004</v>
      </c>
      <c r="N120" s="13">
        <f t="shared" si="11"/>
        <v>2.944632186994697E-2</v>
      </c>
      <c r="O120" s="11">
        <v>14.707537940000003</v>
      </c>
      <c r="P120" s="13">
        <f t="shared" si="12"/>
        <v>6.7992345427191181E-2</v>
      </c>
      <c r="Q120" s="26">
        <f t="shared" si="8"/>
        <v>0</v>
      </c>
      <c r="R120" s="26">
        <f t="shared" si="9"/>
        <v>0</v>
      </c>
      <c r="S120" s="11">
        <v>36.092484161595955</v>
      </c>
    </row>
    <row r="121" spans="1:19" x14ac:dyDescent="0.25">
      <c r="A121" s="1" t="s">
        <v>1223</v>
      </c>
      <c r="B121" s="3" t="s">
        <v>1094</v>
      </c>
      <c r="C121" s="3">
        <v>4</v>
      </c>
      <c r="D121" s="10" t="s">
        <v>1090</v>
      </c>
      <c r="E121" s="10" t="s">
        <v>1095</v>
      </c>
      <c r="F121" s="10" t="s">
        <v>1096</v>
      </c>
      <c r="G121" s="10" t="s">
        <v>1087</v>
      </c>
      <c r="H121" s="10">
        <v>2007</v>
      </c>
      <c r="I121" s="11">
        <v>80000</v>
      </c>
      <c r="J121" s="3" t="s">
        <v>1092</v>
      </c>
      <c r="K121" s="12">
        <v>1</v>
      </c>
      <c r="L121" s="12">
        <v>1.5291993122297585</v>
      </c>
      <c r="M121" s="11">
        <v>970</v>
      </c>
      <c r="N121" s="13">
        <f t="shared" si="11"/>
        <v>1.0309278350515464E-3</v>
      </c>
      <c r="O121" s="11">
        <v>646.54</v>
      </c>
      <c r="P121" s="13">
        <f t="shared" si="12"/>
        <v>1.5466947133974697E-3</v>
      </c>
      <c r="Q121" s="26">
        <f t="shared" si="8"/>
        <v>126.11953090554709</v>
      </c>
      <c r="R121" s="26">
        <f t="shared" si="9"/>
        <v>189.21635935654513</v>
      </c>
      <c r="S121" s="11">
        <v>26.771132358707323</v>
      </c>
    </row>
    <row r="122" spans="1:19" x14ac:dyDescent="0.25">
      <c r="A122" s="1" t="s">
        <v>1224</v>
      </c>
      <c r="B122" s="3"/>
      <c r="C122" s="3">
        <v>4</v>
      </c>
      <c r="D122" s="10"/>
      <c r="E122" s="10"/>
      <c r="F122" s="10"/>
      <c r="G122" s="10" t="s">
        <v>1087</v>
      </c>
      <c r="H122" s="10">
        <v>2010</v>
      </c>
      <c r="I122" s="11"/>
      <c r="J122" s="3"/>
      <c r="K122" s="12"/>
      <c r="L122" s="12"/>
      <c r="M122" s="11">
        <v>7.3212219599999981</v>
      </c>
      <c r="N122" s="13">
        <f t="shared" si="11"/>
        <v>0.13658922041478444</v>
      </c>
      <c r="O122" s="11">
        <v>5.499044360000001</v>
      </c>
      <c r="P122" s="13">
        <f t="shared" si="12"/>
        <v>0.18184977871318714</v>
      </c>
      <c r="Q122" s="26">
        <f t="shared" si="8"/>
        <v>0</v>
      </c>
      <c r="R122" s="26">
        <f t="shared" si="9"/>
        <v>0</v>
      </c>
      <c r="S122" s="11">
        <v>359.5454942733648</v>
      </c>
    </row>
    <row r="123" spans="1:19" x14ac:dyDescent="0.25">
      <c r="A123" s="1" t="s">
        <v>1225</v>
      </c>
      <c r="B123" s="3"/>
      <c r="C123" s="3">
        <v>4</v>
      </c>
      <c r="D123" s="10"/>
      <c r="E123" s="10"/>
      <c r="F123" s="10"/>
      <c r="G123" s="10" t="s">
        <v>1087</v>
      </c>
      <c r="H123" s="10">
        <v>2010</v>
      </c>
      <c r="I123" s="11"/>
      <c r="J123" s="3"/>
      <c r="K123" s="12"/>
      <c r="L123" s="12"/>
      <c r="M123" s="11">
        <v>1.09015949</v>
      </c>
      <c r="N123" s="13">
        <f t="shared" si="11"/>
        <v>0.91729697275762834</v>
      </c>
      <c r="O123" s="11">
        <v>2.95</v>
      </c>
      <c r="P123" s="13">
        <f t="shared" si="12"/>
        <v>0.33898305084745761</v>
      </c>
      <c r="Q123" s="26">
        <f t="shared" si="8"/>
        <v>0</v>
      </c>
      <c r="R123" s="26">
        <f t="shared" si="9"/>
        <v>0</v>
      </c>
      <c r="S123" s="11">
        <v>267.85829483835568</v>
      </c>
    </row>
    <row r="124" spans="1:19" x14ac:dyDescent="0.25">
      <c r="A124" s="1" t="s">
        <v>1226</v>
      </c>
      <c r="B124" s="3"/>
      <c r="C124" s="3">
        <v>4</v>
      </c>
      <c r="D124" s="10"/>
      <c r="E124" s="10"/>
      <c r="F124" s="10"/>
      <c r="G124" s="10" t="s">
        <v>1087</v>
      </c>
      <c r="H124" s="10">
        <v>2010</v>
      </c>
      <c r="I124" s="11"/>
      <c r="J124" s="3"/>
      <c r="K124" s="12"/>
      <c r="L124" s="12"/>
      <c r="M124" s="11">
        <v>73.15554684</v>
      </c>
      <c r="N124" s="13">
        <f t="shared" ref="N124:N155" si="13">1/M124</f>
        <v>1.3669503451148011E-2</v>
      </c>
      <c r="O124" s="11">
        <v>33.236284160000004</v>
      </c>
      <c r="P124" s="13">
        <f t="shared" ref="P124:P155" si="14">1/O124</f>
        <v>3.0087599299187116E-2</v>
      </c>
      <c r="Q124" s="26">
        <f t="shared" si="8"/>
        <v>0</v>
      </c>
      <c r="R124" s="26">
        <f t="shared" si="9"/>
        <v>0</v>
      </c>
      <c r="S124" s="11">
        <v>31.682010506365433</v>
      </c>
    </row>
    <row r="125" spans="1:19" x14ac:dyDescent="0.25">
      <c r="A125" s="1" t="s">
        <v>1227</v>
      </c>
      <c r="B125" s="3"/>
      <c r="C125" s="3">
        <v>4</v>
      </c>
      <c r="D125" s="10"/>
      <c r="E125" s="10"/>
      <c r="F125" s="10"/>
      <c r="G125" s="10" t="s">
        <v>1087</v>
      </c>
      <c r="H125" s="10">
        <v>2010</v>
      </c>
      <c r="I125" s="11"/>
      <c r="J125" s="3"/>
      <c r="K125" s="12"/>
      <c r="L125" s="12"/>
      <c r="M125" s="11">
        <v>0.75504499999999997</v>
      </c>
      <c r="N125" s="13">
        <f t="shared" si="13"/>
        <v>1.3244243720572946</v>
      </c>
      <c r="O125" s="11">
        <v>0.83944618000000015</v>
      </c>
      <c r="P125" s="13">
        <f t="shared" si="14"/>
        <v>1.1912616005948109</v>
      </c>
      <c r="Q125" s="26">
        <f t="shared" si="8"/>
        <v>0</v>
      </c>
      <c r="R125" s="26">
        <f t="shared" si="9"/>
        <v>0</v>
      </c>
      <c r="S125" s="11">
        <v>3672.6567889519579</v>
      </c>
    </row>
    <row r="126" spans="1:19" x14ac:dyDescent="0.25">
      <c r="A126" s="1" t="s">
        <v>1228</v>
      </c>
      <c r="B126" s="3"/>
      <c r="C126" s="3">
        <v>4</v>
      </c>
      <c r="D126" s="10"/>
      <c r="E126" s="10"/>
      <c r="F126" s="10"/>
      <c r="G126" s="10" t="s">
        <v>1087</v>
      </c>
      <c r="H126" s="10">
        <v>2010</v>
      </c>
      <c r="I126" s="11"/>
      <c r="J126" s="3"/>
      <c r="K126" s="12"/>
      <c r="L126" s="12"/>
      <c r="M126" s="11">
        <v>1.3874299999999999</v>
      </c>
      <c r="N126" s="13">
        <f t="shared" si="13"/>
        <v>0.72075708324023557</v>
      </c>
      <c r="O126" s="11">
        <v>1.5146657099999998</v>
      </c>
      <c r="P126" s="13">
        <f t="shared" si="14"/>
        <v>0.66021168459672863</v>
      </c>
      <c r="Q126" s="26">
        <f t="shared" si="8"/>
        <v>0</v>
      </c>
      <c r="R126" s="26">
        <f t="shared" si="9"/>
        <v>0</v>
      </c>
      <c r="S126" s="11">
        <v>2529.673327886177</v>
      </c>
    </row>
    <row r="127" spans="1:19" x14ac:dyDescent="0.25">
      <c r="A127" s="1" t="s">
        <v>1229</v>
      </c>
      <c r="B127" s="3" t="s">
        <v>1094</v>
      </c>
      <c r="C127" s="3">
        <v>4</v>
      </c>
      <c r="D127" s="10" t="s">
        <v>1090</v>
      </c>
      <c r="E127" s="10" t="s">
        <v>1095</v>
      </c>
      <c r="F127" s="10" t="s">
        <v>1096</v>
      </c>
      <c r="G127" s="10" t="s">
        <v>1087</v>
      </c>
      <c r="H127" s="10">
        <v>2002</v>
      </c>
      <c r="I127" s="11">
        <v>2759</v>
      </c>
      <c r="J127" s="3" t="s">
        <v>1092</v>
      </c>
      <c r="K127" s="12">
        <v>1</v>
      </c>
      <c r="L127" s="12">
        <v>1.8973054002172054</v>
      </c>
      <c r="M127" s="11">
        <v>21.35644868</v>
      </c>
      <c r="N127" s="13">
        <f t="shared" si="13"/>
        <v>4.6824264416980774E-2</v>
      </c>
      <c r="O127" s="11">
        <v>8.7168946299999988</v>
      </c>
      <c r="P127" s="13">
        <f t="shared" si="14"/>
        <v>0.11471975312841429</v>
      </c>
      <c r="Q127" s="26">
        <f t="shared" si="8"/>
        <v>245.10936615137967</v>
      </c>
      <c r="R127" s="26">
        <f t="shared" si="9"/>
        <v>600.51954524994301</v>
      </c>
      <c r="S127" s="11">
        <v>116.47618950853486</v>
      </c>
    </row>
    <row r="128" spans="1:19" x14ac:dyDescent="0.25">
      <c r="A128" s="1" t="s">
        <v>1230</v>
      </c>
      <c r="B128" s="3"/>
      <c r="C128" s="3">
        <v>4</v>
      </c>
      <c r="D128" s="10"/>
      <c r="E128" s="10"/>
      <c r="F128" s="10"/>
      <c r="G128" s="10" t="s">
        <v>1087</v>
      </c>
      <c r="H128" s="10">
        <v>2010</v>
      </c>
      <c r="I128" s="11"/>
      <c r="J128" s="3"/>
      <c r="K128" s="12"/>
      <c r="L128" s="12"/>
      <c r="M128" s="11">
        <v>495.27702157000004</v>
      </c>
      <c r="N128" s="13">
        <f t="shared" si="13"/>
        <v>2.0190720676482362E-3</v>
      </c>
      <c r="O128" s="11">
        <v>279.35491736000006</v>
      </c>
      <c r="P128" s="13">
        <f t="shared" si="14"/>
        <v>3.5796756665332531E-3</v>
      </c>
      <c r="Q128" s="26">
        <f t="shared" si="8"/>
        <v>0</v>
      </c>
      <c r="R128" s="26">
        <f t="shared" si="9"/>
        <v>0</v>
      </c>
      <c r="S128" s="11">
        <v>22.84101814738942</v>
      </c>
    </row>
    <row r="129" spans="1:19" x14ac:dyDescent="0.25">
      <c r="A129" s="1" t="s">
        <v>1231</v>
      </c>
      <c r="B129" s="3"/>
      <c r="C129" s="3">
        <v>4</v>
      </c>
      <c r="D129" s="10"/>
      <c r="E129" s="10"/>
      <c r="F129" s="10"/>
      <c r="G129" s="10" t="s">
        <v>1087</v>
      </c>
      <c r="H129" s="10">
        <v>2010</v>
      </c>
      <c r="I129" s="11"/>
      <c r="J129" s="3"/>
      <c r="K129" s="12"/>
      <c r="L129" s="12"/>
      <c r="M129" s="11">
        <v>150.298025</v>
      </c>
      <c r="N129" s="13">
        <f t="shared" si="13"/>
        <v>6.653447375639168E-3</v>
      </c>
      <c r="O129" s="11">
        <v>91.462404029999988</v>
      </c>
      <c r="P129" s="13">
        <f t="shared" si="14"/>
        <v>1.0933454140042027E-2</v>
      </c>
      <c r="Q129" s="26">
        <f t="shared" si="8"/>
        <v>0</v>
      </c>
      <c r="R129" s="26">
        <f t="shared" si="9"/>
        <v>0</v>
      </c>
      <c r="S129" s="11">
        <v>77.83967587721051</v>
      </c>
    </row>
    <row r="130" spans="1:19" x14ac:dyDescent="0.25">
      <c r="A130" s="1" t="s">
        <v>1232</v>
      </c>
      <c r="B130" s="3"/>
      <c r="C130" s="3">
        <v>4</v>
      </c>
      <c r="D130" s="10"/>
      <c r="E130" s="10"/>
      <c r="F130" s="10"/>
      <c r="G130" s="10" t="s">
        <v>1087</v>
      </c>
      <c r="H130" s="10">
        <v>2010</v>
      </c>
      <c r="I130" s="11"/>
      <c r="J130" s="3"/>
      <c r="K130" s="12"/>
      <c r="L130" s="12"/>
      <c r="M130" s="11">
        <v>1.38742999</v>
      </c>
      <c r="N130" s="13">
        <f t="shared" si="13"/>
        <v>0.7207570884351433</v>
      </c>
      <c r="O130" s="11">
        <v>0.9</v>
      </c>
      <c r="P130" s="13">
        <f t="shared" si="14"/>
        <v>1.1111111111111112</v>
      </c>
      <c r="Q130" s="26">
        <f t="shared" ref="Q130:Q193" si="15">I130*K130*L130*N130</f>
        <v>0</v>
      </c>
      <c r="R130" s="26">
        <f t="shared" ref="R130:R193" si="16">I130*K130*L130*P130</f>
        <v>0</v>
      </c>
      <c r="S130" s="11">
        <v>822.08046652158555</v>
      </c>
    </row>
    <row r="131" spans="1:19" x14ac:dyDescent="0.25">
      <c r="A131" s="14" t="s">
        <v>1233</v>
      </c>
      <c r="B131" s="3" t="s">
        <v>1089</v>
      </c>
      <c r="C131" s="3">
        <v>4</v>
      </c>
      <c r="D131" s="10" t="s">
        <v>1090</v>
      </c>
      <c r="E131" s="10" t="s">
        <v>1101</v>
      </c>
      <c r="F131" s="10" t="s">
        <v>1087</v>
      </c>
      <c r="G131" s="10" t="s">
        <v>1087</v>
      </c>
      <c r="H131" s="10">
        <v>2010</v>
      </c>
      <c r="I131" s="11">
        <v>45900</v>
      </c>
      <c r="J131" s="3" t="s">
        <v>1092</v>
      </c>
      <c r="K131" s="12">
        <v>1</v>
      </c>
      <c r="L131" s="12">
        <v>1</v>
      </c>
      <c r="M131" s="11">
        <v>6.0441700000000003</v>
      </c>
      <c r="N131" s="13">
        <f t="shared" si="13"/>
        <v>0.16544868857097003</v>
      </c>
      <c r="O131" s="11">
        <v>9.0134064600000006</v>
      </c>
      <c r="P131" s="13">
        <f t="shared" si="14"/>
        <v>0.11094584544010455</v>
      </c>
      <c r="Q131" s="26">
        <f t="shared" si="15"/>
        <v>7594.0948054075243</v>
      </c>
      <c r="R131" s="26">
        <f t="shared" si="16"/>
        <v>5092.4143057007986</v>
      </c>
      <c r="S131" s="11">
        <v>5652.8940579031687</v>
      </c>
    </row>
    <row r="132" spans="1:19" x14ac:dyDescent="0.25">
      <c r="A132" s="1" t="s">
        <v>512</v>
      </c>
      <c r="B132" s="3"/>
      <c r="C132" s="3">
        <v>4</v>
      </c>
      <c r="D132" s="10"/>
      <c r="E132" s="10"/>
      <c r="F132" s="10"/>
      <c r="G132" s="10" t="s">
        <v>1087</v>
      </c>
      <c r="H132" s="10">
        <v>2010</v>
      </c>
      <c r="I132" s="11"/>
      <c r="J132" s="3"/>
      <c r="K132" s="12"/>
      <c r="L132" s="12"/>
      <c r="M132" s="11">
        <v>0.38</v>
      </c>
      <c r="N132" s="13">
        <f t="shared" si="13"/>
        <v>2.6315789473684212</v>
      </c>
      <c r="O132" s="11">
        <v>0.296258050542058</v>
      </c>
      <c r="P132" s="13">
        <f t="shared" si="14"/>
        <v>3.3754356992841816</v>
      </c>
      <c r="Q132" s="26">
        <f t="shared" si="15"/>
        <v>0</v>
      </c>
      <c r="R132" s="26">
        <f t="shared" si="16"/>
        <v>0</v>
      </c>
      <c r="S132" s="11">
        <v>1375.8373747365465</v>
      </c>
    </row>
    <row r="133" spans="1:19" x14ac:dyDescent="0.25">
      <c r="A133" s="1" t="s">
        <v>1234</v>
      </c>
      <c r="B133" s="3" t="s">
        <v>1094</v>
      </c>
      <c r="C133" s="3">
        <v>4</v>
      </c>
      <c r="D133" s="10" t="s">
        <v>1090</v>
      </c>
      <c r="E133" s="10" t="s">
        <v>1095</v>
      </c>
      <c r="F133" s="10" t="s">
        <v>1096</v>
      </c>
      <c r="G133" s="10" t="s">
        <v>1087</v>
      </c>
      <c r="H133" s="10">
        <v>2004</v>
      </c>
      <c r="I133" s="11">
        <v>13000</v>
      </c>
      <c r="J133" s="3" t="s">
        <v>1092</v>
      </c>
      <c r="K133" s="12">
        <v>1</v>
      </c>
      <c r="L133" s="12">
        <v>1.9932687780781388</v>
      </c>
      <c r="M133" s="11">
        <v>85.19381632999999</v>
      </c>
      <c r="N133" s="13">
        <f t="shared" si="13"/>
        <v>1.1737941121530223E-2</v>
      </c>
      <c r="O133" s="11">
        <v>32.054743799999997</v>
      </c>
      <c r="P133" s="13">
        <f t="shared" si="14"/>
        <v>3.1196630559249709E-2</v>
      </c>
      <c r="Q133" s="26">
        <f t="shared" si="15"/>
        <v>304.15933023405393</v>
      </c>
      <c r="R133" s="26">
        <f t="shared" si="16"/>
        <v>808.38250577488031</v>
      </c>
      <c r="S133" s="11">
        <v>71.158085231147382</v>
      </c>
    </row>
    <row r="134" spans="1:19" x14ac:dyDescent="0.25">
      <c r="A134" s="1" t="s">
        <v>1235</v>
      </c>
      <c r="B134" s="3"/>
      <c r="C134" s="3">
        <v>4</v>
      </c>
      <c r="D134" s="10"/>
      <c r="E134" s="10"/>
      <c r="F134" s="10"/>
      <c r="G134" s="10" t="s">
        <v>1087</v>
      </c>
      <c r="H134" s="10">
        <v>2010</v>
      </c>
      <c r="I134" s="11"/>
      <c r="J134" s="3"/>
      <c r="K134" s="12"/>
      <c r="L134" s="12"/>
      <c r="M134" s="11">
        <v>1</v>
      </c>
      <c r="N134" s="13">
        <f t="shared" si="13"/>
        <v>1</v>
      </c>
      <c r="O134" s="11">
        <v>0.58331029000000001</v>
      </c>
      <c r="P134" s="13">
        <f t="shared" si="14"/>
        <v>1.7143534361445947</v>
      </c>
      <c r="Q134" s="26">
        <f t="shared" si="15"/>
        <v>0</v>
      </c>
      <c r="R134" s="26">
        <f t="shared" si="16"/>
        <v>0</v>
      </c>
      <c r="S134" s="11">
        <v>776.12761859198179</v>
      </c>
    </row>
    <row r="135" spans="1:19" x14ac:dyDescent="0.25">
      <c r="A135" s="14" t="s">
        <v>1236</v>
      </c>
      <c r="B135" s="3" t="s">
        <v>1089</v>
      </c>
      <c r="C135" s="3">
        <v>4</v>
      </c>
      <c r="D135" s="10" t="s">
        <v>1090</v>
      </c>
      <c r="E135" s="10" t="s">
        <v>1101</v>
      </c>
      <c r="F135" s="10" t="s">
        <v>1087</v>
      </c>
      <c r="G135" s="10" t="s">
        <v>1087</v>
      </c>
      <c r="H135" s="10">
        <v>2010</v>
      </c>
      <c r="I135" s="11">
        <v>1028.83</v>
      </c>
      <c r="J135" s="3" t="s">
        <v>1092</v>
      </c>
      <c r="K135" s="12">
        <v>1</v>
      </c>
      <c r="L135" s="12">
        <v>1</v>
      </c>
      <c r="M135" s="11">
        <v>1</v>
      </c>
      <c r="N135" s="13">
        <f t="shared" si="13"/>
        <v>1</v>
      </c>
      <c r="O135" s="11">
        <v>0.53899721999999994</v>
      </c>
      <c r="P135" s="13">
        <f t="shared" si="14"/>
        <v>1.8552971386383035</v>
      </c>
      <c r="Q135" s="26">
        <f t="shared" si="15"/>
        <v>1028.83</v>
      </c>
      <c r="R135" s="26">
        <f t="shared" si="16"/>
        <v>1908.7853551452456</v>
      </c>
      <c r="S135" s="11">
        <v>619.60165166785657</v>
      </c>
    </row>
    <row r="136" spans="1:19" x14ac:dyDescent="0.25">
      <c r="A136" s="1" t="s">
        <v>1237</v>
      </c>
      <c r="B136" s="3"/>
      <c r="C136" s="3">
        <v>4</v>
      </c>
      <c r="D136" s="10"/>
      <c r="E136" s="10"/>
      <c r="F136" s="10"/>
      <c r="G136" s="10" t="s">
        <v>1087</v>
      </c>
      <c r="H136" s="10">
        <v>2010</v>
      </c>
      <c r="I136" s="11"/>
      <c r="J136" s="3"/>
      <c r="K136" s="12"/>
      <c r="L136" s="12"/>
      <c r="M136" s="11">
        <v>2.71929417</v>
      </c>
      <c r="N136" s="13">
        <f t="shared" si="13"/>
        <v>0.36774248664681985</v>
      </c>
      <c r="O136" s="11">
        <v>1.52722924</v>
      </c>
      <c r="P136" s="13">
        <f t="shared" si="14"/>
        <v>0.65478054885853287</v>
      </c>
      <c r="Q136" s="26">
        <f t="shared" si="15"/>
        <v>0</v>
      </c>
      <c r="R136" s="26">
        <f t="shared" si="16"/>
        <v>0</v>
      </c>
      <c r="S136" s="11">
        <v>88.319417966780691</v>
      </c>
    </row>
    <row r="137" spans="1:19" x14ac:dyDescent="0.25">
      <c r="A137" s="1" t="s">
        <v>1238</v>
      </c>
      <c r="B137" s="3" t="s">
        <v>1089</v>
      </c>
      <c r="C137" s="3">
        <v>4</v>
      </c>
      <c r="D137" s="10" t="s">
        <v>1090</v>
      </c>
      <c r="E137" s="10" t="s">
        <v>1091</v>
      </c>
      <c r="F137" s="10" t="s">
        <v>1087</v>
      </c>
      <c r="G137" s="10" t="s">
        <v>1087</v>
      </c>
      <c r="H137" s="10">
        <v>2010</v>
      </c>
      <c r="I137" s="11">
        <v>2308405</v>
      </c>
      <c r="J137" s="3" t="s">
        <v>1092</v>
      </c>
      <c r="K137" s="12">
        <v>1</v>
      </c>
      <c r="L137" s="12">
        <v>1</v>
      </c>
      <c r="M137" s="11">
        <v>4735.4616667</v>
      </c>
      <c r="N137" s="13">
        <f t="shared" si="13"/>
        <v>2.111726522953505E-4</v>
      </c>
      <c r="O137" s="11">
        <v>2492.3765250999995</v>
      </c>
      <c r="P137" s="13">
        <f t="shared" si="14"/>
        <v>4.0122348687258552E-4</v>
      </c>
      <c r="Q137" s="26">
        <f t="shared" si="15"/>
        <v>487.47200642184856</v>
      </c>
      <c r="R137" s="26">
        <f t="shared" si="16"/>
        <v>926.18630321411081</v>
      </c>
      <c r="S137" s="11">
        <v>159.74494580657179</v>
      </c>
    </row>
    <row r="138" spans="1:19" x14ac:dyDescent="0.25">
      <c r="A138" s="1" t="s">
        <v>1239</v>
      </c>
      <c r="B138" s="3" t="s">
        <v>1089</v>
      </c>
      <c r="C138" s="3">
        <v>4</v>
      </c>
      <c r="D138" s="10" t="s">
        <v>1090</v>
      </c>
      <c r="E138" s="10" t="s">
        <v>1091</v>
      </c>
      <c r="F138" s="10" t="s">
        <v>1087</v>
      </c>
      <c r="G138" s="10" t="s">
        <v>1087</v>
      </c>
      <c r="H138" s="10">
        <v>2010</v>
      </c>
      <c r="I138" s="11">
        <v>1985.7</v>
      </c>
      <c r="J138" s="3" t="s">
        <v>1092</v>
      </c>
      <c r="K138" s="12">
        <v>1</v>
      </c>
      <c r="L138" s="12">
        <v>1</v>
      </c>
      <c r="M138" s="11">
        <v>2.8251249999999999</v>
      </c>
      <c r="N138" s="13">
        <f t="shared" si="13"/>
        <v>0.35396663864430777</v>
      </c>
      <c r="O138" s="11">
        <v>1.5738006500000001</v>
      </c>
      <c r="P138" s="13">
        <f t="shared" si="14"/>
        <v>0.6354044903971795</v>
      </c>
      <c r="Q138" s="26">
        <f t="shared" si="15"/>
        <v>702.87155435600198</v>
      </c>
      <c r="R138" s="26">
        <f t="shared" si="16"/>
        <v>1261.7226965816794</v>
      </c>
      <c r="S138" s="11">
        <v>357.0759228697512</v>
      </c>
    </row>
    <row r="139" spans="1:19" x14ac:dyDescent="0.25">
      <c r="A139" s="1" t="s">
        <v>1240</v>
      </c>
      <c r="B139" s="3" t="s">
        <v>1089</v>
      </c>
      <c r="C139" s="3">
        <v>4</v>
      </c>
      <c r="D139" s="10" t="s">
        <v>1090</v>
      </c>
      <c r="E139" s="10" t="s">
        <v>1091</v>
      </c>
      <c r="F139" s="10" t="s">
        <v>1087</v>
      </c>
      <c r="G139" s="10" t="s">
        <v>1087</v>
      </c>
      <c r="H139" s="10">
        <v>2010</v>
      </c>
      <c r="I139" s="11">
        <v>632.36</v>
      </c>
      <c r="J139" s="3" t="s">
        <v>1167</v>
      </c>
      <c r="K139" s="16">
        <f>1/8*40*52/12</f>
        <v>21.666666666666668</v>
      </c>
      <c r="L139" s="12">
        <v>1</v>
      </c>
      <c r="M139" s="11">
        <v>45.109664179999996</v>
      </c>
      <c r="N139" s="13">
        <f t="shared" si="13"/>
        <v>2.2168198725881095E-2</v>
      </c>
      <c r="O139" s="11">
        <v>24.430351449999996</v>
      </c>
      <c r="P139" s="13">
        <f t="shared" si="14"/>
        <v>4.093268989791795E-2</v>
      </c>
      <c r="Q139" s="26">
        <f t="shared" si="15"/>
        <v>303.72944650312701</v>
      </c>
      <c r="R139" s="26">
        <f t="shared" si="16"/>
        <v>560.82424198336025</v>
      </c>
      <c r="S139" s="11">
        <v>130.05286522628123</v>
      </c>
    </row>
    <row r="140" spans="1:19" x14ac:dyDescent="0.25">
      <c r="A140" s="1" t="s">
        <v>1241</v>
      </c>
      <c r="B140" s="3" t="s">
        <v>1089</v>
      </c>
      <c r="C140" s="3">
        <v>4</v>
      </c>
      <c r="D140" s="10" t="s">
        <v>1090</v>
      </c>
      <c r="E140" s="10" t="s">
        <v>1101</v>
      </c>
      <c r="F140" s="10" t="s">
        <v>1087</v>
      </c>
      <c r="G140" s="10" t="s">
        <v>1087</v>
      </c>
      <c r="H140" s="10">
        <v>2010</v>
      </c>
      <c r="I140" s="11">
        <v>4327.3100000000004</v>
      </c>
      <c r="J140" s="3" t="s">
        <v>1092</v>
      </c>
      <c r="K140" s="12">
        <v>1</v>
      </c>
      <c r="L140" s="12">
        <v>1</v>
      </c>
      <c r="M140" s="11">
        <v>3.0153000000000003</v>
      </c>
      <c r="N140" s="13">
        <f t="shared" si="13"/>
        <v>0.33164195934069574</v>
      </c>
      <c r="O140" s="11">
        <v>1.86317475</v>
      </c>
      <c r="P140" s="13">
        <f t="shared" si="14"/>
        <v>0.53671830836050138</v>
      </c>
      <c r="Q140" s="26">
        <f t="shared" si="15"/>
        <v>1435.1175670745863</v>
      </c>
      <c r="R140" s="26">
        <f t="shared" si="16"/>
        <v>2322.5465029514817</v>
      </c>
      <c r="S140" s="11">
        <v>898.36996719064643</v>
      </c>
    </row>
    <row r="141" spans="1:19" x14ac:dyDescent="0.25">
      <c r="A141" s="1" t="s">
        <v>1242</v>
      </c>
      <c r="B141" s="3" t="s">
        <v>1089</v>
      </c>
      <c r="C141" s="3">
        <v>4</v>
      </c>
      <c r="D141" s="10" t="s">
        <v>1090</v>
      </c>
      <c r="E141" s="10" t="s">
        <v>1091</v>
      </c>
      <c r="F141" s="10" t="s">
        <v>1087</v>
      </c>
      <c r="G141" s="10" t="s">
        <v>1087</v>
      </c>
      <c r="H141" s="10">
        <v>2010</v>
      </c>
      <c r="I141" s="11">
        <v>1399</v>
      </c>
      <c r="J141" s="3" t="s">
        <v>1092</v>
      </c>
      <c r="K141" s="12">
        <v>1</v>
      </c>
      <c r="L141" s="12">
        <v>1</v>
      </c>
      <c r="M141" s="11">
        <v>0.75504499999999997</v>
      </c>
      <c r="N141" s="13">
        <f t="shared" si="13"/>
        <v>1.3244243720572946</v>
      </c>
      <c r="O141" s="11">
        <v>0.63795827000000016</v>
      </c>
      <c r="P141" s="13">
        <f t="shared" si="14"/>
        <v>1.5675006454575779</v>
      </c>
      <c r="Q141" s="26">
        <f t="shared" si="15"/>
        <v>1852.8696965081551</v>
      </c>
      <c r="R141" s="26">
        <f t="shared" si="16"/>
        <v>2192.9334029951515</v>
      </c>
      <c r="S141" s="11">
        <v>1627.9811634049449</v>
      </c>
    </row>
    <row r="142" spans="1:19" x14ac:dyDescent="0.25">
      <c r="A142" s="1" t="s">
        <v>1243</v>
      </c>
      <c r="B142" s="3"/>
      <c r="C142" s="3">
        <v>4</v>
      </c>
      <c r="D142" s="10"/>
      <c r="E142" s="10"/>
      <c r="F142" s="10"/>
      <c r="G142" s="10" t="s">
        <v>1087</v>
      </c>
      <c r="H142" s="10">
        <v>2010</v>
      </c>
      <c r="I142" s="11"/>
      <c r="J142" s="3"/>
      <c r="K142" s="12"/>
      <c r="L142" s="12"/>
      <c r="M142" s="11">
        <v>3.6399999999999997</v>
      </c>
      <c r="N142" s="13">
        <f t="shared" si="13"/>
        <v>0.27472527472527475</v>
      </c>
      <c r="O142" s="11">
        <v>3.3428610000000001</v>
      </c>
      <c r="P142" s="13">
        <f t="shared" si="14"/>
        <v>0.29914495397804453</v>
      </c>
      <c r="Q142" s="26">
        <f t="shared" si="15"/>
        <v>0</v>
      </c>
      <c r="R142" s="26">
        <f t="shared" si="16"/>
        <v>0</v>
      </c>
      <c r="S142" s="11">
        <v>5482.4075965140009</v>
      </c>
    </row>
    <row r="143" spans="1:19" x14ac:dyDescent="0.25">
      <c r="A143" s="1" t="s">
        <v>1244</v>
      </c>
      <c r="B143" s="3" t="s">
        <v>1094</v>
      </c>
      <c r="C143" s="3">
        <v>4</v>
      </c>
      <c r="D143" s="10" t="s">
        <v>1090</v>
      </c>
      <c r="E143" s="10" t="s">
        <v>1095</v>
      </c>
      <c r="F143" s="10" t="s">
        <v>1096</v>
      </c>
      <c r="G143" s="10" t="s">
        <v>1087</v>
      </c>
      <c r="H143" s="10">
        <v>2007</v>
      </c>
      <c r="I143" s="11">
        <v>2757</v>
      </c>
      <c r="J143" s="3" t="s">
        <v>1092</v>
      </c>
      <c r="K143" s="12">
        <v>1</v>
      </c>
      <c r="L143" s="12">
        <v>1.2701195219123507</v>
      </c>
      <c r="M143" s="11">
        <v>3.1779000000000002</v>
      </c>
      <c r="N143" s="13">
        <f t="shared" si="13"/>
        <v>0.31467321186947356</v>
      </c>
      <c r="O143" s="11">
        <v>1.6494084699999998</v>
      </c>
      <c r="P143" s="13">
        <f t="shared" si="14"/>
        <v>0.60627795854595079</v>
      </c>
      <c r="Q143" s="26">
        <f t="shared" si="15"/>
        <v>1101.8973290261968</v>
      </c>
      <c r="R143" s="26">
        <f t="shared" si="16"/>
        <v>2123.0153631455228</v>
      </c>
      <c r="S143" s="11">
        <v>486.62230767068462</v>
      </c>
    </row>
    <row r="144" spans="1:19" x14ac:dyDescent="0.25">
      <c r="A144" s="1" t="s">
        <v>1245</v>
      </c>
      <c r="B144" s="3" t="s">
        <v>1094</v>
      </c>
      <c r="C144" s="3">
        <v>4</v>
      </c>
      <c r="D144" s="10" t="s">
        <v>1090</v>
      </c>
      <c r="E144" s="10" t="s">
        <v>1095</v>
      </c>
      <c r="F144" s="10" t="s">
        <v>1096</v>
      </c>
      <c r="G144" s="10" t="s">
        <v>1087</v>
      </c>
      <c r="H144" s="10">
        <v>2007</v>
      </c>
      <c r="I144" s="11">
        <v>10276</v>
      </c>
      <c r="J144" s="3" t="s">
        <v>1092</v>
      </c>
      <c r="K144" s="12">
        <v>1</v>
      </c>
      <c r="L144" s="12">
        <v>1.3738003675813897</v>
      </c>
      <c r="M144" s="11">
        <v>30.367899999999999</v>
      </c>
      <c r="N144" s="13">
        <f t="shared" si="13"/>
        <v>3.2929507802646876E-2</v>
      </c>
      <c r="O144" s="11">
        <v>15.658114190000001</v>
      </c>
      <c r="P144" s="13">
        <f t="shared" si="14"/>
        <v>6.3864651123737903E-2</v>
      </c>
      <c r="Q144" s="26">
        <f t="shared" si="15"/>
        <v>464.87154453440513</v>
      </c>
      <c r="R144" s="26">
        <f t="shared" si="16"/>
        <v>901.58830150071606</v>
      </c>
      <c r="S144" s="11">
        <v>570.86915347780098</v>
      </c>
    </row>
    <row r="145" spans="1:19" x14ac:dyDescent="0.25">
      <c r="A145" s="1" t="s">
        <v>1246</v>
      </c>
      <c r="B145" s="3"/>
      <c r="C145" s="3">
        <v>4</v>
      </c>
      <c r="D145" s="10"/>
      <c r="E145" s="10"/>
      <c r="F145" s="10"/>
      <c r="G145" s="10" t="s">
        <v>1087</v>
      </c>
      <c r="H145" s="10">
        <v>2010</v>
      </c>
      <c r="I145" s="11"/>
      <c r="J145" s="3"/>
      <c r="K145" s="12"/>
      <c r="L145" s="12"/>
      <c r="M145" s="11">
        <v>583.13090659</v>
      </c>
      <c r="N145" s="13">
        <f t="shared" si="13"/>
        <v>1.7148808075492749E-3</v>
      </c>
      <c r="O145" s="11">
        <v>258.26915574999998</v>
      </c>
      <c r="P145" s="13">
        <f t="shared" si="14"/>
        <v>3.8719296429186555E-3</v>
      </c>
      <c r="Q145" s="26">
        <f t="shared" si="15"/>
        <v>0</v>
      </c>
      <c r="R145" s="26">
        <f t="shared" si="16"/>
        <v>0</v>
      </c>
      <c r="S145" s="11">
        <v>33.246825245159329</v>
      </c>
    </row>
    <row r="146" spans="1:19" x14ac:dyDescent="0.25">
      <c r="A146" s="1" t="s">
        <v>1247</v>
      </c>
      <c r="B146" s="3" t="s">
        <v>1094</v>
      </c>
      <c r="C146" s="3">
        <v>4</v>
      </c>
      <c r="D146" s="10" t="s">
        <v>1090</v>
      </c>
      <c r="E146" s="10" t="s">
        <v>1095</v>
      </c>
      <c r="F146" s="10" t="s">
        <v>1096</v>
      </c>
      <c r="G146" s="10" t="s">
        <v>1087</v>
      </c>
      <c r="H146" s="10">
        <v>2000</v>
      </c>
      <c r="I146" s="11">
        <v>4580</v>
      </c>
      <c r="J146" s="3" t="s">
        <v>1092</v>
      </c>
      <c r="K146" s="12">
        <v>1</v>
      </c>
      <c r="L146" s="12">
        <v>1.3233620916481441</v>
      </c>
      <c r="M146" s="11">
        <v>2.7</v>
      </c>
      <c r="N146" s="13">
        <f t="shared" si="13"/>
        <v>0.37037037037037035</v>
      </c>
      <c r="O146" s="11">
        <v>2.1024742099999996</v>
      </c>
      <c r="P146" s="13">
        <f t="shared" si="14"/>
        <v>0.47563009108206861</v>
      </c>
      <c r="Q146" s="26">
        <f t="shared" si="15"/>
        <v>2244.8142147216668</v>
      </c>
      <c r="R146" s="26">
        <f t="shared" si="16"/>
        <v>2882.7932114080495</v>
      </c>
      <c r="S146" s="11">
        <v>1015.0016476445468</v>
      </c>
    </row>
    <row r="147" spans="1:19" x14ac:dyDescent="0.25">
      <c r="A147" s="1" t="s">
        <v>1248</v>
      </c>
      <c r="B147" s="3"/>
      <c r="C147" s="3">
        <v>4</v>
      </c>
      <c r="D147" s="10"/>
      <c r="E147" s="10"/>
      <c r="F147" s="10"/>
      <c r="G147" s="10" t="s">
        <v>1087</v>
      </c>
      <c r="H147" s="10">
        <v>2010</v>
      </c>
      <c r="I147" s="11"/>
      <c r="J147" s="3"/>
      <c r="K147" s="12"/>
      <c r="L147" s="12"/>
      <c r="M147" s="11">
        <v>2.7</v>
      </c>
      <c r="N147" s="13">
        <f t="shared" si="13"/>
        <v>0.37037037037037035</v>
      </c>
      <c r="O147" s="11">
        <v>1.65106328</v>
      </c>
      <c r="P147" s="13">
        <f t="shared" si="14"/>
        <v>0.60567030477475092</v>
      </c>
      <c r="Q147" s="26">
        <f t="shared" si="15"/>
        <v>0</v>
      </c>
      <c r="R147" s="26">
        <f t="shared" si="16"/>
        <v>0</v>
      </c>
      <c r="S147" s="11">
        <v>562.49147850630823</v>
      </c>
    </row>
    <row r="148" spans="1:19" x14ac:dyDescent="0.25">
      <c r="A148" s="1" t="s">
        <v>1249</v>
      </c>
      <c r="B148" s="3" t="s">
        <v>1094</v>
      </c>
      <c r="C148" s="3">
        <v>4</v>
      </c>
      <c r="D148" s="10" t="s">
        <v>1090</v>
      </c>
      <c r="E148" s="10" t="s">
        <v>1095</v>
      </c>
      <c r="F148" s="10" t="s">
        <v>1096</v>
      </c>
      <c r="G148" s="10" t="s">
        <v>1087</v>
      </c>
      <c r="H148" s="10">
        <v>2003</v>
      </c>
      <c r="I148" s="11">
        <v>46656</v>
      </c>
      <c r="J148" s="3" t="s">
        <v>49</v>
      </c>
      <c r="K148" s="12">
        <v>8.3333333333333329E-2</v>
      </c>
      <c r="L148" s="12">
        <v>1.2398372579907155</v>
      </c>
      <c r="M148" s="11">
        <v>2.7</v>
      </c>
      <c r="N148" s="13">
        <f t="shared" si="13"/>
        <v>0.37037037037037035</v>
      </c>
      <c r="O148" s="11">
        <v>1.6130044000000001</v>
      </c>
      <c r="P148" s="13">
        <f t="shared" si="14"/>
        <v>0.6199611110794242</v>
      </c>
      <c r="Q148" s="26">
        <f t="shared" si="15"/>
        <v>1785.3656515066305</v>
      </c>
      <c r="R148" s="26">
        <f t="shared" si="16"/>
        <v>2988.5146370759448</v>
      </c>
      <c r="S148" s="11">
        <v>497.63775972695129</v>
      </c>
    </row>
    <row r="149" spans="1:19" x14ac:dyDescent="0.25">
      <c r="A149" s="1" t="s">
        <v>1250</v>
      </c>
      <c r="B149" s="3"/>
      <c r="C149" s="3">
        <v>4</v>
      </c>
      <c r="D149" s="10"/>
      <c r="E149" s="10"/>
      <c r="F149" s="10"/>
      <c r="G149" s="10" t="s">
        <v>1087</v>
      </c>
      <c r="H149" s="10">
        <v>2010</v>
      </c>
      <c r="I149" s="11"/>
      <c r="J149" s="3"/>
      <c r="K149" s="12"/>
      <c r="L149" s="12"/>
      <c r="M149" s="11">
        <v>2.4846565800000002</v>
      </c>
      <c r="N149" s="13">
        <f t="shared" si="13"/>
        <v>0.40247010715661957</v>
      </c>
      <c r="O149" s="11">
        <v>1.8363187899999995</v>
      </c>
      <c r="P149" s="13">
        <f t="shared" si="14"/>
        <v>0.54456775449103811</v>
      </c>
      <c r="Q149" s="26">
        <f t="shared" si="15"/>
        <v>0</v>
      </c>
      <c r="R149" s="26">
        <f t="shared" si="16"/>
        <v>0</v>
      </c>
      <c r="S149" s="11">
        <v>216.21468411397504</v>
      </c>
    </row>
    <row r="150" spans="1:19" x14ac:dyDescent="0.25">
      <c r="A150" s="1" t="s">
        <v>1251</v>
      </c>
      <c r="B150" s="3" t="s">
        <v>1094</v>
      </c>
      <c r="C150" s="3">
        <v>4</v>
      </c>
      <c r="D150" s="10" t="s">
        <v>1090</v>
      </c>
      <c r="E150" s="10" t="s">
        <v>1095</v>
      </c>
      <c r="F150" s="10" t="s">
        <v>1096</v>
      </c>
      <c r="G150" s="10" t="s">
        <v>1087</v>
      </c>
      <c r="H150" s="10">
        <v>2005</v>
      </c>
      <c r="I150" s="11">
        <v>3231.51</v>
      </c>
      <c r="J150" s="3" t="s">
        <v>1092</v>
      </c>
      <c r="K150" s="12">
        <v>1</v>
      </c>
      <c r="L150" s="12">
        <v>1.0835639099999999</v>
      </c>
      <c r="M150" s="11">
        <v>0.75504499999999997</v>
      </c>
      <c r="N150" s="13">
        <f t="shared" si="13"/>
        <v>1.3244243720572946</v>
      </c>
      <c r="O150" s="11">
        <v>0.8047110999999999</v>
      </c>
      <c r="P150" s="13">
        <f t="shared" si="14"/>
        <v>1.2426820010311777</v>
      </c>
      <c r="Q150" s="26">
        <f t="shared" si="15"/>
        <v>4637.5349956679402</v>
      </c>
      <c r="R150" s="26">
        <f t="shared" si="16"/>
        <v>4351.3101916999776</v>
      </c>
      <c r="S150" s="11">
        <v>3780.5800550940385</v>
      </c>
    </row>
    <row r="151" spans="1:19" x14ac:dyDescent="0.25">
      <c r="A151" s="1" t="s">
        <v>1252</v>
      </c>
      <c r="B151" s="3"/>
      <c r="C151" s="3">
        <v>4</v>
      </c>
      <c r="D151" s="10"/>
      <c r="E151" s="10"/>
      <c r="F151" s="10"/>
      <c r="G151" s="10" t="s">
        <v>1087</v>
      </c>
      <c r="H151" s="10">
        <v>2010</v>
      </c>
      <c r="I151" s="11"/>
      <c r="J151" s="3"/>
      <c r="K151" s="12"/>
      <c r="L151" s="12"/>
      <c r="M151" s="11">
        <v>18498.601323999999</v>
      </c>
      <c r="N151" s="13">
        <f t="shared" si="13"/>
        <v>5.4058141071595753E-5</v>
      </c>
      <c r="O151" s="11">
        <v>12179.150353999999</v>
      </c>
      <c r="P151" s="13">
        <f t="shared" si="14"/>
        <v>8.2107533853670667E-5</v>
      </c>
      <c r="Q151" s="26">
        <f t="shared" si="15"/>
        <v>0</v>
      </c>
      <c r="R151" s="26">
        <f t="shared" si="16"/>
        <v>0</v>
      </c>
      <c r="S151" s="11">
        <v>83.528721022781042</v>
      </c>
    </row>
    <row r="152" spans="1:19" x14ac:dyDescent="0.25">
      <c r="A152" s="1" t="s">
        <v>1253</v>
      </c>
      <c r="B152" s="3"/>
      <c r="C152" s="3">
        <v>4</v>
      </c>
      <c r="D152" s="10"/>
      <c r="E152" s="10"/>
      <c r="F152" s="10"/>
      <c r="G152" s="10" t="s">
        <v>1087</v>
      </c>
      <c r="H152" s="10">
        <v>2010</v>
      </c>
      <c r="I152" s="11"/>
      <c r="J152" s="3"/>
      <c r="K152" s="12"/>
      <c r="L152" s="12"/>
      <c r="M152" s="11">
        <v>3.75</v>
      </c>
      <c r="N152" s="13">
        <f t="shared" si="13"/>
        <v>0.26666666666666666</v>
      </c>
      <c r="O152" s="11">
        <v>2.62626179</v>
      </c>
      <c r="P152" s="13">
        <f t="shared" si="14"/>
        <v>0.38076935201497941</v>
      </c>
      <c r="Q152" s="26">
        <f t="shared" si="15"/>
        <v>0</v>
      </c>
      <c r="R152" s="26">
        <f t="shared" si="16"/>
        <v>0</v>
      </c>
      <c r="S152" s="11">
        <v>1257.1271849984525</v>
      </c>
    </row>
    <row r="153" spans="1:19" x14ac:dyDescent="0.25">
      <c r="A153" s="1" t="s">
        <v>1254</v>
      </c>
      <c r="B153" s="3"/>
      <c r="C153" s="3">
        <v>4</v>
      </c>
      <c r="D153" s="10"/>
      <c r="E153" s="10"/>
      <c r="F153" s="10"/>
      <c r="G153" s="10" t="s">
        <v>1087</v>
      </c>
      <c r="H153" s="10">
        <v>2010</v>
      </c>
      <c r="I153" s="11"/>
      <c r="J153" s="3"/>
      <c r="K153" s="12"/>
      <c r="L153" s="12"/>
      <c r="M153" s="11">
        <v>495.27702157000004</v>
      </c>
      <c r="N153" s="13">
        <f t="shared" si="13"/>
        <v>2.0190720676482362E-3</v>
      </c>
      <c r="O153" s="11">
        <v>265.46502225000006</v>
      </c>
      <c r="P153" s="13">
        <f t="shared" si="14"/>
        <v>3.7669746150521335E-3</v>
      </c>
      <c r="Q153" s="26">
        <f t="shared" si="15"/>
        <v>0</v>
      </c>
      <c r="R153" s="26">
        <f t="shared" si="16"/>
        <v>0</v>
      </c>
      <c r="S153" s="11">
        <v>76.695767107869173</v>
      </c>
    </row>
    <row r="154" spans="1:19" x14ac:dyDescent="0.25">
      <c r="A154" s="1" t="s">
        <v>1255</v>
      </c>
      <c r="B154" s="3"/>
      <c r="C154" s="3">
        <v>4</v>
      </c>
      <c r="D154" s="10"/>
      <c r="E154" s="10"/>
      <c r="F154" s="10"/>
      <c r="G154" s="10" t="s">
        <v>1087</v>
      </c>
      <c r="H154" s="10">
        <v>2010</v>
      </c>
      <c r="I154" s="11"/>
      <c r="J154" s="3"/>
      <c r="K154" s="12"/>
      <c r="L154" s="12"/>
      <c r="M154" s="11">
        <v>77.72893332999999</v>
      </c>
      <c r="N154" s="13">
        <f t="shared" si="13"/>
        <v>1.2865222217246657E-2</v>
      </c>
      <c r="O154" s="11">
        <v>35.863423499999996</v>
      </c>
      <c r="P154" s="13">
        <f t="shared" si="14"/>
        <v>2.7883562203703173E-2</v>
      </c>
      <c r="Q154" s="26">
        <f t="shared" si="15"/>
        <v>0</v>
      </c>
      <c r="R154" s="26">
        <f t="shared" si="16"/>
        <v>0</v>
      </c>
      <c r="S154" s="11">
        <v>366.50926069846918</v>
      </c>
    </row>
    <row r="155" spans="1:19" x14ac:dyDescent="0.25">
      <c r="A155" s="1" t="s">
        <v>1256</v>
      </c>
      <c r="B155" s="3"/>
      <c r="C155" s="3">
        <v>4</v>
      </c>
      <c r="D155" s="10"/>
      <c r="E155" s="10"/>
      <c r="F155" s="10"/>
      <c r="G155" s="10" t="s">
        <v>1087</v>
      </c>
      <c r="H155" s="10">
        <v>2010</v>
      </c>
      <c r="I155" s="11"/>
      <c r="J155" s="3"/>
      <c r="K155" s="12"/>
      <c r="L155" s="12"/>
      <c r="M155" s="11">
        <v>12.067756640000002</v>
      </c>
      <c r="N155" s="13">
        <f t="shared" si="13"/>
        <v>8.2865443000845918E-2</v>
      </c>
      <c r="O155" s="11">
        <v>5.5959617800000006</v>
      </c>
      <c r="P155" s="13">
        <f t="shared" si="14"/>
        <v>0.17870029126610651</v>
      </c>
      <c r="Q155" s="26">
        <f t="shared" si="15"/>
        <v>0</v>
      </c>
      <c r="R155" s="26">
        <f t="shared" si="16"/>
        <v>0</v>
      </c>
      <c r="S155" s="11">
        <v>1242.1693314856498</v>
      </c>
    </row>
    <row r="156" spans="1:19" x14ac:dyDescent="0.25">
      <c r="A156" s="1" t="s">
        <v>1257</v>
      </c>
      <c r="B156" s="3"/>
      <c r="C156" s="3">
        <v>4</v>
      </c>
      <c r="D156" s="10"/>
      <c r="E156" s="10"/>
      <c r="F156" s="10"/>
      <c r="G156" s="10" t="s">
        <v>1087</v>
      </c>
      <c r="H156" s="10">
        <v>2010</v>
      </c>
      <c r="I156" s="11"/>
      <c r="J156" s="3"/>
      <c r="K156" s="12"/>
      <c r="L156" s="12"/>
      <c r="M156" s="11">
        <v>3978.0875265000004</v>
      </c>
      <c r="N156" s="13">
        <f t="shared" ref="N156:N160" si="17">1/M156</f>
        <v>2.5137707336465263E-4</v>
      </c>
      <c r="O156" s="11">
        <v>1610.4366305999999</v>
      </c>
      <c r="P156" s="13">
        <f t="shared" ref="P156:P160" si="18">1/O156</f>
        <v>6.209496114276973E-4</v>
      </c>
      <c r="Q156" s="26">
        <f t="shared" si="15"/>
        <v>0</v>
      </c>
      <c r="R156" s="26">
        <f t="shared" si="16"/>
        <v>0</v>
      </c>
      <c r="S156" s="11">
        <v>33.586697357624985</v>
      </c>
    </row>
    <row r="157" spans="1:19" x14ac:dyDescent="0.25">
      <c r="A157" s="1" t="s">
        <v>1258</v>
      </c>
      <c r="B157" s="3" t="s">
        <v>1094</v>
      </c>
      <c r="C157" s="3">
        <v>4</v>
      </c>
      <c r="D157" s="10" t="s">
        <v>1090</v>
      </c>
      <c r="E157" s="10" t="s">
        <v>1095</v>
      </c>
      <c r="F157" s="10" t="s">
        <v>1096</v>
      </c>
      <c r="G157" s="10" t="s">
        <v>1087</v>
      </c>
      <c r="H157" s="10">
        <v>2007</v>
      </c>
      <c r="I157" s="11">
        <v>8556</v>
      </c>
      <c r="J157" s="3" t="s">
        <v>1092</v>
      </c>
      <c r="K157" s="12">
        <v>1</v>
      </c>
      <c r="L157" s="12">
        <v>1.0171386583010786</v>
      </c>
      <c r="M157" s="11">
        <v>1.3635083300000002</v>
      </c>
      <c r="N157" s="13">
        <f t="shared" si="17"/>
        <v>0.73340219344314517</v>
      </c>
      <c r="O157" s="11">
        <v>1.0717880799999999</v>
      </c>
      <c r="P157" s="13">
        <f t="shared" si="18"/>
        <v>0.93302026646909531</v>
      </c>
      <c r="Q157" s="26">
        <f t="shared" si="15"/>
        <v>6382.5340622774393</v>
      </c>
      <c r="R157" s="26">
        <f t="shared" si="16"/>
        <v>8119.7379620269985</v>
      </c>
      <c r="S157" s="11">
        <v>3129.4257562489056</v>
      </c>
    </row>
    <row r="158" spans="1:19" x14ac:dyDescent="0.25">
      <c r="A158" s="1" t="s">
        <v>1259</v>
      </c>
      <c r="B158" s="3" t="s">
        <v>1089</v>
      </c>
      <c r="C158" s="3">
        <v>4</v>
      </c>
      <c r="D158" s="10" t="s">
        <v>1090</v>
      </c>
      <c r="E158" s="10" t="s">
        <v>1101</v>
      </c>
      <c r="F158" s="10" t="s">
        <v>1087</v>
      </c>
      <c r="G158" s="10" t="s">
        <v>1087</v>
      </c>
      <c r="H158" s="10">
        <v>2010</v>
      </c>
      <c r="I158" s="11">
        <v>1074</v>
      </c>
      <c r="J158" s="3" t="s">
        <v>1092</v>
      </c>
      <c r="K158" s="12">
        <v>1</v>
      </c>
      <c r="L158" s="12">
        <v>1</v>
      </c>
      <c r="M158" s="11">
        <v>0.75504499999999997</v>
      </c>
      <c r="N158" s="13">
        <f t="shared" si="17"/>
        <v>1.3244243720572946</v>
      </c>
      <c r="O158" s="11">
        <v>0.52044789000000002</v>
      </c>
      <c r="P158" s="13">
        <f t="shared" si="18"/>
        <v>1.9214219506202628</v>
      </c>
      <c r="Q158" s="26">
        <f t="shared" si="15"/>
        <v>1422.4317755895345</v>
      </c>
      <c r="R158" s="26">
        <f t="shared" si="16"/>
        <v>2063.6071749661623</v>
      </c>
      <c r="S158" s="11">
        <v>911.80380027867966</v>
      </c>
    </row>
    <row r="159" spans="1:19" x14ac:dyDescent="0.25">
      <c r="A159" s="1" t="s">
        <v>1260</v>
      </c>
      <c r="B159" s="3" t="s">
        <v>1089</v>
      </c>
      <c r="C159" s="3">
        <v>4</v>
      </c>
      <c r="D159" s="10" t="s">
        <v>1090</v>
      </c>
      <c r="E159" s="10" t="s">
        <v>1101</v>
      </c>
      <c r="F159" s="10" t="s">
        <v>1087</v>
      </c>
      <c r="G159" s="10" t="s">
        <v>1087</v>
      </c>
      <c r="H159" s="10">
        <v>2010</v>
      </c>
      <c r="I159" s="11">
        <v>2426</v>
      </c>
      <c r="J159" s="3" t="s">
        <v>1092</v>
      </c>
      <c r="K159" s="12">
        <v>1</v>
      </c>
      <c r="L159" s="12">
        <v>1</v>
      </c>
      <c r="M159" s="11">
        <v>0.75504499999999997</v>
      </c>
      <c r="N159" s="13">
        <f t="shared" si="17"/>
        <v>1.3244243720572946</v>
      </c>
      <c r="O159" s="11">
        <v>0.64162190999999991</v>
      </c>
      <c r="P159" s="13">
        <f t="shared" si="18"/>
        <v>1.5585502683348207</v>
      </c>
      <c r="Q159" s="26">
        <f t="shared" si="15"/>
        <v>3213.0535266109964</v>
      </c>
      <c r="R159" s="26">
        <f t="shared" si="16"/>
        <v>3781.0429509802748</v>
      </c>
      <c r="S159" s="11">
        <v>1509.3769727021079</v>
      </c>
    </row>
    <row r="160" spans="1:19" x14ac:dyDescent="0.25">
      <c r="A160" s="1" t="s">
        <v>1261</v>
      </c>
      <c r="B160" s="3"/>
      <c r="C160" s="3">
        <v>4</v>
      </c>
      <c r="D160" s="10"/>
      <c r="E160" s="10"/>
      <c r="F160" s="10"/>
      <c r="G160" s="10" t="s">
        <v>1087</v>
      </c>
      <c r="H160" s="10">
        <v>2010</v>
      </c>
      <c r="I160" s="11"/>
      <c r="J160" s="3"/>
      <c r="K160" s="12"/>
      <c r="L160" s="12"/>
      <c r="M160" s="11">
        <v>8.0645013400000014</v>
      </c>
      <c r="N160" s="13">
        <f t="shared" si="17"/>
        <v>0.12400022739657698</v>
      </c>
      <c r="O160" s="11">
        <v>3.7708413799999994</v>
      </c>
      <c r="P160" s="13">
        <f t="shared" si="18"/>
        <v>0.26519280426481373</v>
      </c>
      <c r="Q160" s="26">
        <f t="shared" si="15"/>
        <v>0</v>
      </c>
      <c r="R160" s="26">
        <f t="shared" si="16"/>
        <v>0</v>
      </c>
      <c r="S160" s="11">
        <v>95.532424504945411</v>
      </c>
    </row>
    <row r="161" spans="1:19" x14ac:dyDescent="0.25">
      <c r="A161" s="1" t="s">
        <v>1262</v>
      </c>
      <c r="B161" s="3"/>
      <c r="C161" s="3">
        <v>4</v>
      </c>
      <c r="D161" s="10"/>
      <c r="E161" s="10"/>
      <c r="F161" s="10"/>
      <c r="G161" s="10" t="s">
        <v>1087</v>
      </c>
      <c r="H161" s="10">
        <v>2010</v>
      </c>
      <c r="I161" s="11"/>
      <c r="J161" s="3"/>
      <c r="K161" s="12"/>
      <c r="L161" s="12"/>
      <c r="M161" s="11"/>
      <c r="N161" s="13"/>
      <c r="O161" s="11"/>
      <c r="P161" s="13"/>
      <c r="Q161" s="26">
        <f t="shared" si="15"/>
        <v>0</v>
      </c>
      <c r="R161" s="26">
        <f t="shared" si="16"/>
        <v>0</v>
      </c>
      <c r="S161" s="11">
        <v>0</v>
      </c>
    </row>
    <row r="162" spans="1:19" x14ac:dyDescent="0.25">
      <c r="A162" s="1" t="s">
        <v>1263</v>
      </c>
      <c r="B162" s="3"/>
      <c r="C162" s="3">
        <v>4</v>
      </c>
      <c r="D162" s="10"/>
      <c r="E162" s="10"/>
      <c r="F162" s="10"/>
      <c r="G162" s="10" t="s">
        <v>1087</v>
      </c>
      <c r="H162" s="10">
        <v>2010</v>
      </c>
      <c r="I162" s="11"/>
      <c r="J162" s="3"/>
      <c r="K162" s="12"/>
      <c r="L162" s="12"/>
      <c r="M162" s="11">
        <v>7.3212219599999981</v>
      </c>
      <c r="N162" s="13">
        <f t="shared" ref="N162:N194" si="19">1/M162</f>
        <v>0.13658922041478444</v>
      </c>
      <c r="O162" s="11">
        <v>5.0366016899999995</v>
      </c>
      <c r="P162" s="13">
        <f t="shared" ref="P162:P194" si="20">1/O162</f>
        <v>0.19854657198433337</v>
      </c>
      <c r="Q162" s="26">
        <f t="shared" si="15"/>
        <v>0</v>
      </c>
      <c r="R162" s="26">
        <f t="shared" si="16"/>
        <v>0</v>
      </c>
      <c r="S162" s="11">
        <v>534.39016997704982</v>
      </c>
    </row>
    <row r="163" spans="1:19" x14ac:dyDescent="0.25">
      <c r="A163" s="1" t="s">
        <v>1264</v>
      </c>
      <c r="B163" s="3"/>
      <c r="C163" s="3">
        <v>4</v>
      </c>
      <c r="D163" s="10"/>
      <c r="E163" s="10"/>
      <c r="F163" s="10"/>
      <c r="G163" s="10" t="s">
        <v>1087</v>
      </c>
      <c r="H163" s="10">
        <v>2010</v>
      </c>
      <c r="I163" s="11"/>
      <c r="J163" s="3"/>
      <c r="K163" s="12"/>
      <c r="L163" s="12"/>
      <c r="M163" s="11">
        <v>0.75504499999999997</v>
      </c>
      <c r="N163" s="13">
        <f t="shared" si="19"/>
        <v>1.3244243720572946</v>
      </c>
      <c r="O163" s="11">
        <v>0.71524807999999995</v>
      </c>
      <c r="P163" s="13">
        <f t="shared" si="20"/>
        <v>1.3981163011300919</v>
      </c>
      <c r="Q163" s="26">
        <f t="shared" si="15"/>
        <v>0</v>
      </c>
      <c r="R163" s="26">
        <f t="shared" si="16"/>
        <v>0</v>
      </c>
      <c r="S163" s="11">
        <v>2137.1528192221481</v>
      </c>
    </row>
    <row r="164" spans="1:19" x14ac:dyDescent="0.25">
      <c r="A164" s="1" t="s">
        <v>1265</v>
      </c>
      <c r="B164" s="3" t="s">
        <v>1089</v>
      </c>
      <c r="C164" s="3">
        <v>4</v>
      </c>
      <c r="D164" s="10" t="s">
        <v>1090</v>
      </c>
      <c r="E164" s="10" t="s">
        <v>1091</v>
      </c>
      <c r="F164" s="10" t="s">
        <v>1087</v>
      </c>
      <c r="G164" s="10" t="s">
        <v>1087</v>
      </c>
      <c r="H164" s="10">
        <v>2010</v>
      </c>
      <c r="I164" s="11">
        <v>23201.440999999999</v>
      </c>
      <c r="J164" s="3" t="s">
        <v>1092</v>
      </c>
      <c r="K164" s="12">
        <v>1</v>
      </c>
      <c r="L164" s="12">
        <v>1</v>
      </c>
      <c r="M164" s="11">
        <v>113.06448045000002</v>
      </c>
      <c r="N164" s="13">
        <f t="shared" si="19"/>
        <v>8.8445106369389407E-3</v>
      </c>
      <c r="O164" s="11">
        <v>53.138784410000007</v>
      </c>
      <c r="P164" s="13">
        <f t="shared" si="20"/>
        <v>1.8818646514085734E-2</v>
      </c>
      <c r="Q164" s="26">
        <f t="shared" si="15"/>
        <v>205.20539171681125</v>
      </c>
      <c r="R164" s="26">
        <f t="shared" si="16"/>
        <v>436.61971679641579</v>
      </c>
      <c r="S164" s="11">
        <v>147.44057429055215</v>
      </c>
    </row>
    <row r="165" spans="1:19" x14ac:dyDescent="0.25">
      <c r="A165" s="1" t="s">
        <v>1266</v>
      </c>
      <c r="B165" s="3"/>
      <c r="C165" s="3">
        <v>4</v>
      </c>
      <c r="D165" s="10"/>
      <c r="E165" s="10"/>
      <c r="F165" s="10"/>
      <c r="G165" s="10" t="s">
        <v>1087</v>
      </c>
      <c r="H165" s="10">
        <v>2010</v>
      </c>
      <c r="I165" s="11"/>
      <c r="J165" s="3"/>
      <c r="K165" s="12"/>
      <c r="L165" s="12"/>
      <c r="M165" s="11">
        <v>2.3060009199999998</v>
      </c>
      <c r="N165" s="13">
        <f t="shared" si="19"/>
        <v>0.43365117131002712</v>
      </c>
      <c r="O165" s="11">
        <v>1.6630301700000001</v>
      </c>
      <c r="P165" s="13">
        <f t="shared" si="20"/>
        <v>0.60131200145334707</v>
      </c>
      <c r="Q165" s="26">
        <f t="shared" si="15"/>
        <v>0</v>
      </c>
      <c r="R165" s="26">
        <f t="shared" si="16"/>
        <v>0</v>
      </c>
      <c r="S165" s="11">
        <v>0</v>
      </c>
    </row>
    <row r="166" spans="1:19" x14ac:dyDescent="0.25">
      <c r="A166" s="1" t="s">
        <v>1267</v>
      </c>
      <c r="B166" s="3"/>
      <c r="C166" s="3">
        <v>4</v>
      </c>
      <c r="D166" s="10"/>
      <c r="E166" s="10"/>
      <c r="F166" s="10"/>
      <c r="G166" s="10" t="s">
        <v>1087</v>
      </c>
      <c r="H166" s="10">
        <v>2010</v>
      </c>
      <c r="I166" s="11"/>
      <c r="J166" s="3"/>
      <c r="K166" s="12"/>
      <c r="L166" s="12"/>
      <c r="M166" s="11">
        <v>2.3060009199999998</v>
      </c>
      <c r="N166" s="13">
        <f t="shared" si="19"/>
        <v>0.43365117131002712</v>
      </c>
      <c r="O166" s="11">
        <v>1.6630301700000001</v>
      </c>
      <c r="P166" s="13">
        <f t="shared" si="20"/>
        <v>0.60131200145334707</v>
      </c>
      <c r="Q166" s="26">
        <f t="shared" si="15"/>
        <v>0</v>
      </c>
      <c r="R166" s="26">
        <f t="shared" si="16"/>
        <v>0</v>
      </c>
      <c r="S166" s="11">
        <v>332.65850251439502</v>
      </c>
    </row>
    <row r="167" spans="1:19" x14ac:dyDescent="0.25">
      <c r="A167" s="1" t="s">
        <v>1268</v>
      </c>
      <c r="B167" s="3"/>
      <c r="C167" s="3">
        <v>4</v>
      </c>
      <c r="D167" s="10"/>
      <c r="E167" s="10"/>
      <c r="F167" s="10"/>
      <c r="G167" s="10" t="s">
        <v>1087</v>
      </c>
      <c r="H167" s="10">
        <v>2010</v>
      </c>
      <c r="I167" s="11"/>
      <c r="J167" s="3"/>
      <c r="K167" s="12"/>
      <c r="L167" s="12"/>
      <c r="M167" s="11">
        <v>2.74541667</v>
      </c>
      <c r="N167" s="13">
        <f t="shared" si="19"/>
        <v>0.36424343558750227</v>
      </c>
      <c r="O167" s="11">
        <v>2.8948978399999996</v>
      </c>
      <c r="P167" s="13">
        <f t="shared" si="20"/>
        <v>0.34543533322060171</v>
      </c>
      <c r="Q167" s="26">
        <f t="shared" si="15"/>
        <v>0</v>
      </c>
      <c r="R167" s="26">
        <f t="shared" si="16"/>
        <v>0</v>
      </c>
      <c r="S167" s="11">
        <v>384.14706345696533</v>
      </c>
    </row>
    <row r="168" spans="1:19" x14ac:dyDescent="0.25">
      <c r="A168" s="1" t="s">
        <v>1269</v>
      </c>
      <c r="B168" s="3"/>
      <c r="C168" s="3">
        <v>4</v>
      </c>
      <c r="D168" s="10"/>
      <c r="E168" s="10"/>
      <c r="F168" s="10"/>
      <c r="G168" s="10" t="s">
        <v>1087</v>
      </c>
      <c r="H168" s="10">
        <v>2010</v>
      </c>
      <c r="I168" s="11"/>
      <c r="J168" s="3"/>
      <c r="K168" s="12"/>
      <c r="L168" s="12"/>
      <c r="M168" s="11">
        <v>7.3212219599999981</v>
      </c>
      <c r="N168" s="13">
        <f t="shared" si="19"/>
        <v>0.13658922041478444</v>
      </c>
      <c r="O168" s="11">
        <v>4.3217222999999994</v>
      </c>
      <c r="P168" s="13">
        <f t="shared" si="20"/>
        <v>0.23138923109427928</v>
      </c>
      <c r="Q168" s="26">
        <f t="shared" si="15"/>
        <v>0</v>
      </c>
      <c r="R168" s="26">
        <f t="shared" si="16"/>
        <v>0</v>
      </c>
      <c r="S168" s="11">
        <v>227.49516860743336</v>
      </c>
    </row>
    <row r="169" spans="1:19" x14ac:dyDescent="0.25">
      <c r="A169" s="1" t="s">
        <v>1270</v>
      </c>
      <c r="B169" s="3"/>
      <c r="C169" s="3">
        <v>4</v>
      </c>
      <c r="D169" s="10"/>
      <c r="E169" s="10"/>
      <c r="F169" s="10"/>
      <c r="G169" s="10" t="s">
        <v>1087</v>
      </c>
      <c r="H169" s="10">
        <v>2010</v>
      </c>
      <c r="I169" s="11"/>
      <c r="J169" s="3"/>
      <c r="K169" s="12"/>
      <c r="L169" s="12"/>
      <c r="M169" s="11">
        <v>7.2075199999999997</v>
      </c>
      <c r="N169" s="13">
        <f t="shared" si="19"/>
        <v>0.13874397851133261</v>
      </c>
      <c r="O169" s="11">
        <v>9.02638286</v>
      </c>
      <c r="P169" s="13">
        <f t="shared" si="20"/>
        <v>0.11078634880772163</v>
      </c>
      <c r="Q169" s="26">
        <f t="shared" si="15"/>
        <v>0</v>
      </c>
      <c r="R169" s="26">
        <f t="shared" si="16"/>
        <v>0</v>
      </c>
      <c r="S169" s="11">
        <v>4093.0421227162565</v>
      </c>
    </row>
    <row r="170" spans="1:19" x14ac:dyDescent="0.25">
      <c r="A170" s="1" t="s">
        <v>1271</v>
      </c>
      <c r="B170" s="3" t="s">
        <v>1089</v>
      </c>
      <c r="C170" s="3">
        <v>4</v>
      </c>
      <c r="D170" s="10" t="s">
        <v>1090</v>
      </c>
      <c r="E170" s="10" t="s">
        <v>1101</v>
      </c>
      <c r="F170" s="10" t="s">
        <v>1087</v>
      </c>
      <c r="G170" s="10" t="s">
        <v>1087</v>
      </c>
      <c r="H170" s="10">
        <v>2010</v>
      </c>
      <c r="I170" s="11">
        <v>84500</v>
      </c>
      <c r="J170" s="3" t="s">
        <v>49</v>
      </c>
      <c r="K170" s="12">
        <v>8.3333333333333329E-2</v>
      </c>
      <c r="L170" s="12">
        <v>1</v>
      </c>
      <c r="M170" s="11">
        <v>1.0429100000000002</v>
      </c>
      <c r="N170" s="13">
        <f t="shared" si="19"/>
        <v>0.95885551006318837</v>
      </c>
      <c r="O170" s="11">
        <v>1.5159461999999999</v>
      </c>
      <c r="P170" s="13">
        <f t="shared" si="20"/>
        <v>0.65965401674544921</v>
      </c>
      <c r="Q170" s="26">
        <f t="shared" si="15"/>
        <v>6751.9408833616171</v>
      </c>
      <c r="R170" s="26">
        <f t="shared" si="16"/>
        <v>4645.0637012492043</v>
      </c>
      <c r="S170" s="11">
        <v>5434.6831983390484</v>
      </c>
    </row>
    <row r="171" spans="1:19" x14ac:dyDescent="0.25">
      <c r="A171" s="1" t="s">
        <v>1272</v>
      </c>
      <c r="B171" s="3"/>
      <c r="C171" s="3">
        <v>4</v>
      </c>
      <c r="D171" s="10"/>
      <c r="E171" s="10"/>
      <c r="F171" s="10"/>
      <c r="G171" s="10" t="s">
        <v>1087</v>
      </c>
      <c r="H171" s="10">
        <v>2010</v>
      </c>
      <c r="I171" s="11"/>
      <c r="J171" s="3"/>
      <c r="K171" s="12"/>
      <c r="L171" s="12"/>
      <c r="M171" s="11">
        <v>46.4</v>
      </c>
      <c r="N171" s="13">
        <f t="shared" si="19"/>
        <v>2.1551724137931036E-2</v>
      </c>
      <c r="O171" s="11">
        <v>25.678613500000001</v>
      </c>
      <c r="P171" s="13">
        <f t="shared" si="20"/>
        <v>3.8942912552502103E-2</v>
      </c>
      <c r="Q171" s="26">
        <f t="shared" si="15"/>
        <v>0</v>
      </c>
      <c r="R171" s="26">
        <f t="shared" si="16"/>
        <v>0</v>
      </c>
      <c r="S171" s="11">
        <v>161.80662119421444</v>
      </c>
    </row>
    <row r="172" spans="1:19" x14ac:dyDescent="0.25">
      <c r="A172" s="1" t="s">
        <v>1273</v>
      </c>
      <c r="B172" s="3"/>
      <c r="C172" s="3">
        <v>4</v>
      </c>
      <c r="D172" s="10"/>
      <c r="E172" s="10"/>
      <c r="F172" s="10"/>
      <c r="G172" s="10" t="s">
        <v>1087</v>
      </c>
      <c r="H172" s="10">
        <v>2010</v>
      </c>
      <c r="I172" s="11"/>
      <c r="J172" s="3"/>
      <c r="K172" s="12"/>
      <c r="L172" s="12"/>
      <c r="M172" s="11">
        <v>4.3789666699999996</v>
      </c>
      <c r="N172" s="13">
        <f t="shared" si="19"/>
        <v>0.22836437802802462</v>
      </c>
      <c r="O172" s="11">
        <v>1.6648175900000002</v>
      </c>
      <c r="P172" s="13">
        <f t="shared" si="20"/>
        <v>0.60066640694251672</v>
      </c>
      <c r="Q172" s="26">
        <f t="shared" si="15"/>
        <v>0</v>
      </c>
      <c r="R172" s="26">
        <f t="shared" si="16"/>
        <v>0</v>
      </c>
      <c r="S172" s="11">
        <v>42.940490165377071</v>
      </c>
    </row>
    <row r="173" spans="1:19" x14ac:dyDescent="0.25">
      <c r="A173" s="1" t="s">
        <v>1274</v>
      </c>
      <c r="B173" s="3"/>
      <c r="C173" s="3">
        <v>4</v>
      </c>
      <c r="D173" s="10"/>
      <c r="E173" s="10"/>
      <c r="F173" s="10"/>
      <c r="G173" s="10" t="s">
        <v>1087</v>
      </c>
      <c r="H173" s="10">
        <v>2010</v>
      </c>
      <c r="I173" s="11"/>
      <c r="J173" s="3"/>
      <c r="K173" s="12"/>
      <c r="L173" s="12"/>
      <c r="M173" s="11">
        <v>1409.2722106000001</v>
      </c>
      <c r="N173" s="13">
        <f t="shared" si="19"/>
        <v>7.0958612004010796E-4</v>
      </c>
      <c r="O173" s="11">
        <v>517.06413434000001</v>
      </c>
      <c r="P173" s="13">
        <f t="shared" si="20"/>
        <v>1.9339960627445904E-3</v>
      </c>
      <c r="Q173" s="26">
        <f t="shared" si="15"/>
        <v>0</v>
      </c>
      <c r="R173" s="26">
        <f t="shared" si="16"/>
        <v>0</v>
      </c>
      <c r="S173" s="11">
        <v>40.675158961144071</v>
      </c>
    </row>
    <row r="174" spans="1:19" x14ac:dyDescent="0.25">
      <c r="A174" s="1" t="s">
        <v>1275</v>
      </c>
      <c r="B174" s="3" t="s">
        <v>1094</v>
      </c>
      <c r="C174" s="3">
        <v>4</v>
      </c>
      <c r="D174" s="10" t="s">
        <v>1090</v>
      </c>
      <c r="E174" s="10" t="s">
        <v>1095</v>
      </c>
      <c r="F174" s="10" t="s">
        <v>1096</v>
      </c>
      <c r="G174" s="10" t="s">
        <v>1087</v>
      </c>
      <c r="H174" s="10">
        <v>2006</v>
      </c>
      <c r="I174" s="11">
        <v>53646</v>
      </c>
      <c r="J174" s="3" t="s">
        <v>1092</v>
      </c>
      <c r="K174" s="12">
        <v>1</v>
      </c>
      <c r="L174" s="12">
        <v>1.1360946656405384</v>
      </c>
      <c r="M174" s="11">
        <v>31.685704999999995</v>
      </c>
      <c r="N174" s="13">
        <f t="shared" si="19"/>
        <v>3.1559973180334794E-2</v>
      </c>
      <c r="O174" s="11">
        <v>17.166465380000002</v>
      </c>
      <c r="P174" s="13">
        <f t="shared" si="20"/>
        <v>5.8253110227633818E-2</v>
      </c>
      <c r="Q174" s="26">
        <f t="shared" si="15"/>
        <v>1923.4836161275985</v>
      </c>
      <c r="R174" s="26">
        <f t="shared" si="16"/>
        <v>3550.3484895591428</v>
      </c>
      <c r="S174" s="11">
        <v>282.64535980044184</v>
      </c>
    </row>
    <row r="175" spans="1:19" x14ac:dyDescent="0.25">
      <c r="A175" s="1" t="s">
        <v>1276</v>
      </c>
      <c r="B175" s="3"/>
      <c r="C175" s="3">
        <v>4</v>
      </c>
      <c r="D175" s="10"/>
      <c r="E175" s="10"/>
      <c r="F175" s="10"/>
      <c r="G175" s="10" t="s">
        <v>1087</v>
      </c>
      <c r="H175" s="10">
        <v>2010</v>
      </c>
      <c r="I175" s="11"/>
      <c r="J175" s="3"/>
      <c r="K175" s="12"/>
      <c r="L175" s="12"/>
      <c r="M175" s="11">
        <v>1</v>
      </c>
      <c r="N175" s="13">
        <f t="shared" si="19"/>
        <v>1</v>
      </c>
      <c r="O175" s="11">
        <v>0.53233394999999994</v>
      </c>
      <c r="P175" s="13">
        <f t="shared" si="20"/>
        <v>1.8785200530606776</v>
      </c>
      <c r="Q175" s="26">
        <f t="shared" si="15"/>
        <v>0</v>
      </c>
      <c r="R175" s="26">
        <f t="shared" si="16"/>
        <v>0</v>
      </c>
      <c r="S175" s="11">
        <v>57.160400221442927</v>
      </c>
    </row>
    <row r="176" spans="1:19" x14ac:dyDescent="0.25">
      <c r="A176" s="1" t="s">
        <v>1277</v>
      </c>
      <c r="B176" s="3"/>
      <c r="C176" s="3">
        <v>4</v>
      </c>
      <c r="D176" s="10"/>
      <c r="E176" s="10"/>
      <c r="F176" s="10"/>
      <c r="G176" s="10" t="s">
        <v>1087</v>
      </c>
      <c r="H176" s="10">
        <v>2010</v>
      </c>
      <c r="I176" s="11"/>
      <c r="J176" s="3"/>
      <c r="K176" s="12"/>
      <c r="L176" s="12"/>
      <c r="M176" s="11">
        <v>495.27702157000004</v>
      </c>
      <c r="N176" s="13">
        <f t="shared" si="19"/>
        <v>2.0190720676482362E-3</v>
      </c>
      <c r="O176" s="11">
        <v>260.46940181999997</v>
      </c>
      <c r="P176" s="13">
        <f t="shared" si="20"/>
        <v>3.839222545959775E-3</v>
      </c>
      <c r="Q176" s="26">
        <f t="shared" si="15"/>
        <v>0</v>
      </c>
      <c r="R176" s="26">
        <f t="shared" si="16"/>
        <v>0</v>
      </c>
      <c r="S176" s="11">
        <v>37.883935446374579</v>
      </c>
    </row>
    <row r="177" spans="1:19" x14ac:dyDescent="0.25">
      <c r="A177" s="1" t="s">
        <v>1278</v>
      </c>
      <c r="B177" s="3"/>
      <c r="C177" s="3">
        <v>4</v>
      </c>
      <c r="D177" s="10"/>
      <c r="E177" s="10"/>
      <c r="F177" s="10"/>
      <c r="G177" s="10" t="s">
        <v>1087</v>
      </c>
      <c r="H177" s="10">
        <v>2010</v>
      </c>
      <c r="I177" s="11"/>
      <c r="J177" s="3"/>
      <c r="K177" s="12"/>
      <c r="L177" s="12"/>
      <c r="M177" s="11">
        <v>1.9059878399999994</v>
      </c>
      <c r="N177" s="13">
        <f t="shared" si="19"/>
        <v>0.52466231893693527</v>
      </c>
      <c r="O177" s="11">
        <v>1.4915348099999999</v>
      </c>
      <c r="P177" s="13">
        <f t="shared" si="20"/>
        <v>0.67045032626492984</v>
      </c>
      <c r="Q177" s="26">
        <f t="shared" si="15"/>
        <v>0</v>
      </c>
      <c r="R177" s="26">
        <f t="shared" si="16"/>
        <v>0</v>
      </c>
      <c r="S177" s="11">
        <v>236.83622508214296</v>
      </c>
    </row>
    <row r="178" spans="1:19" x14ac:dyDescent="0.25">
      <c r="A178" s="1" t="s">
        <v>1279</v>
      </c>
      <c r="B178" s="3" t="s">
        <v>1094</v>
      </c>
      <c r="C178" s="3">
        <v>4</v>
      </c>
      <c r="D178" s="10" t="s">
        <v>1090</v>
      </c>
      <c r="E178" s="10" t="s">
        <v>1095</v>
      </c>
      <c r="F178" s="10" t="s">
        <v>1096</v>
      </c>
      <c r="G178" s="10" t="s">
        <v>1087</v>
      </c>
      <c r="H178" s="10">
        <v>2000</v>
      </c>
      <c r="I178" s="11">
        <v>4945</v>
      </c>
      <c r="J178" s="3" t="s">
        <v>1092</v>
      </c>
      <c r="K178" s="12">
        <v>1</v>
      </c>
      <c r="L178" s="12">
        <v>1.4746779708453746</v>
      </c>
      <c r="M178" s="11">
        <v>6.3755083300000006</v>
      </c>
      <c r="N178" s="13">
        <f t="shared" si="19"/>
        <v>0.15685023816759722</v>
      </c>
      <c r="O178" s="11">
        <v>3.7985424299999999</v>
      </c>
      <c r="P178" s="13">
        <f t="shared" si="20"/>
        <v>0.26325887321995767</v>
      </c>
      <c r="Q178" s="26">
        <f t="shared" si="15"/>
        <v>1143.7962572359115</v>
      </c>
      <c r="R178" s="26">
        <f t="shared" si="16"/>
        <v>1919.7580914820469</v>
      </c>
      <c r="S178" s="11">
        <v>1300.6122798287279</v>
      </c>
    </row>
    <row r="179" spans="1:19" x14ac:dyDescent="0.25">
      <c r="A179" s="1" t="s">
        <v>1280</v>
      </c>
      <c r="B179" s="3"/>
      <c r="C179" s="3">
        <v>4</v>
      </c>
      <c r="D179" s="10"/>
      <c r="E179" s="10"/>
      <c r="F179" s="10"/>
      <c r="G179" s="10" t="s">
        <v>1087</v>
      </c>
      <c r="H179" s="10">
        <v>2010</v>
      </c>
      <c r="I179" s="11"/>
      <c r="J179" s="3"/>
      <c r="K179" s="12"/>
      <c r="L179" s="12"/>
      <c r="M179" s="11">
        <v>1.4314000000000002</v>
      </c>
      <c r="N179" s="13">
        <f t="shared" si="19"/>
        <v>0.69861673885706288</v>
      </c>
      <c r="O179" s="11">
        <v>0.63870021999999993</v>
      </c>
      <c r="P179" s="13">
        <f t="shared" si="20"/>
        <v>1.5656797487873106</v>
      </c>
      <c r="Q179" s="26">
        <f t="shared" si="15"/>
        <v>0</v>
      </c>
      <c r="R179" s="26">
        <f t="shared" si="16"/>
        <v>0</v>
      </c>
      <c r="S179" s="11">
        <v>357.17864190781944</v>
      </c>
    </row>
    <row r="180" spans="1:19" x14ac:dyDescent="0.25">
      <c r="A180" s="1" t="s">
        <v>1281</v>
      </c>
      <c r="B180" s="3" t="s">
        <v>1089</v>
      </c>
      <c r="C180" s="3">
        <v>4</v>
      </c>
      <c r="D180" s="10" t="s">
        <v>1090</v>
      </c>
      <c r="E180" s="10" t="s">
        <v>1101</v>
      </c>
      <c r="F180" s="10" t="s">
        <v>1087</v>
      </c>
      <c r="G180" s="10" t="s">
        <v>1087</v>
      </c>
      <c r="H180" s="10">
        <v>2010</v>
      </c>
      <c r="I180" s="11">
        <v>2831</v>
      </c>
      <c r="J180" s="3" t="s">
        <v>1092</v>
      </c>
      <c r="K180" s="12">
        <v>1</v>
      </c>
      <c r="L180" s="12">
        <v>1</v>
      </c>
      <c r="M180" s="11">
        <v>1.50285</v>
      </c>
      <c r="N180" s="13">
        <f t="shared" si="19"/>
        <v>0.66540240210267154</v>
      </c>
      <c r="O180" s="11">
        <v>0.96665838000000015</v>
      </c>
      <c r="P180" s="13">
        <f t="shared" si="20"/>
        <v>1.0344916267109792</v>
      </c>
      <c r="Q180" s="26">
        <f t="shared" si="15"/>
        <v>1883.7542003526632</v>
      </c>
      <c r="R180" s="26">
        <f t="shared" si="16"/>
        <v>2928.645795218782</v>
      </c>
      <c r="S180" s="11">
        <v>265.85236698028444</v>
      </c>
    </row>
    <row r="181" spans="1:19" x14ac:dyDescent="0.25">
      <c r="A181" s="1" t="s">
        <v>1282</v>
      </c>
      <c r="B181" s="3"/>
      <c r="C181" s="3">
        <v>4</v>
      </c>
      <c r="D181" s="10"/>
      <c r="E181" s="10"/>
      <c r="F181" s="10"/>
      <c r="G181" s="10" t="s">
        <v>1087</v>
      </c>
      <c r="H181" s="10">
        <v>2010</v>
      </c>
      <c r="I181" s="11"/>
      <c r="J181" s="3"/>
      <c r="K181" s="12"/>
      <c r="L181" s="12"/>
      <c r="M181" s="11">
        <v>2.85</v>
      </c>
      <c r="N181" s="13">
        <f t="shared" si="19"/>
        <v>0.35087719298245612</v>
      </c>
      <c r="O181" s="11">
        <v>1.56619558</v>
      </c>
      <c r="P181" s="13">
        <f t="shared" si="20"/>
        <v>0.63848986216651182</v>
      </c>
      <c r="Q181" s="26">
        <f t="shared" si="15"/>
        <v>0</v>
      </c>
      <c r="R181" s="26">
        <f t="shared" si="16"/>
        <v>0</v>
      </c>
      <c r="S181" s="11">
        <v>489.50700098706574</v>
      </c>
    </row>
    <row r="182" spans="1:19" x14ac:dyDescent="0.25">
      <c r="A182" s="1" t="s">
        <v>1283</v>
      </c>
      <c r="B182" s="3"/>
      <c r="C182" s="3">
        <v>4</v>
      </c>
      <c r="D182" s="10"/>
      <c r="E182" s="10"/>
      <c r="F182" s="10"/>
      <c r="G182" s="10" t="s">
        <v>1087</v>
      </c>
      <c r="H182" s="10">
        <v>2010</v>
      </c>
      <c r="I182" s="11"/>
      <c r="J182" s="3"/>
      <c r="K182" s="12"/>
      <c r="L182" s="12"/>
      <c r="M182" s="11">
        <v>1.09015949</v>
      </c>
      <c r="N182" s="13">
        <f t="shared" si="19"/>
        <v>0.91729697275762834</v>
      </c>
      <c r="O182" s="11">
        <v>1.31</v>
      </c>
      <c r="P182" s="13">
        <f t="shared" si="20"/>
        <v>0.76335877862595414</v>
      </c>
      <c r="Q182" s="26">
        <f t="shared" si="15"/>
        <v>0</v>
      </c>
      <c r="R182" s="26">
        <f t="shared" si="16"/>
        <v>0</v>
      </c>
      <c r="S182" s="11">
        <v>227.91529663512247</v>
      </c>
    </row>
    <row r="183" spans="1:19" x14ac:dyDescent="0.25">
      <c r="A183" s="1" t="s">
        <v>1284</v>
      </c>
      <c r="B183" s="3"/>
      <c r="C183" s="3">
        <v>4</v>
      </c>
      <c r="D183" s="10"/>
      <c r="E183" s="10"/>
      <c r="F183" s="10"/>
      <c r="G183" s="10" t="s">
        <v>1087</v>
      </c>
      <c r="H183" s="10">
        <v>2010</v>
      </c>
      <c r="I183" s="11"/>
      <c r="J183" s="3"/>
      <c r="K183" s="12"/>
      <c r="L183" s="12"/>
      <c r="M183" s="11">
        <v>2177.5575067999998</v>
      </c>
      <c r="N183" s="13">
        <f t="shared" si="19"/>
        <v>4.5923012222512388E-4</v>
      </c>
      <c r="O183" s="11">
        <v>819.11238874000003</v>
      </c>
      <c r="P183" s="13">
        <f t="shared" si="20"/>
        <v>1.2208336899143357E-3</v>
      </c>
      <c r="Q183" s="26">
        <f t="shared" si="15"/>
        <v>0</v>
      </c>
      <c r="R183" s="26">
        <f t="shared" si="16"/>
        <v>0</v>
      </c>
      <c r="S183" s="11">
        <v>36.973897084336805</v>
      </c>
    </row>
    <row r="184" spans="1:19" x14ac:dyDescent="0.25">
      <c r="A184" s="1" t="s">
        <v>1285</v>
      </c>
      <c r="B184" s="3" t="s">
        <v>1094</v>
      </c>
      <c r="C184" s="3">
        <v>4</v>
      </c>
      <c r="D184" s="10" t="s">
        <v>1090</v>
      </c>
      <c r="E184" s="10" t="s">
        <v>1095</v>
      </c>
      <c r="F184" s="10" t="s">
        <v>1096</v>
      </c>
      <c r="G184" s="10" t="s">
        <v>1087</v>
      </c>
      <c r="H184" s="10">
        <v>1999</v>
      </c>
      <c r="I184" s="11">
        <v>299.49</v>
      </c>
      <c r="J184" s="3" t="s">
        <v>1092</v>
      </c>
      <c r="K184" s="12">
        <v>1</v>
      </c>
      <c r="L184" s="12">
        <v>5.1506884482269433</v>
      </c>
      <c r="M184" s="11">
        <v>7.9356000000000009</v>
      </c>
      <c r="N184" s="13">
        <f t="shared" si="19"/>
        <v>0.12601441604919603</v>
      </c>
      <c r="O184" s="11">
        <v>3.5267299700000003</v>
      </c>
      <c r="P184" s="13">
        <f t="shared" si="20"/>
        <v>0.28354878556239449</v>
      </c>
      <c r="Q184" s="26">
        <f t="shared" si="15"/>
        <v>194.38727800789948</v>
      </c>
      <c r="R184" s="26">
        <f t="shared" si="16"/>
        <v>437.39659584980564</v>
      </c>
      <c r="S184" s="11">
        <v>184.34534902993826</v>
      </c>
    </row>
    <row r="185" spans="1:19" x14ac:dyDescent="0.25">
      <c r="A185" s="1" t="s">
        <v>1286</v>
      </c>
      <c r="B185" s="3"/>
      <c r="C185" s="3">
        <v>4</v>
      </c>
      <c r="D185" s="10"/>
      <c r="E185" s="10"/>
      <c r="F185" s="10"/>
      <c r="G185" s="10" t="s">
        <v>1087</v>
      </c>
      <c r="H185" s="10">
        <v>2010</v>
      </c>
      <c r="I185" s="11"/>
      <c r="J185" s="3"/>
      <c r="K185" s="12"/>
      <c r="L185" s="12"/>
      <c r="M185" s="11">
        <v>3.6725000000000003</v>
      </c>
      <c r="N185" s="13">
        <f t="shared" si="19"/>
        <v>0.27229407760381208</v>
      </c>
      <c r="O185" s="11">
        <v>3.45</v>
      </c>
      <c r="P185" s="13">
        <f t="shared" si="20"/>
        <v>0.28985507246376813</v>
      </c>
      <c r="Q185" s="26">
        <f t="shared" si="15"/>
        <v>0</v>
      </c>
      <c r="R185" s="26">
        <f t="shared" si="16"/>
        <v>0</v>
      </c>
      <c r="S185" s="11">
        <v>2606.8683642419314</v>
      </c>
    </row>
    <row r="186" spans="1:19" x14ac:dyDescent="0.25">
      <c r="A186" s="1" t="s">
        <v>1287</v>
      </c>
      <c r="B186" s="3" t="s">
        <v>1089</v>
      </c>
      <c r="C186" s="3">
        <v>4</v>
      </c>
      <c r="D186" s="10" t="s">
        <v>1090</v>
      </c>
      <c r="E186" s="10" t="s">
        <v>1091</v>
      </c>
      <c r="F186" s="10" t="s">
        <v>1087</v>
      </c>
      <c r="G186" s="10" t="s">
        <v>1087</v>
      </c>
      <c r="H186" s="10">
        <v>2010</v>
      </c>
      <c r="I186" s="11">
        <v>3082</v>
      </c>
      <c r="J186" s="3" t="s">
        <v>1092</v>
      </c>
      <c r="K186" s="12">
        <v>1</v>
      </c>
      <c r="L186" s="12">
        <v>1</v>
      </c>
      <c r="M186" s="11">
        <v>0.64717900000000006</v>
      </c>
      <c r="N186" s="13">
        <f t="shared" si="19"/>
        <v>1.5451675656966619</v>
      </c>
      <c r="O186" s="11">
        <v>0.65876639999999997</v>
      </c>
      <c r="P186" s="13">
        <f t="shared" si="20"/>
        <v>1.5179887741694174</v>
      </c>
      <c r="Q186" s="26">
        <f t="shared" si="15"/>
        <v>4762.2064374771116</v>
      </c>
      <c r="R186" s="26">
        <f t="shared" si="16"/>
        <v>4678.4414019901442</v>
      </c>
      <c r="S186" s="11">
        <v>3483.9497210429922</v>
      </c>
    </row>
    <row r="187" spans="1:19" x14ac:dyDescent="0.25">
      <c r="A187" s="1" t="s">
        <v>1288</v>
      </c>
      <c r="B187" s="3" t="s">
        <v>1094</v>
      </c>
      <c r="C187" s="3">
        <v>4</v>
      </c>
      <c r="D187" s="10" t="s">
        <v>1090</v>
      </c>
      <c r="E187" s="10" t="s">
        <v>1204</v>
      </c>
      <c r="F187" s="10" t="s">
        <v>1205</v>
      </c>
      <c r="G187" s="10" t="s">
        <v>1087</v>
      </c>
      <c r="H187" s="10">
        <v>2007</v>
      </c>
      <c r="I187" s="11">
        <v>68.88</v>
      </c>
      <c r="J187" s="3" t="s">
        <v>1108</v>
      </c>
      <c r="K187" s="12">
        <f>40*52/12</f>
        <v>173.33333333333334</v>
      </c>
      <c r="L187" s="12">
        <v>1.0448899013026989</v>
      </c>
      <c r="M187" s="11">
        <v>1</v>
      </c>
      <c r="N187" s="13">
        <f t="shared" si="19"/>
        <v>1</v>
      </c>
      <c r="O187" s="11">
        <v>1</v>
      </c>
      <c r="P187" s="13">
        <f t="shared" si="20"/>
        <v>1</v>
      </c>
      <c r="Q187" s="26">
        <f t="shared" si="15"/>
        <v>12475.149509633184</v>
      </c>
      <c r="R187" s="26">
        <f t="shared" si="16"/>
        <v>12475.149509633184</v>
      </c>
      <c r="S187" s="11">
        <v>3895.5569763935237</v>
      </c>
    </row>
    <row r="188" spans="1:19" x14ac:dyDescent="0.25">
      <c r="A188" s="1" t="s">
        <v>1289</v>
      </c>
      <c r="B188" s="3"/>
      <c r="C188" s="3">
        <v>4</v>
      </c>
      <c r="D188" s="10"/>
      <c r="E188" s="10"/>
      <c r="F188" s="10"/>
      <c r="G188" s="10" t="s">
        <v>1087</v>
      </c>
      <c r="H188" s="10">
        <v>2010</v>
      </c>
      <c r="I188" s="11"/>
      <c r="J188" s="3"/>
      <c r="K188" s="12"/>
      <c r="L188" s="12"/>
      <c r="M188" s="11">
        <v>20.059275000000003</v>
      </c>
      <c r="N188" s="13">
        <f t="shared" si="19"/>
        <v>4.9852250392898041E-2</v>
      </c>
      <c r="O188" s="11">
        <v>16.565448960000001</v>
      </c>
      <c r="P188" s="13">
        <f t="shared" si="20"/>
        <v>6.0366610190563767E-2</v>
      </c>
      <c r="Q188" s="26">
        <f t="shared" si="15"/>
        <v>0</v>
      </c>
      <c r="R188" s="26">
        <f t="shared" si="16"/>
        <v>0</v>
      </c>
      <c r="S188" s="11">
        <v>631.18917202025534</v>
      </c>
    </row>
    <row r="189" spans="1:19" x14ac:dyDescent="0.25">
      <c r="A189" s="1" t="s">
        <v>1290</v>
      </c>
      <c r="B189" s="3"/>
      <c r="C189" s="3">
        <v>4</v>
      </c>
      <c r="D189" s="10"/>
      <c r="E189" s="10"/>
      <c r="F189" s="10"/>
      <c r="G189" s="10" t="s">
        <v>1087</v>
      </c>
      <c r="H189" s="10">
        <v>2010</v>
      </c>
      <c r="I189" s="11"/>
      <c r="J189" s="3"/>
      <c r="K189" s="12"/>
      <c r="L189" s="12"/>
      <c r="M189" s="11">
        <v>1586.7585000000001</v>
      </c>
      <c r="N189" s="13">
        <f t="shared" si="19"/>
        <v>6.3021562512505832E-4</v>
      </c>
      <c r="O189" s="11">
        <v>714.73338815</v>
      </c>
      <c r="P189" s="13">
        <f t="shared" si="20"/>
        <v>1.3991231088117736E-3</v>
      </c>
      <c r="Q189" s="26">
        <f t="shared" si="15"/>
        <v>0</v>
      </c>
      <c r="R189" s="26">
        <f t="shared" si="16"/>
        <v>0</v>
      </c>
      <c r="S189" s="11">
        <v>72.363809862815032</v>
      </c>
    </row>
    <row r="190" spans="1:19" x14ac:dyDescent="0.25">
      <c r="A190" s="1" t="s">
        <v>1291</v>
      </c>
      <c r="B190" s="3"/>
      <c r="C190" s="3">
        <v>4</v>
      </c>
      <c r="D190" s="10"/>
      <c r="E190" s="10"/>
      <c r="F190" s="10"/>
      <c r="G190" s="10" t="s">
        <v>1087</v>
      </c>
      <c r="H190" s="10">
        <v>2010</v>
      </c>
      <c r="I190" s="11"/>
      <c r="J190" s="3"/>
      <c r="K190" s="12"/>
      <c r="L190" s="12"/>
      <c r="M190" s="11">
        <v>96.905833330000007</v>
      </c>
      <c r="N190" s="13">
        <f t="shared" si="19"/>
        <v>1.0319296224352481E-2</v>
      </c>
      <c r="O190" s="11">
        <v>64.6590037</v>
      </c>
      <c r="P190" s="13">
        <f t="shared" si="20"/>
        <v>1.546575020920095E-2</v>
      </c>
      <c r="Q190" s="26">
        <f t="shared" si="15"/>
        <v>0</v>
      </c>
      <c r="R190" s="26">
        <f t="shared" si="16"/>
        <v>0</v>
      </c>
      <c r="S190" s="11">
        <v>194.34570579481965</v>
      </c>
    </row>
    <row r="191" spans="1:19" ht="30" x14ac:dyDescent="0.25">
      <c r="A191" s="1" t="s">
        <v>1292</v>
      </c>
      <c r="B191" s="3" t="s">
        <v>1089</v>
      </c>
      <c r="C191" s="3">
        <v>4</v>
      </c>
      <c r="D191" s="10" t="s">
        <v>1090</v>
      </c>
      <c r="E191" s="10" t="s">
        <v>1101</v>
      </c>
      <c r="F191" s="10" t="s">
        <v>1087</v>
      </c>
      <c r="G191" s="10" t="s">
        <v>1087</v>
      </c>
      <c r="H191" s="10">
        <v>2010</v>
      </c>
      <c r="I191" s="11">
        <v>2358</v>
      </c>
      <c r="J191" s="3" t="s">
        <v>1092</v>
      </c>
      <c r="K191" s="12">
        <v>1</v>
      </c>
      <c r="L191" s="12">
        <v>1</v>
      </c>
      <c r="M191" s="11">
        <v>2.5820603199999992</v>
      </c>
      <c r="N191" s="13">
        <f t="shared" si="19"/>
        <v>0.38728762153782692</v>
      </c>
      <c r="O191" s="11">
        <v>2.8956592100000003</v>
      </c>
      <c r="P191" s="13">
        <f t="shared" si="20"/>
        <v>0.34534450619967805</v>
      </c>
      <c r="Q191" s="26">
        <f t="shared" si="15"/>
        <v>913.22421158619591</v>
      </c>
      <c r="R191" s="26">
        <f t="shared" si="16"/>
        <v>814.32234561884081</v>
      </c>
      <c r="S191" s="11">
        <v>557.07769153231732</v>
      </c>
    </row>
    <row r="192" spans="1:19" x14ac:dyDescent="0.25">
      <c r="A192" s="1" t="s">
        <v>1293</v>
      </c>
      <c r="B192" s="3"/>
      <c r="C192" s="3">
        <v>4</v>
      </c>
      <c r="D192" s="10"/>
      <c r="E192" s="10"/>
      <c r="F192" s="10"/>
      <c r="G192" s="10" t="s">
        <v>1087</v>
      </c>
      <c r="H192" s="10">
        <v>2010</v>
      </c>
      <c r="I192" s="11"/>
      <c r="J192" s="3"/>
      <c r="K192" s="12"/>
      <c r="L192" s="12"/>
      <c r="M192" s="11">
        <v>18612.916667000005</v>
      </c>
      <c r="N192" s="13">
        <f t="shared" si="19"/>
        <v>5.3726131046025797E-5</v>
      </c>
      <c r="O192" s="11">
        <v>7141.4672129</v>
      </c>
      <c r="P192" s="13">
        <f t="shared" si="20"/>
        <v>1.4002724792933985E-4</v>
      </c>
      <c r="Q192" s="26">
        <f t="shared" si="15"/>
        <v>0</v>
      </c>
      <c r="R192" s="26">
        <f t="shared" si="16"/>
        <v>0</v>
      </c>
      <c r="S192" s="11">
        <v>78.191229271380038</v>
      </c>
    </row>
    <row r="193" spans="1:19" x14ac:dyDescent="0.25">
      <c r="A193" s="1" t="s">
        <v>576</v>
      </c>
      <c r="B193" s="3"/>
      <c r="C193" s="3">
        <v>4</v>
      </c>
      <c r="D193" s="10"/>
      <c r="E193" s="10"/>
      <c r="F193" s="10"/>
      <c r="G193" s="10" t="s">
        <v>1087</v>
      </c>
      <c r="H193" s="10">
        <v>2010</v>
      </c>
      <c r="I193" s="11"/>
      <c r="J193" s="3"/>
      <c r="K193" s="12"/>
      <c r="L193" s="12"/>
      <c r="M193" s="11">
        <v>219.59</v>
      </c>
      <c r="N193" s="13">
        <f t="shared" si="19"/>
        <v>4.5539414363131286E-3</v>
      </c>
      <c r="O193" s="11">
        <v>113.57000000000001</v>
      </c>
      <c r="P193" s="13">
        <f t="shared" si="20"/>
        <v>8.805142203046578E-3</v>
      </c>
      <c r="Q193" s="26">
        <f t="shared" si="15"/>
        <v>0</v>
      </c>
      <c r="R193" s="26">
        <f t="shared" si="16"/>
        <v>0</v>
      </c>
      <c r="S193" s="11">
        <v>88.162356958876217</v>
      </c>
    </row>
    <row r="194" spans="1:19" x14ac:dyDescent="0.25">
      <c r="A194" s="1" t="s">
        <v>1294</v>
      </c>
      <c r="B194" s="3" t="s">
        <v>1094</v>
      </c>
      <c r="C194" s="3">
        <v>4</v>
      </c>
      <c r="D194" s="10" t="s">
        <v>1090</v>
      </c>
      <c r="E194" s="10" t="s">
        <v>1208</v>
      </c>
      <c r="F194" s="10" t="s">
        <v>1209</v>
      </c>
      <c r="G194" s="10" t="s">
        <v>1087</v>
      </c>
      <c r="H194" s="10">
        <v>2006</v>
      </c>
      <c r="I194" s="11">
        <v>20206536</v>
      </c>
      <c r="J194" s="3" t="s">
        <v>49</v>
      </c>
      <c r="K194" s="12">
        <v>8.3333333333333329E-2</v>
      </c>
      <c r="L194" s="12">
        <v>1.5675820331335162</v>
      </c>
      <c r="M194" s="11">
        <v>4797</v>
      </c>
      <c r="N194" s="13">
        <f t="shared" si="19"/>
        <v>2.0846362309776944E-4</v>
      </c>
      <c r="O194" s="11">
        <v>3863.3160409999996</v>
      </c>
      <c r="P194" s="13">
        <f t="shared" si="20"/>
        <v>2.5884498948244345E-4</v>
      </c>
      <c r="Q194" s="26">
        <f t="shared" ref="Q194:Q257" si="21">I194*K194*L194*N194</f>
        <v>550.26410231161128</v>
      </c>
      <c r="R194" s="26">
        <f t="shared" ref="R194:R257" si="22">I194*K194*L194*P194</f>
        <v>683.25160840466674</v>
      </c>
      <c r="S194" s="11">
        <v>69.240315970052464</v>
      </c>
    </row>
    <row r="195" spans="1:19" x14ac:dyDescent="0.25">
      <c r="A195" s="1" t="s">
        <v>1295</v>
      </c>
      <c r="B195" s="3"/>
      <c r="C195" s="3">
        <v>4</v>
      </c>
      <c r="D195" s="10"/>
      <c r="E195" s="10"/>
      <c r="F195" s="10"/>
      <c r="G195" s="10" t="s">
        <v>1087</v>
      </c>
      <c r="H195" s="10">
        <v>2010</v>
      </c>
      <c r="I195" s="11"/>
      <c r="J195" s="3"/>
      <c r="K195" s="12"/>
      <c r="L195" s="12"/>
      <c r="M195" s="10"/>
      <c r="N195" s="13"/>
      <c r="O195" s="10"/>
      <c r="P195" s="13"/>
      <c r="Q195" s="26">
        <f t="shared" si="21"/>
        <v>0</v>
      </c>
      <c r="R195" s="26">
        <f t="shared" si="22"/>
        <v>0</v>
      </c>
      <c r="S195" s="11">
        <v>0</v>
      </c>
    </row>
    <row r="196" spans="1:19" x14ac:dyDescent="0.25">
      <c r="A196" s="1" t="s">
        <v>1086</v>
      </c>
      <c r="B196" s="3"/>
      <c r="C196" s="3">
        <v>3</v>
      </c>
      <c r="D196" s="10"/>
      <c r="E196" s="10"/>
      <c r="F196" s="10"/>
      <c r="G196" s="10" t="s">
        <v>1296</v>
      </c>
      <c r="H196" s="10">
        <v>2010</v>
      </c>
      <c r="I196" s="11"/>
      <c r="J196" s="3"/>
      <c r="K196" s="12"/>
      <c r="L196" s="12"/>
      <c r="M196" s="11">
        <v>46.452460999999992</v>
      </c>
      <c r="N196" s="13">
        <f t="shared" ref="N196:N238" si="23">1/M196</f>
        <v>2.1527384738561004E-2</v>
      </c>
      <c r="O196" s="11">
        <v>39.35</v>
      </c>
      <c r="P196" s="13">
        <f t="shared" ref="P196:P205" si="24">1/O196</f>
        <v>2.5412960609911054E-2</v>
      </c>
      <c r="Q196" s="26">
        <f t="shared" si="21"/>
        <v>0</v>
      </c>
      <c r="R196" s="26">
        <f t="shared" si="22"/>
        <v>0</v>
      </c>
      <c r="S196" s="11">
        <v>25.599121336005211</v>
      </c>
    </row>
    <row r="197" spans="1:19" x14ac:dyDescent="0.25">
      <c r="A197" s="14" t="s">
        <v>1088</v>
      </c>
      <c r="B197" s="3" t="s">
        <v>1089</v>
      </c>
      <c r="C197" s="3">
        <v>3</v>
      </c>
      <c r="D197" s="10" t="s">
        <v>1090</v>
      </c>
      <c r="E197" s="10" t="s">
        <v>1297</v>
      </c>
      <c r="F197" s="10" t="s">
        <v>1296</v>
      </c>
      <c r="G197" s="10" t="s">
        <v>1296</v>
      </c>
      <c r="H197" s="10">
        <v>2010</v>
      </c>
      <c r="I197" s="11">
        <v>43000</v>
      </c>
      <c r="J197" s="3" t="s">
        <v>1092</v>
      </c>
      <c r="K197" s="12">
        <v>1</v>
      </c>
      <c r="L197" s="12">
        <v>1</v>
      </c>
      <c r="M197" s="15">
        <v>103.93644334999999</v>
      </c>
      <c r="N197" s="13">
        <f t="shared" si="23"/>
        <v>9.6212643781984873E-3</v>
      </c>
      <c r="O197" s="11">
        <v>44.564745209999998</v>
      </c>
      <c r="P197" s="13">
        <f t="shared" si="24"/>
        <v>2.2439262140684414E-2</v>
      </c>
      <c r="Q197" s="26">
        <f t="shared" si="21"/>
        <v>413.71436826253495</v>
      </c>
      <c r="R197" s="26">
        <f t="shared" si="22"/>
        <v>964.88827204942982</v>
      </c>
      <c r="S197" s="11">
        <v>307.05920447510942</v>
      </c>
    </row>
    <row r="198" spans="1:19" x14ac:dyDescent="0.25">
      <c r="A198" s="1" t="s">
        <v>1093</v>
      </c>
      <c r="B198" s="3" t="s">
        <v>1094</v>
      </c>
      <c r="C198" s="3">
        <v>3</v>
      </c>
      <c r="D198" s="10" t="s">
        <v>1090</v>
      </c>
      <c r="E198" s="10" t="s">
        <v>1298</v>
      </c>
      <c r="F198" s="10" t="s">
        <v>1299</v>
      </c>
      <c r="G198" s="10" t="s">
        <v>1296</v>
      </c>
      <c r="H198" s="10">
        <v>2008</v>
      </c>
      <c r="I198" s="11">
        <v>20385</v>
      </c>
      <c r="J198" s="3" t="s">
        <v>1092</v>
      </c>
      <c r="K198" s="12">
        <v>1</v>
      </c>
      <c r="L198" s="12">
        <v>1.0272194238078418</v>
      </c>
      <c r="M198" s="11">
        <v>74.385983329999988</v>
      </c>
      <c r="N198" s="13">
        <f t="shared" si="23"/>
        <v>1.3443392897875404E-2</v>
      </c>
      <c r="O198" s="11">
        <v>40.296392829999995</v>
      </c>
      <c r="P198" s="13">
        <f t="shared" si="24"/>
        <v>2.4816117021162168E-2</v>
      </c>
      <c r="Q198" s="26">
        <f t="shared" si="21"/>
        <v>281.50287213959263</v>
      </c>
      <c r="R198" s="26">
        <f t="shared" si="22"/>
        <v>519.64621356215957</v>
      </c>
      <c r="S198" s="11">
        <v>304.96239438678407</v>
      </c>
    </row>
    <row r="199" spans="1:19" x14ac:dyDescent="0.25">
      <c r="A199" s="1" t="s">
        <v>1097</v>
      </c>
      <c r="B199" s="3"/>
      <c r="C199" s="3">
        <v>3</v>
      </c>
      <c r="D199" s="10"/>
      <c r="E199" s="10"/>
      <c r="F199" s="10"/>
      <c r="G199" s="10" t="s">
        <v>1296</v>
      </c>
      <c r="H199" s="10">
        <v>2010</v>
      </c>
      <c r="I199" s="11"/>
      <c r="J199" s="3"/>
      <c r="K199" s="12"/>
      <c r="L199" s="12"/>
      <c r="M199" s="11">
        <v>0.75504499999999997</v>
      </c>
      <c r="N199" s="13">
        <f t="shared" si="23"/>
        <v>1.3244243720572946</v>
      </c>
      <c r="O199" s="11">
        <v>0.71524807999999995</v>
      </c>
      <c r="P199" s="13">
        <f t="shared" si="24"/>
        <v>1.3981163011300919</v>
      </c>
      <c r="Q199" s="26">
        <f t="shared" si="21"/>
        <v>0</v>
      </c>
      <c r="R199" s="26">
        <f t="shared" si="22"/>
        <v>0</v>
      </c>
      <c r="S199" s="11">
        <v>3211.8910321277767</v>
      </c>
    </row>
    <row r="200" spans="1:19" x14ac:dyDescent="0.25">
      <c r="A200" s="1" t="s">
        <v>1098</v>
      </c>
      <c r="B200" s="3" t="s">
        <v>1094</v>
      </c>
      <c r="C200" s="3">
        <v>3</v>
      </c>
      <c r="D200" s="10" t="s">
        <v>1090</v>
      </c>
      <c r="E200" s="10" t="s">
        <v>1298</v>
      </c>
      <c r="F200" s="10" t="s">
        <v>1299</v>
      </c>
      <c r="G200" s="10" t="s">
        <v>1296</v>
      </c>
      <c r="H200" s="10">
        <v>1999</v>
      </c>
      <c r="I200" s="11">
        <v>155802000</v>
      </c>
      <c r="J200" s="3" t="s">
        <v>1092</v>
      </c>
      <c r="K200" s="12">
        <v>1</v>
      </c>
      <c r="L200" s="12">
        <v>149.73522602442796</v>
      </c>
      <c r="M200" s="11">
        <v>91.905720340000002</v>
      </c>
      <c r="N200" s="13">
        <f t="shared" si="23"/>
        <v>1.0880715545240892E-2</v>
      </c>
      <c r="O200" s="11">
        <v>69.201528690000004</v>
      </c>
      <c r="P200" s="13">
        <f t="shared" si="24"/>
        <v>1.4450547826474612E-2</v>
      </c>
      <c r="Q200" s="26">
        <f t="shared" si="21"/>
        <v>253836731.80247581</v>
      </c>
      <c r="R200" s="26">
        <f t="shared" si="22"/>
        <v>337117519.31903642</v>
      </c>
      <c r="S200" s="11">
        <v>244.1447037302095</v>
      </c>
    </row>
    <row r="201" spans="1:19" x14ac:dyDescent="0.25">
      <c r="A201" s="1" t="s">
        <v>1099</v>
      </c>
      <c r="B201" s="3"/>
      <c r="C201" s="3">
        <v>3</v>
      </c>
      <c r="D201" s="10"/>
      <c r="E201" s="10"/>
      <c r="F201" s="10"/>
      <c r="G201" s="10" t="s">
        <v>1296</v>
      </c>
      <c r="H201" s="10">
        <v>2010</v>
      </c>
      <c r="I201" s="11"/>
      <c r="J201" s="3"/>
      <c r="K201" s="12"/>
      <c r="L201" s="12"/>
      <c r="M201" s="11">
        <v>2.7</v>
      </c>
      <c r="N201" s="13">
        <f t="shared" si="23"/>
        <v>0.37037037037037035</v>
      </c>
      <c r="O201" s="11">
        <v>1.7926350200000001</v>
      </c>
      <c r="P201" s="13">
        <f t="shared" si="24"/>
        <v>0.55783803665734477</v>
      </c>
      <c r="Q201" s="26">
        <f t="shared" si="21"/>
        <v>0</v>
      </c>
      <c r="R201" s="26">
        <f t="shared" si="22"/>
        <v>0</v>
      </c>
      <c r="S201" s="11">
        <v>1055.741816111271</v>
      </c>
    </row>
    <row r="202" spans="1:19" x14ac:dyDescent="0.25">
      <c r="A202" s="14" t="s">
        <v>1100</v>
      </c>
      <c r="B202" s="3" t="s">
        <v>1089</v>
      </c>
      <c r="C202" s="3">
        <v>3</v>
      </c>
      <c r="D202" s="10" t="s">
        <v>1090</v>
      </c>
      <c r="E202" s="10" t="s">
        <v>1300</v>
      </c>
      <c r="F202" s="10" t="s">
        <v>1296</v>
      </c>
      <c r="G202" s="10" t="s">
        <v>1296</v>
      </c>
      <c r="H202" s="10">
        <v>2010</v>
      </c>
      <c r="I202" s="11">
        <v>2500</v>
      </c>
      <c r="J202" s="3" t="s">
        <v>1092</v>
      </c>
      <c r="K202" s="12">
        <v>1</v>
      </c>
      <c r="L202" s="12">
        <v>1</v>
      </c>
      <c r="M202" s="11">
        <v>3.8962951500000003</v>
      </c>
      <c r="N202" s="13">
        <f t="shared" si="23"/>
        <v>0.25665406790345435</v>
      </c>
      <c r="O202" s="11">
        <v>2.2394681800000003</v>
      </c>
      <c r="P202" s="13">
        <f t="shared" si="24"/>
        <v>0.44653458751086156</v>
      </c>
      <c r="Q202" s="26">
        <f t="shared" si="21"/>
        <v>641.63516975863593</v>
      </c>
      <c r="R202" s="26">
        <f t="shared" si="22"/>
        <v>1116.3364687771539</v>
      </c>
      <c r="S202" s="11">
        <v>580.73104387777664</v>
      </c>
    </row>
    <row r="203" spans="1:19" x14ac:dyDescent="0.25">
      <c r="A203" s="1" t="s">
        <v>1102</v>
      </c>
      <c r="B203" s="3"/>
      <c r="C203" s="3">
        <v>3</v>
      </c>
      <c r="D203" s="10"/>
      <c r="E203" s="10"/>
      <c r="F203" s="10"/>
      <c r="G203" s="10" t="s">
        <v>1296</v>
      </c>
      <c r="H203" s="10">
        <v>2010</v>
      </c>
      <c r="I203" s="11"/>
      <c r="J203" s="3"/>
      <c r="K203" s="12"/>
      <c r="L203" s="12"/>
      <c r="M203" s="11">
        <v>373.66050000000007</v>
      </c>
      <c r="N203" s="13">
        <f t="shared" si="23"/>
        <v>2.6762261464618278E-3</v>
      </c>
      <c r="O203" s="11">
        <v>205.75132758999999</v>
      </c>
      <c r="P203" s="13">
        <f t="shared" si="24"/>
        <v>4.8602359543103253E-3</v>
      </c>
      <c r="Q203" s="26">
        <f t="shared" si="21"/>
        <v>0</v>
      </c>
      <c r="R203" s="26">
        <f t="shared" si="22"/>
        <v>0</v>
      </c>
      <c r="S203" s="11">
        <v>176.84532074964469</v>
      </c>
    </row>
    <row r="204" spans="1:19" x14ac:dyDescent="0.25">
      <c r="A204" s="1" t="s">
        <v>1103</v>
      </c>
      <c r="B204" s="3" t="s">
        <v>1094</v>
      </c>
      <c r="C204" s="3">
        <v>3</v>
      </c>
      <c r="D204" s="10" t="s">
        <v>1090</v>
      </c>
      <c r="E204" s="10" t="s">
        <v>1298</v>
      </c>
      <c r="F204" s="10" t="s">
        <v>1299</v>
      </c>
      <c r="G204" s="10" t="s">
        <v>1296</v>
      </c>
      <c r="H204" s="10">
        <v>2006</v>
      </c>
      <c r="I204" s="11">
        <v>1368.6</v>
      </c>
      <c r="J204" s="3" t="s">
        <v>1104</v>
      </c>
      <c r="K204" s="12">
        <v>4.333333333333333</v>
      </c>
      <c r="L204" s="12">
        <v>1.1775830770702294</v>
      </c>
      <c r="M204" s="11">
        <v>1.09016</v>
      </c>
      <c r="N204" s="13">
        <f t="shared" si="23"/>
        <v>0.91729654362662361</v>
      </c>
      <c r="O204" s="11">
        <v>1.5303854100000001</v>
      </c>
      <c r="P204" s="13">
        <f t="shared" si="24"/>
        <v>0.65343017090054456</v>
      </c>
      <c r="Q204" s="26">
        <f t="shared" si="21"/>
        <v>6406.1919322601279</v>
      </c>
      <c r="R204" s="26">
        <f t="shared" si="22"/>
        <v>4563.4087669933424</v>
      </c>
      <c r="S204" s="11">
        <v>3569.1211671599522</v>
      </c>
    </row>
    <row r="205" spans="1:19" x14ac:dyDescent="0.25">
      <c r="A205" s="1" t="s">
        <v>1105</v>
      </c>
      <c r="B205" s="3" t="s">
        <v>1094</v>
      </c>
      <c r="C205" s="3">
        <v>3</v>
      </c>
      <c r="D205" s="10" t="s">
        <v>1090</v>
      </c>
      <c r="E205" s="10" t="s">
        <v>1298</v>
      </c>
      <c r="F205" s="10" t="s">
        <v>1299</v>
      </c>
      <c r="G205" s="10" t="s">
        <v>1296</v>
      </c>
      <c r="H205" s="10">
        <v>2002</v>
      </c>
      <c r="I205" s="11">
        <v>1891</v>
      </c>
      <c r="J205" s="3" t="s">
        <v>1092</v>
      </c>
      <c r="K205" s="12">
        <v>1</v>
      </c>
      <c r="L205" s="12">
        <v>1.11568044180568</v>
      </c>
      <c r="M205" s="11">
        <v>0.75504499999999997</v>
      </c>
      <c r="N205" s="13">
        <f t="shared" si="23"/>
        <v>1.3244243720572946</v>
      </c>
      <c r="O205" s="11">
        <v>0.85223572999999997</v>
      </c>
      <c r="P205" s="13">
        <f t="shared" si="24"/>
        <v>1.1733842701009496</v>
      </c>
      <c r="Q205" s="26">
        <f t="shared" si="21"/>
        <v>2794.2065909376802</v>
      </c>
      <c r="R205" s="26">
        <f t="shared" si="22"/>
        <v>2475.5494767328528</v>
      </c>
      <c r="S205" s="11">
        <v>3694.328097556765</v>
      </c>
    </row>
    <row r="206" spans="1:19" x14ac:dyDescent="0.25">
      <c r="A206" s="1" t="s">
        <v>1106</v>
      </c>
      <c r="B206" s="3" t="s">
        <v>1094</v>
      </c>
      <c r="C206" s="3">
        <v>3</v>
      </c>
      <c r="D206" s="10" t="s">
        <v>1090</v>
      </c>
      <c r="E206" s="10" t="s">
        <v>1301</v>
      </c>
      <c r="F206" s="10" t="s">
        <v>1302</v>
      </c>
      <c r="G206" s="10" t="s">
        <v>1296</v>
      </c>
      <c r="H206" s="10">
        <v>2008</v>
      </c>
      <c r="I206" s="11">
        <v>125.1</v>
      </c>
      <c r="J206" s="3" t="s">
        <v>1092</v>
      </c>
      <c r="K206" s="12">
        <v>1</v>
      </c>
      <c r="L206" s="12">
        <v>0.92188042823038896</v>
      </c>
      <c r="M206" s="11">
        <v>0.80259999999999998</v>
      </c>
      <c r="N206" s="13">
        <f t="shared" si="23"/>
        <v>1.2459506603538499</v>
      </c>
      <c r="O206" s="11"/>
      <c r="P206" s="13"/>
      <c r="Q206" s="26">
        <f t="shared" si="21"/>
        <v>143.69205279294997</v>
      </c>
      <c r="R206" s="26">
        <f t="shared" si="22"/>
        <v>0</v>
      </c>
      <c r="S206" s="11">
        <v>285.17166641042684</v>
      </c>
    </row>
    <row r="207" spans="1:19" x14ac:dyDescent="0.25">
      <c r="A207" s="1" t="s">
        <v>1107</v>
      </c>
      <c r="B207" s="3" t="s">
        <v>1094</v>
      </c>
      <c r="C207" s="3">
        <v>3</v>
      </c>
      <c r="D207" s="10" t="s">
        <v>1090</v>
      </c>
      <c r="E207" s="10" t="s">
        <v>1303</v>
      </c>
      <c r="F207" s="10" t="s">
        <v>1304</v>
      </c>
      <c r="G207" s="10" t="s">
        <v>1296</v>
      </c>
      <c r="H207" s="10">
        <v>2007</v>
      </c>
      <c r="I207" s="11">
        <v>18</v>
      </c>
      <c r="J207" s="3" t="s">
        <v>1108</v>
      </c>
      <c r="K207" s="12">
        <f>40*52/12</f>
        <v>173.33333333333334</v>
      </c>
      <c r="L207" s="12">
        <f>L206</f>
        <v>0.92188042823038896</v>
      </c>
      <c r="M207" s="11">
        <v>1</v>
      </c>
      <c r="N207" s="13">
        <f t="shared" si="23"/>
        <v>1</v>
      </c>
      <c r="O207" s="11">
        <v>0.72561970999999992</v>
      </c>
      <c r="P207" s="13">
        <f t="shared" ref="P207:P238" si="25">1/O207</f>
        <v>1.3781323553077136</v>
      </c>
      <c r="Q207" s="26">
        <f t="shared" si="21"/>
        <v>2876.2669360788136</v>
      </c>
      <c r="R207" s="26">
        <f t="shared" si="22"/>
        <v>3963.8765271119964</v>
      </c>
      <c r="S207" s="11">
        <v>2043.4361861435893</v>
      </c>
    </row>
    <row r="208" spans="1:19" x14ac:dyDescent="0.25">
      <c r="A208" s="1" t="s">
        <v>1109</v>
      </c>
      <c r="B208" s="3" t="s">
        <v>1094</v>
      </c>
      <c r="C208" s="3">
        <v>3</v>
      </c>
      <c r="D208" s="10" t="s">
        <v>1110</v>
      </c>
      <c r="E208" s="10" t="s">
        <v>1298</v>
      </c>
      <c r="F208" s="10" t="s">
        <v>1299</v>
      </c>
      <c r="G208" s="10" t="s">
        <v>1296</v>
      </c>
      <c r="H208" s="10">
        <v>2006</v>
      </c>
      <c r="I208" s="11">
        <v>409</v>
      </c>
      <c r="J208" s="3" t="s">
        <v>1092</v>
      </c>
      <c r="K208" s="12">
        <v>1</v>
      </c>
      <c r="L208" s="12">
        <v>1.16583016153694</v>
      </c>
      <c r="M208" s="10">
        <v>0.38</v>
      </c>
      <c r="N208" s="13">
        <f t="shared" si="23"/>
        <v>2.6315789473684212</v>
      </c>
      <c r="O208" s="11">
        <v>0.32676654585390003</v>
      </c>
      <c r="P208" s="13">
        <f t="shared" si="25"/>
        <v>3.0602887984962455</v>
      </c>
      <c r="Q208" s="26">
        <f t="shared" si="21"/>
        <v>1254.8014107068643</v>
      </c>
      <c r="R208" s="26">
        <f t="shared" si="22"/>
        <v>1459.2207865789314</v>
      </c>
      <c r="S208" s="11">
        <v>1248.4494038199671</v>
      </c>
    </row>
    <row r="209" spans="1:19" x14ac:dyDescent="0.25">
      <c r="A209" s="1" t="s">
        <v>1111</v>
      </c>
      <c r="B209" s="3" t="s">
        <v>1094</v>
      </c>
      <c r="C209" s="3">
        <v>3</v>
      </c>
      <c r="D209" s="10" t="s">
        <v>1090</v>
      </c>
      <c r="E209" s="10" t="s">
        <v>1301</v>
      </c>
      <c r="F209" s="10" t="s">
        <v>1302</v>
      </c>
      <c r="G209" s="10" t="s">
        <v>1296</v>
      </c>
      <c r="H209" s="10">
        <v>2008</v>
      </c>
      <c r="I209" s="11">
        <v>5570</v>
      </c>
      <c r="J209" s="3" t="s">
        <v>1092</v>
      </c>
      <c r="K209" s="12">
        <v>1</v>
      </c>
      <c r="L209" s="12">
        <v>1.1341669735955171</v>
      </c>
      <c r="M209" s="11">
        <v>69.649291669999997</v>
      </c>
      <c r="N209" s="13">
        <f t="shared" si="23"/>
        <v>1.4357647809801481E-2</v>
      </c>
      <c r="O209" s="11">
        <v>28.269398540000005</v>
      </c>
      <c r="P209" s="13">
        <f t="shared" si="25"/>
        <v>3.5373939724435317E-2</v>
      </c>
      <c r="Q209" s="26">
        <f t="shared" si="21"/>
        <v>90.701712701668171</v>
      </c>
      <c r="R209" s="26">
        <f t="shared" si="22"/>
        <v>223.46814467907063</v>
      </c>
      <c r="S209" s="11">
        <v>48.449289300404331</v>
      </c>
    </row>
    <row r="210" spans="1:19" x14ac:dyDescent="0.25">
      <c r="A210" s="1" t="s">
        <v>1112</v>
      </c>
      <c r="B210" s="3"/>
      <c r="C210" s="3">
        <v>3</v>
      </c>
      <c r="D210" s="10"/>
      <c r="E210" s="10"/>
      <c r="F210" s="10"/>
      <c r="G210" s="10" t="s">
        <v>1296</v>
      </c>
      <c r="H210" s="10">
        <v>2010</v>
      </c>
      <c r="I210" s="11"/>
      <c r="J210" s="3"/>
      <c r="K210" s="12"/>
      <c r="L210" s="12"/>
      <c r="M210" s="11">
        <v>2</v>
      </c>
      <c r="N210" s="13">
        <f t="shared" si="23"/>
        <v>0.5</v>
      </c>
      <c r="O210" s="11">
        <v>1.3199999999999998</v>
      </c>
      <c r="P210" s="13">
        <f t="shared" si="25"/>
        <v>0.75757575757575768</v>
      </c>
      <c r="Q210" s="26">
        <f t="shared" si="21"/>
        <v>0</v>
      </c>
      <c r="R210" s="26">
        <f t="shared" si="22"/>
        <v>0</v>
      </c>
      <c r="S210" s="11">
        <v>1304.9294454372512</v>
      </c>
    </row>
    <row r="211" spans="1:19" x14ac:dyDescent="0.25">
      <c r="A211" s="1" t="s">
        <v>1113</v>
      </c>
      <c r="B211" s="3" t="s">
        <v>1094</v>
      </c>
      <c r="C211" s="3">
        <v>3</v>
      </c>
      <c r="D211" s="10" t="s">
        <v>1090</v>
      </c>
      <c r="E211" s="10" t="s">
        <v>1301</v>
      </c>
      <c r="F211" s="10" t="s">
        <v>1302</v>
      </c>
      <c r="G211" s="10" t="s">
        <v>1296</v>
      </c>
      <c r="H211" s="10">
        <v>2004</v>
      </c>
      <c r="I211" s="11">
        <v>362364</v>
      </c>
      <c r="J211" s="3" t="s">
        <v>1092</v>
      </c>
      <c r="K211" s="12">
        <v>1</v>
      </c>
      <c r="L211" s="12">
        <v>2.1150643361594819</v>
      </c>
      <c r="M211" s="11">
        <v>2978.5099999999998</v>
      </c>
      <c r="N211" s="13">
        <f t="shared" si="23"/>
        <v>3.3573833896814183E-4</v>
      </c>
      <c r="O211" s="11">
        <v>1248.7872118999999</v>
      </c>
      <c r="P211" s="13">
        <f t="shared" si="25"/>
        <v>8.0077693819311608E-4</v>
      </c>
      <c r="Q211" s="26">
        <f t="shared" si="21"/>
        <v>257.3176430860043</v>
      </c>
      <c r="R211" s="26">
        <f t="shared" si="22"/>
        <v>613.73400192175245</v>
      </c>
      <c r="S211" s="11">
        <v>413.88419760354373</v>
      </c>
    </row>
    <row r="212" spans="1:19" x14ac:dyDescent="0.25">
      <c r="A212" s="14" t="s">
        <v>1114</v>
      </c>
      <c r="B212" s="3" t="s">
        <v>1089</v>
      </c>
      <c r="C212" s="3">
        <v>3</v>
      </c>
      <c r="D212" s="10" t="s">
        <v>1090</v>
      </c>
      <c r="E212" s="10" t="s">
        <v>1300</v>
      </c>
      <c r="F212" s="10" t="s">
        <v>1296</v>
      </c>
      <c r="G212" s="10" t="s">
        <v>1296</v>
      </c>
      <c r="H212" s="10">
        <v>2009</v>
      </c>
      <c r="I212" s="11">
        <v>3168</v>
      </c>
      <c r="J212" s="3" t="s">
        <v>1092</v>
      </c>
      <c r="K212" s="12">
        <v>1</v>
      </c>
      <c r="L212" s="12">
        <v>1.0207986688640638</v>
      </c>
      <c r="M212" s="11">
        <v>0.75504499999999997</v>
      </c>
      <c r="N212" s="13">
        <f t="shared" si="23"/>
        <v>1.3244243720572946</v>
      </c>
      <c r="O212" s="11">
        <v>0.86384517999999999</v>
      </c>
      <c r="P212" s="13">
        <f t="shared" si="25"/>
        <v>1.1576148401962492</v>
      </c>
      <c r="Q212" s="26">
        <f t="shared" si="21"/>
        <v>4283.0429748708411</v>
      </c>
      <c r="R212" s="26">
        <f t="shared" si="22"/>
        <v>3743.5992673610272</v>
      </c>
      <c r="S212" s="11">
        <v>3404.87230462454</v>
      </c>
    </row>
    <row r="213" spans="1:19" x14ac:dyDescent="0.25">
      <c r="A213" s="1" t="s">
        <v>1115</v>
      </c>
      <c r="B213" s="3"/>
      <c r="C213" s="3">
        <v>3</v>
      </c>
      <c r="D213" s="10"/>
      <c r="E213" s="10"/>
      <c r="F213" s="10"/>
      <c r="G213" s="10" t="s">
        <v>1296</v>
      </c>
      <c r="H213" s="10">
        <v>2010</v>
      </c>
      <c r="I213" s="11"/>
      <c r="J213" s="3"/>
      <c r="K213" s="12"/>
      <c r="L213" s="12"/>
      <c r="M213" s="11">
        <v>2</v>
      </c>
      <c r="N213" s="13">
        <f t="shared" si="23"/>
        <v>0.5</v>
      </c>
      <c r="O213" s="11">
        <v>1.22264258</v>
      </c>
      <c r="P213" s="13">
        <f t="shared" si="25"/>
        <v>0.81790051840007072</v>
      </c>
      <c r="Q213" s="26">
        <f t="shared" si="21"/>
        <v>0</v>
      </c>
      <c r="R213" s="26">
        <f t="shared" si="22"/>
        <v>0</v>
      </c>
      <c r="S213" s="11">
        <v>373.71087139631032</v>
      </c>
    </row>
    <row r="214" spans="1:19" x14ac:dyDescent="0.25">
      <c r="A214" s="1" t="s">
        <v>1116</v>
      </c>
      <c r="B214" s="3"/>
      <c r="C214" s="3">
        <v>3</v>
      </c>
      <c r="D214" s="10"/>
      <c r="E214" s="10"/>
      <c r="F214" s="10"/>
      <c r="G214" s="10" t="s">
        <v>1296</v>
      </c>
      <c r="H214" s="10">
        <v>2010</v>
      </c>
      <c r="I214" s="11"/>
      <c r="J214" s="3"/>
      <c r="K214" s="12"/>
      <c r="L214" s="12"/>
      <c r="M214" s="11">
        <v>495.27702157000004</v>
      </c>
      <c r="N214" s="13">
        <f t="shared" si="23"/>
        <v>2.0190720676482362E-3</v>
      </c>
      <c r="O214" s="11">
        <v>232.92316291000003</v>
      </c>
      <c r="P214" s="13">
        <f t="shared" si="25"/>
        <v>4.2932612948691296E-3</v>
      </c>
      <c r="Q214" s="26">
        <f t="shared" si="21"/>
        <v>0</v>
      </c>
      <c r="R214" s="26">
        <f t="shared" si="22"/>
        <v>0</v>
      </c>
      <c r="S214" s="11">
        <v>55.576408452846842</v>
      </c>
    </row>
    <row r="215" spans="1:19" x14ac:dyDescent="0.25">
      <c r="A215" s="1" t="s">
        <v>1117</v>
      </c>
      <c r="B215" s="3"/>
      <c r="C215" s="3">
        <v>3</v>
      </c>
      <c r="D215" s="10"/>
      <c r="E215" s="10"/>
      <c r="F215" s="10"/>
      <c r="G215" s="10" t="s">
        <v>1296</v>
      </c>
      <c r="H215" s="10">
        <v>2010</v>
      </c>
      <c r="I215" s="11"/>
      <c r="J215" s="3"/>
      <c r="K215" s="12"/>
      <c r="L215" s="12"/>
      <c r="M215" s="11">
        <v>45.725812119999986</v>
      </c>
      <c r="N215" s="13">
        <f t="shared" si="23"/>
        <v>2.1869485825110377E-2</v>
      </c>
      <c r="O215" s="11">
        <v>18.11014836</v>
      </c>
      <c r="P215" s="13">
        <f t="shared" si="25"/>
        <v>5.5217659188740074E-2</v>
      </c>
      <c r="Q215" s="26">
        <f t="shared" si="21"/>
        <v>0</v>
      </c>
      <c r="R215" s="26">
        <f t="shared" si="22"/>
        <v>0</v>
      </c>
      <c r="S215" s="11">
        <v>164.00176451954809</v>
      </c>
    </row>
    <row r="216" spans="1:19" x14ac:dyDescent="0.25">
      <c r="A216" s="14" t="s">
        <v>1118</v>
      </c>
      <c r="B216" s="3" t="s">
        <v>1089</v>
      </c>
      <c r="C216" s="3">
        <v>3</v>
      </c>
      <c r="D216" s="10" t="s">
        <v>1090</v>
      </c>
      <c r="E216" s="10" t="s">
        <v>1297</v>
      </c>
      <c r="F216" s="10" t="s">
        <v>1296</v>
      </c>
      <c r="G216" s="10" t="s">
        <v>1296</v>
      </c>
      <c r="H216" s="10">
        <v>2009</v>
      </c>
      <c r="I216" s="11">
        <v>2218.48</v>
      </c>
      <c r="J216" s="3" t="s">
        <v>1092</v>
      </c>
      <c r="K216" s="12">
        <v>1</v>
      </c>
      <c r="L216" s="12">
        <v>1.089315206267464</v>
      </c>
      <c r="M216" s="11">
        <v>7.0166666700000011</v>
      </c>
      <c r="N216" s="13">
        <f t="shared" si="23"/>
        <v>0.1425178146591364</v>
      </c>
      <c r="O216" s="11">
        <v>2.8803365700000008</v>
      </c>
      <c r="P216" s="13">
        <f t="shared" si="25"/>
        <v>0.3471816489834727</v>
      </c>
      <c r="Q216" s="26">
        <f t="shared" si="21"/>
        <v>344.41197116183417</v>
      </c>
      <c r="R216" s="26">
        <f t="shared" si="22"/>
        <v>839.00750487650225</v>
      </c>
      <c r="S216" s="11">
        <v>111.18474684335854</v>
      </c>
    </row>
    <row r="217" spans="1:19" x14ac:dyDescent="0.25">
      <c r="A217" s="1" t="s">
        <v>1119</v>
      </c>
      <c r="B217" s="3"/>
      <c r="C217" s="3">
        <v>3</v>
      </c>
      <c r="D217" s="10"/>
      <c r="E217" s="10"/>
      <c r="F217" s="10"/>
      <c r="G217" s="10" t="s">
        <v>1296</v>
      </c>
      <c r="H217" s="10">
        <v>2010</v>
      </c>
      <c r="I217" s="11"/>
      <c r="J217" s="3"/>
      <c r="K217" s="12"/>
      <c r="L217" s="12"/>
      <c r="M217" s="11">
        <v>1.4767000000000001</v>
      </c>
      <c r="N217" s="13">
        <f t="shared" si="23"/>
        <v>0.67718561657750387</v>
      </c>
      <c r="O217" s="11">
        <v>0.75712074000000007</v>
      </c>
      <c r="P217" s="13">
        <f t="shared" si="25"/>
        <v>1.3207932990978426</v>
      </c>
      <c r="Q217" s="26">
        <f t="shared" si="21"/>
        <v>0</v>
      </c>
      <c r="R217" s="26">
        <f t="shared" si="22"/>
        <v>0</v>
      </c>
      <c r="S217" s="11">
        <v>312.51645399141671</v>
      </c>
    </row>
    <row r="218" spans="1:19" x14ac:dyDescent="0.25">
      <c r="A218" s="1" t="s">
        <v>1120</v>
      </c>
      <c r="B218" s="3"/>
      <c r="C218" s="3">
        <v>3</v>
      </c>
      <c r="D218" s="10"/>
      <c r="E218" s="10"/>
      <c r="F218" s="10"/>
      <c r="G218" s="10" t="s">
        <v>1296</v>
      </c>
      <c r="H218" s="10">
        <v>2010</v>
      </c>
      <c r="I218" s="11"/>
      <c r="J218" s="3"/>
      <c r="K218" s="12"/>
      <c r="L218" s="12">
        <v>1.3374292052206109</v>
      </c>
      <c r="M218" s="11">
        <v>6.7936211600000007</v>
      </c>
      <c r="N218" s="13">
        <f t="shared" si="23"/>
        <v>0.14719690374963446</v>
      </c>
      <c r="O218" s="11">
        <v>3.28346194</v>
      </c>
      <c r="P218" s="13">
        <f t="shared" si="25"/>
        <v>0.30455659857595302</v>
      </c>
      <c r="Q218" s="26">
        <f t="shared" si="21"/>
        <v>0</v>
      </c>
      <c r="R218" s="26">
        <f t="shared" si="22"/>
        <v>0</v>
      </c>
      <c r="S218" s="11">
        <v>558.39688263029848</v>
      </c>
    </row>
    <row r="219" spans="1:19" x14ac:dyDescent="0.25">
      <c r="A219" s="14" t="s">
        <v>1121</v>
      </c>
      <c r="B219" s="3" t="s">
        <v>1089</v>
      </c>
      <c r="C219" s="3">
        <v>3</v>
      </c>
      <c r="D219" s="10" t="s">
        <v>1090</v>
      </c>
      <c r="E219" s="10" t="s">
        <v>1297</v>
      </c>
      <c r="F219" s="10" t="s">
        <v>1296</v>
      </c>
      <c r="G219" s="10" t="s">
        <v>1296</v>
      </c>
      <c r="H219" s="10">
        <v>2011</v>
      </c>
      <c r="I219" s="11">
        <v>1604.5</v>
      </c>
      <c r="J219" s="3" t="s">
        <v>1092</v>
      </c>
      <c r="K219" s="12">
        <v>1</v>
      </c>
      <c r="L219" s="12">
        <v>0.93485129088120111</v>
      </c>
      <c r="M219" s="11">
        <v>1.7592267100000005</v>
      </c>
      <c r="N219" s="13">
        <f t="shared" si="23"/>
        <v>0.56843156957297436</v>
      </c>
      <c r="O219" s="11">
        <v>1.72642517</v>
      </c>
      <c r="P219" s="13">
        <f t="shared" si="25"/>
        <v>0.57923159218073728</v>
      </c>
      <c r="Q219" s="26">
        <f t="shared" si="21"/>
        <v>852.62967398834394</v>
      </c>
      <c r="R219" s="26">
        <f t="shared" si="22"/>
        <v>868.8293719784491</v>
      </c>
      <c r="S219" s="11">
        <v>520.25252716135435</v>
      </c>
    </row>
    <row r="220" spans="1:19" x14ac:dyDescent="0.25">
      <c r="A220" s="1" t="s">
        <v>1122</v>
      </c>
      <c r="B220" s="3"/>
      <c r="C220" s="3">
        <v>3</v>
      </c>
      <c r="D220" s="10"/>
      <c r="E220" s="10"/>
      <c r="F220" s="10"/>
      <c r="G220" s="10" t="s">
        <v>1296</v>
      </c>
      <c r="H220" s="10">
        <v>2010</v>
      </c>
      <c r="I220" s="11"/>
      <c r="J220" s="3"/>
      <c r="K220" s="12"/>
      <c r="L220" s="12"/>
      <c r="M220" s="11">
        <v>1.3635094699999997</v>
      </c>
      <c r="N220" s="13">
        <f t="shared" si="23"/>
        <v>0.73340158026185198</v>
      </c>
      <c r="O220" s="11">
        <v>0.83000000000000007</v>
      </c>
      <c r="P220" s="13">
        <f t="shared" si="25"/>
        <v>1.2048192771084336</v>
      </c>
      <c r="Q220" s="26">
        <f t="shared" si="21"/>
        <v>0</v>
      </c>
      <c r="R220" s="26">
        <f t="shared" si="22"/>
        <v>0</v>
      </c>
      <c r="S220" s="11">
        <v>2283.6415937859442</v>
      </c>
    </row>
    <row r="221" spans="1:19" x14ac:dyDescent="0.25">
      <c r="A221" s="14" t="s">
        <v>1123</v>
      </c>
      <c r="B221" s="3" t="s">
        <v>1089</v>
      </c>
      <c r="C221" s="3">
        <v>3</v>
      </c>
      <c r="D221" s="10" t="s">
        <v>1090</v>
      </c>
      <c r="E221" s="10" t="s">
        <v>1300</v>
      </c>
      <c r="F221" s="10" t="s">
        <v>1296</v>
      </c>
      <c r="G221" s="10" t="s">
        <v>1296</v>
      </c>
      <c r="H221" s="10">
        <v>2010</v>
      </c>
      <c r="I221" s="11">
        <v>797</v>
      </c>
      <c r="J221" s="3" t="s">
        <v>1092</v>
      </c>
      <c r="K221" s="12">
        <v>1</v>
      </c>
      <c r="L221" s="12">
        <v>1</v>
      </c>
      <c r="M221" s="11">
        <v>1.4773916699999998</v>
      </c>
      <c r="N221" s="13">
        <f t="shared" si="23"/>
        <v>0.67686857879738827</v>
      </c>
      <c r="O221" s="11">
        <v>0.67366442999999998</v>
      </c>
      <c r="P221" s="13">
        <f t="shared" si="25"/>
        <v>1.4844185850810026</v>
      </c>
      <c r="Q221" s="26">
        <f t="shared" si="21"/>
        <v>539.4642573015185</v>
      </c>
      <c r="R221" s="26">
        <f t="shared" si="22"/>
        <v>1183.081612309559</v>
      </c>
      <c r="S221" s="11">
        <v>405.21336977693704</v>
      </c>
    </row>
    <row r="222" spans="1:19" x14ac:dyDescent="0.25">
      <c r="A222" s="1" t="s">
        <v>1124</v>
      </c>
      <c r="B222" s="3"/>
      <c r="C222" s="3">
        <v>3</v>
      </c>
      <c r="D222" s="10"/>
      <c r="E222" s="10"/>
      <c r="F222" s="10"/>
      <c r="G222" s="10" t="s">
        <v>1296</v>
      </c>
      <c r="H222" s="10">
        <v>2010</v>
      </c>
      <c r="I222" s="11"/>
      <c r="J222" s="3"/>
      <c r="K222" s="12"/>
      <c r="L222" s="12">
        <v>1.3753405128986635</v>
      </c>
      <c r="M222" s="11">
        <v>495.27702157000004</v>
      </c>
      <c r="N222" s="13">
        <f t="shared" si="23"/>
        <v>2.0190720676482362E-3</v>
      </c>
      <c r="O222" s="11">
        <v>219.55129516999995</v>
      </c>
      <c r="P222" s="13">
        <f t="shared" si="25"/>
        <v>4.554744253390506E-3</v>
      </c>
      <c r="Q222" s="26">
        <f t="shared" si="21"/>
        <v>0</v>
      </c>
      <c r="R222" s="26">
        <f t="shared" si="22"/>
        <v>0</v>
      </c>
      <c r="S222" s="11">
        <v>37.908554342544598</v>
      </c>
    </row>
    <row r="223" spans="1:19" x14ac:dyDescent="0.25">
      <c r="A223" s="1" t="s">
        <v>1125</v>
      </c>
      <c r="B223" s="3"/>
      <c r="C223" s="3">
        <v>3</v>
      </c>
      <c r="D223" s="10"/>
      <c r="E223" s="10"/>
      <c r="F223" s="10"/>
      <c r="G223" s="10" t="s">
        <v>1296</v>
      </c>
      <c r="H223" s="10">
        <v>2010</v>
      </c>
      <c r="I223" s="11"/>
      <c r="J223" s="3"/>
      <c r="K223" s="12"/>
      <c r="L223" s="12"/>
      <c r="M223" s="11">
        <v>1230.7483333</v>
      </c>
      <c r="N223" s="13">
        <f t="shared" si="23"/>
        <v>8.1251379582916391E-4</v>
      </c>
      <c r="O223" s="11">
        <v>512.09055708999995</v>
      </c>
      <c r="P223" s="13">
        <f t="shared" si="25"/>
        <v>1.9527796132047207E-3</v>
      </c>
      <c r="Q223" s="26">
        <f t="shared" si="21"/>
        <v>0</v>
      </c>
      <c r="R223" s="26">
        <f t="shared" si="22"/>
        <v>0</v>
      </c>
      <c r="S223" s="11">
        <v>15.34405172616129</v>
      </c>
    </row>
    <row r="224" spans="1:19" x14ac:dyDescent="0.25">
      <c r="A224" s="1" t="s">
        <v>1126</v>
      </c>
      <c r="B224" s="3" t="s">
        <v>1094</v>
      </c>
      <c r="C224" s="3">
        <v>3</v>
      </c>
      <c r="D224" s="10" t="s">
        <v>1090</v>
      </c>
      <c r="E224" s="10" t="s">
        <v>1305</v>
      </c>
      <c r="F224" s="10" t="s">
        <v>1306</v>
      </c>
      <c r="G224" s="10" t="s">
        <v>1296</v>
      </c>
      <c r="H224" s="10">
        <v>2001</v>
      </c>
      <c r="I224" s="11">
        <v>400000</v>
      </c>
      <c r="J224" s="3" t="s">
        <v>1092</v>
      </c>
      <c r="K224" s="12">
        <v>1</v>
      </c>
      <c r="L224" s="12">
        <v>1.507608821532554</v>
      </c>
      <c r="M224" s="11">
        <v>4184.9166667</v>
      </c>
      <c r="N224" s="13">
        <f t="shared" si="23"/>
        <v>2.3895338417540012E-4</v>
      </c>
      <c r="O224" s="11">
        <v>1523.4208249999999</v>
      </c>
      <c r="P224" s="13">
        <f t="shared" si="25"/>
        <v>6.5641744131993206E-4</v>
      </c>
      <c r="Q224" s="26">
        <f t="shared" si="21"/>
        <v>144.09929196715623</v>
      </c>
      <c r="R224" s="26">
        <f t="shared" si="22"/>
        <v>395.84829005670287</v>
      </c>
      <c r="S224" s="11">
        <v>56.868746333378304</v>
      </c>
    </row>
    <row r="225" spans="1:19" x14ac:dyDescent="0.25">
      <c r="A225" s="1" t="s">
        <v>1128</v>
      </c>
      <c r="B225" s="3"/>
      <c r="C225" s="3">
        <v>3</v>
      </c>
      <c r="D225" s="10"/>
      <c r="E225" s="10"/>
      <c r="F225" s="10"/>
      <c r="G225" s="10" t="s">
        <v>1296</v>
      </c>
      <c r="H225" s="10">
        <v>2010</v>
      </c>
      <c r="I225" s="11"/>
      <c r="J225" s="3"/>
      <c r="K225" s="12"/>
      <c r="L225" s="12"/>
      <c r="M225" s="11">
        <v>495.27702157000004</v>
      </c>
      <c r="N225" s="13">
        <f t="shared" si="23"/>
        <v>2.0190720676482362E-3</v>
      </c>
      <c r="O225" s="11">
        <v>249.72462118000004</v>
      </c>
      <c r="P225" s="13">
        <f t="shared" si="25"/>
        <v>4.0044109198155752E-3</v>
      </c>
      <c r="Q225" s="26">
        <f t="shared" si="21"/>
        <v>0</v>
      </c>
      <c r="R225" s="26">
        <f t="shared" si="22"/>
        <v>0</v>
      </c>
      <c r="S225" s="11">
        <v>93.956509059779492</v>
      </c>
    </row>
    <row r="226" spans="1:19" x14ac:dyDescent="0.25">
      <c r="A226" s="14" t="s">
        <v>1129</v>
      </c>
      <c r="B226" s="3" t="s">
        <v>1089</v>
      </c>
      <c r="C226" s="3">
        <v>3</v>
      </c>
      <c r="D226" s="10" t="s">
        <v>1090</v>
      </c>
      <c r="E226" s="10" t="s">
        <v>1297</v>
      </c>
      <c r="F226" s="10" t="s">
        <v>1296</v>
      </c>
      <c r="G226" s="10" t="s">
        <v>1296</v>
      </c>
      <c r="H226" s="10">
        <v>2010</v>
      </c>
      <c r="I226" s="11">
        <v>846.03</v>
      </c>
      <c r="J226" s="3" t="s">
        <v>1104</v>
      </c>
      <c r="K226" s="12">
        <v>4.333333333333333</v>
      </c>
      <c r="L226" s="12">
        <v>1</v>
      </c>
      <c r="M226" s="11">
        <v>1.03016</v>
      </c>
      <c r="N226" s="13">
        <f t="shared" si="23"/>
        <v>0.9707229944862934</v>
      </c>
      <c r="O226" s="11">
        <v>1.21910272</v>
      </c>
      <c r="P226" s="13">
        <f t="shared" si="25"/>
        <v>0.82027542355085548</v>
      </c>
      <c r="Q226" s="26">
        <f t="shared" si="21"/>
        <v>3558.7966917760345</v>
      </c>
      <c r="R226" s="26">
        <f t="shared" si="22"/>
        <v>3007.2363385424974</v>
      </c>
      <c r="S226" s="11">
        <v>3262.7930833467676</v>
      </c>
    </row>
    <row r="227" spans="1:19" x14ac:dyDescent="0.25">
      <c r="A227" s="1" t="s">
        <v>1130</v>
      </c>
      <c r="B227" s="3"/>
      <c r="C227" s="3">
        <v>3</v>
      </c>
      <c r="D227" s="10"/>
      <c r="E227" s="10"/>
      <c r="F227" s="10"/>
      <c r="G227" s="10" t="s">
        <v>1296</v>
      </c>
      <c r="H227" s="10">
        <v>2010</v>
      </c>
      <c r="I227" s="11"/>
      <c r="J227" s="3"/>
      <c r="K227" s="12"/>
      <c r="L227" s="12"/>
      <c r="M227" s="11">
        <v>83.258806860000007</v>
      </c>
      <c r="N227" s="13">
        <f t="shared" si="23"/>
        <v>1.2010741418400382E-2</v>
      </c>
      <c r="O227" s="11">
        <v>72.229673239999983</v>
      </c>
      <c r="P227" s="13">
        <f t="shared" si="25"/>
        <v>1.3844725514363967E-2</v>
      </c>
      <c r="Q227" s="26">
        <f t="shared" si="21"/>
        <v>0</v>
      </c>
      <c r="R227" s="26">
        <f t="shared" si="22"/>
        <v>0</v>
      </c>
      <c r="S227" s="11">
        <v>225.46799322894108</v>
      </c>
    </row>
    <row r="228" spans="1:19" x14ac:dyDescent="0.25">
      <c r="A228" s="1" t="s">
        <v>1131</v>
      </c>
      <c r="B228" s="3"/>
      <c r="C228" s="3">
        <v>3</v>
      </c>
      <c r="D228" s="10"/>
      <c r="E228" s="10"/>
      <c r="F228" s="10"/>
      <c r="G228" s="10" t="s">
        <v>1296</v>
      </c>
      <c r="H228" s="10">
        <v>2010</v>
      </c>
      <c r="I228" s="11"/>
      <c r="J228" s="3"/>
      <c r="K228" s="12"/>
      <c r="L228" s="12"/>
      <c r="M228" s="11">
        <v>495.27702157000004</v>
      </c>
      <c r="N228" s="13">
        <f t="shared" si="23"/>
        <v>2.0190720676482362E-3</v>
      </c>
      <c r="O228" s="11">
        <v>284.39099853000005</v>
      </c>
      <c r="P228" s="13">
        <f t="shared" si="25"/>
        <v>3.5162856952890204E-3</v>
      </c>
      <c r="Q228" s="26">
        <f t="shared" si="21"/>
        <v>0</v>
      </c>
      <c r="R228" s="26">
        <f t="shared" si="22"/>
        <v>0</v>
      </c>
      <c r="S228" s="11">
        <v>32.725040546143845</v>
      </c>
    </row>
    <row r="229" spans="1:19" x14ac:dyDescent="0.25">
      <c r="A229" s="1" t="s">
        <v>1132</v>
      </c>
      <c r="B229" s="3" t="s">
        <v>1094</v>
      </c>
      <c r="C229" s="3">
        <v>3</v>
      </c>
      <c r="D229" s="10" t="s">
        <v>1090</v>
      </c>
      <c r="E229" s="10" t="s">
        <v>1301</v>
      </c>
      <c r="F229" s="10" t="s">
        <v>1302</v>
      </c>
      <c r="G229" s="10" t="s">
        <v>1296</v>
      </c>
      <c r="H229" s="10">
        <v>1999</v>
      </c>
      <c r="I229" s="11">
        <v>100000</v>
      </c>
      <c r="J229" s="3" t="s">
        <v>1092</v>
      </c>
      <c r="K229" s="12">
        <v>1</v>
      </c>
      <c r="L229" s="12">
        <v>1.8565738322563594</v>
      </c>
      <c r="M229" s="11">
        <v>495.27702157000004</v>
      </c>
      <c r="N229" s="13">
        <f t="shared" si="23"/>
        <v>2.0190720676482362E-3</v>
      </c>
      <c r="O229" s="11">
        <v>253.90401732000001</v>
      </c>
      <c r="P229" s="13">
        <f t="shared" si="25"/>
        <v>3.9384961709356542E-3</v>
      </c>
      <c r="Q229" s="26">
        <f t="shared" si="21"/>
        <v>374.85563662354571</v>
      </c>
      <c r="R229" s="26">
        <f t="shared" si="22"/>
        <v>731.21089294010051</v>
      </c>
      <c r="S229" s="11">
        <v>48.762338450936888</v>
      </c>
    </row>
    <row r="230" spans="1:19" x14ac:dyDescent="0.25">
      <c r="A230" s="14" t="s">
        <v>1133</v>
      </c>
      <c r="B230" s="3" t="s">
        <v>1089</v>
      </c>
      <c r="C230" s="3">
        <v>3</v>
      </c>
      <c r="D230" s="10" t="s">
        <v>1090</v>
      </c>
      <c r="E230" s="10" t="s">
        <v>1297</v>
      </c>
      <c r="F230" s="10" t="s">
        <v>1296</v>
      </c>
      <c r="G230" s="10" t="s">
        <v>1296</v>
      </c>
      <c r="H230" s="10">
        <v>2010</v>
      </c>
      <c r="I230" s="11">
        <v>3349</v>
      </c>
      <c r="J230" s="3" t="s">
        <v>1108</v>
      </c>
      <c r="K230" s="12">
        <f>40*52/12</f>
        <v>173.33333333333334</v>
      </c>
      <c r="L230" s="12">
        <v>1</v>
      </c>
      <c r="M230" s="11">
        <v>510.24899999999997</v>
      </c>
      <c r="N230" s="13">
        <f t="shared" si="23"/>
        <v>1.9598274567907041E-3</v>
      </c>
      <c r="O230" s="11">
        <v>399.64470849999998</v>
      </c>
      <c r="P230" s="13">
        <f t="shared" si="25"/>
        <v>2.5022225460042593E-3</v>
      </c>
      <c r="Q230" s="26">
        <f t="shared" si="21"/>
        <v>1137.6667731506252</v>
      </c>
      <c r="R230" s="26">
        <f t="shared" si="22"/>
        <v>1452.5235064718327</v>
      </c>
      <c r="S230" s="11">
        <v>794.81865555950469</v>
      </c>
    </row>
    <row r="231" spans="1:19" x14ac:dyDescent="0.25">
      <c r="A231" s="1" t="s">
        <v>1134</v>
      </c>
      <c r="B231" s="3" t="s">
        <v>1094</v>
      </c>
      <c r="C231" s="3">
        <v>3</v>
      </c>
      <c r="D231" s="10" t="s">
        <v>1090</v>
      </c>
      <c r="E231" s="10" t="s">
        <v>1298</v>
      </c>
      <c r="F231" s="10" t="s">
        <v>1299</v>
      </c>
      <c r="G231" s="10" t="s">
        <v>1296</v>
      </c>
      <c r="H231" s="10">
        <v>2006</v>
      </c>
      <c r="I231" s="11">
        <v>18822</v>
      </c>
      <c r="J231" s="3" t="s">
        <v>49</v>
      </c>
      <c r="K231" s="12">
        <v>8.3333333333333329E-2</v>
      </c>
      <c r="L231" s="12">
        <v>1.2341086555922576</v>
      </c>
      <c r="M231" s="11">
        <v>6.7702690299999988</v>
      </c>
      <c r="N231" s="13">
        <f t="shared" si="23"/>
        <v>0.14770461787690586</v>
      </c>
      <c r="O231" s="11">
        <v>3.9786405600000001</v>
      </c>
      <c r="P231" s="13">
        <f t="shared" si="25"/>
        <v>0.2513421317958916</v>
      </c>
      <c r="Q231" s="26">
        <f t="shared" si="21"/>
        <v>285.91174408566394</v>
      </c>
      <c r="R231" s="26">
        <f t="shared" si="22"/>
        <v>486.52282032143563</v>
      </c>
      <c r="S231" s="11">
        <v>262.29875903418014</v>
      </c>
    </row>
    <row r="232" spans="1:19" x14ac:dyDescent="0.25">
      <c r="A232" s="1" t="s">
        <v>1137</v>
      </c>
      <c r="B232" s="3"/>
      <c r="C232" s="3">
        <v>3</v>
      </c>
      <c r="D232" s="10"/>
      <c r="E232" s="10"/>
      <c r="F232" s="10"/>
      <c r="G232" s="10" t="s">
        <v>1296</v>
      </c>
      <c r="H232" s="10">
        <v>2010</v>
      </c>
      <c r="I232" s="11"/>
      <c r="J232" s="3"/>
      <c r="K232" s="12"/>
      <c r="L232" s="12"/>
      <c r="M232" s="11">
        <v>1898.5696359999997</v>
      </c>
      <c r="N232" s="13">
        <f t="shared" si="23"/>
        <v>5.2671231069872655E-4</v>
      </c>
      <c r="O232" s="11">
        <v>1251.1005825999998</v>
      </c>
      <c r="P232" s="13">
        <f t="shared" si="25"/>
        <v>7.9929624676685056E-4</v>
      </c>
      <c r="Q232" s="26">
        <f t="shared" si="21"/>
        <v>0</v>
      </c>
      <c r="R232" s="26">
        <f t="shared" si="22"/>
        <v>0</v>
      </c>
      <c r="S232" s="11">
        <v>365.50337659862629</v>
      </c>
    </row>
    <row r="233" spans="1:19" x14ac:dyDescent="0.25">
      <c r="A233" s="1" t="s">
        <v>1138</v>
      </c>
      <c r="B233" s="3" t="s">
        <v>1094</v>
      </c>
      <c r="C233" s="3">
        <v>3</v>
      </c>
      <c r="D233" s="10" t="s">
        <v>1090</v>
      </c>
      <c r="E233" s="10" t="s">
        <v>1301</v>
      </c>
      <c r="F233" s="10" t="s">
        <v>1302</v>
      </c>
      <c r="G233" s="10" t="s">
        <v>1296</v>
      </c>
      <c r="H233" s="10">
        <v>1999</v>
      </c>
      <c r="I233" s="11">
        <v>70666</v>
      </c>
      <c r="J233" s="3" t="s">
        <v>1092</v>
      </c>
      <c r="K233" s="12">
        <v>1</v>
      </c>
      <c r="L233" s="12">
        <v>1.5820562638225142</v>
      </c>
      <c r="M233" s="11">
        <v>371.45795494000004</v>
      </c>
      <c r="N233" s="13">
        <f t="shared" si="23"/>
        <v>2.6920947221645195E-3</v>
      </c>
      <c r="O233" s="11">
        <v>251.70992473999999</v>
      </c>
      <c r="P233" s="13">
        <f t="shared" si="25"/>
        <v>3.9728270588970027E-3</v>
      </c>
      <c r="Q233" s="26">
        <f t="shared" si="21"/>
        <v>300.96969644206422</v>
      </c>
      <c r="R233" s="26">
        <f t="shared" si="22"/>
        <v>444.15248248459591</v>
      </c>
      <c r="S233" s="11">
        <v>52.001215652919974</v>
      </c>
    </row>
    <row r="234" spans="1:19" ht="30" x14ac:dyDescent="0.25">
      <c r="A234" s="1" t="s">
        <v>1139</v>
      </c>
      <c r="B234" s="3"/>
      <c r="C234" s="3">
        <v>3</v>
      </c>
      <c r="D234" s="10"/>
      <c r="E234" s="10"/>
      <c r="F234" s="10"/>
      <c r="G234" s="10" t="s">
        <v>1296</v>
      </c>
      <c r="H234" s="10">
        <v>2010</v>
      </c>
      <c r="I234" s="11"/>
      <c r="J234" s="3"/>
      <c r="K234" s="12"/>
      <c r="L234" s="12"/>
      <c r="M234" s="11">
        <v>905.9134583299998</v>
      </c>
      <c r="N234" s="13">
        <f t="shared" si="23"/>
        <v>1.1038582005873313E-3</v>
      </c>
      <c r="O234" s="11">
        <v>512.50470760000007</v>
      </c>
      <c r="P234" s="13">
        <f t="shared" si="25"/>
        <v>1.9512015893139473E-3</v>
      </c>
      <c r="Q234" s="26">
        <f t="shared" si="21"/>
        <v>0</v>
      </c>
      <c r="R234" s="26">
        <f t="shared" si="22"/>
        <v>0</v>
      </c>
      <c r="S234" s="11">
        <v>13.23383444888402</v>
      </c>
    </row>
    <row r="235" spans="1:19" x14ac:dyDescent="0.25">
      <c r="A235" s="1" t="s">
        <v>1140</v>
      </c>
      <c r="B235" s="3"/>
      <c r="C235" s="3">
        <v>3</v>
      </c>
      <c r="D235" s="10"/>
      <c r="E235" s="10"/>
      <c r="F235" s="10"/>
      <c r="G235" s="10" t="s">
        <v>1296</v>
      </c>
      <c r="H235" s="10">
        <v>2010</v>
      </c>
      <c r="I235" s="11"/>
      <c r="J235" s="3"/>
      <c r="K235" s="12"/>
      <c r="L235" s="12"/>
      <c r="M235" s="11">
        <v>495.27702157000004</v>
      </c>
      <c r="N235" s="13">
        <f t="shared" si="23"/>
        <v>2.0190720676482362E-3</v>
      </c>
      <c r="O235" s="11">
        <v>347.69216887999994</v>
      </c>
      <c r="P235" s="13">
        <f t="shared" si="25"/>
        <v>2.8761073429443072E-3</v>
      </c>
      <c r="Q235" s="26">
        <f t="shared" si="21"/>
        <v>0</v>
      </c>
      <c r="R235" s="26">
        <f t="shared" si="22"/>
        <v>0</v>
      </c>
      <c r="S235" s="11">
        <v>179.64461850956243</v>
      </c>
    </row>
    <row r="236" spans="1:19" x14ac:dyDescent="0.25">
      <c r="A236" s="1" t="s">
        <v>1141</v>
      </c>
      <c r="B236" s="3"/>
      <c r="C236" s="3">
        <v>3</v>
      </c>
      <c r="D236" s="10"/>
      <c r="E236" s="10"/>
      <c r="F236" s="10"/>
      <c r="G236" s="10" t="s">
        <v>1296</v>
      </c>
      <c r="H236" s="10">
        <v>2010</v>
      </c>
      <c r="I236" s="11"/>
      <c r="J236" s="3"/>
      <c r="K236" s="12"/>
      <c r="L236" s="12"/>
      <c r="M236" s="11">
        <v>1.38742999</v>
      </c>
      <c r="N236" s="13">
        <f t="shared" si="23"/>
        <v>0.7207570884351433</v>
      </c>
      <c r="O236" s="11">
        <v>1.8699999999999999</v>
      </c>
      <c r="P236" s="13">
        <f t="shared" si="25"/>
        <v>0.53475935828877008</v>
      </c>
      <c r="Q236" s="26">
        <f t="shared" si="21"/>
        <v>0</v>
      </c>
      <c r="R236" s="26">
        <f t="shared" si="22"/>
        <v>0</v>
      </c>
      <c r="S236" s="11">
        <v>816.15255235582993</v>
      </c>
    </row>
    <row r="237" spans="1:19" x14ac:dyDescent="0.25">
      <c r="A237" s="14" t="s">
        <v>1142</v>
      </c>
      <c r="B237" s="3" t="s">
        <v>1089</v>
      </c>
      <c r="C237" s="3">
        <v>3</v>
      </c>
      <c r="D237" s="10" t="s">
        <v>1090</v>
      </c>
      <c r="E237" s="10" t="s">
        <v>1300</v>
      </c>
      <c r="F237" s="10" t="s">
        <v>1296</v>
      </c>
      <c r="G237" s="10" t="s">
        <v>1296</v>
      </c>
      <c r="H237" s="10">
        <v>2010</v>
      </c>
      <c r="I237" s="11">
        <v>468412</v>
      </c>
      <c r="J237" s="3" t="s">
        <v>1092</v>
      </c>
      <c r="K237" s="12">
        <v>1</v>
      </c>
      <c r="L237" s="12">
        <v>1</v>
      </c>
      <c r="M237" s="11">
        <v>525.82920072000002</v>
      </c>
      <c r="N237" s="13">
        <f t="shared" si="23"/>
        <v>1.9017582108995356E-3</v>
      </c>
      <c r="O237" s="11">
        <v>352.64802714999996</v>
      </c>
      <c r="P237" s="13">
        <f t="shared" si="25"/>
        <v>2.8356886272176613E-3</v>
      </c>
      <c r="Q237" s="26">
        <f t="shared" si="21"/>
        <v>890.80636708387328</v>
      </c>
      <c r="R237" s="26">
        <f t="shared" si="22"/>
        <v>1328.2705812522793</v>
      </c>
      <c r="S237" s="11">
        <v>496.05945867859828</v>
      </c>
    </row>
    <row r="238" spans="1:19" x14ac:dyDescent="0.25">
      <c r="A238" s="1" t="s">
        <v>1143</v>
      </c>
      <c r="B238" s="3" t="s">
        <v>1094</v>
      </c>
      <c r="C238" s="3">
        <v>3</v>
      </c>
      <c r="D238" s="10" t="s">
        <v>1090</v>
      </c>
      <c r="E238" s="10" t="s">
        <v>1303</v>
      </c>
      <c r="F238" s="10" t="s">
        <v>1304</v>
      </c>
      <c r="G238" s="10" t="s">
        <v>1296</v>
      </c>
      <c r="H238" s="10">
        <v>2001</v>
      </c>
      <c r="I238" s="11">
        <v>408841</v>
      </c>
      <c r="J238" s="3" t="s">
        <v>1092</v>
      </c>
      <c r="K238" s="12">
        <v>1</v>
      </c>
      <c r="L238" s="12">
        <v>1.3188818450081401</v>
      </c>
      <c r="M238" s="11">
        <v>495.27702157000004</v>
      </c>
      <c r="N238" s="13">
        <f t="shared" si="23"/>
        <v>2.0190720676482362E-3</v>
      </c>
      <c r="O238" s="11">
        <v>306.01321426999999</v>
      </c>
      <c r="P238" s="13">
        <f t="shared" si="25"/>
        <v>3.2678327384832642E-3</v>
      </c>
      <c r="Q238" s="26">
        <f t="shared" si="21"/>
        <v>1088.7098510762696</v>
      </c>
      <c r="R238" s="26">
        <f t="shared" si="22"/>
        <v>1762.0578042071654</v>
      </c>
      <c r="S238" s="11">
        <v>84.127155675982593</v>
      </c>
    </row>
    <row r="239" spans="1:19" x14ac:dyDescent="0.25">
      <c r="A239" s="1" t="s">
        <v>1144</v>
      </c>
      <c r="B239" s="3"/>
      <c r="C239" s="3">
        <v>3</v>
      </c>
      <c r="D239" s="10"/>
      <c r="E239" s="10"/>
      <c r="F239" s="10"/>
      <c r="G239" s="10" t="s">
        <v>1296</v>
      </c>
      <c r="H239" s="10">
        <v>2010</v>
      </c>
      <c r="I239" s="11"/>
      <c r="J239" s="3"/>
      <c r="K239" s="12"/>
      <c r="L239" s="12"/>
      <c r="M239" s="11">
        <v>5.4980105800000008</v>
      </c>
      <c r="N239" s="13">
        <v>1.3188818450081401</v>
      </c>
      <c r="O239" s="11">
        <v>3.9520380199999998</v>
      </c>
      <c r="P239" s="13">
        <f t="shared" ref="P239:P270" si="26">1/O239</f>
        <v>0.25303400294716799</v>
      </c>
      <c r="Q239" s="26">
        <f t="shared" si="21"/>
        <v>0</v>
      </c>
      <c r="R239" s="26">
        <f t="shared" si="22"/>
        <v>0</v>
      </c>
      <c r="S239" s="11">
        <v>893.56612975337896</v>
      </c>
    </row>
    <row r="240" spans="1:19" x14ac:dyDescent="0.25">
      <c r="A240" s="1" t="s">
        <v>1145</v>
      </c>
      <c r="B240" s="3" t="s">
        <v>1094</v>
      </c>
      <c r="C240" s="3">
        <v>3</v>
      </c>
      <c r="D240" s="10" t="s">
        <v>1090</v>
      </c>
      <c r="E240" s="10" t="s">
        <v>1298</v>
      </c>
      <c r="F240" s="10" t="s">
        <v>1299</v>
      </c>
      <c r="G240" s="10" t="s">
        <v>1296</v>
      </c>
      <c r="H240" s="10">
        <v>2008</v>
      </c>
      <c r="I240" s="11">
        <v>2.15</v>
      </c>
      <c r="J240" s="3" t="s">
        <v>1108</v>
      </c>
      <c r="K240" s="12">
        <f>40*52/12</f>
        <v>173.33333333333334</v>
      </c>
      <c r="L240" s="12">
        <v>1.0200017237899903</v>
      </c>
      <c r="M240" s="11">
        <v>1</v>
      </c>
      <c r="N240" s="13">
        <f t="shared" ref="N240:N284" si="27">1/M240</f>
        <v>1</v>
      </c>
      <c r="O240" s="11">
        <v>1.41</v>
      </c>
      <c r="P240" s="13">
        <f t="shared" si="26"/>
        <v>0.70921985815602839</v>
      </c>
      <c r="Q240" s="26">
        <f t="shared" si="21"/>
        <v>380.12064239906977</v>
      </c>
      <c r="R240" s="26">
        <f t="shared" si="22"/>
        <v>269.58910808444665</v>
      </c>
      <c r="S240" s="11">
        <v>455.43914050324855</v>
      </c>
    </row>
    <row r="241" spans="1:19" x14ac:dyDescent="0.25">
      <c r="A241" s="1" t="s">
        <v>1146</v>
      </c>
      <c r="B241" s="3" t="s">
        <v>1094</v>
      </c>
      <c r="C241" s="3">
        <v>3</v>
      </c>
      <c r="D241" s="10" t="s">
        <v>1090</v>
      </c>
      <c r="E241" s="10" t="s">
        <v>1298</v>
      </c>
      <c r="F241" s="10" t="s">
        <v>1299</v>
      </c>
      <c r="G241" s="10" t="s">
        <v>1296</v>
      </c>
      <c r="H241" s="10">
        <v>2006</v>
      </c>
      <c r="I241" s="11">
        <v>1208.22</v>
      </c>
      <c r="J241" s="3" t="s">
        <v>1092</v>
      </c>
      <c r="K241" s="12">
        <v>1</v>
      </c>
      <c r="L241" s="12">
        <v>1.1743677724952266</v>
      </c>
      <c r="M241" s="11">
        <v>0.75504499999999997</v>
      </c>
      <c r="N241" s="13">
        <f t="shared" si="27"/>
        <v>1.3244243720572946</v>
      </c>
      <c r="O241" s="11">
        <v>0.68371280000000001</v>
      </c>
      <c r="P241" s="13">
        <f t="shared" si="26"/>
        <v>1.462602426047896</v>
      </c>
      <c r="Q241" s="26">
        <f t="shared" si="21"/>
        <v>1879.2186294647111</v>
      </c>
      <c r="R241" s="26">
        <f t="shared" si="22"/>
        <v>2075.2787282674576</v>
      </c>
      <c r="S241" s="11">
        <v>1964.9247868498994</v>
      </c>
    </row>
    <row r="242" spans="1:19" x14ac:dyDescent="0.25">
      <c r="A242" s="14" t="s">
        <v>1147</v>
      </c>
      <c r="B242" s="3" t="s">
        <v>1089</v>
      </c>
      <c r="C242" s="3">
        <v>3</v>
      </c>
      <c r="D242" s="10" t="s">
        <v>1090</v>
      </c>
      <c r="E242" s="10" t="s">
        <v>1297</v>
      </c>
      <c r="F242" s="10" t="s">
        <v>1296</v>
      </c>
      <c r="G242" s="10" t="s">
        <v>1296</v>
      </c>
      <c r="H242" s="10">
        <v>2010</v>
      </c>
      <c r="I242" s="11">
        <v>29148</v>
      </c>
      <c r="J242" s="3" t="s">
        <v>1092</v>
      </c>
      <c r="K242" s="12">
        <v>1</v>
      </c>
      <c r="L242" s="12">
        <v>1</v>
      </c>
      <c r="M242" s="11">
        <v>19.098300000000002</v>
      </c>
      <c r="N242" s="13">
        <f t="shared" si="27"/>
        <v>5.2360681317185291E-2</v>
      </c>
      <c r="O242" s="11">
        <v>14.211698830000003</v>
      </c>
      <c r="P242" s="13">
        <f t="shared" si="26"/>
        <v>7.0364564571904861E-2</v>
      </c>
      <c r="Q242" s="26">
        <f t="shared" si="21"/>
        <v>1526.2091390333169</v>
      </c>
      <c r="R242" s="26">
        <f t="shared" si="22"/>
        <v>2050.986328141883</v>
      </c>
      <c r="S242" s="11">
        <v>1290.4496342742955</v>
      </c>
    </row>
    <row r="243" spans="1:19" x14ac:dyDescent="0.25">
      <c r="A243" s="1" t="s">
        <v>1148</v>
      </c>
      <c r="B243" s="3" t="s">
        <v>1094</v>
      </c>
      <c r="C243" s="3">
        <v>3</v>
      </c>
      <c r="D243" s="10" t="s">
        <v>1090</v>
      </c>
      <c r="E243" s="10" t="s">
        <v>1301</v>
      </c>
      <c r="F243" s="10" t="s">
        <v>1302</v>
      </c>
      <c r="G243" s="10" t="s">
        <v>1296</v>
      </c>
      <c r="H243" s="10">
        <v>2007</v>
      </c>
      <c r="I243" s="11">
        <v>244.29</v>
      </c>
      <c r="J243" s="3" t="s">
        <v>1108</v>
      </c>
      <c r="K243" s="12">
        <f>40*52/12</f>
        <v>173.33333333333334</v>
      </c>
      <c r="L243" s="12">
        <v>1.0938566552870315</v>
      </c>
      <c r="M243" s="11">
        <v>5.6240800000000002</v>
      </c>
      <c r="N243" s="13">
        <f t="shared" si="27"/>
        <v>0.17780685907739577</v>
      </c>
      <c r="O243" s="11">
        <v>7.8721519799999999</v>
      </c>
      <c r="P243" s="13">
        <f t="shared" si="26"/>
        <v>0.12703006783159185</v>
      </c>
      <c r="Q243" s="26">
        <f t="shared" si="21"/>
        <v>8235.6276348864067</v>
      </c>
      <c r="R243" s="26">
        <f t="shared" si="22"/>
        <v>5883.7569176112302</v>
      </c>
      <c r="S243" s="11">
        <v>4224.8130355081639</v>
      </c>
    </row>
    <row r="244" spans="1:19" x14ac:dyDescent="0.25">
      <c r="A244" s="1" t="s">
        <v>1149</v>
      </c>
      <c r="B244" s="3"/>
      <c r="C244" s="3">
        <v>3</v>
      </c>
      <c r="D244" s="10"/>
      <c r="E244" s="10"/>
      <c r="F244" s="10"/>
      <c r="G244" s="10" t="s">
        <v>1296</v>
      </c>
      <c r="H244" s="10">
        <v>2010</v>
      </c>
      <c r="I244" s="11"/>
      <c r="J244" s="3"/>
      <c r="K244" s="12"/>
      <c r="L244" s="12"/>
      <c r="M244" s="11">
        <v>177.72099999999998</v>
      </c>
      <c r="N244" s="13">
        <f t="shared" si="27"/>
        <v>5.626797058310499E-3</v>
      </c>
      <c r="O244" s="11">
        <v>95.81998999999999</v>
      </c>
      <c r="P244" s="13">
        <f t="shared" si="26"/>
        <v>1.0436235695703998E-2</v>
      </c>
      <c r="Q244" s="26">
        <f t="shared" si="21"/>
        <v>0</v>
      </c>
      <c r="R244" s="26">
        <f t="shared" si="22"/>
        <v>0</v>
      </c>
      <c r="S244" s="11">
        <v>93.440725787157149</v>
      </c>
    </row>
    <row r="245" spans="1:19" x14ac:dyDescent="0.25">
      <c r="A245" s="1" t="s">
        <v>1150</v>
      </c>
      <c r="B245" s="3"/>
      <c r="C245" s="3">
        <v>3</v>
      </c>
      <c r="D245" s="10"/>
      <c r="E245" s="10"/>
      <c r="F245" s="10"/>
      <c r="G245" s="10" t="s">
        <v>1296</v>
      </c>
      <c r="H245" s="10">
        <v>2010</v>
      </c>
      <c r="I245" s="11"/>
      <c r="J245" s="3"/>
      <c r="K245" s="12"/>
      <c r="L245" s="12"/>
      <c r="M245" s="11">
        <v>2.7</v>
      </c>
      <c r="N245" s="13">
        <f t="shared" si="27"/>
        <v>0.37037037037037035</v>
      </c>
      <c r="O245" s="11">
        <v>1.47224479</v>
      </c>
      <c r="P245" s="13">
        <f t="shared" si="26"/>
        <v>0.67923487098908331</v>
      </c>
      <c r="Q245" s="26">
        <f t="shared" si="21"/>
        <v>0</v>
      </c>
      <c r="R245" s="26">
        <f t="shared" si="22"/>
        <v>0</v>
      </c>
      <c r="S245" s="11">
        <v>617.88142956554304</v>
      </c>
    </row>
    <row r="246" spans="1:19" x14ac:dyDescent="0.25">
      <c r="A246" s="14" t="s">
        <v>1151</v>
      </c>
      <c r="B246" s="3" t="s">
        <v>1089</v>
      </c>
      <c r="C246" s="3">
        <v>3</v>
      </c>
      <c r="D246" s="10" t="s">
        <v>1090</v>
      </c>
      <c r="E246" s="10" t="s">
        <v>1297</v>
      </c>
      <c r="F246" s="10" t="s">
        <v>1296</v>
      </c>
      <c r="G246" s="10" t="s">
        <v>1296</v>
      </c>
      <c r="H246" s="10">
        <v>2010</v>
      </c>
      <c r="I246" s="11">
        <v>14726</v>
      </c>
      <c r="J246" s="3" t="s">
        <v>49</v>
      </c>
      <c r="K246" s="12">
        <v>8.3333333333333329E-2</v>
      </c>
      <c r="L246" s="12">
        <v>1</v>
      </c>
      <c r="M246" s="11">
        <v>37.306578989999991</v>
      </c>
      <c r="N246" s="13">
        <f t="shared" si="27"/>
        <v>2.6804923610606306E-2</v>
      </c>
      <c r="O246" s="11">
        <v>20.581695750000002</v>
      </c>
      <c r="P246" s="13">
        <f t="shared" si="26"/>
        <v>4.858686145916815E-2</v>
      </c>
      <c r="Q246" s="26">
        <f t="shared" si="21"/>
        <v>32.894108757482371</v>
      </c>
      <c r="R246" s="26">
        <f t="shared" si="22"/>
        <v>59.624176820642511</v>
      </c>
      <c r="S246" s="11">
        <v>438.71792086765186</v>
      </c>
    </row>
    <row r="247" spans="1:19" x14ac:dyDescent="0.25">
      <c r="A247" s="1" t="s">
        <v>1152</v>
      </c>
      <c r="B247" s="3"/>
      <c r="C247" s="3">
        <v>3</v>
      </c>
      <c r="D247" s="10"/>
      <c r="E247" s="10"/>
      <c r="F247" s="10"/>
      <c r="G247" s="10" t="s">
        <v>1296</v>
      </c>
      <c r="H247" s="10">
        <v>2010</v>
      </c>
      <c r="I247" s="11"/>
      <c r="J247" s="3"/>
      <c r="K247" s="12"/>
      <c r="L247" s="12"/>
      <c r="M247" s="11">
        <v>1</v>
      </c>
      <c r="N247" s="13">
        <f t="shared" si="27"/>
        <v>1</v>
      </c>
      <c r="O247" s="11">
        <v>0.52719754000000008</v>
      </c>
      <c r="P247" s="13">
        <f t="shared" si="26"/>
        <v>1.8968222044435181</v>
      </c>
      <c r="Q247" s="26">
        <f t="shared" si="21"/>
        <v>0</v>
      </c>
      <c r="R247" s="26">
        <f t="shared" si="22"/>
        <v>0</v>
      </c>
      <c r="S247" s="11">
        <v>312.327168719665</v>
      </c>
    </row>
    <row r="248" spans="1:19" x14ac:dyDescent="0.25">
      <c r="A248" s="1" t="s">
        <v>1153</v>
      </c>
      <c r="B248" s="3"/>
      <c r="C248" s="3">
        <v>3</v>
      </c>
      <c r="D248" s="10"/>
      <c r="E248" s="10"/>
      <c r="F248" s="10"/>
      <c r="G248" s="10" t="s">
        <v>1296</v>
      </c>
      <c r="H248" s="10">
        <v>2010</v>
      </c>
      <c r="I248" s="11"/>
      <c r="J248" s="3"/>
      <c r="K248" s="12"/>
      <c r="L248" s="12"/>
      <c r="M248" s="11">
        <v>5.6219429199999995</v>
      </c>
      <c r="N248" s="13">
        <f t="shared" si="27"/>
        <v>0.17787444914150785</v>
      </c>
      <c r="O248" s="11">
        <v>2.4</v>
      </c>
      <c r="P248" s="13">
        <f t="shared" si="26"/>
        <v>0.41666666666666669</v>
      </c>
      <c r="Q248" s="26">
        <f t="shared" si="21"/>
        <v>0</v>
      </c>
      <c r="R248" s="26">
        <f t="shared" si="22"/>
        <v>0</v>
      </c>
      <c r="S248" s="11">
        <v>143.38160875384355</v>
      </c>
    </row>
    <row r="249" spans="1:19" x14ac:dyDescent="0.25">
      <c r="A249" s="1" t="s">
        <v>1154</v>
      </c>
      <c r="B249" s="3" t="s">
        <v>1094</v>
      </c>
      <c r="C249" s="3">
        <v>3</v>
      </c>
      <c r="D249" s="10" t="s">
        <v>1090</v>
      </c>
      <c r="E249" s="10" t="s">
        <v>1305</v>
      </c>
      <c r="F249" s="10" t="s">
        <v>1306</v>
      </c>
      <c r="G249" s="10" t="s">
        <v>1296</v>
      </c>
      <c r="H249" s="10">
        <v>2008</v>
      </c>
      <c r="I249" s="11">
        <v>215.95</v>
      </c>
      <c r="J249" s="3" t="s">
        <v>1104</v>
      </c>
      <c r="K249" s="12">
        <v>4.333333333333333</v>
      </c>
      <c r="L249" s="12">
        <v>1.0178395579529225</v>
      </c>
      <c r="M249" s="11">
        <v>1</v>
      </c>
      <c r="N249" s="13">
        <f t="shared" si="27"/>
        <v>1</v>
      </c>
      <c r="O249" s="11">
        <v>0.52130182999999997</v>
      </c>
      <c r="P249" s="13">
        <f t="shared" si="26"/>
        <v>1.9182744860112999</v>
      </c>
      <c r="Q249" s="26">
        <f t="shared" si="21"/>
        <v>952.4772943397121</v>
      </c>
      <c r="R249" s="26">
        <f t="shared" si="22"/>
        <v>1827.1128922369448</v>
      </c>
      <c r="S249" s="11">
        <v>274.03967213132006</v>
      </c>
    </row>
    <row r="250" spans="1:19" x14ac:dyDescent="0.25">
      <c r="A250" s="1" t="s">
        <v>1155</v>
      </c>
      <c r="B250" s="3"/>
      <c r="C250" s="3">
        <v>3</v>
      </c>
      <c r="D250" s="10"/>
      <c r="E250" s="10"/>
      <c r="F250" s="10"/>
      <c r="G250" s="10" t="s">
        <v>1296</v>
      </c>
      <c r="H250" s="10">
        <v>2010</v>
      </c>
      <c r="I250" s="11"/>
      <c r="J250" s="3"/>
      <c r="K250" s="12"/>
      <c r="L250" s="12"/>
      <c r="M250" s="11">
        <v>495.27702157000004</v>
      </c>
      <c r="N250" s="13">
        <f t="shared" si="27"/>
        <v>2.0190720676482362E-3</v>
      </c>
      <c r="O250" s="11">
        <v>306.78811386000007</v>
      </c>
      <c r="P250" s="13">
        <f t="shared" si="26"/>
        <v>3.2595786955955564E-3</v>
      </c>
      <c r="Q250" s="26">
        <f t="shared" si="21"/>
        <v>0</v>
      </c>
      <c r="R250" s="26">
        <f t="shared" si="22"/>
        <v>0</v>
      </c>
      <c r="S250" s="11">
        <v>1465.9886372366709</v>
      </c>
    </row>
    <row r="251" spans="1:19" x14ac:dyDescent="0.25">
      <c r="A251" s="1" t="s">
        <v>1156</v>
      </c>
      <c r="B251" s="3" t="s">
        <v>1094</v>
      </c>
      <c r="C251" s="3">
        <v>3</v>
      </c>
      <c r="D251" s="10" t="s">
        <v>1110</v>
      </c>
      <c r="E251" s="10" t="s">
        <v>1305</v>
      </c>
      <c r="F251" s="10" t="s">
        <v>1306</v>
      </c>
      <c r="G251" s="10" t="s">
        <v>1296</v>
      </c>
      <c r="H251" s="10">
        <v>2000</v>
      </c>
      <c r="I251" s="11">
        <v>1377</v>
      </c>
      <c r="J251" s="3" t="s">
        <v>1092</v>
      </c>
      <c r="K251" s="12">
        <v>1</v>
      </c>
      <c r="L251" s="12">
        <v>4.3856573997132733</v>
      </c>
      <c r="M251" s="11">
        <v>15.375</v>
      </c>
      <c r="N251" s="13">
        <f t="shared" si="27"/>
        <v>6.5040650406504072E-2</v>
      </c>
      <c r="O251" s="11">
        <v>11.399822739999999</v>
      </c>
      <c r="P251" s="13">
        <f t="shared" si="26"/>
        <v>8.7720662224963691E-2</v>
      </c>
      <c r="Q251" s="26">
        <f t="shared" si="21"/>
        <v>392.78375540846685</v>
      </c>
      <c r="R251" s="26">
        <f t="shared" si="22"/>
        <v>529.74948621044769</v>
      </c>
      <c r="S251" s="11">
        <v>20.573592983635368</v>
      </c>
    </row>
    <row r="252" spans="1:19" x14ac:dyDescent="0.25">
      <c r="A252" s="1" t="s">
        <v>1157</v>
      </c>
      <c r="B252" s="3"/>
      <c r="C252" s="3">
        <v>3</v>
      </c>
      <c r="D252" s="10"/>
      <c r="E252" s="10"/>
      <c r="F252" s="10"/>
      <c r="G252" s="10" t="s">
        <v>1296</v>
      </c>
      <c r="H252" s="10">
        <v>2010</v>
      </c>
      <c r="I252" s="11"/>
      <c r="J252" s="3"/>
      <c r="K252" s="12"/>
      <c r="L252" s="12"/>
      <c r="M252" s="11">
        <v>0.75459199999999993</v>
      </c>
      <c r="N252" s="13">
        <f t="shared" si="27"/>
        <v>1.3252194563419704</v>
      </c>
      <c r="O252" s="11">
        <v>0.53190544000000006</v>
      </c>
      <c r="P252" s="13">
        <f t="shared" si="26"/>
        <v>1.8800334134578505</v>
      </c>
      <c r="Q252" s="26">
        <f t="shared" si="21"/>
        <v>0</v>
      </c>
      <c r="R252" s="26">
        <f t="shared" si="22"/>
        <v>0</v>
      </c>
      <c r="S252" s="11">
        <v>966.61637435482896</v>
      </c>
    </row>
    <row r="253" spans="1:19" x14ac:dyDescent="0.25">
      <c r="A253" s="14" t="s">
        <v>1158</v>
      </c>
      <c r="B253" s="3" t="s">
        <v>1089</v>
      </c>
      <c r="C253" s="3">
        <v>3</v>
      </c>
      <c r="D253" s="10" t="s">
        <v>1090</v>
      </c>
      <c r="E253" s="10" t="s">
        <v>1300</v>
      </c>
      <c r="F253" s="10" t="s">
        <v>1296</v>
      </c>
      <c r="G253" s="10" t="s">
        <v>1296</v>
      </c>
      <c r="H253" s="10">
        <v>2010</v>
      </c>
      <c r="I253" s="11">
        <v>1158</v>
      </c>
      <c r="J253" s="3" t="s">
        <v>1092</v>
      </c>
      <c r="K253" s="12">
        <v>1</v>
      </c>
      <c r="L253" s="12">
        <v>1</v>
      </c>
      <c r="M253" s="11">
        <v>14.40958981</v>
      </c>
      <c r="N253" s="13">
        <f t="shared" si="27"/>
        <v>6.9398228067950818E-2</v>
      </c>
      <c r="O253" s="11">
        <v>4.4618865699999999</v>
      </c>
      <c r="P253" s="13">
        <f t="shared" si="26"/>
        <v>0.22412044419139054</v>
      </c>
      <c r="Q253" s="26">
        <f t="shared" si="21"/>
        <v>80.363148102687049</v>
      </c>
      <c r="R253" s="26">
        <f t="shared" si="22"/>
        <v>259.53147437363026</v>
      </c>
      <c r="S253" s="11">
        <v>22.930851348539466</v>
      </c>
    </row>
    <row r="254" spans="1:19" x14ac:dyDescent="0.25">
      <c r="A254" s="1" t="s">
        <v>1159</v>
      </c>
      <c r="B254" s="3"/>
      <c r="C254" s="3">
        <v>3</v>
      </c>
      <c r="D254" s="10"/>
      <c r="E254" s="10"/>
      <c r="F254" s="10"/>
      <c r="G254" s="10" t="s">
        <v>1296</v>
      </c>
      <c r="H254" s="10">
        <v>2010</v>
      </c>
      <c r="I254" s="11"/>
      <c r="J254" s="3"/>
      <c r="K254" s="12"/>
      <c r="L254" s="12"/>
      <c r="M254" s="11">
        <v>1.9183083300000003</v>
      </c>
      <c r="N254" s="13">
        <f t="shared" si="27"/>
        <v>0.52129263286887761</v>
      </c>
      <c r="O254" s="11">
        <v>1.53393022</v>
      </c>
      <c r="P254" s="13">
        <f t="shared" si="26"/>
        <v>0.65192013754054601</v>
      </c>
      <c r="Q254" s="26">
        <f t="shared" si="21"/>
        <v>0</v>
      </c>
      <c r="R254" s="26">
        <f t="shared" si="22"/>
        <v>0</v>
      </c>
      <c r="S254" s="11">
        <v>324.9024937860674</v>
      </c>
    </row>
    <row r="255" spans="1:19" x14ac:dyDescent="0.25">
      <c r="A255" s="14" t="s">
        <v>1160</v>
      </c>
      <c r="B255" s="3" t="s">
        <v>1089</v>
      </c>
      <c r="C255" s="3">
        <v>3</v>
      </c>
      <c r="D255" s="10" t="s">
        <v>1090</v>
      </c>
      <c r="E255" s="10" t="s">
        <v>1300</v>
      </c>
      <c r="F255" s="10" t="s">
        <v>1296</v>
      </c>
      <c r="G255" s="10" t="s">
        <v>1296</v>
      </c>
      <c r="H255" s="10">
        <v>2010</v>
      </c>
      <c r="I255" s="11">
        <v>3079</v>
      </c>
      <c r="J255" s="3" t="s">
        <v>1092</v>
      </c>
      <c r="K255" s="12">
        <v>1</v>
      </c>
      <c r="L255" s="12">
        <v>1</v>
      </c>
      <c r="M255" s="11">
        <v>0.75504499999999997</v>
      </c>
      <c r="N255" s="13">
        <f t="shared" si="27"/>
        <v>1.3244243720572946</v>
      </c>
      <c r="O255" s="11">
        <v>0.91817881000000001</v>
      </c>
      <c r="P255" s="13">
        <f t="shared" si="26"/>
        <v>1.0891124790823696</v>
      </c>
      <c r="Q255" s="26">
        <f t="shared" si="21"/>
        <v>4077.9026415644098</v>
      </c>
      <c r="R255" s="26">
        <f t="shared" si="22"/>
        <v>3353.3773230946163</v>
      </c>
      <c r="S255" s="11">
        <v>3733.4024311727644</v>
      </c>
    </row>
    <row r="256" spans="1:19" x14ac:dyDescent="0.25">
      <c r="A256" s="1" t="s">
        <v>1161</v>
      </c>
      <c r="B256" s="3"/>
      <c r="C256" s="3">
        <v>3</v>
      </c>
      <c r="D256" s="10"/>
      <c r="E256" s="10"/>
      <c r="F256" s="10"/>
      <c r="G256" s="10" t="s">
        <v>1296</v>
      </c>
      <c r="H256" s="10">
        <v>2010</v>
      </c>
      <c r="I256" s="11"/>
      <c r="J256" s="3"/>
      <c r="K256" s="12"/>
      <c r="L256" s="12"/>
      <c r="M256" s="11">
        <v>0.75504499999999997</v>
      </c>
      <c r="N256" s="13">
        <f t="shared" si="27"/>
        <v>1.3244243720572946</v>
      </c>
      <c r="O256" s="11">
        <v>0.87238794000000008</v>
      </c>
      <c r="P256" s="13">
        <f t="shared" si="26"/>
        <v>1.1462790281121951</v>
      </c>
      <c r="Q256" s="26">
        <f t="shared" si="21"/>
        <v>0</v>
      </c>
      <c r="R256" s="26">
        <f t="shared" si="22"/>
        <v>0</v>
      </c>
      <c r="S256" s="11">
        <v>3166.3187248468184</v>
      </c>
    </row>
    <row r="257" spans="1:19" x14ac:dyDescent="0.25">
      <c r="A257" s="1" t="s">
        <v>1162</v>
      </c>
      <c r="B257" s="3"/>
      <c r="C257" s="3">
        <v>3</v>
      </c>
      <c r="D257" s="10"/>
      <c r="E257" s="10"/>
      <c r="F257" s="10"/>
      <c r="G257" s="10" t="s">
        <v>1296</v>
      </c>
      <c r="H257" s="10">
        <v>2010</v>
      </c>
      <c r="I257" s="11"/>
      <c r="J257" s="3"/>
      <c r="K257" s="12"/>
      <c r="L257" s="12"/>
      <c r="M257" s="11">
        <v>495.27702157000004</v>
      </c>
      <c r="N257" s="13">
        <f t="shared" si="27"/>
        <v>2.0190720676482362E-3</v>
      </c>
      <c r="O257" s="11">
        <v>325.44198633999997</v>
      </c>
      <c r="P257" s="13">
        <f t="shared" si="26"/>
        <v>3.0727442738604327E-3</v>
      </c>
      <c r="Q257" s="26">
        <f t="shared" si="21"/>
        <v>0</v>
      </c>
      <c r="R257" s="26">
        <f t="shared" si="22"/>
        <v>0</v>
      </c>
      <c r="S257" s="11">
        <v>594.97972113097262</v>
      </c>
    </row>
    <row r="258" spans="1:19" x14ac:dyDescent="0.25">
      <c r="A258" s="1" t="s">
        <v>1163</v>
      </c>
      <c r="B258" s="3"/>
      <c r="C258" s="3">
        <v>3</v>
      </c>
      <c r="D258" s="10"/>
      <c r="E258" s="10"/>
      <c r="F258" s="10"/>
      <c r="G258" s="10" t="s">
        <v>1296</v>
      </c>
      <c r="H258" s="10">
        <v>2010</v>
      </c>
      <c r="I258" s="11"/>
      <c r="J258" s="3"/>
      <c r="K258" s="12"/>
      <c r="L258" s="12"/>
      <c r="M258" s="11">
        <v>28.011953660000007</v>
      </c>
      <c r="N258" s="13">
        <f t="shared" si="27"/>
        <v>3.5699045205403207E-2</v>
      </c>
      <c r="O258" s="11">
        <v>8.1040380800000005</v>
      </c>
      <c r="P258" s="13">
        <f t="shared" si="26"/>
        <v>0.12339527407551372</v>
      </c>
      <c r="Q258" s="26">
        <f t="shared" ref="Q258:Q321" si="28">I258*K258*L258*N258</f>
        <v>0</v>
      </c>
      <c r="R258" s="26">
        <f t="shared" ref="R258:R321" si="29">I258*K258*L258*P258</f>
        <v>0</v>
      </c>
      <c r="S258" s="11">
        <v>41.967768201674609</v>
      </c>
    </row>
    <row r="259" spans="1:19" x14ac:dyDescent="0.25">
      <c r="A259" s="1" t="s">
        <v>1164</v>
      </c>
      <c r="B259" s="3"/>
      <c r="C259" s="3">
        <v>3</v>
      </c>
      <c r="D259" s="10"/>
      <c r="E259" s="10"/>
      <c r="F259" s="10"/>
      <c r="G259" s="10" t="s">
        <v>1296</v>
      </c>
      <c r="H259" s="10">
        <v>2010</v>
      </c>
      <c r="I259" s="11"/>
      <c r="J259" s="3"/>
      <c r="K259" s="12"/>
      <c r="L259" s="12"/>
      <c r="M259" s="11">
        <v>1.7823</v>
      </c>
      <c r="N259" s="13">
        <f t="shared" si="27"/>
        <v>0.56107277113841669</v>
      </c>
      <c r="O259" s="11">
        <v>0.92332219000000004</v>
      </c>
      <c r="P259" s="13">
        <f t="shared" si="26"/>
        <v>1.0830455618097947</v>
      </c>
      <c r="Q259" s="26">
        <f t="shared" si="28"/>
        <v>0</v>
      </c>
      <c r="R259" s="26">
        <f t="shared" si="29"/>
        <v>0</v>
      </c>
      <c r="S259" s="11">
        <v>175.12494900785245</v>
      </c>
    </row>
    <row r="260" spans="1:19" x14ac:dyDescent="0.25">
      <c r="A260" s="1" t="s">
        <v>1165</v>
      </c>
      <c r="B260" s="3" t="s">
        <v>1094</v>
      </c>
      <c r="C260" s="3">
        <v>3</v>
      </c>
      <c r="D260" s="10" t="s">
        <v>1090</v>
      </c>
      <c r="E260" s="10" t="s">
        <v>1298</v>
      </c>
      <c r="F260" s="10" t="s">
        <v>1299</v>
      </c>
      <c r="G260" s="10" t="s">
        <v>1296</v>
      </c>
      <c r="H260" s="10">
        <v>2008</v>
      </c>
      <c r="I260" s="11">
        <v>2622</v>
      </c>
      <c r="J260" s="3" t="s">
        <v>1092</v>
      </c>
      <c r="K260" s="12">
        <v>1</v>
      </c>
      <c r="L260" s="12">
        <v>1.0214216163583252</v>
      </c>
      <c r="M260" s="11">
        <v>0.75504499999999997</v>
      </c>
      <c r="N260" s="13">
        <f t="shared" si="27"/>
        <v>1.3244243720572946</v>
      </c>
      <c r="O260" s="11">
        <v>0.80936640000000004</v>
      </c>
      <c r="P260" s="13">
        <f t="shared" si="26"/>
        <v>1.2355343636701499</v>
      </c>
      <c r="Q260" s="26">
        <f t="shared" si="28"/>
        <v>3547.0302804356411</v>
      </c>
      <c r="R260" s="26">
        <f t="shared" si="29"/>
        <v>3308.9679508459071</v>
      </c>
      <c r="S260" s="11">
        <v>3347.7113997823112</v>
      </c>
    </row>
    <row r="261" spans="1:19" x14ac:dyDescent="0.25">
      <c r="A261" s="1" t="s">
        <v>1166</v>
      </c>
      <c r="B261" s="3"/>
      <c r="C261" s="3">
        <v>3</v>
      </c>
      <c r="D261" s="10"/>
      <c r="E261" s="10"/>
      <c r="F261" s="10"/>
      <c r="G261" s="10" t="s">
        <v>1296</v>
      </c>
      <c r="H261" s="10">
        <v>2010</v>
      </c>
      <c r="I261" s="11"/>
      <c r="J261" s="3"/>
      <c r="K261" s="16"/>
      <c r="L261" s="12">
        <v>1.6327465427806134</v>
      </c>
      <c r="M261" s="11">
        <v>1.4310250000000002</v>
      </c>
      <c r="N261" s="13">
        <f t="shared" si="27"/>
        <v>0.69879981132405089</v>
      </c>
      <c r="O261" s="11">
        <v>1.1503529599999998</v>
      </c>
      <c r="P261" s="13">
        <f t="shared" si="26"/>
        <v>0.86929841081123504</v>
      </c>
      <c r="Q261" s="26">
        <f t="shared" si="28"/>
        <v>0</v>
      </c>
      <c r="R261" s="26">
        <f t="shared" si="29"/>
        <v>0</v>
      </c>
      <c r="S261" s="11">
        <v>56.355094533952609</v>
      </c>
    </row>
    <row r="262" spans="1:19" x14ac:dyDescent="0.25">
      <c r="A262" s="1" t="s">
        <v>1168</v>
      </c>
      <c r="B262" s="3"/>
      <c r="C262" s="3">
        <v>3</v>
      </c>
      <c r="D262" s="10"/>
      <c r="E262" s="10"/>
      <c r="F262" s="10"/>
      <c r="G262" s="10" t="s">
        <v>1296</v>
      </c>
      <c r="H262" s="10">
        <v>2010</v>
      </c>
      <c r="I262" s="11"/>
      <c r="J262" s="3"/>
      <c r="K262" s="12"/>
      <c r="L262" s="12"/>
      <c r="M262" s="11">
        <v>0.75504499999999997</v>
      </c>
      <c r="N262" s="13">
        <f t="shared" si="27"/>
        <v>1.3244243720572946</v>
      </c>
      <c r="O262" s="11">
        <v>0.70676926000000007</v>
      </c>
      <c r="P262" s="13">
        <f t="shared" si="26"/>
        <v>1.4148889271160434</v>
      </c>
      <c r="Q262" s="26">
        <f t="shared" si="28"/>
        <v>0</v>
      </c>
      <c r="R262" s="26">
        <f t="shared" si="29"/>
        <v>0</v>
      </c>
      <c r="S262" s="11">
        <v>1857.0023281673357</v>
      </c>
    </row>
    <row r="263" spans="1:19" x14ac:dyDescent="0.25">
      <c r="A263" s="1" t="s">
        <v>1169</v>
      </c>
      <c r="B263" s="3"/>
      <c r="C263" s="3">
        <v>3</v>
      </c>
      <c r="D263" s="10"/>
      <c r="E263" s="10"/>
      <c r="F263" s="10"/>
      <c r="G263" s="10" t="s">
        <v>1296</v>
      </c>
      <c r="H263" s="10">
        <v>2010</v>
      </c>
      <c r="I263" s="11"/>
      <c r="J263" s="3"/>
      <c r="K263" s="12"/>
      <c r="L263" s="12"/>
      <c r="M263" s="11">
        <v>2.7</v>
      </c>
      <c r="N263" s="13">
        <f t="shared" si="27"/>
        <v>0.37037037037037035</v>
      </c>
      <c r="O263" s="11">
        <v>1.9050653699999998</v>
      </c>
      <c r="P263" s="13">
        <f t="shared" si="26"/>
        <v>0.52491637071750463</v>
      </c>
      <c r="Q263" s="26">
        <f t="shared" si="28"/>
        <v>0</v>
      </c>
      <c r="R263" s="26">
        <f t="shared" si="29"/>
        <v>0</v>
      </c>
      <c r="S263" s="11">
        <v>588.76753697468791</v>
      </c>
    </row>
    <row r="264" spans="1:19" x14ac:dyDescent="0.25">
      <c r="A264" s="1" t="s">
        <v>1170</v>
      </c>
      <c r="B264" s="3"/>
      <c r="C264" s="3">
        <v>3</v>
      </c>
      <c r="D264" s="10"/>
      <c r="E264" s="10"/>
      <c r="F264" s="10"/>
      <c r="G264" s="10" t="s">
        <v>1296</v>
      </c>
      <c r="H264" s="10">
        <v>2010</v>
      </c>
      <c r="I264" s="11"/>
      <c r="J264" s="3"/>
      <c r="K264" s="12"/>
      <c r="L264" s="12"/>
      <c r="M264" s="11">
        <v>8.0577708299999991</v>
      </c>
      <c r="N264" s="13">
        <f t="shared" si="27"/>
        <v>0.12410380254013753</v>
      </c>
      <c r="O264" s="11">
        <v>4.8564203499999996</v>
      </c>
      <c r="P264" s="13">
        <f t="shared" si="26"/>
        <v>0.20591298280018122</v>
      </c>
      <c r="Q264" s="26">
        <f t="shared" si="28"/>
        <v>0</v>
      </c>
      <c r="R264" s="26">
        <f t="shared" si="29"/>
        <v>0</v>
      </c>
      <c r="S264" s="11">
        <v>209.27964744039215</v>
      </c>
    </row>
    <row r="265" spans="1:19" x14ac:dyDescent="0.25">
      <c r="A265" s="1" t="s">
        <v>1171</v>
      </c>
      <c r="B265" s="3"/>
      <c r="C265" s="3">
        <v>3</v>
      </c>
      <c r="D265" s="10"/>
      <c r="E265" s="10"/>
      <c r="F265" s="10"/>
      <c r="G265" s="10" t="s">
        <v>1296</v>
      </c>
      <c r="H265" s="10">
        <v>2010</v>
      </c>
      <c r="I265" s="11"/>
      <c r="J265" s="3"/>
      <c r="K265" s="12"/>
      <c r="L265" s="12"/>
      <c r="M265" s="11">
        <v>5726.0710208</v>
      </c>
      <c r="N265" s="13">
        <f t="shared" si="27"/>
        <v>1.746398178380065E-4</v>
      </c>
      <c r="O265" s="11">
        <v>2501.9169956999999</v>
      </c>
      <c r="P265" s="13">
        <f t="shared" si="26"/>
        <v>3.9969351569963437E-4</v>
      </c>
      <c r="Q265" s="26">
        <f t="shared" si="28"/>
        <v>0</v>
      </c>
      <c r="R265" s="26">
        <f t="shared" si="29"/>
        <v>0</v>
      </c>
      <c r="S265" s="11">
        <v>29.92744826178162</v>
      </c>
    </row>
    <row r="266" spans="1:19" ht="15.75" customHeight="1" x14ac:dyDescent="0.25">
      <c r="A266" s="1" t="s">
        <v>1172</v>
      </c>
      <c r="B266" s="3"/>
      <c r="C266" s="3">
        <v>3</v>
      </c>
      <c r="D266" s="10"/>
      <c r="E266" s="10"/>
      <c r="F266" s="10"/>
      <c r="G266" s="10" t="s">
        <v>1296</v>
      </c>
      <c r="H266" s="10">
        <v>2010</v>
      </c>
      <c r="I266" s="11"/>
      <c r="J266" s="3"/>
      <c r="K266" s="12"/>
      <c r="L266" s="12"/>
      <c r="M266" s="11">
        <v>495.27702157000004</v>
      </c>
      <c r="N266" s="13">
        <f t="shared" si="27"/>
        <v>2.0190720676482362E-3</v>
      </c>
      <c r="O266" s="11">
        <v>227.02474894000002</v>
      </c>
      <c r="P266" s="13">
        <f t="shared" si="26"/>
        <v>4.4048061044846187E-3</v>
      </c>
      <c r="Q266" s="26">
        <f t="shared" si="28"/>
        <v>0</v>
      </c>
      <c r="R266" s="26">
        <f t="shared" si="29"/>
        <v>0</v>
      </c>
      <c r="S266" s="11">
        <v>44.11790010166262</v>
      </c>
    </row>
    <row r="267" spans="1:19" x14ac:dyDescent="0.25">
      <c r="A267" s="1" t="s">
        <v>1173</v>
      </c>
      <c r="B267" s="3" t="s">
        <v>1094</v>
      </c>
      <c r="C267" s="3">
        <v>3</v>
      </c>
      <c r="D267" s="10" t="s">
        <v>1110</v>
      </c>
      <c r="E267" s="10" t="s">
        <v>1307</v>
      </c>
      <c r="F267" s="10" t="s">
        <v>1308</v>
      </c>
      <c r="G267" s="10" t="s">
        <v>1309</v>
      </c>
      <c r="H267" s="10">
        <v>2006</v>
      </c>
      <c r="I267" s="11">
        <v>59932</v>
      </c>
      <c r="J267" s="3" t="s">
        <v>1092</v>
      </c>
      <c r="K267" s="12">
        <v>1</v>
      </c>
      <c r="L267" s="12">
        <v>1.4871110277962727</v>
      </c>
      <c r="M267" s="11">
        <v>203.63583332999994</v>
      </c>
      <c r="N267" s="13">
        <f t="shared" si="27"/>
        <v>4.910727074146427E-3</v>
      </c>
      <c r="O267" s="11">
        <v>196.60129268</v>
      </c>
      <c r="P267" s="13">
        <f t="shared" si="26"/>
        <v>5.0864365456012523E-3</v>
      </c>
      <c r="Q267" s="26">
        <f t="shared" si="28"/>
        <v>437.67119303337324</v>
      </c>
      <c r="R267" s="26">
        <f t="shared" si="29"/>
        <v>453.3313942291939</v>
      </c>
      <c r="S267" s="11">
        <v>112.64292897856764</v>
      </c>
    </row>
    <row r="268" spans="1:19" x14ac:dyDescent="0.25">
      <c r="A268" s="1" t="s">
        <v>1174</v>
      </c>
      <c r="B268" s="3"/>
      <c r="C268" s="3">
        <v>3</v>
      </c>
      <c r="D268" s="10"/>
      <c r="E268" s="10"/>
      <c r="F268" s="10"/>
      <c r="G268" s="10" t="s">
        <v>1296</v>
      </c>
      <c r="H268" s="10">
        <v>2010</v>
      </c>
      <c r="I268" s="11"/>
      <c r="J268" s="3"/>
      <c r="K268" s="12"/>
      <c r="L268" s="12"/>
      <c r="M268" s="11">
        <v>39.797400000000003</v>
      </c>
      <c r="N268" s="13">
        <f t="shared" si="27"/>
        <v>2.512726962062848E-2</v>
      </c>
      <c r="O268" s="11">
        <v>23.987849660000002</v>
      </c>
      <c r="P268" s="13">
        <f t="shared" si="26"/>
        <v>4.168777169166233E-2</v>
      </c>
      <c r="Q268" s="26">
        <f t="shared" si="28"/>
        <v>0</v>
      </c>
      <c r="R268" s="26">
        <f t="shared" si="29"/>
        <v>0</v>
      </c>
      <c r="S268" s="11">
        <v>39.868238305676087</v>
      </c>
    </row>
    <row r="269" spans="1:19" x14ac:dyDescent="0.25">
      <c r="A269" s="1" t="s">
        <v>1175</v>
      </c>
      <c r="B269" s="3"/>
      <c r="C269" s="3">
        <v>3</v>
      </c>
      <c r="D269" s="10"/>
      <c r="E269" s="10"/>
      <c r="F269" s="10"/>
      <c r="G269" s="10" t="s">
        <v>1296</v>
      </c>
      <c r="H269" s="10">
        <v>2010</v>
      </c>
      <c r="I269" s="11"/>
      <c r="J269" s="3"/>
      <c r="K269" s="12"/>
      <c r="L269" s="12"/>
      <c r="M269" s="11">
        <v>18.895099999999996</v>
      </c>
      <c r="N269" s="13">
        <f t="shared" si="27"/>
        <v>5.2923773888468452E-2</v>
      </c>
      <c r="O269" s="11">
        <v>10.020752410000002</v>
      </c>
      <c r="P269" s="13">
        <f t="shared" si="26"/>
        <v>9.9792905670643126E-2</v>
      </c>
      <c r="Q269" s="26">
        <f t="shared" si="28"/>
        <v>0</v>
      </c>
      <c r="R269" s="26">
        <f t="shared" si="29"/>
        <v>0</v>
      </c>
      <c r="S269" s="11">
        <v>137.80800615550251</v>
      </c>
    </row>
    <row r="270" spans="1:19" x14ac:dyDescent="0.25">
      <c r="A270" s="1" t="s">
        <v>1176</v>
      </c>
      <c r="B270" s="3" t="s">
        <v>1094</v>
      </c>
      <c r="C270" s="3">
        <v>3</v>
      </c>
      <c r="D270" s="10" t="s">
        <v>1090</v>
      </c>
      <c r="E270" s="10" t="s">
        <v>1298</v>
      </c>
      <c r="F270" s="10" t="s">
        <v>1299</v>
      </c>
      <c r="G270" s="10" t="s">
        <v>1296</v>
      </c>
      <c r="H270" s="10">
        <v>2007</v>
      </c>
      <c r="I270" s="11">
        <v>146040</v>
      </c>
      <c r="J270" s="3" t="s">
        <v>1092</v>
      </c>
      <c r="K270" s="12">
        <v>1</v>
      </c>
      <c r="L270" s="12">
        <v>1.1235804943511514</v>
      </c>
      <c r="M270" s="11">
        <v>207.94400000000002</v>
      </c>
      <c r="N270" s="13">
        <f t="shared" si="27"/>
        <v>4.808987034970953E-3</v>
      </c>
      <c r="O270" s="11">
        <v>130.12314070000002</v>
      </c>
      <c r="P270" s="13">
        <f t="shared" si="26"/>
        <v>7.6850281557951962E-3</v>
      </c>
      <c r="Q270" s="26">
        <f t="shared" si="28"/>
        <v>789.09559975302068</v>
      </c>
      <c r="R270" s="26">
        <f t="shared" si="29"/>
        <v>1261.0185591304448</v>
      </c>
      <c r="S270" s="11">
        <v>817.99636745616181</v>
      </c>
    </row>
    <row r="271" spans="1:19" x14ac:dyDescent="0.25">
      <c r="A271" s="1" t="s">
        <v>1177</v>
      </c>
      <c r="B271" s="3"/>
      <c r="C271" s="3">
        <v>3</v>
      </c>
      <c r="D271" s="10"/>
      <c r="E271" s="10"/>
      <c r="F271" s="10"/>
      <c r="G271" s="10" t="s">
        <v>1296</v>
      </c>
      <c r="H271" s="10">
        <v>2010</v>
      </c>
      <c r="I271" s="11"/>
      <c r="J271" s="3"/>
      <c r="K271" s="12"/>
      <c r="L271" s="12">
        <v>1.2944960685547122</v>
      </c>
      <c r="M271" s="11">
        <v>122.242</v>
      </c>
      <c r="N271" s="13">
        <f t="shared" si="27"/>
        <v>8.1804944290832932E-3</v>
      </c>
      <c r="O271" s="11">
        <v>138.78</v>
      </c>
      <c r="P271" s="13">
        <f t="shared" ref="P271:P284" si="30">1/O271</f>
        <v>7.2056492289955323E-3</v>
      </c>
      <c r="Q271" s="26">
        <f t="shared" si="28"/>
        <v>0</v>
      </c>
      <c r="R271" s="26">
        <f t="shared" si="29"/>
        <v>0</v>
      </c>
      <c r="S271" s="11">
        <v>4349.0771742728111</v>
      </c>
    </row>
    <row r="272" spans="1:19" x14ac:dyDescent="0.25">
      <c r="A272" s="1" t="s">
        <v>1178</v>
      </c>
      <c r="B272" s="3"/>
      <c r="C272" s="3">
        <v>3</v>
      </c>
      <c r="D272" s="10"/>
      <c r="E272" s="10"/>
      <c r="F272" s="10"/>
      <c r="G272" s="10" t="s">
        <v>1296</v>
      </c>
      <c r="H272" s="10">
        <v>2010</v>
      </c>
      <c r="I272" s="11"/>
      <c r="J272" s="3"/>
      <c r="K272" s="12"/>
      <c r="L272" s="12"/>
      <c r="M272" s="11">
        <v>45.725812119999986</v>
      </c>
      <c r="N272" s="13">
        <f t="shared" si="27"/>
        <v>2.1869485825110377E-2</v>
      </c>
      <c r="O272" s="11">
        <v>18.662545640000001</v>
      </c>
      <c r="P272" s="13">
        <f t="shared" si="30"/>
        <v>5.3583258109047543E-2</v>
      </c>
      <c r="Q272" s="26">
        <f t="shared" si="28"/>
        <v>0</v>
      </c>
      <c r="R272" s="26">
        <f t="shared" si="29"/>
        <v>0</v>
      </c>
      <c r="S272" s="11">
        <v>94.543295091386881</v>
      </c>
    </row>
    <row r="273" spans="1:19" x14ac:dyDescent="0.25">
      <c r="A273" s="14" t="s">
        <v>1179</v>
      </c>
      <c r="B273" s="3" t="s">
        <v>1089</v>
      </c>
      <c r="C273" s="3">
        <v>3</v>
      </c>
      <c r="D273" s="10" t="s">
        <v>1090</v>
      </c>
      <c r="E273" s="10" t="s">
        <v>1297</v>
      </c>
      <c r="F273" s="10" t="s">
        <v>1296</v>
      </c>
      <c r="G273" s="10" t="s">
        <v>1296</v>
      </c>
      <c r="H273" s="10">
        <v>2010</v>
      </c>
      <c r="I273" s="11">
        <v>2215217</v>
      </c>
      <c r="J273" s="3" t="s">
        <v>1092</v>
      </c>
      <c r="K273" s="12">
        <v>1</v>
      </c>
      <c r="L273" s="12">
        <v>1</v>
      </c>
      <c r="M273" s="11">
        <v>9090.4333332999995</v>
      </c>
      <c r="N273" s="13">
        <f t="shared" si="27"/>
        <v>1.1000575696835136E-4</v>
      </c>
      <c r="O273" s="11">
        <v>6232.7287412999995</v>
      </c>
      <c r="P273" s="13">
        <f t="shared" si="30"/>
        <v>1.604433694304212E-4</v>
      </c>
      <c r="Q273" s="26">
        <f t="shared" si="28"/>
        <v>243.6866229341604</v>
      </c>
      <c r="R273" s="26">
        <f t="shared" si="29"/>
        <v>355.41687949954934</v>
      </c>
      <c r="S273" s="11">
        <v>145.70952375412142</v>
      </c>
    </row>
    <row r="274" spans="1:19" x14ac:dyDescent="0.25">
      <c r="A274" s="1" t="s">
        <v>1180</v>
      </c>
      <c r="B274" s="3"/>
      <c r="C274" s="3">
        <v>3</v>
      </c>
      <c r="D274" s="10"/>
      <c r="E274" s="10"/>
      <c r="F274" s="10"/>
      <c r="G274" s="10" t="s">
        <v>1296</v>
      </c>
      <c r="H274" s="10">
        <v>2010</v>
      </c>
      <c r="I274" s="11"/>
      <c r="J274" s="3"/>
      <c r="K274" s="12"/>
      <c r="L274" s="12"/>
      <c r="M274" s="11">
        <v>10254.176470000002</v>
      </c>
      <c r="N274" s="13">
        <f t="shared" si="27"/>
        <v>9.752123955791447E-5</v>
      </c>
      <c r="O274" s="11">
        <v>3886.05</v>
      </c>
      <c r="P274" s="13">
        <f t="shared" si="30"/>
        <v>2.5733070856010599E-4</v>
      </c>
      <c r="Q274" s="26">
        <f t="shared" si="28"/>
        <v>0</v>
      </c>
      <c r="R274" s="26">
        <f t="shared" si="29"/>
        <v>0</v>
      </c>
      <c r="S274" s="11">
        <v>302.43724203228953</v>
      </c>
    </row>
    <row r="275" spans="1:19" x14ac:dyDescent="0.25">
      <c r="A275" s="1" t="s">
        <v>1181</v>
      </c>
      <c r="B275" s="3"/>
      <c r="C275" s="3">
        <v>3</v>
      </c>
      <c r="D275" s="10"/>
      <c r="E275" s="10"/>
      <c r="F275" s="10"/>
      <c r="G275" s="10" t="s">
        <v>1296</v>
      </c>
      <c r="H275" s="10">
        <v>2010</v>
      </c>
      <c r="I275" s="11"/>
      <c r="J275" s="3"/>
      <c r="K275" s="12"/>
      <c r="L275" s="12"/>
      <c r="M275" s="11">
        <v>1170</v>
      </c>
      <c r="N275" s="13">
        <f t="shared" si="27"/>
        <v>8.547008547008547E-4</v>
      </c>
      <c r="O275" s="11">
        <v>1410.5505690000002</v>
      </c>
      <c r="P275" s="13">
        <f t="shared" si="30"/>
        <v>7.0894303400192375E-4</v>
      </c>
      <c r="Q275" s="26">
        <f t="shared" si="28"/>
        <v>0</v>
      </c>
      <c r="R275" s="26">
        <f t="shared" si="29"/>
        <v>0</v>
      </c>
      <c r="S275" s="11">
        <v>126.87132018288179</v>
      </c>
    </row>
    <row r="276" spans="1:19" x14ac:dyDescent="0.25">
      <c r="A276" s="1" t="s">
        <v>1182</v>
      </c>
      <c r="B276" s="3"/>
      <c r="C276" s="3">
        <v>3</v>
      </c>
      <c r="D276" s="10"/>
      <c r="E276" s="10"/>
      <c r="F276" s="10"/>
      <c r="G276" s="10" t="s">
        <v>1296</v>
      </c>
      <c r="H276" s="10">
        <v>2010</v>
      </c>
      <c r="I276" s="11"/>
      <c r="J276" s="3"/>
      <c r="K276" s="12"/>
      <c r="L276" s="12"/>
      <c r="M276" s="11">
        <v>0.75504499999999997</v>
      </c>
      <c r="N276" s="13">
        <f t="shared" si="27"/>
        <v>1.3244243720572946</v>
      </c>
      <c r="O276" s="11">
        <v>0.86103388999999986</v>
      </c>
      <c r="P276" s="13">
        <f t="shared" si="30"/>
        <v>1.1613944719411684</v>
      </c>
      <c r="Q276" s="26">
        <f t="shared" si="28"/>
        <v>0</v>
      </c>
      <c r="R276" s="26">
        <f t="shared" si="29"/>
        <v>0</v>
      </c>
      <c r="S276" s="11">
        <v>3822.7971968041261</v>
      </c>
    </row>
    <row r="277" spans="1:19" x14ac:dyDescent="0.25">
      <c r="A277" s="14" t="s">
        <v>1183</v>
      </c>
      <c r="B277" s="3" t="s">
        <v>1089</v>
      </c>
      <c r="C277" s="3">
        <v>3</v>
      </c>
      <c r="D277" s="10" t="s">
        <v>1090</v>
      </c>
      <c r="E277" s="10" t="s">
        <v>1297</v>
      </c>
      <c r="F277" s="10" t="s">
        <v>1296</v>
      </c>
      <c r="G277" s="10" t="s">
        <v>1296</v>
      </c>
      <c r="H277" s="10">
        <v>2010</v>
      </c>
      <c r="I277" s="11">
        <v>8370</v>
      </c>
      <c r="J277" s="3" t="s">
        <v>1092</v>
      </c>
      <c r="K277" s="12">
        <v>1</v>
      </c>
      <c r="L277" s="12">
        <v>1</v>
      </c>
      <c r="M277" s="11">
        <v>3.7329999999999997</v>
      </c>
      <c r="N277" s="13">
        <f t="shared" si="27"/>
        <v>0.26788106080900081</v>
      </c>
      <c r="O277" s="11">
        <v>4.0205135200000006</v>
      </c>
      <c r="P277" s="13">
        <f t="shared" si="30"/>
        <v>0.24872444652294065</v>
      </c>
      <c r="Q277" s="26">
        <f t="shared" si="28"/>
        <v>2242.1644789713368</v>
      </c>
      <c r="R277" s="26">
        <f t="shared" si="29"/>
        <v>2081.8236173970131</v>
      </c>
      <c r="S277" s="11">
        <v>2008.1591894484291</v>
      </c>
    </row>
    <row r="278" spans="1:19" x14ac:dyDescent="0.25">
      <c r="A278" s="1" t="s">
        <v>1184</v>
      </c>
      <c r="B278" s="3" t="s">
        <v>1094</v>
      </c>
      <c r="C278" s="3">
        <v>3</v>
      </c>
      <c r="D278" s="10" t="s">
        <v>1090</v>
      </c>
      <c r="E278" s="10" t="s">
        <v>1298</v>
      </c>
      <c r="F278" s="10" t="s">
        <v>1299</v>
      </c>
      <c r="G278" s="10" t="s">
        <v>1296</v>
      </c>
      <c r="H278" s="10">
        <v>2008</v>
      </c>
      <c r="I278" s="11">
        <v>1874.7</v>
      </c>
      <c r="J278" s="3" t="s">
        <v>1092</v>
      </c>
      <c r="K278" s="12">
        <v>1</v>
      </c>
      <c r="L278" s="12">
        <v>1.0246103363166126</v>
      </c>
      <c r="M278" s="11">
        <v>0.75504499999999997</v>
      </c>
      <c r="N278" s="13">
        <f t="shared" si="27"/>
        <v>1.3244243720572946</v>
      </c>
      <c r="O278" s="11">
        <v>0.8047110999999999</v>
      </c>
      <c r="P278" s="13">
        <f t="shared" si="30"/>
        <v>1.2426820010311777</v>
      </c>
      <c r="Q278" s="26">
        <f t="shared" si="28"/>
        <v>2544.0033342287593</v>
      </c>
      <c r="R278" s="26">
        <f t="shared" si="29"/>
        <v>2386.9895636990141</v>
      </c>
      <c r="S278" s="11">
        <v>2624.8914141753203</v>
      </c>
    </row>
    <row r="279" spans="1:19" x14ac:dyDescent="0.25">
      <c r="A279" s="1" t="s">
        <v>1185</v>
      </c>
      <c r="B279" s="3"/>
      <c r="C279" s="3">
        <v>3</v>
      </c>
      <c r="D279" s="10"/>
      <c r="E279" s="10"/>
      <c r="F279" s="10"/>
      <c r="G279" s="10" t="s">
        <v>1296</v>
      </c>
      <c r="H279" s="10">
        <v>2010</v>
      </c>
      <c r="I279" s="11"/>
      <c r="J279" s="3"/>
      <c r="K279" s="12"/>
      <c r="L279" s="12"/>
      <c r="M279" s="11">
        <v>87.196136809999985</v>
      </c>
      <c r="N279" s="13">
        <f t="shared" si="27"/>
        <v>1.146839798853699E-2</v>
      </c>
      <c r="O279" s="11">
        <v>56.817577599999993</v>
      </c>
      <c r="P279" s="13">
        <f t="shared" si="30"/>
        <v>1.7600187164614357E-2</v>
      </c>
      <c r="Q279" s="26">
        <f t="shared" si="28"/>
        <v>0</v>
      </c>
      <c r="R279" s="26">
        <f t="shared" si="29"/>
        <v>0</v>
      </c>
      <c r="S279" s="11">
        <v>369.60127992604515</v>
      </c>
    </row>
    <row r="280" spans="1:19" x14ac:dyDescent="0.25">
      <c r="A280" s="1" t="s">
        <v>1186</v>
      </c>
      <c r="B280" s="3" t="s">
        <v>1094</v>
      </c>
      <c r="C280" s="3">
        <v>3</v>
      </c>
      <c r="D280" s="10" t="s">
        <v>1090</v>
      </c>
      <c r="E280" s="10" t="s">
        <v>1298</v>
      </c>
      <c r="F280" s="10" t="s">
        <v>1299</v>
      </c>
      <c r="G280" s="10" t="s">
        <v>1296</v>
      </c>
      <c r="H280" s="10">
        <v>2008</v>
      </c>
      <c r="I280" s="11">
        <v>376300</v>
      </c>
      <c r="J280" s="3" t="s">
        <v>1092</v>
      </c>
      <c r="K280" s="12">
        <v>1</v>
      </c>
      <c r="L280" s="12">
        <v>0.81689320811447341</v>
      </c>
      <c r="M280" s="11">
        <v>87.779899999999998</v>
      </c>
      <c r="N280" s="13">
        <f t="shared" si="27"/>
        <v>1.1392129633321525E-2</v>
      </c>
      <c r="O280" s="11">
        <v>111.35566123000001</v>
      </c>
      <c r="P280" s="13">
        <f t="shared" si="30"/>
        <v>8.9802349422949037E-3</v>
      </c>
      <c r="Q280" s="26">
        <f t="shared" si="28"/>
        <v>3501.9054956029386</v>
      </c>
      <c r="R280" s="26">
        <f t="shared" si="29"/>
        <v>2760.4965101734892</v>
      </c>
      <c r="S280" s="11">
        <v>3995.7665318225718</v>
      </c>
    </row>
    <row r="281" spans="1:19" x14ac:dyDescent="0.25">
      <c r="A281" s="1" t="s">
        <v>1187</v>
      </c>
      <c r="B281" s="3" t="s">
        <v>1094</v>
      </c>
      <c r="C281" s="3">
        <v>3</v>
      </c>
      <c r="D281" s="10" t="s">
        <v>1090</v>
      </c>
      <c r="E281" s="10" t="s">
        <v>1301</v>
      </c>
      <c r="F281" s="10" t="s">
        <v>1302</v>
      </c>
      <c r="G281" s="10" t="s">
        <v>1296</v>
      </c>
      <c r="H281" s="10">
        <v>2006</v>
      </c>
      <c r="I281" s="11">
        <v>435</v>
      </c>
      <c r="J281" s="3" t="s">
        <v>1092</v>
      </c>
      <c r="K281" s="12">
        <v>1</v>
      </c>
      <c r="L281" s="12">
        <v>1.4870427322520683</v>
      </c>
      <c r="M281" s="11">
        <v>0.71</v>
      </c>
      <c r="N281" s="13">
        <f t="shared" si="27"/>
        <v>1.4084507042253522</v>
      </c>
      <c r="O281" s="11">
        <v>0.53253821000000001</v>
      </c>
      <c r="P281" s="13">
        <f t="shared" si="30"/>
        <v>1.8777995291643017</v>
      </c>
      <c r="Q281" s="26">
        <f t="shared" si="28"/>
        <v>911.07547680232369</v>
      </c>
      <c r="R281" s="26">
        <f t="shared" si="29"/>
        <v>1214.6801419745068</v>
      </c>
      <c r="S281" s="11">
        <v>250.12049642958934</v>
      </c>
    </row>
    <row r="282" spans="1:19" x14ac:dyDescent="0.25">
      <c r="A282" s="14" t="s">
        <v>472</v>
      </c>
      <c r="B282" s="3" t="s">
        <v>1089</v>
      </c>
      <c r="C282" s="3">
        <v>3</v>
      </c>
      <c r="D282" s="10" t="s">
        <v>1090</v>
      </c>
      <c r="E282" s="10" t="s">
        <v>1300</v>
      </c>
      <c r="F282" s="10" t="s">
        <v>1296</v>
      </c>
      <c r="G282" s="10" t="s">
        <v>1296</v>
      </c>
      <c r="H282" s="10">
        <v>2010</v>
      </c>
      <c r="I282" s="11">
        <v>62719</v>
      </c>
      <c r="J282" s="3" t="s">
        <v>49</v>
      </c>
      <c r="K282" s="12">
        <v>8.3333333333333329E-2</v>
      </c>
      <c r="L282" s="12">
        <v>1</v>
      </c>
      <c r="M282" s="11">
        <v>147.35499999999999</v>
      </c>
      <c r="N282" s="13">
        <f t="shared" si="27"/>
        <v>6.786332326694039E-3</v>
      </c>
      <c r="O282" s="11">
        <v>110.26331077999998</v>
      </c>
      <c r="P282" s="13">
        <f t="shared" si="30"/>
        <v>9.0691998356119026E-3</v>
      </c>
      <c r="Q282" s="26">
        <f t="shared" si="28"/>
        <v>35.469331433160285</v>
      </c>
      <c r="R282" s="26">
        <f t="shared" si="29"/>
        <v>47.40092870747857</v>
      </c>
      <c r="S282" s="11">
        <v>445.99766164023026</v>
      </c>
    </row>
    <row r="283" spans="1:19" x14ac:dyDescent="0.25">
      <c r="A283" s="1" t="s">
        <v>1188</v>
      </c>
      <c r="B283" s="3"/>
      <c r="C283" s="3">
        <v>3</v>
      </c>
      <c r="D283" s="10"/>
      <c r="E283" s="10"/>
      <c r="F283" s="10"/>
      <c r="G283" s="10" t="s">
        <v>1296</v>
      </c>
      <c r="H283" s="10">
        <v>2010</v>
      </c>
      <c r="I283" s="11"/>
      <c r="J283" s="3"/>
      <c r="K283" s="12"/>
      <c r="L283" s="12"/>
      <c r="M283" s="11">
        <v>79.233151699999993</v>
      </c>
      <c r="N283" s="13">
        <f t="shared" si="27"/>
        <v>1.2620979710441078E-2</v>
      </c>
      <c r="O283" s="11">
        <v>38.21991646</v>
      </c>
      <c r="P283" s="13">
        <f t="shared" si="30"/>
        <v>2.6164369067801986E-2</v>
      </c>
      <c r="Q283" s="26">
        <f t="shared" si="28"/>
        <v>0</v>
      </c>
      <c r="R283" s="26">
        <f t="shared" si="29"/>
        <v>0</v>
      </c>
      <c r="S283" s="11">
        <v>53.65319907531628</v>
      </c>
    </row>
    <row r="284" spans="1:19" x14ac:dyDescent="0.25">
      <c r="A284" s="1" t="s">
        <v>1189</v>
      </c>
      <c r="B284" s="3"/>
      <c r="C284" s="3">
        <v>3</v>
      </c>
      <c r="D284" s="10"/>
      <c r="E284" s="10"/>
      <c r="F284" s="10"/>
      <c r="G284" s="10" t="s">
        <v>1296</v>
      </c>
      <c r="H284" s="10">
        <v>2010</v>
      </c>
      <c r="I284" s="11"/>
      <c r="J284" s="3"/>
      <c r="K284" s="12"/>
      <c r="L284" s="12"/>
      <c r="M284" s="11">
        <v>1.09015949</v>
      </c>
      <c r="N284" s="13">
        <f t="shared" si="27"/>
        <v>0.91729697275762834</v>
      </c>
      <c r="O284" s="11">
        <v>0.67885594999999999</v>
      </c>
      <c r="P284" s="13">
        <f t="shared" si="30"/>
        <v>1.4730665614700733</v>
      </c>
      <c r="Q284" s="26">
        <f t="shared" si="28"/>
        <v>0</v>
      </c>
      <c r="R284" s="26">
        <f t="shared" si="29"/>
        <v>0</v>
      </c>
      <c r="S284" s="11">
        <v>96.285257598976287</v>
      </c>
    </row>
    <row r="285" spans="1:19" ht="30" x14ac:dyDescent="0.25">
      <c r="A285" s="1" t="s">
        <v>1190</v>
      </c>
      <c r="B285" s="3"/>
      <c r="C285" s="3">
        <v>3</v>
      </c>
      <c r="D285" s="10"/>
      <c r="E285" s="10"/>
      <c r="F285" s="10"/>
      <c r="G285" s="10" t="s">
        <v>1296</v>
      </c>
      <c r="H285" s="10">
        <v>2010</v>
      </c>
      <c r="I285" s="11"/>
      <c r="J285" s="3"/>
      <c r="K285" s="12"/>
      <c r="L285" s="12"/>
      <c r="M285" s="11"/>
      <c r="N285" s="13"/>
      <c r="O285" s="11"/>
      <c r="P285" s="13"/>
      <c r="Q285" s="26">
        <f t="shared" si="28"/>
        <v>0</v>
      </c>
      <c r="R285" s="26">
        <f t="shared" si="29"/>
        <v>0</v>
      </c>
      <c r="S285" s="11"/>
    </row>
    <row r="286" spans="1:19" x14ac:dyDescent="0.25">
      <c r="A286" s="14" t="s">
        <v>1191</v>
      </c>
      <c r="B286" s="3" t="s">
        <v>1089</v>
      </c>
      <c r="C286" s="3">
        <v>3</v>
      </c>
      <c r="D286" s="10" t="s">
        <v>1090</v>
      </c>
      <c r="E286" s="10" t="s">
        <v>1300</v>
      </c>
      <c r="F286" s="10" t="s">
        <v>1310</v>
      </c>
      <c r="G286" s="10" t="s">
        <v>1310</v>
      </c>
      <c r="H286" s="10">
        <v>2010</v>
      </c>
      <c r="I286" s="11">
        <v>2447381</v>
      </c>
      <c r="J286" s="3" t="s">
        <v>1092</v>
      </c>
      <c r="K286" s="12">
        <v>1</v>
      </c>
      <c r="L286" s="12">
        <v>1</v>
      </c>
      <c r="M286" s="11">
        <v>1156.06</v>
      </c>
      <c r="N286" s="13">
        <f t="shared" ref="N286:N317" si="31">1/M286</f>
        <v>8.6500700655675318E-4</v>
      </c>
      <c r="O286" s="11">
        <v>824.5736859000001</v>
      </c>
      <c r="P286" s="13">
        <f t="shared" ref="P286:P317" si="32">1/O286</f>
        <v>1.2127478927593071E-3</v>
      </c>
      <c r="Q286" s="26">
        <f t="shared" si="28"/>
        <v>2117.0017127138731</v>
      </c>
      <c r="R286" s="26">
        <f t="shared" si="29"/>
        <v>2968.0561505291657</v>
      </c>
      <c r="S286" s="11">
        <v>1906.1978338713832</v>
      </c>
    </row>
    <row r="287" spans="1:19" x14ac:dyDescent="0.25">
      <c r="A287" s="1" t="s">
        <v>1192</v>
      </c>
      <c r="B287" s="3" t="s">
        <v>1094</v>
      </c>
      <c r="C287" s="3">
        <v>3</v>
      </c>
      <c r="D287" s="10" t="s">
        <v>1090</v>
      </c>
      <c r="E287" s="10" t="s">
        <v>1298</v>
      </c>
      <c r="F287" s="10" t="s">
        <v>1299</v>
      </c>
      <c r="G287" s="10" t="s">
        <v>1296</v>
      </c>
      <c r="H287" s="10">
        <v>2004</v>
      </c>
      <c r="I287" s="11">
        <v>675</v>
      </c>
      <c r="J287" s="3" t="s">
        <v>1092</v>
      </c>
      <c r="K287" s="12">
        <v>1</v>
      </c>
      <c r="L287" s="12">
        <v>1.6687903388662526</v>
      </c>
      <c r="M287" s="11">
        <v>0.28999999999999998</v>
      </c>
      <c r="N287" s="13">
        <f t="shared" si="31"/>
        <v>3.4482758620689657</v>
      </c>
      <c r="O287" s="11">
        <v>0.26500586166655399</v>
      </c>
      <c r="P287" s="13">
        <f t="shared" si="32"/>
        <v>3.7735014377087968</v>
      </c>
      <c r="Q287" s="26">
        <f t="shared" si="28"/>
        <v>3884.2533749473123</v>
      </c>
      <c r="R287" s="26">
        <f t="shared" si="29"/>
        <v>4250.5983514887885</v>
      </c>
      <c r="S287" s="11">
        <v>3086.9312299308913</v>
      </c>
    </row>
    <row r="288" spans="1:19" x14ac:dyDescent="0.25">
      <c r="A288" s="1" t="s">
        <v>1193</v>
      </c>
      <c r="B288" s="3" t="s">
        <v>1094</v>
      </c>
      <c r="C288" s="3">
        <v>3</v>
      </c>
      <c r="D288" s="10" t="s">
        <v>1090</v>
      </c>
      <c r="E288" s="10" t="s">
        <v>1303</v>
      </c>
      <c r="F288" s="10" t="s">
        <v>1311</v>
      </c>
      <c r="G288" s="10" t="s">
        <v>1296</v>
      </c>
      <c r="H288" s="10">
        <v>2002</v>
      </c>
      <c r="I288" s="11">
        <v>2284.5</v>
      </c>
      <c r="J288" s="3" t="s">
        <v>1092</v>
      </c>
      <c r="K288" s="12">
        <v>1</v>
      </c>
      <c r="L288" s="12">
        <v>2.0583659753142016</v>
      </c>
      <c r="M288" s="11">
        <v>45.964300000000001</v>
      </c>
      <c r="N288" s="13">
        <f t="shared" si="31"/>
        <v>2.1756014994245534E-2</v>
      </c>
      <c r="O288" s="11">
        <v>17.985888490000001</v>
      </c>
      <c r="P288" s="13">
        <f t="shared" si="32"/>
        <v>5.5599143770739566E-2</v>
      </c>
      <c r="Q288" s="26">
        <f t="shared" si="28"/>
        <v>102.30411581608539</v>
      </c>
      <c r="R288" s="26">
        <f t="shared" si="29"/>
        <v>261.44591484706206</v>
      </c>
      <c r="S288" s="11">
        <v>52.991926883928876</v>
      </c>
    </row>
    <row r="289" spans="1:19" ht="30" x14ac:dyDescent="0.25">
      <c r="A289" s="1" t="s">
        <v>477</v>
      </c>
      <c r="B289" s="3"/>
      <c r="C289" s="3">
        <v>3</v>
      </c>
      <c r="D289" s="10"/>
      <c r="E289" s="10"/>
      <c r="F289" s="10"/>
      <c r="G289" s="10" t="s">
        <v>1296</v>
      </c>
      <c r="H289" s="10">
        <v>2010</v>
      </c>
      <c r="I289" s="11"/>
      <c r="J289" s="3"/>
      <c r="K289" s="12"/>
      <c r="L289" s="12"/>
      <c r="M289" s="11">
        <v>8258.770086200002</v>
      </c>
      <c r="N289" s="13">
        <f t="shared" si="31"/>
        <v>1.2108340461867933E-4</v>
      </c>
      <c r="O289" s="11">
        <v>3726.5555007000003</v>
      </c>
      <c r="P289" s="13">
        <f t="shared" si="32"/>
        <v>2.6834431952299086E-4</v>
      </c>
      <c r="Q289" s="26">
        <f t="shared" si="28"/>
        <v>0</v>
      </c>
      <c r="R289" s="26">
        <f t="shared" si="29"/>
        <v>0</v>
      </c>
      <c r="S289" s="11">
        <v>59.987413116662857</v>
      </c>
    </row>
    <row r="290" spans="1:19" x14ac:dyDescent="0.25">
      <c r="A290" s="1" t="s">
        <v>1194</v>
      </c>
      <c r="B290" s="3" t="s">
        <v>1094</v>
      </c>
      <c r="C290" s="3">
        <v>3</v>
      </c>
      <c r="D290" s="10" t="s">
        <v>1090</v>
      </c>
      <c r="E290" s="10" t="s">
        <v>1301</v>
      </c>
      <c r="F290" s="10" t="s">
        <v>1302</v>
      </c>
      <c r="G290" s="10" t="s">
        <v>1296</v>
      </c>
      <c r="H290" s="10">
        <v>2005</v>
      </c>
      <c r="I290" s="11">
        <v>262.68</v>
      </c>
      <c r="J290" s="3" t="s">
        <v>1092</v>
      </c>
      <c r="K290" s="12">
        <v>1</v>
      </c>
      <c r="L290" s="12">
        <v>1.5243841744231237</v>
      </c>
      <c r="M290" s="11">
        <v>0.53047500000000003</v>
      </c>
      <c r="N290" s="13">
        <f t="shared" si="31"/>
        <v>1.885102973749941</v>
      </c>
      <c r="O290" s="11">
        <v>0.34510330925583699</v>
      </c>
      <c r="P290" s="13">
        <f t="shared" si="32"/>
        <v>2.897683021806857</v>
      </c>
      <c r="Q290" s="26">
        <f t="shared" si="28"/>
        <v>754.84280114513615</v>
      </c>
      <c r="R290" s="26">
        <f t="shared" si="29"/>
        <v>1160.3054047813175</v>
      </c>
      <c r="S290" s="11">
        <v>586.17988120283314</v>
      </c>
    </row>
    <row r="291" spans="1:19" x14ac:dyDescent="0.25">
      <c r="A291" s="1" t="s">
        <v>1195</v>
      </c>
      <c r="B291" s="3"/>
      <c r="C291" s="3">
        <v>3</v>
      </c>
      <c r="D291" s="10"/>
      <c r="E291" s="10"/>
      <c r="F291" s="10"/>
      <c r="G291" s="10" t="s">
        <v>1296</v>
      </c>
      <c r="H291" s="10">
        <v>2010</v>
      </c>
      <c r="I291" s="11"/>
      <c r="J291" s="3"/>
      <c r="K291" s="12"/>
      <c r="L291" s="12"/>
      <c r="M291" s="11">
        <v>1507.5</v>
      </c>
      <c r="N291" s="13">
        <f t="shared" si="31"/>
        <v>6.6334991708126036E-4</v>
      </c>
      <c r="O291" s="11">
        <v>945.22647496000013</v>
      </c>
      <c r="P291" s="13">
        <f t="shared" si="32"/>
        <v>1.0579475146866974E-3</v>
      </c>
      <c r="Q291" s="26">
        <f t="shared" si="28"/>
        <v>0</v>
      </c>
      <c r="R291" s="26">
        <f t="shared" si="29"/>
        <v>0</v>
      </c>
      <c r="S291" s="11">
        <v>656.14103740549933</v>
      </c>
    </row>
    <row r="292" spans="1:19" x14ac:dyDescent="0.25">
      <c r="A292" s="1" t="s">
        <v>1196</v>
      </c>
      <c r="B292" s="3"/>
      <c r="C292" s="3">
        <v>3</v>
      </c>
      <c r="D292" s="10"/>
      <c r="E292" s="10"/>
      <c r="F292" s="10"/>
      <c r="G292" s="10" t="s">
        <v>1296</v>
      </c>
      <c r="H292" s="10">
        <v>2010</v>
      </c>
      <c r="I292" s="11"/>
      <c r="J292" s="3"/>
      <c r="K292" s="12"/>
      <c r="L292" s="12"/>
      <c r="M292" s="11">
        <v>7.3212219599999981</v>
      </c>
      <c r="N292" s="13">
        <f t="shared" si="31"/>
        <v>0.13658922041478444</v>
      </c>
      <c r="O292" s="11">
        <v>4.5171164900000003</v>
      </c>
      <c r="P292" s="13">
        <f t="shared" si="32"/>
        <v>0.22138016635475344</v>
      </c>
      <c r="Q292" s="26">
        <f t="shared" si="28"/>
        <v>0</v>
      </c>
      <c r="R292" s="26">
        <f t="shared" si="29"/>
        <v>0</v>
      </c>
      <c r="S292" s="11">
        <v>75.236588519778707</v>
      </c>
    </row>
    <row r="293" spans="1:19" x14ac:dyDescent="0.25">
      <c r="A293" s="1" t="s">
        <v>1197</v>
      </c>
      <c r="B293" s="3"/>
      <c r="C293" s="3">
        <v>3</v>
      </c>
      <c r="D293" s="10"/>
      <c r="E293" s="10"/>
      <c r="F293" s="10"/>
      <c r="G293" s="10" t="s">
        <v>1296</v>
      </c>
      <c r="H293" s="10">
        <v>2010</v>
      </c>
      <c r="I293" s="11"/>
      <c r="J293" s="3"/>
      <c r="K293" s="12"/>
      <c r="L293" s="12"/>
      <c r="M293" s="11">
        <v>71.403333329999995</v>
      </c>
      <c r="N293" s="13">
        <f t="shared" si="31"/>
        <v>1.4004948415760467E-2</v>
      </c>
      <c r="O293" s="11">
        <v>42.658946379999996</v>
      </c>
      <c r="P293" s="13">
        <f t="shared" si="32"/>
        <v>2.3441741647628571E-2</v>
      </c>
      <c r="Q293" s="26">
        <f t="shared" si="28"/>
        <v>0</v>
      </c>
      <c r="R293" s="26">
        <f t="shared" si="29"/>
        <v>0</v>
      </c>
      <c r="S293" s="11">
        <v>22.235938070291326</v>
      </c>
    </row>
    <row r="294" spans="1:19" x14ac:dyDescent="0.25">
      <c r="A294" s="1" t="s">
        <v>1198</v>
      </c>
      <c r="B294" s="3"/>
      <c r="C294" s="3">
        <v>3</v>
      </c>
      <c r="D294" s="10"/>
      <c r="E294" s="10"/>
      <c r="F294" s="10"/>
      <c r="G294" s="10" t="s">
        <v>1296</v>
      </c>
      <c r="H294" s="10">
        <v>2010</v>
      </c>
      <c r="I294" s="11"/>
      <c r="J294" s="3"/>
      <c r="K294" s="12"/>
      <c r="L294" s="12"/>
      <c r="M294" s="11">
        <v>1.2667894099999999</v>
      </c>
      <c r="N294" s="13">
        <f t="shared" si="31"/>
        <v>0.78939718954549842</v>
      </c>
      <c r="O294" s="11">
        <v>0.86</v>
      </c>
      <c r="P294" s="13">
        <f t="shared" si="32"/>
        <v>1.1627906976744187</v>
      </c>
      <c r="Q294" s="26">
        <f t="shared" si="28"/>
        <v>0</v>
      </c>
      <c r="R294" s="26">
        <f t="shared" si="29"/>
        <v>0</v>
      </c>
      <c r="S294" s="11">
        <v>893.28872285941577</v>
      </c>
    </row>
    <row r="295" spans="1:19" x14ac:dyDescent="0.25">
      <c r="A295" s="1" t="s">
        <v>1199</v>
      </c>
      <c r="B295" s="3" t="s">
        <v>1094</v>
      </c>
      <c r="C295" s="3">
        <v>3</v>
      </c>
      <c r="D295" s="10" t="s">
        <v>1090</v>
      </c>
      <c r="E295" s="10" t="s">
        <v>1301</v>
      </c>
      <c r="F295" s="10" t="s">
        <v>1302</v>
      </c>
      <c r="G295" s="10" t="s">
        <v>1296</v>
      </c>
      <c r="H295" s="10">
        <v>2006</v>
      </c>
      <c r="I295" s="10">
        <v>1236</v>
      </c>
      <c r="J295" s="3" t="s">
        <v>1092</v>
      </c>
      <c r="K295" s="12">
        <v>1</v>
      </c>
      <c r="L295" s="12">
        <v>1.1413234569634576</v>
      </c>
      <c r="M295" s="11">
        <v>2.6063333300000004</v>
      </c>
      <c r="N295" s="13">
        <f t="shared" si="31"/>
        <v>0.38368077808374568</v>
      </c>
      <c r="O295" s="11">
        <v>1.5888070700000001</v>
      </c>
      <c r="P295" s="13">
        <f t="shared" si="32"/>
        <v>0.62940304010605885</v>
      </c>
      <c r="Q295" s="26">
        <f t="shared" si="28"/>
        <v>541.2491858080308</v>
      </c>
      <c r="R295" s="26">
        <f t="shared" si="29"/>
        <v>887.88363259664595</v>
      </c>
      <c r="S295" s="11">
        <v>792.97341837436909</v>
      </c>
    </row>
    <row r="296" spans="1:19" x14ac:dyDescent="0.25">
      <c r="A296" s="1" t="s">
        <v>1200</v>
      </c>
      <c r="B296" s="3" t="s">
        <v>1094</v>
      </c>
      <c r="C296" s="3">
        <v>3</v>
      </c>
      <c r="D296" s="10" t="s">
        <v>1090</v>
      </c>
      <c r="E296" s="10" t="s">
        <v>1301</v>
      </c>
      <c r="F296" s="10" t="s">
        <v>1302</v>
      </c>
      <c r="G296" s="10" t="s">
        <v>1296</v>
      </c>
      <c r="H296" s="10">
        <v>2006</v>
      </c>
      <c r="I296" s="10">
        <v>4662.3999999999996</v>
      </c>
      <c r="J296" s="3" t="s">
        <v>1092</v>
      </c>
      <c r="K296" s="12">
        <v>1</v>
      </c>
      <c r="L296" s="12">
        <v>1.1264044943820224</v>
      </c>
      <c r="M296" s="11">
        <v>0.75504499999999997</v>
      </c>
      <c r="N296" s="13">
        <f t="shared" si="31"/>
        <v>1.3244243720572946</v>
      </c>
      <c r="O296" s="11">
        <v>0.92171775</v>
      </c>
      <c r="P296" s="13">
        <f t="shared" si="32"/>
        <v>1.0849308261666872</v>
      </c>
      <c r="Q296" s="26">
        <f t="shared" si="28"/>
        <v>6955.5434637759872</v>
      </c>
      <c r="R296" s="26">
        <f t="shared" si="29"/>
        <v>5697.7836377857984</v>
      </c>
      <c r="S296" s="11">
        <v>7534.2929048600454</v>
      </c>
    </row>
    <row r="297" spans="1:19" ht="30" x14ac:dyDescent="0.25">
      <c r="A297" s="14" t="s">
        <v>1201</v>
      </c>
      <c r="B297" s="3" t="s">
        <v>1089</v>
      </c>
      <c r="C297" s="3">
        <v>3</v>
      </c>
      <c r="D297" s="10" t="s">
        <v>1090</v>
      </c>
      <c r="E297" s="10" t="s">
        <v>1300</v>
      </c>
      <c r="F297" s="10" t="s">
        <v>1296</v>
      </c>
      <c r="G297" s="10" t="s">
        <v>1296</v>
      </c>
      <c r="H297" s="10">
        <v>2010</v>
      </c>
      <c r="I297" s="11">
        <v>31954.798999999999</v>
      </c>
      <c r="J297" s="3" t="s">
        <v>1092</v>
      </c>
      <c r="K297" s="12">
        <v>1</v>
      </c>
      <c r="L297" s="12">
        <v>1</v>
      </c>
      <c r="M297" s="11">
        <v>46.405100000000004</v>
      </c>
      <c r="N297" s="13">
        <f t="shared" si="31"/>
        <v>2.154935556652178E-2</v>
      </c>
      <c r="O297" s="11">
        <v>18.598958649999997</v>
      </c>
      <c r="P297" s="13">
        <f t="shared" si="32"/>
        <v>5.3766451058807001E-2</v>
      </c>
      <c r="Q297" s="26">
        <f t="shared" si="28"/>
        <v>688.60532570773455</v>
      </c>
      <c r="R297" s="26">
        <f t="shared" si="29"/>
        <v>1718.0961365275148</v>
      </c>
      <c r="S297" s="11">
        <v>320.62989602784353</v>
      </c>
    </row>
    <row r="298" spans="1:19" x14ac:dyDescent="0.25">
      <c r="A298" s="1" t="s">
        <v>1202</v>
      </c>
      <c r="B298" s="3" t="s">
        <v>1094</v>
      </c>
      <c r="C298" s="3">
        <v>3</v>
      </c>
      <c r="D298" s="10" t="s">
        <v>1090</v>
      </c>
      <c r="E298" s="10" t="s">
        <v>1312</v>
      </c>
      <c r="F298" s="10" t="s">
        <v>1313</v>
      </c>
      <c r="G298" s="10" t="s">
        <v>1296</v>
      </c>
      <c r="H298" s="10">
        <v>2005</v>
      </c>
      <c r="I298" s="10">
        <v>110000</v>
      </c>
      <c r="J298" s="3" t="s">
        <v>1092</v>
      </c>
      <c r="K298" s="12">
        <v>1</v>
      </c>
      <c r="L298" s="12">
        <v>1.5885044879000003</v>
      </c>
      <c r="M298" s="11">
        <v>2089.9499999999998</v>
      </c>
      <c r="N298" s="13">
        <f t="shared" si="31"/>
        <v>4.7848034641977084E-4</v>
      </c>
      <c r="O298" s="11">
        <v>929.69817512000009</v>
      </c>
      <c r="P298" s="13">
        <f t="shared" si="32"/>
        <v>1.0756179013376311E-3</v>
      </c>
      <c r="Q298" s="26">
        <f t="shared" si="28"/>
        <v>83.60749954257281</v>
      </c>
      <c r="R298" s="26">
        <f t="shared" si="29"/>
        <v>187.94862498944477</v>
      </c>
      <c r="S298" s="11">
        <v>25.612298909625569</v>
      </c>
    </row>
    <row r="299" spans="1:19" x14ac:dyDescent="0.25">
      <c r="A299" s="1" t="s">
        <v>1203</v>
      </c>
      <c r="B299" s="3" t="s">
        <v>1094</v>
      </c>
      <c r="C299" s="3">
        <v>3</v>
      </c>
      <c r="D299" s="10" t="s">
        <v>1090</v>
      </c>
      <c r="E299" s="10" t="s">
        <v>1298</v>
      </c>
      <c r="F299" s="10" t="s">
        <v>1299</v>
      </c>
      <c r="G299" s="10" t="s">
        <v>1296</v>
      </c>
      <c r="H299" s="10">
        <v>2002</v>
      </c>
      <c r="I299" s="11">
        <v>5266.71</v>
      </c>
      <c r="J299" s="3" t="s">
        <v>1092</v>
      </c>
      <c r="K299" s="12">
        <v>1</v>
      </c>
      <c r="L299" s="12">
        <v>2.484651706692</v>
      </c>
      <c r="M299" s="11">
        <v>150.48665586999999</v>
      </c>
      <c r="N299" s="13">
        <f t="shared" si="31"/>
        <v>6.6451074629757471E-3</v>
      </c>
      <c r="O299" s="11">
        <v>62.950673080000001</v>
      </c>
      <c r="P299" s="13">
        <f t="shared" si="32"/>
        <v>1.5885453658758559E-2</v>
      </c>
      <c r="Q299" s="26">
        <f t="shared" si="28"/>
        <v>86.95747748861065</v>
      </c>
      <c r="R299" s="26">
        <f t="shared" si="29"/>
        <v>207.87609329485221</v>
      </c>
      <c r="S299" s="11">
        <v>24.048258938194735</v>
      </c>
    </row>
    <row r="300" spans="1:19" x14ac:dyDescent="0.25">
      <c r="A300" s="1" t="s">
        <v>1206</v>
      </c>
      <c r="B300" s="3"/>
      <c r="C300" s="3">
        <v>3</v>
      </c>
      <c r="D300" s="10"/>
      <c r="E300" s="10"/>
      <c r="F300" s="10"/>
      <c r="G300" s="10" t="s">
        <v>1296</v>
      </c>
      <c r="H300" s="10">
        <v>2010</v>
      </c>
      <c r="I300" s="11"/>
      <c r="J300" s="3"/>
      <c r="K300" s="12"/>
      <c r="L300" s="12"/>
      <c r="M300" s="11">
        <v>3.2210869100000004</v>
      </c>
      <c r="N300" s="13">
        <f t="shared" si="31"/>
        <v>0.31045421248816907</v>
      </c>
      <c r="O300" s="11">
        <v>1.8402483800000002</v>
      </c>
      <c r="P300" s="13">
        <f t="shared" si="32"/>
        <v>0.54340490711367984</v>
      </c>
      <c r="Q300" s="26">
        <f t="shared" si="28"/>
        <v>0</v>
      </c>
      <c r="R300" s="26">
        <f t="shared" si="29"/>
        <v>0</v>
      </c>
      <c r="S300" s="11">
        <v>580.38910311730183</v>
      </c>
    </row>
    <row r="301" spans="1:19" x14ac:dyDescent="0.25">
      <c r="A301" s="1" t="s">
        <v>1207</v>
      </c>
      <c r="B301" s="3"/>
      <c r="C301" s="3">
        <v>3</v>
      </c>
      <c r="D301" s="10"/>
      <c r="E301" s="10"/>
      <c r="F301" s="10"/>
      <c r="G301" s="10" t="s">
        <v>1296</v>
      </c>
      <c r="H301" s="10">
        <v>2010</v>
      </c>
      <c r="I301" s="11"/>
      <c r="J301" s="3"/>
      <c r="K301" s="12"/>
      <c r="L301" s="12">
        <v>1.0935469134989728</v>
      </c>
      <c r="M301" s="11">
        <v>12.8</v>
      </c>
      <c r="N301" s="13">
        <f t="shared" si="31"/>
        <v>7.8125E-2</v>
      </c>
      <c r="O301" s="11">
        <v>10.297316519999999</v>
      </c>
      <c r="P301" s="13">
        <f t="shared" si="32"/>
        <v>9.7112679605190974E-2</v>
      </c>
      <c r="Q301" s="26">
        <f t="shared" si="28"/>
        <v>0</v>
      </c>
      <c r="R301" s="26">
        <f t="shared" si="29"/>
        <v>0</v>
      </c>
      <c r="S301" s="11">
        <v>444.70424294937197</v>
      </c>
    </row>
    <row r="302" spans="1:19" x14ac:dyDescent="0.25">
      <c r="A302" s="1" t="s">
        <v>1210</v>
      </c>
      <c r="B302" s="3"/>
      <c r="C302" s="3">
        <v>3</v>
      </c>
      <c r="D302" s="10"/>
      <c r="E302" s="10"/>
      <c r="F302" s="10"/>
      <c r="G302" s="10" t="s">
        <v>1296</v>
      </c>
      <c r="H302" s="10">
        <v>2010</v>
      </c>
      <c r="I302" s="11"/>
      <c r="J302" s="3"/>
      <c r="K302" s="12"/>
      <c r="L302" s="12"/>
      <c r="M302" s="11">
        <v>495.27702157000004</v>
      </c>
      <c r="N302" s="13">
        <f t="shared" si="31"/>
        <v>2.0190720676482362E-3</v>
      </c>
      <c r="O302" s="11">
        <v>274.52297779999998</v>
      </c>
      <c r="P302" s="13">
        <f t="shared" si="32"/>
        <v>3.6426823285027037E-3</v>
      </c>
      <c r="Q302" s="26">
        <f t="shared" si="28"/>
        <v>0</v>
      </c>
      <c r="R302" s="26">
        <f t="shared" si="29"/>
        <v>0</v>
      </c>
      <c r="S302" s="11">
        <v>41.728935324268939</v>
      </c>
    </row>
    <row r="303" spans="1:19" x14ac:dyDescent="0.25">
      <c r="A303" s="1" t="s">
        <v>1211</v>
      </c>
      <c r="B303" s="3"/>
      <c r="C303" s="3">
        <v>3</v>
      </c>
      <c r="D303" s="10"/>
      <c r="E303" s="10"/>
      <c r="F303" s="10"/>
      <c r="G303" s="10" t="s">
        <v>1296</v>
      </c>
      <c r="H303" s="10">
        <v>2010</v>
      </c>
      <c r="I303" s="11"/>
      <c r="J303" s="3"/>
      <c r="K303" s="12"/>
      <c r="L303" s="12"/>
      <c r="M303" s="11">
        <v>0.75504499999999997</v>
      </c>
      <c r="N303" s="13">
        <f t="shared" si="31"/>
        <v>1.3244243720572946</v>
      </c>
      <c r="O303" s="11">
        <v>0.55551328</v>
      </c>
      <c r="P303" s="13">
        <f t="shared" si="32"/>
        <v>1.8001369832238754</v>
      </c>
      <c r="Q303" s="26">
        <f t="shared" si="28"/>
        <v>0</v>
      </c>
      <c r="R303" s="26">
        <f t="shared" si="29"/>
        <v>0</v>
      </c>
      <c r="S303" s="11">
        <v>1496.0421179891937</v>
      </c>
    </row>
    <row r="304" spans="1:19" x14ac:dyDescent="0.25">
      <c r="A304" s="1" t="s">
        <v>1212</v>
      </c>
      <c r="B304" s="3"/>
      <c r="C304" s="3">
        <v>3</v>
      </c>
      <c r="D304" s="10"/>
      <c r="E304" s="10"/>
      <c r="F304" s="10"/>
      <c r="G304" s="10" t="s">
        <v>1296</v>
      </c>
      <c r="H304" s="10">
        <v>2010</v>
      </c>
      <c r="I304" s="11"/>
      <c r="J304" s="3"/>
      <c r="K304" s="12"/>
      <c r="L304" s="12"/>
      <c r="M304" s="11">
        <v>1</v>
      </c>
      <c r="N304" s="13">
        <f t="shared" si="31"/>
        <v>1</v>
      </c>
      <c r="O304" s="11">
        <v>1.3800000000000001</v>
      </c>
      <c r="P304" s="13">
        <f t="shared" si="32"/>
        <v>0.72463768115942018</v>
      </c>
      <c r="Q304" s="26">
        <f t="shared" si="28"/>
        <v>0</v>
      </c>
      <c r="R304" s="26">
        <f t="shared" si="29"/>
        <v>0</v>
      </c>
      <c r="S304" s="11">
        <v>251.62667780709296</v>
      </c>
    </row>
    <row r="305" spans="1:19" x14ac:dyDescent="0.25">
      <c r="A305" s="1" t="s">
        <v>1213</v>
      </c>
      <c r="B305" s="3"/>
      <c r="C305" s="3">
        <v>3</v>
      </c>
      <c r="D305" s="10"/>
      <c r="E305" s="10"/>
      <c r="F305" s="10"/>
      <c r="G305" s="10" t="s">
        <v>1296</v>
      </c>
      <c r="H305" s="10">
        <v>2010</v>
      </c>
      <c r="I305" s="11"/>
      <c r="J305" s="3"/>
      <c r="K305" s="12"/>
      <c r="L305" s="12"/>
      <c r="M305" s="11">
        <v>275.89416666999995</v>
      </c>
      <c r="N305" s="13">
        <f t="shared" si="31"/>
        <v>3.6245782651726415E-3</v>
      </c>
      <c r="O305" s="11">
        <v>119.82356625999998</v>
      </c>
      <c r="P305" s="13">
        <f t="shared" si="32"/>
        <v>8.3456037173033487E-3</v>
      </c>
      <c r="Q305" s="26">
        <f t="shared" si="28"/>
        <v>0</v>
      </c>
      <c r="R305" s="26">
        <f t="shared" si="29"/>
        <v>0</v>
      </c>
      <c r="S305" s="11">
        <v>54.606113669020111</v>
      </c>
    </row>
    <row r="306" spans="1:19" x14ac:dyDescent="0.25">
      <c r="A306" s="14" t="s">
        <v>1214</v>
      </c>
      <c r="B306" s="3" t="s">
        <v>1089</v>
      </c>
      <c r="C306" s="3">
        <v>3</v>
      </c>
      <c r="D306" s="10" t="s">
        <v>1090</v>
      </c>
      <c r="E306" s="10" t="s">
        <v>1300</v>
      </c>
      <c r="F306" s="10" t="s">
        <v>1296</v>
      </c>
      <c r="G306" s="10" t="s">
        <v>1296</v>
      </c>
      <c r="H306" s="10">
        <v>2010</v>
      </c>
      <c r="I306" s="11">
        <v>22300</v>
      </c>
      <c r="J306" s="3" t="s">
        <v>49</v>
      </c>
      <c r="K306" s="12">
        <v>8.3333333333333329E-2</v>
      </c>
      <c r="L306" s="12">
        <v>1</v>
      </c>
      <c r="M306" s="11">
        <v>30.784399999999998</v>
      </c>
      <c r="N306" s="13">
        <f t="shared" si="31"/>
        <v>3.2483985395200171E-2</v>
      </c>
      <c r="O306" s="11">
        <v>16.56727605</v>
      </c>
      <c r="P306" s="13">
        <f t="shared" si="32"/>
        <v>6.0359952775700866E-2</v>
      </c>
      <c r="Q306" s="26">
        <f t="shared" si="28"/>
        <v>60.366072859413649</v>
      </c>
      <c r="R306" s="26">
        <f t="shared" si="29"/>
        <v>112.16891224151077</v>
      </c>
      <c r="S306" s="11">
        <v>576.69414706057535</v>
      </c>
    </row>
    <row r="307" spans="1:19" x14ac:dyDescent="0.25">
      <c r="A307" s="1" t="s">
        <v>1215</v>
      </c>
      <c r="B307" s="3" t="s">
        <v>1094</v>
      </c>
      <c r="C307" s="3">
        <v>3</v>
      </c>
      <c r="D307" s="10" t="s">
        <v>1090</v>
      </c>
      <c r="E307" s="10" t="s">
        <v>1314</v>
      </c>
      <c r="F307" s="10" t="s">
        <v>1315</v>
      </c>
      <c r="G307" s="10" t="s">
        <v>1296</v>
      </c>
      <c r="H307" s="10">
        <v>2008</v>
      </c>
      <c r="I307" s="11">
        <v>71.47</v>
      </c>
      <c r="J307" s="3" t="s">
        <v>1167</v>
      </c>
      <c r="K307" s="16">
        <f>1/8*40*52/12</f>
        <v>21.666666666666668</v>
      </c>
      <c r="L307" s="12">
        <v>1.0837905944426631</v>
      </c>
      <c r="M307" s="11">
        <v>12.635999999999999</v>
      </c>
      <c r="N307" s="13">
        <f t="shared" si="31"/>
        <v>7.9138968027856915E-2</v>
      </c>
      <c r="O307" s="11">
        <v>7.9265892499999993</v>
      </c>
      <c r="P307" s="13">
        <f t="shared" si="32"/>
        <v>0.12615766611093165</v>
      </c>
      <c r="Q307" s="26">
        <f t="shared" si="28"/>
        <v>132.81638166120908</v>
      </c>
      <c r="R307" s="26">
        <f t="shared" si="29"/>
        <v>211.72634858946904</v>
      </c>
      <c r="S307" s="11">
        <v>787.05180187679127</v>
      </c>
    </row>
    <row r="308" spans="1:19" x14ac:dyDescent="0.25">
      <c r="A308" s="1" t="s">
        <v>1216</v>
      </c>
      <c r="B308" s="3"/>
      <c r="C308" s="3">
        <v>3</v>
      </c>
      <c r="D308" s="10"/>
      <c r="E308" s="10"/>
      <c r="F308" s="10"/>
      <c r="G308" s="10" t="s">
        <v>1296</v>
      </c>
      <c r="H308" s="10">
        <v>2010</v>
      </c>
      <c r="I308" s="11"/>
      <c r="J308" s="3"/>
      <c r="K308" s="12"/>
      <c r="L308" s="12"/>
      <c r="M308" s="11">
        <v>1</v>
      </c>
      <c r="N308" s="13">
        <f t="shared" si="31"/>
        <v>1</v>
      </c>
      <c r="O308" s="11">
        <v>0.80470585000000006</v>
      </c>
      <c r="P308" s="13">
        <f t="shared" si="32"/>
        <v>1.2426901084414881</v>
      </c>
      <c r="Q308" s="26">
        <f t="shared" si="28"/>
        <v>0</v>
      </c>
      <c r="R308" s="26">
        <f t="shared" si="29"/>
        <v>0</v>
      </c>
      <c r="S308" s="11">
        <v>205.2058043282706</v>
      </c>
    </row>
    <row r="309" spans="1:19" x14ac:dyDescent="0.25">
      <c r="A309" s="1" t="s">
        <v>1217</v>
      </c>
      <c r="B309" s="3" t="s">
        <v>1094</v>
      </c>
      <c r="C309" s="3">
        <v>3</v>
      </c>
      <c r="D309" s="10" t="s">
        <v>1090</v>
      </c>
      <c r="E309" s="10" t="s">
        <v>1301</v>
      </c>
      <c r="F309" s="10" t="s">
        <v>1302</v>
      </c>
      <c r="G309" s="10" t="s">
        <v>1296</v>
      </c>
      <c r="H309" s="10">
        <v>2008</v>
      </c>
      <c r="I309" s="11">
        <v>2819.2</v>
      </c>
      <c r="J309" s="3" t="s">
        <v>1092</v>
      </c>
      <c r="K309" s="12">
        <v>1</v>
      </c>
      <c r="L309" s="12">
        <v>1.1107709164147763</v>
      </c>
      <c r="M309" s="11">
        <v>12.36926096</v>
      </c>
      <c r="N309" s="13">
        <f t="shared" si="31"/>
        <v>8.0845573816723804E-2</v>
      </c>
      <c r="O309" s="11">
        <v>6.371806509999999</v>
      </c>
      <c r="P309" s="13">
        <f t="shared" si="32"/>
        <v>0.15694136324299657</v>
      </c>
      <c r="Q309" s="26">
        <f t="shared" si="28"/>
        <v>253.16673143878251</v>
      </c>
      <c r="R309" s="26">
        <f t="shared" si="29"/>
        <v>491.45958255981913</v>
      </c>
      <c r="S309" s="11">
        <v>92.839329574299128</v>
      </c>
    </row>
    <row r="310" spans="1:19" x14ac:dyDescent="0.25">
      <c r="A310" s="1" t="s">
        <v>1218</v>
      </c>
      <c r="B310" s="3"/>
      <c r="C310" s="3">
        <v>3</v>
      </c>
      <c r="D310" s="10"/>
      <c r="E310" s="10"/>
      <c r="F310" s="10"/>
      <c r="G310" s="10" t="s">
        <v>1296</v>
      </c>
      <c r="H310" s="10">
        <v>2010</v>
      </c>
      <c r="I310" s="11"/>
      <c r="J310" s="3"/>
      <c r="K310" s="12"/>
      <c r="L310" s="12"/>
      <c r="M310" s="11">
        <v>0.75504499999999997</v>
      </c>
      <c r="N310" s="13">
        <f t="shared" si="31"/>
        <v>1.3244243720572946</v>
      </c>
      <c r="O310" s="11">
        <v>0.85063089999999986</v>
      </c>
      <c r="P310" s="13">
        <f t="shared" si="32"/>
        <v>1.1755980178947181</v>
      </c>
      <c r="Q310" s="26">
        <f t="shared" si="28"/>
        <v>0</v>
      </c>
      <c r="R310" s="26">
        <f t="shared" si="29"/>
        <v>0</v>
      </c>
      <c r="S310" s="11">
        <v>12266.253116900583</v>
      </c>
    </row>
    <row r="311" spans="1:19" x14ac:dyDescent="0.25">
      <c r="A311" s="1" t="s">
        <v>1219</v>
      </c>
      <c r="B311" s="3"/>
      <c r="C311" s="3">
        <v>3</v>
      </c>
      <c r="D311" s="10"/>
      <c r="E311" s="10"/>
      <c r="F311" s="10"/>
      <c r="G311" s="10" t="s">
        <v>1296</v>
      </c>
      <c r="H311" s="10">
        <v>2010</v>
      </c>
      <c r="I311" s="11"/>
      <c r="J311" s="3"/>
      <c r="K311" s="12"/>
      <c r="L311" s="12"/>
      <c r="M311" s="11">
        <v>1357.0641667</v>
      </c>
      <c r="N311" s="13">
        <f t="shared" si="31"/>
        <v>7.3688483163748993E-4</v>
      </c>
      <c r="O311" s="11">
        <v>759.87139223000008</v>
      </c>
      <c r="P311" s="13">
        <f t="shared" si="32"/>
        <v>1.3160121702506693E-3</v>
      </c>
      <c r="Q311" s="26">
        <f t="shared" si="28"/>
        <v>0</v>
      </c>
      <c r="R311" s="26">
        <f t="shared" si="29"/>
        <v>0</v>
      </c>
      <c r="S311" s="11">
        <v>115.90938192715021</v>
      </c>
    </row>
    <row r="312" spans="1:19" x14ac:dyDescent="0.25">
      <c r="A312" s="1" t="s">
        <v>1220</v>
      </c>
      <c r="B312" s="3"/>
      <c r="C312" s="3">
        <v>3</v>
      </c>
      <c r="D312" s="10"/>
      <c r="E312" s="10"/>
      <c r="F312" s="10"/>
      <c r="G312" s="10" t="s">
        <v>1296</v>
      </c>
      <c r="H312" s="10">
        <v>2010</v>
      </c>
      <c r="I312" s="11"/>
      <c r="J312" s="3"/>
      <c r="K312" s="12"/>
      <c r="L312" s="12"/>
      <c r="M312" s="11">
        <v>0.75429999999999997</v>
      </c>
      <c r="N312" s="13">
        <f t="shared" si="31"/>
        <v>1.3257324671881214</v>
      </c>
      <c r="O312" s="11">
        <v>0.37561046378449398</v>
      </c>
      <c r="P312" s="13">
        <f t="shared" si="32"/>
        <v>2.6623326462325307</v>
      </c>
      <c r="Q312" s="26">
        <f t="shared" si="28"/>
        <v>0</v>
      </c>
      <c r="R312" s="26">
        <f t="shared" si="29"/>
        <v>0</v>
      </c>
      <c r="S312" s="11">
        <v>410.65093097803316</v>
      </c>
    </row>
    <row r="313" spans="1:19" x14ac:dyDescent="0.25">
      <c r="A313" s="1" t="s">
        <v>1221</v>
      </c>
      <c r="B313" s="3"/>
      <c r="C313" s="3">
        <v>3</v>
      </c>
      <c r="D313" s="10"/>
      <c r="E313" s="10"/>
      <c r="F313" s="10"/>
      <c r="G313" s="10" t="s">
        <v>1296</v>
      </c>
      <c r="H313" s="10">
        <v>2010</v>
      </c>
      <c r="I313" s="11"/>
      <c r="J313" s="3"/>
      <c r="K313" s="12"/>
      <c r="L313" s="12"/>
      <c r="M313" s="11">
        <v>8.4171570800000008</v>
      </c>
      <c r="N313" s="13">
        <f t="shared" si="31"/>
        <v>0.11880495878781912</v>
      </c>
      <c r="O313" s="11">
        <v>5.0157640800000003</v>
      </c>
      <c r="P313" s="13">
        <f t="shared" si="32"/>
        <v>0.19937141860149052</v>
      </c>
      <c r="Q313" s="26">
        <f t="shared" si="28"/>
        <v>0</v>
      </c>
      <c r="R313" s="26">
        <f t="shared" si="29"/>
        <v>0</v>
      </c>
      <c r="S313" s="11">
        <v>218.61380271230163</v>
      </c>
    </row>
    <row r="314" spans="1:19" x14ac:dyDescent="0.25">
      <c r="A314" s="1" t="s">
        <v>1222</v>
      </c>
      <c r="B314" s="3"/>
      <c r="C314" s="3">
        <v>3</v>
      </c>
      <c r="D314" s="10"/>
      <c r="E314" s="10"/>
      <c r="F314" s="10"/>
      <c r="G314" s="10" t="s">
        <v>1296</v>
      </c>
      <c r="H314" s="10">
        <v>2010</v>
      </c>
      <c r="I314" s="11"/>
      <c r="J314" s="3"/>
      <c r="K314" s="12"/>
      <c r="L314" s="12"/>
      <c r="M314" s="11">
        <v>33.960098800000004</v>
      </c>
      <c r="N314" s="13">
        <f t="shared" si="31"/>
        <v>2.944632186994697E-2</v>
      </c>
      <c r="O314" s="11">
        <v>14.707537940000003</v>
      </c>
      <c r="P314" s="13">
        <f t="shared" si="32"/>
        <v>6.7992345427191181E-2</v>
      </c>
      <c r="Q314" s="26">
        <f t="shared" si="28"/>
        <v>0</v>
      </c>
      <c r="R314" s="26">
        <f t="shared" si="29"/>
        <v>0</v>
      </c>
      <c r="S314" s="11">
        <v>36.092484161595955</v>
      </c>
    </row>
    <row r="315" spans="1:19" x14ac:dyDescent="0.25">
      <c r="A315" s="1" t="s">
        <v>1223</v>
      </c>
      <c r="B315" s="3" t="s">
        <v>1094</v>
      </c>
      <c r="C315" s="3">
        <v>3</v>
      </c>
      <c r="D315" s="10" t="s">
        <v>1090</v>
      </c>
      <c r="E315" s="10" t="s">
        <v>1298</v>
      </c>
      <c r="F315" s="10" t="s">
        <v>1299</v>
      </c>
      <c r="G315" s="10" t="s">
        <v>1296</v>
      </c>
      <c r="H315" s="10">
        <v>2007</v>
      </c>
      <c r="I315" s="11">
        <v>45000</v>
      </c>
      <c r="J315" s="3" t="s">
        <v>1092</v>
      </c>
      <c r="K315" s="12">
        <v>1</v>
      </c>
      <c r="L315" s="12">
        <v>1.5291993122297585</v>
      </c>
      <c r="M315" s="11">
        <v>970</v>
      </c>
      <c r="N315" s="13">
        <f t="shared" si="31"/>
        <v>1.0309278350515464E-3</v>
      </c>
      <c r="O315" s="11">
        <v>646.54</v>
      </c>
      <c r="P315" s="13">
        <f t="shared" si="32"/>
        <v>1.5466947133974697E-3</v>
      </c>
      <c r="Q315" s="26">
        <f t="shared" si="28"/>
        <v>70.942236134370248</v>
      </c>
      <c r="R315" s="26">
        <f t="shared" si="29"/>
        <v>106.43420213805663</v>
      </c>
      <c r="S315" s="11">
        <v>26.771132358707323</v>
      </c>
    </row>
    <row r="316" spans="1:19" x14ac:dyDescent="0.25">
      <c r="A316" s="1" t="s">
        <v>1224</v>
      </c>
      <c r="B316" s="3"/>
      <c r="C316" s="3">
        <v>3</v>
      </c>
      <c r="D316" s="10"/>
      <c r="E316" s="10"/>
      <c r="F316" s="10"/>
      <c r="G316" s="10" t="s">
        <v>1296</v>
      </c>
      <c r="H316" s="10">
        <v>2010</v>
      </c>
      <c r="I316" s="11"/>
      <c r="J316" s="3"/>
      <c r="K316" s="12"/>
      <c r="L316" s="12"/>
      <c r="M316" s="11">
        <v>7.3212219599999981</v>
      </c>
      <c r="N316" s="13">
        <f t="shared" si="31"/>
        <v>0.13658922041478444</v>
      </c>
      <c r="O316" s="11">
        <v>5.499044360000001</v>
      </c>
      <c r="P316" s="13">
        <f t="shared" si="32"/>
        <v>0.18184977871318714</v>
      </c>
      <c r="Q316" s="26">
        <f t="shared" si="28"/>
        <v>0</v>
      </c>
      <c r="R316" s="26">
        <f t="shared" si="29"/>
        <v>0</v>
      </c>
      <c r="S316" s="11">
        <v>359.5454942733648</v>
      </c>
    </row>
    <row r="317" spans="1:19" x14ac:dyDescent="0.25">
      <c r="A317" s="1" t="s">
        <v>1225</v>
      </c>
      <c r="B317" s="3"/>
      <c r="C317" s="3">
        <v>3</v>
      </c>
      <c r="D317" s="10"/>
      <c r="E317" s="10"/>
      <c r="F317" s="10"/>
      <c r="G317" s="10" t="s">
        <v>1296</v>
      </c>
      <c r="H317" s="10">
        <v>2010</v>
      </c>
      <c r="I317" s="11"/>
      <c r="J317" s="3"/>
      <c r="K317" s="12"/>
      <c r="L317" s="12"/>
      <c r="M317" s="11">
        <v>1.09015949</v>
      </c>
      <c r="N317" s="13">
        <f t="shared" si="31"/>
        <v>0.91729697275762834</v>
      </c>
      <c r="O317" s="11">
        <v>2.95</v>
      </c>
      <c r="P317" s="13">
        <f t="shared" si="32"/>
        <v>0.33898305084745761</v>
      </c>
      <c r="Q317" s="26">
        <f t="shared" si="28"/>
        <v>0</v>
      </c>
      <c r="R317" s="26">
        <f t="shared" si="29"/>
        <v>0</v>
      </c>
      <c r="S317" s="11">
        <v>267.85829483835568</v>
      </c>
    </row>
    <row r="318" spans="1:19" x14ac:dyDescent="0.25">
      <c r="A318" s="1" t="s">
        <v>1226</v>
      </c>
      <c r="B318" s="3"/>
      <c r="C318" s="3">
        <v>3</v>
      </c>
      <c r="D318" s="10"/>
      <c r="E318" s="10"/>
      <c r="F318" s="10"/>
      <c r="G318" s="10" t="s">
        <v>1296</v>
      </c>
      <c r="H318" s="10">
        <v>2010</v>
      </c>
      <c r="I318" s="11"/>
      <c r="J318" s="3"/>
      <c r="K318" s="12"/>
      <c r="L318" s="12"/>
      <c r="M318" s="11">
        <v>73.15554684</v>
      </c>
      <c r="N318" s="13">
        <f t="shared" ref="N318:N349" si="33">1/M318</f>
        <v>1.3669503451148011E-2</v>
      </c>
      <c r="O318" s="11">
        <v>33.236284160000004</v>
      </c>
      <c r="P318" s="13">
        <f t="shared" ref="P318:P349" si="34">1/O318</f>
        <v>3.0087599299187116E-2</v>
      </c>
      <c r="Q318" s="26">
        <f t="shared" si="28"/>
        <v>0</v>
      </c>
      <c r="R318" s="26">
        <f t="shared" si="29"/>
        <v>0</v>
      </c>
      <c r="S318" s="11">
        <v>31.682010506365433</v>
      </c>
    </row>
    <row r="319" spans="1:19" x14ac:dyDescent="0.25">
      <c r="A319" s="1" t="s">
        <v>1227</v>
      </c>
      <c r="B319" s="3"/>
      <c r="C319" s="3">
        <v>3</v>
      </c>
      <c r="D319" s="10"/>
      <c r="E319" s="10"/>
      <c r="F319" s="10"/>
      <c r="G319" s="10" t="s">
        <v>1296</v>
      </c>
      <c r="H319" s="10">
        <v>2010</v>
      </c>
      <c r="I319" s="11"/>
      <c r="J319" s="3"/>
      <c r="K319" s="12"/>
      <c r="L319" s="12"/>
      <c r="M319" s="11">
        <v>0.75504499999999997</v>
      </c>
      <c r="N319" s="13">
        <f t="shared" si="33"/>
        <v>1.3244243720572946</v>
      </c>
      <c r="O319" s="11">
        <v>0.83944618000000015</v>
      </c>
      <c r="P319" s="13">
        <f t="shared" si="34"/>
        <v>1.1912616005948109</v>
      </c>
      <c r="Q319" s="26">
        <f t="shared" si="28"/>
        <v>0</v>
      </c>
      <c r="R319" s="26">
        <f t="shared" si="29"/>
        <v>0</v>
      </c>
      <c r="S319" s="11">
        <v>3672.6567889519579</v>
      </c>
    </row>
    <row r="320" spans="1:19" x14ac:dyDescent="0.25">
      <c r="A320" s="1" t="s">
        <v>1228</v>
      </c>
      <c r="B320" s="3"/>
      <c r="C320" s="3">
        <v>3</v>
      </c>
      <c r="D320" s="10"/>
      <c r="E320" s="10"/>
      <c r="F320" s="10"/>
      <c r="G320" s="10" t="s">
        <v>1296</v>
      </c>
      <c r="H320" s="10">
        <v>2010</v>
      </c>
      <c r="I320" s="11"/>
      <c r="J320" s="3"/>
      <c r="K320" s="12"/>
      <c r="L320" s="12"/>
      <c r="M320" s="11">
        <v>1.3874299999999999</v>
      </c>
      <c r="N320" s="13">
        <f t="shared" si="33"/>
        <v>0.72075708324023557</v>
      </c>
      <c r="O320" s="11">
        <v>1.5146657099999998</v>
      </c>
      <c r="P320" s="13">
        <f t="shared" si="34"/>
        <v>0.66021168459672863</v>
      </c>
      <c r="Q320" s="26">
        <f t="shared" si="28"/>
        <v>0</v>
      </c>
      <c r="R320" s="26">
        <f t="shared" si="29"/>
        <v>0</v>
      </c>
      <c r="S320" s="11">
        <v>2529.673327886177</v>
      </c>
    </row>
    <row r="321" spans="1:19" x14ac:dyDescent="0.25">
      <c r="A321" s="1" t="s">
        <v>1229</v>
      </c>
      <c r="B321" s="3" t="s">
        <v>1094</v>
      </c>
      <c r="C321" s="3">
        <v>3</v>
      </c>
      <c r="D321" s="10" t="s">
        <v>1090</v>
      </c>
      <c r="E321" s="10" t="s">
        <v>1298</v>
      </c>
      <c r="F321" s="10" t="s">
        <v>1299</v>
      </c>
      <c r="G321" s="10" t="s">
        <v>1296</v>
      </c>
      <c r="H321" s="10">
        <v>2002</v>
      </c>
      <c r="I321" s="11">
        <v>1882</v>
      </c>
      <c r="J321" s="3" t="s">
        <v>1092</v>
      </c>
      <c r="K321" s="12">
        <v>1</v>
      </c>
      <c r="L321" s="12">
        <v>1.8973054002172054</v>
      </c>
      <c r="M321" s="11">
        <v>21.35644868</v>
      </c>
      <c r="N321" s="13">
        <f t="shared" si="33"/>
        <v>4.6824264416980774E-2</v>
      </c>
      <c r="O321" s="11">
        <v>8.7168946299999988</v>
      </c>
      <c r="P321" s="13">
        <f t="shared" si="34"/>
        <v>0.11471975312841429</v>
      </c>
      <c r="Q321" s="26">
        <f t="shared" si="28"/>
        <v>167.19674776980668</v>
      </c>
      <c r="R321" s="26">
        <f t="shared" si="29"/>
        <v>409.63312220383938</v>
      </c>
      <c r="S321" s="11">
        <v>116.47618950853486</v>
      </c>
    </row>
    <row r="322" spans="1:19" x14ac:dyDescent="0.25">
      <c r="A322" s="1" t="s">
        <v>1230</v>
      </c>
      <c r="B322" s="3"/>
      <c r="C322" s="3">
        <v>3</v>
      </c>
      <c r="D322" s="10"/>
      <c r="E322" s="10"/>
      <c r="F322" s="10"/>
      <c r="G322" s="10" t="s">
        <v>1296</v>
      </c>
      <c r="H322" s="10">
        <v>2010</v>
      </c>
      <c r="I322" s="11"/>
      <c r="J322" s="3"/>
      <c r="K322" s="12"/>
      <c r="L322" s="12"/>
      <c r="M322" s="11">
        <v>495.27702157000004</v>
      </c>
      <c r="N322" s="13">
        <f t="shared" si="33"/>
        <v>2.0190720676482362E-3</v>
      </c>
      <c r="O322" s="11">
        <v>279.35491736000006</v>
      </c>
      <c r="P322" s="13">
        <f t="shared" si="34"/>
        <v>3.5796756665332531E-3</v>
      </c>
      <c r="Q322" s="26">
        <f t="shared" ref="Q322:Q385" si="35">I322*K322*L322*N322</f>
        <v>0</v>
      </c>
      <c r="R322" s="26">
        <f t="shared" ref="R322:R385" si="36">I322*K322*L322*P322</f>
        <v>0</v>
      </c>
      <c r="S322" s="11">
        <v>22.84101814738942</v>
      </c>
    </row>
    <row r="323" spans="1:19" x14ac:dyDescent="0.25">
      <c r="A323" s="1" t="s">
        <v>1231</v>
      </c>
      <c r="B323" s="3"/>
      <c r="C323" s="3">
        <v>3</v>
      </c>
      <c r="D323" s="10"/>
      <c r="E323" s="10"/>
      <c r="F323" s="10"/>
      <c r="G323" s="10" t="s">
        <v>1296</v>
      </c>
      <c r="H323" s="10">
        <v>2010</v>
      </c>
      <c r="I323" s="11"/>
      <c r="J323" s="3"/>
      <c r="K323" s="12"/>
      <c r="L323" s="12"/>
      <c r="M323" s="11">
        <v>150.298025</v>
      </c>
      <c r="N323" s="13">
        <f t="shared" si="33"/>
        <v>6.653447375639168E-3</v>
      </c>
      <c r="O323" s="11">
        <v>91.462404029999988</v>
      </c>
      <c r="P323" s="13">
        <f t="shared" si="34"/>
        <v>1.0933454140042027E-2</v>
      </c>
      <c r="Q323" s="26">
        <f t="shared" si="35"/>
        <v>0</v>
      </c>
      <c r="R323" s="26">
        <f t="shared" si="36"/>
        <v>0</v>
      </c>
      <c r="S323" s="11">
        <v>77.83967587721051</v>
      </c>
    </row>
    <row r="324" spans="1:19" x14ac:dyDescent="0.25">
      <c r="A324" s="1" t="s">
        <v>1232</v>
      </c>
      <c r="B324" s="3"/>
      <c r="C324" s="3">
        <v>3</v>
      </c>
      <c r="D324" s="10"/>
      <c r="E324" s="10"/>
      <c r="F324" s="10"/>
      <c r="G324" s="10" t="s">
        <v>1296</v>
      </c>
      <c r="H324" s="10">
        <v>2010</v>
      </c>
      <c r="I324" s="11"/>
      <c r="J324" s="3"/>
      <c r="K324" s="12"/>
      <c r="L324" s="12"/>
      <c r="M324" s="11">
        <v>1.38742999</v>
      </c>
      <c r="N324" s="13">
        <f t="shared" si="33"/>
        <v>0.7207570884351433</v>
      </c>
      <c r="O324" s="11">
        <v>0.9</v>
      </c>
      <c r="P324" s="13">
        <f t="shared" si="34"/>
        <v>1.1111111111111112</v>
      </c>
      <c r="Q324" s="26">
        <f t="shared" si="35"/>
        <v>0</v>
      </c>
      <c r="R324" s="26">
        <f t="shared" si="36"/>
        <v>0</v>
      </c>
      <c r="S324" s="11">
        <v>822.08046652158555</v>
      </c>
    </row>
    <row r="325" spans="1:19" x14ac:dyDescent="0.25">
      <c r="A325" s="14" t="s">
        <v>1233</v>
      </c>
      <c r="B325" s="3" t="s">
        <v>1089</v>
      </c>
      <c r="C325" s="3">
        <v>3</v>
      </c>
      <c r="D325" s="10" t="s">
        <v>1090</v>
      </c>
      <c r="E325" s="10" t="s">
        <v>1300</v>
      </c>
      <c r="F325" s="10" t="s">
        <v>1296</v>
      </c>
      <c r="G325" s="10" t="s">
        <v>1296</v>
      </c>
      <c r="H325" s="10">
        <v>2010</v>
      </c>
      <c r="I325" s="11">
        <v>40000</v>
      </c>
      <c r="J325" s="3" t="s">
        <v>1092</v>
      </c>
      <c r="K325" s="12">
        <v>1</v>
      </c>
      <c r="L325" s="12">
        <v>1</v>
      </c>
      <c r="M325" s="11">
        <v>6.0441700000000003</v>
      </c>
      <c r="N325" s="13">
        <f t="shared" si="33"/>
        <v>0.16544868857097003</v>
      </c>
      <c r="O325" s="11">
        <v>9.0134064600000006</v>
      </c>
      <c r="P325" s="13">
        <f t="shared" si="34"/>
        <v>0.11094584544010455</v>
      </c>
      <c r="Q325" s="26">
        <f t="shared" si="35"/>
        <v>6617.9475428388014</v>
      </c>
      <c r="R325" s="26">
        <f t="shared" si="36"/>
        <v>4437.8338176041816</v>
      </c>
      <c r="S325" s="11">
        <v>5652.8940579031687</v>
      </c>
    </row>
    <row r="326" spans="1:19" x14ac:dyDescent="0.25">
      <c r="A326" s="1" t="s">
        <v>512</v>
      </c>
      <c r="B326" s="3"/>
      <c r="C326" s="3">
        <v>3</v>
      </c>
      <c r="D326" s="10"/>
      <c r="E326" s="10"/>
      <c r="F326" s="10"/>
      <c r="G326" s="10" t="s">
        <v>1296</v>
      </c>
      <c r="H326" s="10">
        <v>2010</v>
      </c>
      <c r="I326" s="11"/>
      <c r="J326" s="3"/>
      <c r="K326" s="12"/>
      <c r="L326" s="12"/>
      <c r="M326" s="11">
        <v>0.38</v>
      </c>
      <c r="N326" s="13">
        <f t="shared" si="33"/>
        <v>2.6315789473684212</v>
      </c>
      <c r="O326" s="11">
        <v>0.296258050542058</v>
      </c>
      <c r="P326" s="13">
        <f t="shared" si="34"/>
        <v>3.3754356992841816</v>
      </c>
      <c r="Q326" s="26">
        <f t="shared" si="35"/>
        <v>0</v>
      </c>
      <c r="R326" s="26">
        <f t="shared" si="36"/>
        <v>0</v>
      </c>
      <c r="S326" s="11">
        <v>1375.8373747365465</v>
      </c>
    </row>
    <row r="327" spans="1:19" x14ac:dyDescent="0.25">
      <c r="A327" s="1" t="s">
        <v>1234</v>
      </c>
      <c r="B327" s="3" t="s">
        <v>1094</v>
      </c>
      <c r="C327" s="3">
        <v>3</v>
      </c>
      <c r="D327" s="10" t="s">
        <v>1090</v>
      </c>
      <c r="E327" s="10" t="s">
        <v>1298</v>
      </c>
      <c r="F327" s="10" t="s">
        <v>1299</v>
      </c>
      <c r="G327" s="10" t="s">
        <v>1296</v>
      </c>
      <c r="H327" s="10">
        <v>2004</v>
      </c>
      <c r="I327" s="11">
        <v>5800</v>
      </c>
      <c r="J327" s="3" t="s">
        <v>1092</v>
      </c>
      <c r="K327" s="12">
        <v>1</v>
      </c>
      <c r="L327" s="12">
        <v>1.9932687780781388</v>
      </c>
      <c r="M327" s="11">
        <v>85.19381632999999</v>
      </c>
      <c r="N327" s="13">
        <f t="shared" si="33"/>
        <v>1.1737941121530223E-2</v>
      </c>
      <c r="O327" s="11">
        <v>32.054743799999997</v>
      </c>
      <c r="P327" s="13">
        <f t="shared" si="34"/>
        <v>3.1196630559249709E-2</v>
      </c>
      <c r="Q327" s="26">
        <f t="shared" si="35"/>
        <v>135.70185502750098</v>
      </c>
      <c r="R327" s="26">
        <f t="shared" si="36"/>
        <v>360.66296411494665</v>
      </c>
      <c r="S327" s="11">
        <v>71.158085231147382</v>
      </c>
    </row>
    <row r="328" spans="1:19" x14ac:dyDescent="0.25">
      <c r="A328" s="1" t="s">
        <v>1235</v>
      </c>
      <c r="B328" s="3"/>
      <c r="C328" s="3">
        <v>3</v>
      </c>
      <c r="D328" s="10"/>
      <c r="E328" s="10"/>
      <c r="F328" s="10"/>
      <c r="G328" s="10" t="s">
        <v>1296</v>
      </c>
      <c r="H328" s="10">
        <v>2010</v>
      </c>
      <c r="I328" s="11"/>
      <c r="J328" s="3"/>
      <c r="K328" s="12"/>
      <c r="L328" s="12"/>
      <c r="M328" s="11">
        <v>1</v>
      </c>
      <c r="N328" s="13">
        <f t="shared" si="33"/>
        <v>1</v>
      </c>
      <c r="O328" s="11">
        <v>0.58331029000000001</v>
      </c>
      <c r="P328" s="13">
        <f t="shared" si="34"/>
        <v>1.7143534361445947</v>
      </c>
      <c r="Q328" s="26">
        <f t="shared" si="35"/>
        <v>0</v>
      </c>
      <c r="R328" s="26">
        <f t="shared" si="36"/>
        <v>0</v>
      </c>
      <c r="S328" s="11">
        <v>776.12761859198179</v>
      </c>
    </row>
    <row r="329" spans="1:19" x14ac:dyDescent="0.25">
      <c r="A329" s="14" t="s">
        <v>1236</v>
      </c>
      <c r="B329" s="3" t="s">
        <v>1089</v>
      </c>
      <c r="C329" s="3">
        <v>3</v>
      </c>
      <c r="D329" s="10" t="s">
        <v>1090</v>
      </c>
      <c r="E329" s="10" t="s">
        <v>1300</v>
      </c>
      <c r="F329" s="10" t="s">
        <v>1296</v>
      </c>
      <c r="G329" s="10" t="s">
        <v>1296</v>
      </c>
      <c r="H329" s="10">
        <v>2010</v>
      </c>
      <c r="I329" s="11">
        <v>758.01499999999999</v>
      </c>
      <c r="J329" s="3" t="s">
        <v>1092</v>
      </c>
      <c r="K329" s="12">
        <v>1</v>
      </c>
      <c r="L329" s="12">
        <v>1</v>
      </c>
      <c r="M329" s="11">
        <v>1</v>
      </c>
      <c r="N329" s="13">
        <f t="shared" si="33"/>
        <v>1</v>
      </c>
      <c r="O329" s="11">
        <v>0.53899721999999994</v>
      </c>
      <c r="P329" s="13">
        <f t="shared" si="34"/>
        <v>1.8552971386383035</v>
      </c>
      <c r="Q329" s="26">
        <f t="shared" si="35"/>
        <v>758.01499999999999</v>
      </c>
      <c r="R329" s="26">
        <f t="shared" si="36"/>
        <v>1406.3430605449137</v>
      </c>
      <c r="S329" s="11">
        <v>619.60165166785657</v>
      </c>
    </row>
    <row r="330" spans="1:19" x14ac:dyDescent="0.25">
      <c r="A330" s="1" t="s">
        <v>1237</v>
      </c>
      <c r="B330" s="3"/>
      <c r="C330" s="3">
        <v>3</v>
      </c>
      <c r="D330" s="10"/>
      <c r="E330" s="10"/>
      <c r="F330" s="10"/>
      <c r="G330" s="10" t="s">
        <v>1296</v>
      </c>
      <c r="H330" s="10">
        <v>2010</v>
      </c>
      <c r="I330" s="11"/>
      <c r="J330" s="3"/>
      <c r="K330" s="12"/>
      <c r="L330" s="12"/>
      <c r="M330" s="11">
        <v>2.71929417</v>
      </c>
      <c r="N330" s="13">
        <f t="shared" si="33"/>
        <v>0.36774248664681985</v>
      </c>
      <c r="O330" s="11">
        <v>1.52722924</v>
      </c>
      <c r="P330" s="13">
        <f t="shared" si="34"/>
        <v>0.65478054885853287</v>
      </c>
      <c r="Q330" s="26">
        <f t="shared" si="35"/>
        <v>0</v>
      </c>
      <c r="R330" s="26">
        <f t="shared" si="36"/>
        <v>0</v>
      </c>
      <c r="S330" s="11">
        <v>88.319417966780691</v>
      </c>
    </row>
    <row r="331" spans="1:19" x14ac:dyDescent="0.25">
      <c r="A331" s="1" t="s">
        <v>1238</v>
      </c>
      <c r="B331" s="3" t="s">
        <v>1089</v>
      </c>
      <c r="C331" s="3">
        <v>3</v>
      </c>
      <c r="D331" s="10" t="s">
        <v>1090</v>
      </c>
      <c r="E331" s="10" t="s">
        <v>1297</v>
      </c>
      <c r="F331" s="10" t="s">
        <v>1296</v>
      </c>
      <c r="G331" s="10" t="s">
        <v>1296</v>
      </c>
      <c r="H331" s="10">
        <v>2010</v>
      </c>
      <c r="I331" s="11">
        <v>2080121</v>
      </c>
      <c r="J331" s="3" t="s">
        <v>1092</v>
      </c>
      <c r="K331" s="12">
        <v>1</v>
      </c>
      <c r="L331" s="12">
        <v>1</v>
      </c>
      <c r="M331" s="11">
        <v>4735.4616667</v>
      </c>
      <c r="N331" s="13">
        <f t="shared" si="33"/>
        <v>2.111726522953505E-4</v>
      </c>
      <c r="O331" s="11">
        <v>2492.3765250999995</v>
      </c>
      <c r="P331" s="13">
        <f t="shared" si="34"/>
        <v>4.0122348687258552E-4</v>
      </c>
      <c r="Q331" s="26">
        <f t="shared" si="35"/>
        <v>439.26466866525675</v>
      </c>
      <c r="R331" s="26">
        <f t="shared" si="36"/>
        <v>834.59340073688941</v>
      </c>
      <c r="S331" s="11">
        <v>159.74494580657179</v>
      </c>
    </row>
    <row r="332" spans="1:19" x14ac:dyDescent="0.25">
      <c r="A332" s="1" t="s">
        <v>1239</v>
      </c>
      <c r="B332" s="3" t="s">
        <v>1089</v>
      </c>
      <c r="C332" s="3">
        <v>3</v>
      </c>
      <c r="D332" s="10" t="s">
        <v>1090</v>
      </c>
      <c r="E332" s="10" t="s">
        <v>1297</v>
      </c>
      <c r="F332" s="10" t="s">
        <v>1296</v>
      </c>
      <c r="G332" s="10" t="s">
        <v>1296</v>
      </c>
      <c r="H332" s="10">
        <v>2010</v>
      </c>
      <c r="I332" s="11">
        <v>1700.1</v>
      </c>
      <c r="J332" s="3" t="s">
        <v>1092</v>
      </c>
      <c r="K332" s="12">
        <v>1</v>
      </c>
      <c r="L332" s="12">
        <v>1</v>
      </c>
      <c r="M332" s="11">
        <v>2.8251249999999999</v>
      </c>
      <c r="N332" s="13">
        <f t="shared" si="33"/>
        <v>0.35396663864430777</v>
      </c>
      <c r="O332" s="11">
        <v>1.5738006500000001</v>
      </c>
      <c r="P332" s="13">
        <f t="shared" si="34"/>
        <v>0.6354044903971795</v>
      </c>
      <c r="Q332" s="26">
        <f t="shared" si="35"/>
        <v>601.77868235918766</v>
      </c>
      <c r="R332" s="26">
        <f t="shared" si="36"/>
        <v>1080.2511741242447</v>
      </c>
      <c r="S332" s="11">
        <v>357.0759228697512</v>
      </c>
    </row>
    <row r="333" spans="1:19" x14ac:dyDescent="0.25">
      <c r="A333" s="1" t="s">
        <v>1240</v>
      </c>
      <c r="B333" s="3" t="s">
        <v>1089</v>
      </c>
      <c r="C333" s="3">
        <v>3</v>
      </c>
      <c r="D333" s="10" t="s">
        <v>1090</v>
      </c>
      <c r="E333" s="10" t="s">
        <v>1297</v>
      </c>
      <c r="F333" s="10" t="s">
        <v>1296</v>
      </c>
      <c r="G333" s="10" t="s">
        <v>1296</v>
      </c>
      <c r="H333" s="10">
        <v>2010</v>
      </c>
      <c r="I333" s="11">
        <v>444.85</v>
      </c>
      <c r="J333" s="3" t="s">
        <v>1167</v>
      </c>
      <c r="K333" s="16">
        <f>1/8*40*52/12</f>
        <v>21.666666666666668</v>
      </c>
      <c r="L333" s="12">
        <v>1</v>
      </c>
      <c r="M333" s="11">
        <v>45.109664179999996</v>
      </c>
      <c r="N333" s="13">
        <f t="shared" si="33"/>
        <v>2.2168198725881095E-2</v>
      </c>
      <c r="O333" s="11">
        <v>24.430351449999996</v>
      </c>
      <c r="P333" s="13">
        <f t="shared" si="34"/>
        <v>4.093268989791795E-2</v>
      </c>
      <c r="Q333" s="26">
        <f t="shared" si="35"/>
        <v>213.66633606951115</v>
      </c>
      <c r="R333" s="26">
        <f t="shared" si="36"/>
        <v>394.5263205235907</v>
      </c>
      <c r="S333" s="11">
        <v>130.05286522628123</v>
      </c>
    </row>
    <row r="334" spans="1:19" x14ac:dyDescent="0.25">
      <c r="A334" s="1" t="s">
        <v>1241</v>
      </c>
      <c r="B334" s="3" t="s">
        <v>1089</v>
      </c>
      <c r="C334" s="3">
        <v>3</v>
      </c>
      <c r="D334" s="10" t="s">
        <v>1090</v>
      </c>
      <c r="E334" s="10" t="s">
        <v>1300</v>
      </c>
      <c r="F334" s="10" t="s">
        <v>1296</v>
      </c>
      <c r="G334" s="10" t="s">
        <v>1296</v>
      </c>
      <c r="H334" s="10">
        <v>2010</v>
      </c>
      <c r="I334" s="11">
        <v>3652.71</v>
      </c>
      <c r="J334" s="3" t="s">
        <v>1092</v>
      </c>
      <c r="K334" s="12">
        <v>1</v>
      </c>
      <c r="L334" s="12">
        <v>1</v>
      </c>
      <c r="M334" s="11">
        <v>3.0153000000000003</v>
      </c>
      <c r="N334" s="13">
        <f t="shared" si="33"/>
        <v>0.33164195934069574</v>
      </c>
      <c r="O334" s="11">
        <v>1.86317475</v>
      </c>
      <c r="P334" s="13">
        <f t="shared" si="34"/>
        <v>0.53671830836050138</v>
      </c>
      <c r="Q334" s="26">
        <f t="shared" si="35"/>
        <v>1211.3919013033528</v>
      </c>
      <c r="R334" s="26">
        <f t="shared" si="36"/>
        <v>1960.476332131487</v>
      </c>
      <c r="S334" s="11">
        <v>898.36996719064643</v>
      </c>
    </row>
    <row r="335" spans="1:19" x14ac:dyDescent="0.25">
      <c r="A335" s="1" t="s">
        <v>1242</v>
      </c>
      <c r="B335" s="3" t="s">
        <v>1089</v>
      </c>
      <c r="C335" s="3">
        <v>3</v>
      </c>
      <c r="D335" s="10" t="s">
        <v>1090</v>
      </c>
      <c r="E335" s="10" t="s">
        <v>1297</v>
      </c>
      <c r="F335" s="10" t="s">
        <v>1296</v>
      </c>
      <c r="G335" s="10" t="s">
        <v>1296</v>
      </c>
      <c r="H335" s="10">
        <v>2010</v>
      </c>
      <c r="I335" s="11">
        <v>1045</v>
      </c>
      <c r="J335" s="3" t="s">
        <v>1092</v>
      </c>
      <c r="K335" s="12">
        <v>1</v>
      </c>
      <c r="L335" s="12">
        <v>1</v>
      </c>
      <c r="M335" s="11">
        <v>0.75504499999999997</v>
      </c>
      <c r="N335" s="13">
        <f t="shared" si="33"/>
        <v>1.3244243720572946</v>
      </c>
      <c r="O335" s="11">
        <v>0.63795827000000016</v>
      </c>
      <c r="P335" s="13">
        <f t="shared" si="34"/>
        <v>1.5675006454575779</v>
      </c>
      <c r="Q335" s="26">
        <f t="shared" si="35"/>
        <v>1384.0234687998727</v>
      </c>
      <c r="R335" s="26">
        <f t="shared" si="36"/>
        <v>1638.0381745031689</v>
      </c>
      <c r="S335" s="11">
        <v>1627.9811634049449</v>
      </c>
    </row>
    <row r="336" spans="1:19" x14ac:dyDescent="0.25">
      <c r="A336" s="1" t="s">
        <v>1243</v>
      </c>
      <c r="B336" s="3"/>
      <c r="C336" s="3">
        <v>3</v>
      </c>
      <c r="D336" s="10"/>
      <c r="E336" s="10"/>
      <c r="F336" s="10"/>
      <c r="G336" s="10" t="s">
        <v>1296</v>
      </c>
      <c r="H336" s="10">
        <v>2010</v>
      </c>
      <c r="I336" s="11"/>
      <c r="J336" s="3"/>
      <c r="K336" s="12"/>
      <c r="L336" s="12"/>
      <c r="M336" s="11">
        <v>3.6399999999999997</v>
      </c>
      <c r="N336" s="13">
        <f t="shared" si="33"/>
        <v>0.27472527472527475</v>
      </c>
      <c r="O336" s="11">
        <v>3.3428610000000001</v>
      </c>
      <c r="P336" s="13">
        <f t="shared" si="34"/>
        <v>0.29914495397804453</v>
      </c>
      <c r="Q336" s="26">
        <f t="shared" si="35"/>
        <v>0</v>
      </c>
      <c r="R336" s="26">
        <f t="shared" si="36"/>
        <v>0</v>
      </c>
      <c r="S336" s="11">
        <v>5482.4075965140009</v>
      </c>
    </row>
    <row r="337" spans="1:19" ht="30" customHeight="1" x14ac:dyDescent="0.25">
      <c r="A337" s="1" t="s">
        <v>1244</v>
      </c>
      <c r="B337" s="3" t="s">
        <v>1094</v>
      </c>
      <c r="C337" s="3">
        <v>3</v>
      </c>
      <c r="D337" s="10" t="s">
        <v>1090</v>
      </c>
      <c r="E337" s="10" t="s">
        <v>1298</v>
      </c>
      <c r="F337" s="10" t="s">
        <v>1299</v>
      </c>
      <c r="G337" s="10" t="s">
        <v>1296</v>
      </c>
      <c r="H337" s="10">
        <v>2007</v>
      </c>
      <c r="I337" s="11">
        <v>1672</v>
      </c>
      <c r="J337" s="3" t="s">
        <v>1092</v>
      </c>
      <c r="K337" s="12">
        <v>1</v>
      </c>
      <c r="L337" s="12">
        <v>1.2701195219123507</v>
      </c>
      <c r="M337" s="11">
        <v>3.1779000000000002</v>
      </c>
      <c r="N337" s="13">
        <f t="shared" si="33"/>
        <v>0.31467321186947356</v>
      </c>
      <c r="O337" s="11">
        <v>1.6494084699999998</v>
      </c>
      <c r="P337" s="13">
        <f t="shared" si="34"/>
        <v>0.60627795854595079</v>
      </c>
      <c r="Q337" s="26">
        <f t="shared" si="35"/>
        <v>668.25256950736343</v>
      </c>
      <c r="R337" s="26">
        <f t="shared" si="36"/>
        <v>1287.5160272685216</v>
      </c>
      <c r="S337" s="11">
        <v>486.62230767068462</v>
      </c>
    </row>
    <row r="338" spans="1:19" x14ac:dyDescent="0.25">
      <c r="A338" s="1" t="s">
        <v>1245</v>
      </c>
      <c r="B338" s="3" t="s">
        <v>1094</v>
      </c>
      <c r="C338" s="3">
        <v>3</v>
      </c>
      <c r="D338" s="10" t="s">
        <v>1090</v>
      </c>
      <c r="E338" s="10" t="s">
        <v>1314</v>
      </c>
      <c r="F338" s="10" t="s">
        <v>1315</v>
      </c>
      <c r="G338" s="10" t="s">
        <v>1296</v>
      </c>
      <c r="H338" s="10">
        <v>2007</v>
      </c>
      <c r="I338" s="11">
        <v>8043</v>
      </c>
      <c r="J338" s="3" t="s">
        <v>1092</v>
      </c>
      <c r="K338" s="12">
        <v>1</v>
      </c>
      <c r="L338" s="12">
        <v>1.3738003675813897</v>
      </c>
      <c r="M338" s="11">
        <v>30.367899999999999</v>
      </c>
      <c r="N338" s="13">
        <f t="shared" si="33"/>
        <v>3.2929507802646876E-2</v>
      </c>
      <c r="O338" s="11">
        <v>15.658114190000001</v>
      </c>
      <c r="P338" s="13">
        <f t="shared" si="34"/>
        <v>6.3864651123737903E-2</v>
      </c>
      <c r="Q338" s="26">
        <f t="shared" si="35"/>
        <v>363.85381789511678</v>
      </c>
      <c r="R338" s="26">
        <f t="shared" si="36"/>
        <v>705.6709526051244</v>
      </c>
      <c r="S338" s="11">
        <v>570.86915347780098</v>
      </c>
    </row>
    <row r="339" spans="1:19" x14ac:dyDescent="0.25">
      <c r="A339" s="1" t="s">
        <v>1246</v>
      </c>
      <c r="B339" s="3"/>
      <c r="C339" s="3">
        <v>3</v>
      </c>
      <c r="D339" s="10"/>
      <c r="E339" s="10"/>
      <c r="F339" s="10"/>
      <c r="G339" s="10" t="s">
        <v>1296</v>
      </c>
      <c r="H339" s="10">
        <v>2010</v>
      </c>
      <c r="I339" s="11"/>
      <c r="J339" s="3"/>
      <c r="K339" s="12"/>
      <c r="L339" s="12"/>
      <c r="M339" s="11">
        <v>583.13090659</v>
      </c>
      <c r="N339" s="13">
        <f t="shared" si="33"/>
        <v>1.7148808075492749E-3</v>
      </c>
      <c r="O339" s="11">
        <v>258.26915574999998</v>
      </c>
      <c r="P339" s="13">
        <f t="shared" si="34"/>
        <v>3.8719296429186555E-3</v>
      </c>
      <c r="Q339" s="26">
        <f t="shared" si="35"/>
        <v>0</v>
      </c>
      <c r="R339" s="26">
        <f t="shared" si="36"/>
        <v>0</v>
      </c>
      <c r="S339" s="11">
        <v>33.246825245159329</v>
      </c>
    </row>
    <row r="340" spans="1:19" x14ac:dyDescent="0.25">
      <c r="A340" s="1" t="s">
        <v>1247</v>
      </c>
      <c r="B340" s="3" t="s">
        <v>1094</v>
      </c>
      <c r="C340" s="3">
        <v>3</v>
      </c>
      <c r="D340" s="10" t="s">
        <v>1090</v>
      </c>
      <c r="E340" s="10" t="s">
        <v>1298</v>
      </c>
      <c r="F340" s="10" t="s">
        <v>1299</v>
      </c>
      <c r="G340" s="10" t="s">
        <v>1296</v>
      </c>
      <c r="H340" s="10">
        <v>2000</v>
      </c>
      <c r="I340" s="11">
        <v>1952.5</v>
      </c>
      <c r="J340" s="3" t="s">
        <v>1092</v>
      </c>
      <c r="K340" s="12">
        <v>1</v>
      </c>
      <c r="L340" s="12">
        <v>1.3233620916481441</v>
      </c>
      <c r="M340" s="11">
        <v>2.7</v>
      </c>
      <c r="N340" s="13">
        <f t="shared" si="33"/>
        <v>0.37037037037037035</v>
      </c>
      <c r="O340" s="11">
        <v>2.1024742099999996</v>
      </c>
      <c r="P340" s="13">
        <f t="shared" si="34"/>
        <v>0.47563009108206861</v>
      </c>
      <c r="Q340" s="26">
        <f t="shared" si="35"/>
        <v>956.98684590481525</v>
      </c>
      <c r="R340" s="26">
        <f t="shared" si="36"/>
        <v>1228.9636998415319</v>
      </c>
      <c r="S340" s="11">
        <v>1015.0016476445468</v>
      </c>
    </row>
    <row r="341" spans="1:19" x14ac:dyDescent="0.25">
      <c r="A341" s="1" t="s">
        <v>1248</v>
      </c>
      <c r="B341" s="3"/>
      <c r="C341" s="3">
        <v>3</v>
      </c>
      <c r="D341" s="10"/>
      <c r="E341" s="10"/>
      <c r="F341" s="10"/>
      <c r="G341" s="10" t="s">
        <v>1296</v>
      </c>
      <c r="H341" s="10">
        <v>2010</v>
      </c>
      <c r="I341" s="11"/>
      <c r="J341" s="3"/>
      <c r="K341" s="12"/>
      <c r="L341" s="12"/>
      <c r="M341" s="11">
        <v>2.7</v>
      </c>
      <c r="N341" s="13">
        <f t="shared" si="33"/>
        <v>0.37037037037037035</v>
      </c>
      <c r="O341" s="11">
        <v>1.65106328</v>
      </c>
      <c r="P341" s="13">
        <f t="shared" si="34"/>
        <v>0.60567030477475092</v>
      </c>
      <c r="Q341" s="26">
        <f t="shared" si="35"/>
        <v>0</v>
      </c>
      <c r="R341" s="26">
        <f t="shared" si="36"/>
        <v>0</v>
      </c>
      <c r="S341" s="11">
        <v>562.49147850630823</v>
      </c>
    </row>
    <row r="342" spans="1:19" x14ac:dyDescent="0.25">
      <c r="A342" s="1" t="s">
        <v>1249</v>
      </c>
      <c r="B342" s="3" t="s">
        <v>1094</v>
      </c>
      <c r="C342" s="3">
        <v>3</v>
      </c>
      <c r="D342" s="10" t="s">
        <v>1090</v>
      </c>
      <c r="E342" s="10" t="s">
        <v>1301</v>
      </c>
      <c r="F342" s="10" t="s">
        <v>1302</v>
      </c>
      <c r="G342" s="10" t="s">
        <v>1296</v>
      </c>
      <c r="H342" s="10">
        <v>2003</v>
      </c>
      <c r="I342" s="11">
        <v>36942</v>
      </c>
      <c r="J342" s="3" t="s">
        <v>49</v>
      </c>
      <c r="K342" s="12">
        <v>8.3333333333333329E-2</v>
      </c>
      <c r="L342" s="12">
        <v>1.2398372579907155</v>
      </c>
      <c r="M342" s="11">
        <v>2.7</v>
      </c>
      <c r="N342" s="13">
        <f t="shared" si="33"/>
        <v>0.37037037037037035</v>
      </c>
      <c r="O342" s="11">
        <v>1.6130044000000001</v>
      </c>
      <c r="P342" s="13">
        <f t="shared" si="34"/>
        <v>0.6199611110794242</v>
      </c>
      <c r="Q342" s="26">
        <f t="shared" si="35"/>
        <v>1413.6440736016361</v>
      </c>
      <c r="R342" s="26">
        <f t="shared" si="36"/>
        <v>2366.291746460467</v>
      </c>
      <c r="S342" s="11">
        <v>497.63775972695129</v>
      </c>
    </row>
    <row r="343" spans="1:19" x14ac:dyDescent="0.25">
      <c r="A343" s="1" t="s">
        <v>1250</v>
      </c>
      <c r="B343" s="3"/>
      <c r="C343" s="3">
        <v>3</v>
      </c>
      <c r="D343" s="10"/>
      <c r="E343" s="10"/>
      <c r="F343" s="10"/>
      <c r="G343" s="10" t="s">
        <v>1296</v>
      </c>
      <c r="H343" s="10">
        <v>2010</v>
      </c>
      <c r="I343" s="11"/>
      <c r="J343" s="3"/>
      <c r="K343" s="12"/>
      <c r="L343" s="12"/>
      <c r="M343" s="11">
        <v>2.4846565800000002</v>
      </c>
      <c r="N343" s="13">
        <f t="shared" si="33"/>
        <v>0.40247010715661957</v>
      </c>
      <c r="O343" s="11">
        <v>1.8363187899999995</v>
      </c>
      <c r="P343" s="13">
        <f t="shared" si="34"/>
        <v>0.54456775449103811</v>
      </c>
      <c r="Q343" s="26">
        <f t="shared" si="35"/>
        <v>0</v>
      </c>
      <c r="R343" s="26">
        <f t="shared" si="36"/>
        <v>0</v>
      </c>
      <c r="S343" s="11">
        <v>216.21468411397504</v>
      </c>
    </row>
    <row r="344" spans="1:19" x14ac:dyDescent="0.25">
      <c r="A344" s="1" t="s">
        <v>1251</v>
      </c>
      <c r="B344" s="3" t="s">
        <v>1094</v>
      </c>
      <c r="C344" s="3">
        <v>3</v>
      </c>
      <c r="D344" s="10" t="s">
        <v>1090</v>
      </c>
      <c r="E344" s="10" t="s">
        <v>1298</v>
      </c>
      <c r="F344" s="10" t="s">
        <v>1299</v>
      </c>
      <c r="G344" s="10" t="s">
        <v>1296</v>
      </c>
      <c r="H344" s="10">
        <v>2005</v>
      </c>
      <c r="I344" s="11">
        <v>2101.13</v>
      </c>
      <c r="J344" s="3" t="s">
        <v>1092</v>
      </c>
      <c r="K344" s="12">
        <v>1</v>
      </c>
      <c r="L344" s="12">
        <v>1.0835639099999999</v>
      </c>
      <c r="M344" s="11">
        <v>0.75504499999999997</v>
      </c>
      <c r="N344" s="13">
        <f t="shared" si="33"/>
        <v>1.3244243720572946</v>
      </c>
      <c r="O344" s="11">
        <v>0.8047110999999999</v>
      </c>
      <c r="P344" s="13">
        <f t="shared" si="34"/>
        <v>1.2426820010311777</v>
      </c>
      <c r="Q344" s="26">
        <f t="shared" si="35"/>
        <v>3015.32840852969</v>
      </c>
      <c r="R344" s="26">
        <f t="shared" si="36"/>
        <v>2829.2248463060841</v>
      </c>
      <c r="S344" s="11">
        <v>3780.5800550940385</v>
      </c>
    </row>
    <row r="345" spans="1:19" x14ac:dyDescent="0.25">
      <c r="A345" s="1" t="s">
        <v>1252</v>
      </c>
      <c r="B345" s="3"/>
      <c r="C345" s="3">
        <v>3</v>
      </c>
      <c r="D345" s="10"/>
      <c r="E345" s="10"/>
      <c r="F345" s="10"/>
      <c r="G345" s="10" t="s">
        <v>1296</v>
      </c>
      <c r="H345" s="10">
        <v>2010</v>
      </c>
      <c r="I345" s="11"/>
      <c r="J345" s="3"/>
      <c r="K345" s="12"/>
      <c r="L345" s="12"/>
      <c r="M345" s="11">
        <v>18498.601323999999</v>
      </c>
      <c r="N345" s="13">
        <f t="shared" si="33"/>
        <v>5.4058141071595753E-5</v>
      </c>
      <c r="O345" s="11">
        <v>12179.150353999999</v>
      </c>
      <c r="P345" s="13">
        <f t="shared" si="34"/>
        <v>8.2107533853670667E-5</v>
      </c>
      <c r="Q345" s="26">
        <f t="shared" si="35"/>
        <v>0</v>
      </c>
      <c r="R345" s="26">
        <f t="shared" si="36"/>
        <v>0</v>
      </c>
      <c r="S345" s="11">
        <v>83.528721022781042</v>
      </c>
    </row>
    <row r="346" spans="1:19" x14ac:dyDescent="0.25">
      <c r="A346" s="1" t="s">
        <v>1253</v>
      </c>
      <c r="B346" s="3"/>
      <c r="C346" s="3">
        <v>3</v>
      </c>
      <c r="D346" s="10"/>
      <c r="E346" s="10"/>
      <c r="F346" s="10"/>
      <c r="G346" s="10" t="s">
        <v>1296</v>
      </c>
      <c r="H346" s="10">
        <v>2010</v>
      </c>
      <c r="I346" s="11"/>
      <c r="J346" s="3"/>
      <c r="K346" s="12"/>
      <c r="L346" s="12"/>
      <c r="M346" s="11">
        <v>3.75</v>
      </c>
      <c r="N346" s="13">
        <f t="shared" si="33"/>
        <v>0.26666666666666666</v>
      </c>
      <c r="O346" s="11">
        <v>2.62626179</v>
      </c>
      <c r="P346" s="13">
        <f t="shared" si="34"/>
        <v>0.38076935201497941</v>
      </c>
      <c r="Q346" s="26">
        <f t="shared" si="35"/>
        <v>0</v>
      </c>
      <c r="R346" s="26">
        <f t="shared" si="36"/>
        <v>0</v>
      </c>
      <c r="S346" s="11">
        <v>1257.1271849984525</v>
      </c>
    </row>
    <row r="347" spans="1:19" x14ac:dyDescent="0.25">
      <c r="A347" s="1" t="s">
        <v>1254</v>
      </c>
      <c r="B347" s="3"/>
      <c r="C347" s="3">
        <v>3</v>
      </c>
      <c r="D347" s="10"/>
      <c r="E347" s="10"/>
      <c r="F347" s="10"/>
      <c r="G347" s="10" t="s">
        <v>1296</v>
      </c>
      <c r="H347" s="10">
        <v>2010</v>
      </c>
      <c r="I347" s="11"/>
      <c r="J347" s="3"/>
      <c r="K347" s="12"/>
      <c r="L347" s="12"/>
      <c r="M347" s="11">
        <v>495.27702157000004</v>
      </c>
      <c r="N347" s="13">
        <f t="shared" si="33"/>
        <v>2.0190720676482362E-3</v>
      </c>
      <c r="O347" s="11">
        <v>265.46502225000006</v>
      </c>
      <c r="P347" s="13">
        <f t="shared" si="34"/>
        <v>3.7669746150521335E-3</v>
      </c>
      <c r="Q347" s="26">
        <f t="shared" si="35"/>
        <v>0</v>
      </c>
      <c r="R347" s="26">
        <f t="shared" si="36"/>
        <v>0</v>
      </c>
      <c r="S347" s="11">
        <v>76.695767107869173</v>
      </c>
    </row>
    <row r="348" spans="1:19" x14ac:dyDescent="0.25">
      <c r="A348" s="1" t="s">
        <v>1255</v>
      </c>
      <c r="B348" s="3"/>
      <c r="C348" s="3">
        <v>3</v>
      </c>
      <c r="D348" s="10"/>
      <c r="E348" s="10"/>
      <c r="F348" s="10"/>
      <c r="G348" s="10" t="s">
        <v>1296</v>
      </c>
      <c r="H348" s="10">
        <v>2010</v>
      </c>
      <c r="I348" s="11"/>
      <c r="J348" s="3"/>
      <c r="K348" s="12"/>
      <c r="L348" s="12"/>
      <c r="M348" s="11">
        <v>77.72893332999999</v>
      </c>
      <c r="N348" s="13">
        <f t="shared" si="33"/>
        <v>1.2865222217246657E-2</v>
      </c>
      <c r="O348" s="11">
        <v>35.863423499999996</v>
      </c>
      <c r="P348" s="13">
        <f t="shared" si="34"/>
        <v>2.7883562203703173E-2</v>
      </c>
      <c r="Q348" s="26">
        <f t="shared" si="35"/>
        <v>0</v>
      </c>
      <c r="R348" s="26">
        <f t="shared" si="36"/>
        <v>0</v>
      </c>
      <c r="S348" s="11">
        <v>366.50926069846918</v>
      </c>
    </row>
    <row r="349" spans="1:19" x14ac:dyDescent="0.25">
      <c r="A349" s="1" t="s">
        <v>1256</v>
      </c>
      <c r="B349" s="3"/>
      <c r="C349" s="3">
        <v>3</v>
      </c>
      <c r="D349" s="10"/>
      <c r="E349" s="10"/>
      <c r="F349" s="10"/>
      <c r="G349" s="10" t="s">
        <v>1296</v>
      </c>
      <c r="H349" s="10">
        <v>2010</v>
      </c>
      <c r="I349" s="11"/>
      <c r="J349" s="3"/>
      <c r="K349" s="12"/>
      <c r="L349" s="12"/>
      <c r="M349" s="11">
        <v>12.067756640000002</v>
      </c>
      <c r="N349" s="13">
        <f t="shared" si="33"/>
        <v>8.2865443000845918E-2</v>
      </c>
      <c r="O349" s="11">
        <v>5.5959617800000006</v>
      </c>
      <c r="P349" s="13">
        <f t="shared" si="34"/>
        <v>0.17870029126610651</v>
      </c>
      <c r="Q349" s="26">
        <f t="shared" si="35"/>
        <v>0</v>
      </c>
      <c r="R349" s="26">
        <f t="shared" si="36"/>
        <v>0</v>
      </c>
      <c r="S349" s="11">
        <v>1242.1693314856498</v>
      </c>
    </row>
    <row r="350" spans="1:19" x14ac:dyDescent="0.25">
      <c r="A350" s="1" t="s">
        <v>1257</v>
      </c>
      <c r="B350" s="3"/>
      <c r="C350" s="3">
        <v>3</v>
      </c>
      <c r="D350" s="10"/>
      <c r="E350" s="10"/>
      <c r="F350" s="10"/>
      <c r="G350" s="10" t="s">
        <v>1296</v>
      </c>
      <c r="H350" s="10">
        <v>2010</v>
      </c>
      <c r="I350" s="11"/>
      <c r="J350" s="3"/>
      <c r="K350" s="12"/>
      <c r="L350" s="12"/>
      <c r="M350" s="11">
        <v>3978.0875265000004</v>
      </c>
      <c r="N350" s="13">
        <f t="shared" ref="N350:N354" si="37">1/M350</f>
        <v>2.5137707336465263E-4</v>
      </c>
      <c r="O350" s="11">
        <v>1610.4366305999999</v>
      </c>
      <c r="P350" s="13">
        <f t="shared" ref="P350:P354" si="38">1/O350</f>
        <v>6.209496114276973E-4</v>
      </c>
      <c r="Q350" s="26">
        <f t="shared" si="35"/>
        <v>0</v>
      </c>
      <c r="R350" s="26">
        <f t="shared" si="36"/>
        <v>0</v>
      </c>
      <c r="S350" s="11">
        <v>33.586697357624985</v>
      </c>
    </row>
    <row r="351" spans="1:19" x14ac:dyDescent="0.25">
      <c r="A351" s="1" t="s">
        <v>1258</v>
      </c>
      <c r="B351" s="3" t="s">
        <v>1094</v>
      </c>
      <c r="C351" s="3">
        <v>3</v>
      </c>
      <c r="D351" s="10" t="s">
        <v>1090</v>
      </c>
      <c r="E351" s="10" t="s">
        <v>1301</v>
      </c>
      <c r="F351" s="10" t="s">
        <v>1302</v>
      </c>
      <c r="G351" s="10" t="s">
        <v>1296</v>
      </c>
      <c r="H351" s="10">
        <v>2007</v>
      </c>
      <c r="I351" s="11">
        <v>2716</v>
      </c>
      <c r="J351" s="3" t="s">
        <v>1092</v>
      </c>
      <c r="K351" s="12">
        <v>1</v>
      </c>
      <c r="L351" s="12">
        <v>1.0171386583010786</v>
      </c>
      <c r="M351" s="11">
        <v>1.3635083300000002</v>
      </c>
      <c r="N351" s="13">
        <f t="shared" si="37"/>
        <v>0.73340219344314517</v>
      </c>
      <c r="O351" s="11">
        <v>1.0717880799999999</v>
      </c>
      <c r="P351" s="13">
        <f t="shared" si="38"/>
        <v>0.93302026646909531</v>
      </c>
      <c r="Q351" s="26">
        <f t="shared" si="35"/>
        <v>2026.059199759879</v>
      </c>
      <c r="R351" s="26">
        <f t="shared" si="36"/>
        <v>2577.5138271231099</v>
      </c>
      <c r="S351" s="11">
        <v>3129.4257562489056</v>
      </c>
    </row>
    <row r="352" spans="1:19" x14ac:dyDescent="0.25">
      <c r="A352" s="1" t="s">
        <v>1259</v>
      </c>
      <c r="B352" s="3" t="s">
        <v>1089</v>
      </c>
      <c r="C352" s="3">
        <v>3</v>
      </c>
      <c r="D352" s="10" t="s">
        <v>1090</v>
      </c>
      <c r="E352" s="10" t="s">
        <v>1300</v>
      </c>
      <c r="F352" s="10" t="s">
        <v>1296</v>
      </c>
      <c r="G352" s="10" t="s">
        <v>1296</v>
      </c>
      <c r="H352" s="10">
        <v>2010</v>
      </c>
      <c r="I352" s="11">
        <v>880</v>
      </c>
      <c r="J352" s="3" t="s">
        <v>1092</v>
      </c>
      <c r="K352" s="12">
        <v>1</v>
      </c>
      <c r="L352" s="12">
        <v>1</v>
      </c>
      <c r="M352" s="11">
        <v>0.75504499999999997</v>
      </c>
      <c r="N352" s="13">
        <f t="shared" si="37"/>
        <v>1.3244243720572946</v>
      </c>
      <c r="O352" s="11">
        <v>0.52044789000000002</v>
      </c>
      <c r="P352" s="13">
        <f t="shared" si="38"/>
        <v>1.9214219506202628</v>
      </c>
      <c r="Q352" s="26">
        <f t="shared" si="35"/>
        <v>1165.4934474104193</v>
      </c>
      <c r="R352" s="26">
        <f t="shared" si="36"/>
        <v>1690.8513165458312</v>
      </c>
      <c r="S352" s="11">
        <v>911.80380027867966</v>
      </c>
    </row>
    <row r="353" spans="1:19" x14ac:dyDescent="0.25">
      <c r="A353" s="1" t="s">
        <v>1260</v>
      </c>
      <c r="B353" s="3" t="s">
        <v>1089</v>
      </c>
      <c r="C353" s="3">
        <v>3</v>
      </c>
      <c r="D353" s="10" t="s">
        <v>1090</v>
      </c>
      <c r="E353" s="10" t="s">
        <v>1300</v>
      </c>
      <c r="F353" s="10" t="s">
        <v>1296</v>
      </c>
      <c r="G353" s="10" t="s">
        <v>1296</v>
      </c>
      <c r="H353" s="10">
        <v>2010</v>
      </c>
      <c r="I353" s="11">
        <v>1696</v>
      </c>
      <c r="J353" s="3" t="s">
        <v>1092</v>
      </c>
      <c r="K353" s="12">
        <v>1</v>
      </c>
      <c r="L353" s="12">
        <v>1</v>
      </c>
      <c r="M353" s="11">
        <v>0.75504499999999997</v>
      </c>
      <c r="N353" s="13">
        <f t="shared" si="37"/>
        <v>1.3244243720572946</v>
      </c>
      <c r="O353" s="11">
        <v>0.64162190999999991</v>
      </c>
      <c r="P353" s="13">
        <f t="shared" si="38"/>
        <v>1.5585502683348207</v>
      </c>
      <c r="Q353" s="26">
        <f t="shared" si="35"/>
        <v>2246.2237350091714</v>
      </c>
      <c r="R353" s="26">
        <f t="shared" si="36"/>
        <v>2643.301255095856</v>
      </c>
      <c r="S353" s="11">
        <v>1509.3769727021079</v>
      </c>
    </row>
    <row r="354" spans="1:19" x14ac:dyDescent="0.25">
      <c r="A354" s="1" t="s">
        <v>1261</v>
      </c>
      <c r="B354" s="3"/>
      <c r="C354" s="3">
        <v>3</v>
      </c>
      <c r="D354" s="10"/>
      <c r="E354" s="10"/>
      <c r="F354" s="10"/>
      <c r="G354" s="10" t="s">
        <v>1296</v>
      </c>
      <c r="H354" s="10">
        <v>2010</v>
      </c>
      <c r="I354" s="11"/>
      <c r="J354" s="3"/>
      <c r="K354" s="12"/>
      <c r="L354" s="12"/>
      <c r="M354" s="11">
        <v>8.0645013400000014</v>
      </c>
      <c r="N354" s="13">
        <f t="shared" si="37"/>
        <v>0.12400022739657698</v>
      </c>
      <c r="O354" s="11">
        <v>3.7708413799999994</v>
      </c>
      <c r="P354" s="13">
        <f t="shared" si="38"/>
        <v>0.26519280426481373</v>
      </c>
      <c r="Q354" s="26">
        <f t="shared" si="35"/>
        <v>0</v>
      </c>
      <c r="R354" s="26">
        <f t="shared" si="36"/>
        <v>0</v>
      </c>
      <c r="S354" s="11">
        <v>95.532424504945411</v>
      </c>
    </row>
    <row r="355" spans="1:19" x14ac:dyDescent="0.25">
      <c r="A355" s="1" t="s">
        <v>1262</v>
      </c>
      <c r="B355" s="3"/>
      <c r="C355" s="3">
        <v>3</v>
      </c>
      <c r="D355" s="10"/>
      <c r="E355" s="10"/>
      <c r="F355" s="10"/>
      <c r="G355" s="10" t="s">
        <v>1296</v>
      </c>
      <c r="H355" s="10">
        <v>2010</v>
      </c>
      <c r="I355" s="11"/>
      <c r="J355" s="3"/>
      <c r="K355" s="12"/>
      <c r="L355" s="12"/>
      <c r="M355" s="11"/>
      <c r="N355" s="13"/>
      <c r="O355" s="11"/>
      <c r="P355" s="13"/>
      <c r="Q355" s="26">
        <f t="shared" si="35"/>
        <v>0</v>
      </c>
      <c r="R355" s="26">
        <f t="shared" si="36"/>
        <v>0</v>
      </c>
      <c r="S355" s="11">
        <v>0</v>
      </c>
    </row>
    <row r="356" spans="1:19" x14ac:dyDescent="0.25">
      <c r="A356" s="1" t="s">
        <v>1263</v>
      </c>
      <c r="B356" s="3"/>
      <c r="C356" s="3">
        <v>3</v>
      </c>
      <c r="D356" s="10"/>
      <c r="E356" s="10"/>
      <c r="F356" s="10"/>
      <c r="G356" s="10" t="s">
        <v>1296</v>
      </c>
      <c r="H356" s="10">
        <v>2010</v>
      </c>
      <c r="I356" s="11"/>
      <c r="J356" s="3"/>
      <c r="K356" s="12"/>
      <c r="L356" s="12"/>
      <c r="M356" s="11">
        <v>7.3212219599999981</v>
      </c>
      <c r="N356" s="13">
        <f t="shared" ref="N356:N388" si="39">1/M356</f>
        <v>0.13658922041478444</v>
      </c>
      <c r="O356" s="11">
        <v>5.0366016899999995</v>
      </c>
      <c r="P356" s="13">
        <f t="shared" ref="P356:P388" si="40">1/O356</f>
        <v>0.19854657198433337</v>
      </c>
      <c r="Q356" s="26">
        <f t="shared" si="35"/>
        <v>0</v>
      </c>
      <c r="R356" s="26">
        <f t="shared" si="36"/>
        <v>0</v>
      </c>
      <c r="S356" s="11">
        <v>534.39016997704982</v>
      </c>
    </row>
    <row r="357" spans="1:19" x14ac:dyDescent="0.25">
      <c r="A357" s="1" t="s">
        <v>1264</v>
      </c>
      <c r="B357" s="3"/>
      <c r="C357" s="3">
        <v>3</v>
      </c>
      <c r="D357" s="10"/>
      <c r="E357" s="10"/>
      <c r="F357" s="10"/>
      <c r="G357" s="10" t="s">
        <v>1296</v>
      </c>
      <c r="H357" s="10">
        <v>2010</v>
      </c>
      <c r="I357" s="11"/>
      <c r="J357" s="3"/>
      <c r="K357" s="12"/>
      <c r="L357" s="12"/>
      <c r="M357" s="11">
        <v>0.75504499999999997</v>
      </c>
      <c r="N357" s="13">
        <f t="shared" si="39"/>
        <v>1.3244243720572946</v>
      </c>
      <c r="O357" s="11">
        <v>0.71524807999999995</v>
      </c>
      <c r="P357" s="13">
        <f t="shared" si="40"/>
        <v>1.3981163011300919</v>
      </c>
      <c r="Q357" s="26">
        <f t="shared" si="35"/>
        <v>0</v>
      </c>
      <c r="R357" s="26">
        <f t="shared" si="36"/>
        <v>0</v>
      </c>
      <c r="S357" s="11">
        <v>2137.1528192221481</v>
      </c>
    </row>
    <row r="358" spans="1:19" x14ac:dyDescent="0.25">
      <c r="A358" s="1" t="s">
        <v>1265</v>
      </c>
      <c r="B358" s="3" t="s">
        <v>1089</v>
      </c>
      <c r="C358" s="3">
        <v>3</v>
      </c>
      <c r="D358" s="10" t="s">
        <v>1090</v>
      </c>
      <c r="E358" s="10" t="s">
        <v>1297</v>
      </c>
      <c r="F358" s="10" t="s">
        <v>1296</v>
      </c>
      <c r="G358" s="10" t="s">
        <v>1296</v>
      </c>
      <c r="H358" s="10">
        <v>2010</v>
      </c>
      <c r="I358" s="11">
        <v>20106.567999999999</v>
      </c>
      <c r="J358" s="3" t="s">
        <v>1092</v>
      </c>
      <c r="K358" s="12">
        <v>1</v>
      </c>
      <c r="L358" s="12">
        <v>1</v>
      </c>
      <c r="M358" s="11">
        <v>113.06448045000002</v>
      </c>
      <c r="N358" s="13">
        <f t="shared" si="39"/>
        <v>8.8445106369389407E-3</v>
      </c>
      <c r="O358" s="11">
        <v>53.138784410000007</v>
      </c>
      <c r="P358" s="13">
        <f t="shared" si="40"/>
        <v>1.8818646514085734E-2</v>
      </c>
      <c r="Q358" s="26">
        <f t="shared" si="35"/>
        <v>177.83275454833611</v>
      </c>
      <c r="R358" s="26">
        <f t="shared" si="36"/>
        <v>378.37839580342774</v>
      </c>
      <c r="S358" s="11">
        <v>147.44057429055215</v>
      </c>
    </row>
    <row r="359" spans="1:19" x14ac:dyDescent="0.25">
      <c r="A359" s="1" t="s">
        <v>1266</v>
      </c>
      <c r="B359" s="3"/>
      <c r="C359" s="3">
        <v>3</v>
      </c>
      <c r="D359" s="10"/>
      <c r="E359" s="10"/>
      <c r="F359" s="10"/>
      <c r="G359" s="10" t="s">
        <v>1296</v>
      </c>
      <c r="H359" s="10">
        <v>2010</v>
      </c>
      <c r="I359" s="11"/>
      <c r="J359" s="3"/>
      <c r="K359" s="12"/>
      <c r="L359" s="12"/>
      <c r="M359" s="11">
        <v>2.3060009199999998</v>
      </c>
      <c r="N359" s="13">
        <f t="shared" si="39"/>
        <v>0.43365117131002712</v>
      </c>
      <c r="O359" s="11">
        <v>1.6630301700000001</v>
      </c>
      <c r="P359" s="13">
        <f t="shared" si="40"/>
        <v>0.60131200145334707</v>
      </c>
      <c r="Q359" s="26">
        <f t="shared" si="35"/>
        <v>0</v>
      </c>
      <c r="R359" s="26">
        <f t="shared" si="36"/>
        <v>0</v>
      </c>
      <c r="S359" s="11">
        <v>0</v>
      </c>
    </row>
    <row r="360" spans="1:19" x14ac:dyDescent="0.25">
      <c r="A360" s="1" t="s">
        <v>1267</v>
      </c>
      <c r="B360" s="3"/>
      <c r="C360" s="3">
        <v>3</v>
      </c>
      <c r="D360" s="10"/>
      <c r="E360" s="10"/>
      <c r="F360" s="10"/>
      <c r="G360" s="10" t="s">
        <v>1296</v>
      </c>
      <c r="H360" s="10">
        <v>2010</v>
      </c>
      <c r="I360" s="11"/>
      <c r="J360" s="3"/>
      <c r="K360" s="12"/>
      <c r="L360" s="12"/>
      <c r="M360" s="11">
        <v>2.3060009199999998</v>
      </c>
      <c r="N360" s="13">
        <f t="shared" si="39"/>
        <v>0.43365117131002712</v>
      </c>
      <c r="O360" s="11">
        <v>1.6630301700000001</v>
      </c>
      <c r="P360" s="13">
        <f t="shared" si="40"/>
        <v>0.60131200145334707</v>
      </c>
      <c r="Q360" s="26">
        <f t="shared" si="35"/>
        <v>0</v>
      </c>
      <c r="R360" s="26">
        <f t="shared" si="36"/>
        <v>0</v>
      </c>
      <c r="S360" s="11">
        <v>332.65850251439502</v>
      </c>
    </row>
    <row r="361" spans="1:19" x14ac:dyDescent="0.25">
      <c r="A361" s="1" t="s">
        <v>1268</v>
      </c>
      <c r="B361" s="3"/>
      <c r="C361" s="3">
        <v>3</v>
      </c>
      <c r="D361" s="10"/>
      <c r="E361" s="10"/>
      <c r="F361" s="10"/>
      <c r="G361" s="10" t="s">
        <v>1296</v>
      </c>
      <c r="H361" s="10">
        <v>2010</v>
      </c>
      <c r="I361" s="11"/>
      <c r="J361" s="3"/>
      <c r="K361" s="12"/>
      <c r="L361" s="12"/>
      <c r="M361" s="11">
        <v>2.74541667</v>
      </c>
      <c r="N361" s="13">
        <f t="shared" si="39"/>
        <v>0.36424343558750227</v>
      </c>
      <c r="O361" s="11">
        <v>2.8948978399999996</v>
      </c>
      <c r="P361" s="13">
        <f t="shared" si="40"/>
        <v>0.34543533322060171</v>
      </c>
      <c r="Q361" s="26">
        <f t="shared" si="35"/>
        <v>0</v>
      </c>
      <c r="R361" s="26">
        <f t="shared" si="36"/>
        <v>0</v>
      </c>
      <c r="S361" s="11">
        <v>384.14706345696533</v>
      </c>
    </row>
    <row r="362" spans="1:19" x14ac:dyDescent="0.25">
      <c r="A362" s="1" t="s">
        <v>1269</v>
      </c>
      <c r="B362" s="3"/>
      <c r="C362" s="3">
        <v>3</v>
      </c>
      <c r="D362" s="10"/>
      <c r="E362" s="10"/>
      <c r="F362" s="10"/>
      <c r="G362" s="10" t="s">
        <v>1296</v>
      </c>
      <c r="H362" s="10">
        <v>2010</v>
      </c>
      <c r="I362" s="11"/>
      <c r="J362" s="3"/>
      <c r="K362" s="12"/>
      <c r="L362" s="12"/>
      <c r="M362" s="11">
        <v>7.3212219599999981</v>
      </c>
      <c r="N362" s="13">
        <f t="shared" si="39"/>
        <v>0.13658922041478444</v>
      </c>
      <c r="O362" s="11">
        <v>4.3217222999999994</v>
      </c>
      <c r="P362" s="13">
        <f t="shared" si="40"/>
        <v>0.23138923109427928</v>
      </c>
      <c r="Q362" s="26">
        <f t="shared" si="35"/>
        <v>0</v>
      </c>
      <c r="R362" s="26">
        <f t="shared" si="36"/>
        <v>0</v>
      </c>
      <c r="S362" s="11">
        <v>227.49516860743336</v>
      </c>
    </row>
    <row r="363" spans="1:19" x14ac:dyDescent="0.25">
      <c r="A363" s="1" t="s">
        <v>1270</v>
      </c>
      <c r="B363" s="3"/>
      <c r="C363" s="3">
        <v>3</v>
      </c>
      <c r="D363" s="10"/>
      <c r="E363" s="10"/>
      <c r="F363" s="10"/>
      <c r="G363" s="10" t="s">
        <v>1296</v>
      </c>
      <c r="H363" s="10">
        <v>2010</v>
      </c>
      <c r="I363" s="11"/>
      <c r="J363" s="3"/>
      <c r="K363" s="12"/>
      <c r="L363" s="12"/>
      <c r="M363" s="11">
        <v>7.2075199999999997</v>
      </c>
      <c r="N363" s="13">
        <f t="shared" si="39"/>
        <v>0.13874397851133261</v>
      </c>
      <c r="O363" s="11">
        <v>9.02638286</v>
      </c>
      <c r="P363" s="13">
        <f t="shared" si="40"/>
        <v>0.11078634880772163</v>
      </c>
      <c r="Q363" s="26">
        <f t="shared" si="35"/>
        <v>0</v>
      </c>
      <c r="R363" s="26">
        <f t="shared" si="36"/>
        <v>0</v>
      </c>
      <c r="S363" s="11">
        <v>4093.0421227162565</v>
      </c>
    </row>
    <row r="364" spans="1:19" x14ac:dyDescent="0.25">
      <c r="A364" s="1" t="s">
        <v>1271</v>
      </c>
      <c r="B364" s="3" t="s">
        <v>1089</v>
      </c>
      <c r="C364" s="3">
        <v>3</v>
      </c>
      <c r="D364" s="10" t="s">
        <v>1090</v>
      </c>
      <c r="E364" s="10" t="s">
        <v>1300</v>
      </c>
      <c r="F364" s="10" t="s">
        <v>1296</v>
      </c>
      <c r="G364" s="10" t="s">
        <v>1296</v>
      </c>
      <c r="H364" s="10">
        <v>2010</v>
      </c>
      <c r="I364" s="11">
        <v>74700</v>
      </c>
      <c r="J364" s="3" t="s">
        <v>49</v>
      </c>
      <c r="K364" s="12">
        <v>8.3333333333333329E-2</v>
      </c>
      <c r="L364" s="12">
        <v>1</v>
      </c>
      <c r="M364" s="11">
        <v>1.0429100000000002</v>
      </c>
      <c r="N364" s="13">
        <f t="shared" si="39"/>
        <v>0.95885551006318837</v>
      </c>
      <c r="O364" s="11">
        <v>1.5159461999999999</v>
      </c>
      <c r="P364" s="13">
        <f t="shared" si="40"/>
        <v>0.65965401674544921</v>
      </c>
      <c r="Q364" s="26">
        <f t="shared" si="35"/>
        <v>5968.8755501433479</v>
      </c>
      <c r="R364" s="26">
        <f t="shared" si="36"/>
        <v>4106.3462542404213</v>
      </c>
      <c r="S364" s="11">
        <v>5434.6831983390484</v>
      </c>
    </row>
    <row r="365" spans="1:19" x14ac:dyDescent="0.25">
      <c r="A365" s="1" t="s">
        <v>1272</v>
      </c>
      <c r="B365" s="3"/>
      <c r="C365" s="3">
        <v>3</v>
      </c>
      <c r="D365" s="10"/>
      <c r="E365" s="10"/>
      <c r="F365" s="10"/>
      <c r="G365" s="10" t="s">
        <v>1296</v>
      </c>
      <c r="H365" s="10">
        <v>2010</v>
      </c>
      <c r="I365" s="11"/>
      <c r="J365" s="3"/>
      <c r="K365" s="12"/>
      <c r="L365" s="12"/>
      <c r="M365" s="11">
        <v>46.4</v>
      </c>
      <c r="N365" s="13">
        <f t="shared" si="39"/>
        <v>2.1551724137931036E-2</v>
      </c>
      <c r="O365" s="11">
        <v>25.678613500000001</v>
      </c>
      <c r="P365" s="13">
        <f t="shared" si="40"/>
        <v>3.8942912552502103E-2</v>
      </c>
      <c r="Q365" s="26">
        <f t="shared" si="35"/>
        <v>0</v>
      </c>
      <c r="R365" s="26">
        <f t="shared" si="36"/>
        <v>0</v>
      </c>
      <c r="S365" s="11">
        <v>161.80662119421444</v>
      </c>
    </row>
    <row r="366" spans="1:19" x14ac:dyDescent="0.25">
      <c r="A366" s="1" t="s">
        <v>1273</v>
      </c>
      <c r="B366" s="3"/>
      <c r="C366" s="3">
        <v>3</v>
      </c>
      <c r="D366" s="10"/>
      <c r="E366" s="10"/>
      <c r="F366" s="10"/>
      <c r="G366" s="10" t="s">
        <v>1296</v>
      </c>
      <c r="H366" s="10">
        <v>2010</v>
      </c>
      <c r="I366" s="11"/>
      <c r="J366" s="3"/>
      <c r="K366" s="12"/>
      <c r="L366" s="12"/>
      <c r="M366" s="11">
        <v>4.3789666699999996</v>
      </c>
      <c r="N366" s="13">
        <f t="shared" si="39"/>
        <v>0.22836437802802462</v>
      </c>
      <c r="O366" s="11">
        <v>1.6648175900000002</v>
      </c>
      <c r="P366" s="13">
        <f t="shared" si="40"/>
        <v>0.60066640694251672</v>
      </c>
      <c r="Q366" s="26">
        <f t="shared" si="35"/>
        <v>0</v>
      </c>
      <c r="R366" s="26">
        <f t="shared" si="36"/>
        <v>0</v>
      </c>
      <c r="S366" s="11">
        <v>42.940490165377071</v>
      </c>
    </row>
    <row r="367" spans="1:19" x14ac:dyDescent="0.25">
      <c r="A367" s="1" t="s">
        <v>1274</v>
      </c>
      <c r="B367" s="3"/>
      <c r="C367" s="3">
        <v>3</v>
      </c>
      <c r="D367" s="10"/>
      <c r="E367" s="10"/>
      <c r="F367" s="10"/>
      <c r="G367" s="10" t="s">
        <v>1296</v>
      </c>
      <c r="H367" s="10">
        <v>2010</v>
      </c>
      <c r="I367" s="11"/>
      <c r="J367" s="3"/>
      <c r="K367" s="12"/>
      <c r="L367" s="12"/>
      <c r="M367" s="11">
        <v>1409.2722106000001</v>
      </c>
      <c r="N367" s="13">
        <f t="shared" si="39"/>
        <v>7.0958612004010796E-4</v>
      </c>
      <c r="O367" s="11">
        <v>517.06413434000001</v>
      </c>
      <c r="P367" s="13">
        <f t="shared" si="40"/>
        <v>1.9339960627445904E-3</v>
      </c>
      <c r="Q367" s="26">
        <f t="shared" si="35"/>
        <v>0</v>
      </c>
      <c r="R367" s="26">
        <f t="shared" si="36"/>
        <v>0</v>
      </c>
      <c r="S367" s="11">
        <v>40.675158961144071</v>
      </c>
    </row>
    <row r="368" spans="1:19" x14ac:dyDescent="0.25">
      <c r="A368" s="1" t="s">
        <v>1275</v>
      </c>
      <c r="B368" s="3" t="s">
        <v>1094</v>
      </c>
      <c r="C368" s="3">
        <v>3</v>
      </c>
      <c r="D368" s="10" t="s">
        <v>1090</v>
      </c>
      <c r="E368" s="10" t="s">
        <v>1298</v>
      </c>
      <c r="F368" s="10" t="s">
        <v>1299</v>
      </c>
      <c r="G368" s="10" t="s">
        <v>1296</v>
      </c>
      <c r="H368" s="10">
        <v>2006</v>
      </c>
      <c r="I368" s="11">
        <v>18055</v>
      </c>
      <c r="J368" s="3" t="s">
        <v>1092</v>
      </c>
      <c r="K368" s="12">
        <v>1</v>
      </c>
      <c r="L368" s="12">
        <v>1.1360946656405384</v>
      </c>
      <c r="M368" s="11">
        <v>31.685704999999995</v>
      </c>
      <c r="N368" s="13">
        <f t="shared" si="39"/>
        <v>3.1559973180334794E-2</v>
      </c>
      <c r="O368" s="11">
        <v>17.166465380000002</v>
      </c>
      <c r="P368" s="13">
        <f t="shared" si="40"/>
        <v>5.8253110227633818E-2</v>
      </c>
      <c r="Q368" s="26">
        <f t="shared" si="35"/>
        <v>647.36414064764926</v>
      </c>
      <c r="R368" s="26">
        <f t="shared" si="36"/>
        <v>1194.8988177867934</v>
      </c>
      <c r="S368" s="11">
        <v>282.64535980044184</v>
      </c>
    </row>
    <row r="369" spans="1:19" x14ac:dyDescent="0.25">
      <c r="A369" s="1" t="s">
        <v>1276</v>
      </c>
      <c r="B369" s="3"/>
      <c r="C369" s="3">
        <v>3</v>
      </c>
      <c r="D369" s="10"/>
      <c r="E369" s="10"/>
      <c r="F369" s="10"/>
      <c r="G369" s="10" t="s">
        <v>1296</v>
      </c>
      <c r="H369" s="10">
        <v>2010</v>
      </c>
      <c r="I369" s="11"/>
      <c r="J369" s="3"/>
      <c r="K369" s="12"/>
      <c r="L369" s="12"/>
      <c r="M369" s="11">
        <v>1</v>
      </c>
      <c r="N369" s="13">
        <f t="shared" si="39"/>
        <v>1</v>
      </c>
      <c r="O369" s="11">
        <v>0.53233394999999994</v>
      </c>
      <c r="P369" s="13">
        <f t="shared" si="40"/>
        <v>1.8785200530606776</v>
      </c>
      <c r="Q369" s="26">
        <f t="shared" si="35"/>
        <v>0</v>
      </c>
      <c r="R369" s="26">
        <f t="shared" si="36"/>
        <v>0</v>
      </c>
      <c r="S369" s="11">
        <v>57.160400221442927</v>
      </c>
    </row>
    <row r="370" spans="1:19" x14ac:dyDescent="0.25">
      <c r="A370" s="1" t="s">
        <v>1277</v>
      </c>
      <c r="B370" s="3"/>
      <c r="C370" s="3">
        <v>3</v>
      </c>
      <c r="D370" s="10"/>
      <c r="E370" s="10"/>
      <c r="F370" s="10"/>
      <c r="G370" s="10" t="s">
        <v>1296</v>
      </c>
      <c r="H370" s="10">
        <v>2010</v>
      </c>
      <c r="I370" s="11"/>
      <c r="J370" s="3"/>
      <c r="K370" s="12"/>
      <c r="L370" s="12"/>
      <c r="M370" s="11">
        <v>495.27702157000004</v>
      </c>
      <c r="N370" s="13">
        <f t="shared" si="39"/>
        <v>2.0190720676482362E-3</v>
      </c>
      <c r="O370" s="11">
        <v>260.46940181999997</v>
      </c>
      <c r="P370" s="13">
        <f t="shared" si="40"/>
        <v>3.839222545959775E-3</v>
      </c>
      <c r="Q370" s="26">
        <f t="shared" si="35"/>
        <v>0</v>
      </c>
      <c r="R370" s="26">
        <f t="shared" si="36"/>
        <v>0</v>
      </c>
      <c r="S370" s="11">
        <v>37.883935446374579</v>
      </c>
    </row>
    <row r="371" spans="1:19" x14ac:dyDescent="0.25">
      <c r="A371" s="1" t="s">
        <v>1278</v>
      </c>
      <c r="B371" s="3"/>
      <c r="C371" s="3">
        <v>3</v>
      </c>
      <c r="D371" s="10"/>
      <c r="E371" s="10"/>
      <c r="F371" s="10"/>
      <c r="G371" s="10" t="s">
        <v>1296</v>
      </c>
      <c r="H371" s="10">
        <v>2010</v>
      </c>
      <c r="I371" s="11"/>
      <c r="J371" s="3"/>
      <c r="K371" s="12"/>
      <c r="L371" s="12"/>
      <c r="M371" s="11">
        <v>1.9059878399999994</v>
      </c>
      <c r="N371" s="13">
        <f t="shared" si="39"/>
        <v>0.52466231893693527</v>
      </c>
      <c r="O371" s="11">
        <v>1.4915348099999999</v>
      </c>
      <c r="P371" s="13">
        <f t="shared" si="40"/>
        <v>0.67045032626492984</v>
      </c>
      <c r="Q371" s="26">
        <f t="shared" si="35"/>
        <v>0</v>
      </c>
      <c r="R371" s="26">
        <f t="shared" si="36"/>
        <v>0</v>
      </c>
      <c r="S371" s="11">
        <v>236.83622508214296</v>
      </c>
    </row>
    <row r="372" spans="1:19" x14ac:dyDescent="0.25">
      <c r="A372" s="1" t="s">
        <v>1279</v>
      </c>
      <c r="B372" s="3" t="s">
        <v>1094</v>
      </c>
      <c r="C372" s="3">
        <v>3</v>
      </c>
      <c r="D372" s="10" t="s">
        <v>1090</v>
      </c>
      <c r="E372" s="10" t="s">
        <v>1298</v>
      </c>
      <c r="F372" s="10" t="s">
        <v>1299</v>
      </c>
      <c r="G372" s="10" t="s">
        <v>1296</v>
      </c>
      <c r="H372" s="10">
        <v>2000</v>
      </c>
      <c r="I372" s="11">
        <v>3666</v>
      </c>
      <c r="J372" s="3" t="s">
        <v>1092</v>
      </c>
      <c r="K372" s="12">
        <v>1</v>
      </c>
      <c r="L372" s="12">
        <v>1.4746779708453746</v>
      </c>
      <c r="M372" s="11">
        <v>6.3755083300000006</v>
      </c>
      <c r="N372" s="13">
        <f t="shared" si="39"/>
        <v>0.15685023816759722</v>
      </c>
      <c r="O372" s="11">
        <v>3.7985424299999999</v>
      </c>
      <c r="P372" s="13">
        <f t="shared" si="40"/>
        <v>0.26325887321995767</v>
      </c>
      <c r="Q372" s="26">
        <f t="shared" si="35"/>
        <v>847.95896441392347</v>
      </c>
      <c r="R372" s="26">
        <f t="shared" si="36"/>
        <v>1423.2220755051937</v>
      </c>
      <c r="S372" s="11">
        <v>1300.6122798287279</v>
      </c>
    </row>
    <row r="373" spans="1:19" x14ac:dyDescent="0.25">
      <c r="A373" s="1" t="s">
        <v>1280</v>
      </c>
      <c r="B373" s="3"/>
      <c r="C373" s="3">
        <v>3</v>
      </c>
      <c r="D373" s="10"/>
      <c r="E373" s="10"/>
      <c r="F373" s="10"/>
      <c r="G373" s="10" t="s">
        <v>1296</v>
      </c>
      <c r="H373" s="10">
        <v>2010</v>
      </c>
      <c r="I373" s="11"/>
      <c r="J373" s="3"/>
      <c r="K373" s="12"/>
      <c r="L373" s="12"/>
      <c r="M373" s="11">
        <v>1.4314000000000002</v>
      </c>
      <c r="N373" s="13">
        <f t="shared" si="39"/>
        <v>0.69861673885706288</v>
      </c>
      <c r="O373" s="11">
        <v>0.63870021999999993</v>
      </c>
      <c r="P373" s="13">
        <f t="shared" si="40"/>
        <v>1.5656797487873106</v>
      </c>
      <c r="Q373" s="26">
        <f t="shared" si="35"/>
        <v>0</v>
      </c>
      <c r="R373" s="26">
        <f t="shared" si="36"/>
        <v>0</v>
      </c>
      <c r="S373" s="11">
        <v>357.17864190781944</v>
      </c>
    </row>
    <row r="374" spans="1:19" x14ac:dyDescent="0.25">
      <c r="A374" s="1" t="s">
        <v>1281</v>
      </c>
      <c r="B374" s="3" t="s">
        <v>1089</v>
      </c>
      <c r="C374" s="3">
        <v>3</v>
      </c>
      <c r="D374" s="10" t="s">
        <v>1090</v>
      </c>
      <c r="E374" s="10" t="s">
        <v>1300</v>
      </c>
      <c r="F374" s="10" t="s">
        <v>1296</v>
      </c>
      <c r="G374" s="10" t="s">
        <v>1296</v>
      </c>
      <c r="H374" s="10">
        <v>2010</v>
      </c>
      <c r="I374" s="11">
        <v>2052</v>
      </c>
      <c r="J374" s="3" t="s">
        <v>1092</v>
      </c>
      <c r="K374" s="12">
        <v>1</v>
      </c>
      <c r="L374" s="12">
        <v>1</v>
      </c>
      <c r="M374" s="11">
        <v>1.50285</v>
      </c>
      <c r="N374" s="13">
        <f t="shared" si="39"/>
        <v>0.66540240210267154</v>
      </c>
      <c r="O374" s="11">
        <v>0.96665838000000015</v>
      </c>
      <c r="P374" s="13">
        <f t="shared" si="40"/>
        <v>1.0344916267109792</v>
      </c>
      <c r="Q374" s="26">
        <f t="shared" si="35"/>
        <v>1365.4057291146821</v>
      </c>
      <c r="R374" s="26">
        <f t="shared" si="36"/>
        <v>2122.7768180109292</v>
      </c>
      <c r="S374" s="11">
        <v>265.85236698028444</v>
      </c>
    </row>
    <row r="375" spans="1:19" x14ac:dyDescent="0.25">
      <c r="A375" s="1" t="s">
        <v>1282</v>
      </c>
      <c r="B375" s="3"/>
      <c r="C375" s="3">
        <v>3</v>
      </c>
      <c r="D375" s="10"/>
      <c r="E375" s="10"/>
      <c r="F375" s="10"/>
      <c r="G375" s="10" t="s">
        <v>1296</v>
      </c>
      <c r="H375" s="10">
        <v>2010</v>
      </c>
      <c r="I375" s="11"/>
      <c r="J375" s="3"/>
      <c r="K375" s="12"/>
      <c r="L375" s="12"/>
      <c r="M375" s="11">
        <v>2.85</v>
      </c>
      <c r="N375" s="13">
        <f t="shared" si="39"/>
        <v>0.35087719298245612</v>
      </c>
      <c r="O375" s="11">
        <v>1.56619558</v>
      </c>
      <c r="P375" s="13">
        <f t="shared" si="40"/>
        <v>0.63848986216651182</v>
      </c>
      <c r="Q375" s="26">
        <f t="shared" si="35"/>
        <v>0</v>
      </c>
      <c r="R375" s="26">
        <f t="shared" si="36"/>
        <v>0</v>
      </c>
      <c r="S375" s="11">
        <v>489.50700098706574</v>
      </c>
    </row>
    <row r="376" spans="1:19" x14ac:dyDescent="0.25">
      <c r="A376" s="1" t="s">
        <v>1283</v>
      </c>
      <c r="B376" s="3"/>
      <c r="C376" s="3">
        <v>3</v>
      </c>
      <c r="D376" s="10"/>
      <c r="E376" s="10"/>
      <c r="F376" s="10"/>
      <c r="G376" s="10" t="s">
        <v>1296</v>
      </c>
      <c r="H376" s="10">
        <v>2010</v>
      </c>
      <c r="I376" s="11"/>
      <c r="J376" s="3"/>
      <c r="K376" s="12"/>
      <c r="L376" s="12"/>
      <c r="M376" s="11">
        <v>1.09015949</v>
      </c>
      <c r="N376" s="13">
        <f t="shared" si="39"/>
        <v>0.91729697275762834</v>
      </c>
      <c r="O376" s="11">
        <v>1.31</v>
      </c>
      <c r="P376" s="13">
        <f t="shared" si="40"/>
        <v>0.76335877862595414</v>
      </c>
      <c r="Q376" s="26">
        <f t="shared" si="35"/>
        <v>0</v>
      </c>
      <c r="R376" s="26">
        <f t="shared" si="36"/>
        <v>0</v>
      </c>
      <c r="S376" s="11">
        <v>227.91529663512247</v>
      </c>
    </row>
    <row r="377" spans="1:19" x14ac:dyDescent="0.25">
      <c r="A377" s="1" t="s">
        <v>1284</v>
      </c>
      <c r="B377" s="3"/>
      <c r="C377" s="3">
        <v>3</v>
      </c>
      <c r="D377" s="10"/>
      <c r="E377" s="10"/>
      <c r="F377" s="10"/>
      <c r="G377" s="10" t="s">
        <v>1296</v>
      </c>
      <c r="H377" s="10">
        <v>2010</v>
      </c>
      <c r="I377" s="11"/>
      <c r="J377" s="3"/>
      <c r="K377" s="12"/>
      <c r="L377" s="12"/>
      <c r="M377" s="11">
        <v>2177.5575067999998</v>
      </c>
      <c r="N377" s="13">
        <f t="shared" si="39"/>
        <v>4.5923012222512388E-4</v>
      </c>
      <c r="O377" s="11">
        <v>819.11238874000003</v>
      </c>
      <c r="P377" s="13">
        <f t="shared" si="40"/>
        <v>1.2208336899143357E-3</v>
      </c>
      <c r="Q377" s="26">
        <f t="shared" si="35"/>
        <v>0</v>
      </c>
      <c r="R377" s="26">
        <f t="shared" si="36"/>
        <v>0</v>
      </c>
      <c r="S377" s="11">
        <v>36.973897084336805</v>
      </c>
    </row>
    <row r="378" spans="1:19" x14ac:dyDescent="0.25">
      <c r="A378" s="1" t="s">
        <v>1285</v>
      </c>
      <c r="B378" s="3" t="s">
        <v>1094</v>
      </c>
      <c r="C378" s="3">
        <v>3</v>
      </c>
      <c r="D378" s="10" t="s">
        <v>1090</v>
      </c>
      <c r="E378" s="10" t="s">
        <v>1298</v>
      </c>
      <c r="F378" s="10" t="s">
        <v>1299</v>
      </c>
      <c r="G378" s="10" t="s">
        <v>1296</v>
      </c>
      <c r="H378" s="10">
        <v>1999</v>
      </c>
      <c r="I378" s="11">
        <v>153.94999999999999</v>
      </c>
      <c r="J378" s="3" t="s">
        <v>1092</v>
      </c>
      <c r="K378" s="12">
        <v>1</v>
      </c>
      <c r="L378" s="12">
        <v>5.1506884482269433</v>
      </c>
      <c r="M378" s="11">
        <v>7.9356000000000009</v>
      </c>
      <c r="N378" s="13">
        <f t="shared" si="39"/>
        <v>0.12601441604919603</v>
      </c>
      <c r="O378" s="11">
        <v>3.5267299700000003</v>
      </c>
      <c r="P378" s="13">
        <f t="shared" si="40"/>
        <v>0.28354878556239449</v>
      </c>
      <c r="Q378" s="26">
        <f t="shared" si="35"/>
        <v>99.922940496564578</v>
      </c>
      <c r="R378" s="26">
        <f t="shared" si="36"/>
        <v>224.83958039025535</v>
      </c>
      <c r="S378" s="11">
        <v>184.34534902993826</v>
      </c>
    </row>
    <row r="379" spans="1:19" x14ac:dyDescent="0.25">
      <c r="A379" s="1" t="s">
        <v>1286</v>
      </c>
      <c r="B379" s="3"/>
      <c r="C379" s="3">
        <v>3</v>
      </c>
      <c r="D379" s="10"/>
      <c r="E379" s="10"/>
      <c r="F379" s="10"/>
      <c r="G379" s="10" t="s">
        <v>1296</v>
      </c>
      <c r="H379" s="10">
        <v>2010</v>
      </c>
      <c r="I379" s="11"/>
      <c r="J379" s="3"/>
      <c r="K379" s="12"/>
      <c r="L379" s="12"/>
      <c r="M379" s="11">
        <v>3.6725000000000003</v>
      </c>
      <c r="N379" s="13">
        <f t="shared" si="39"/>
        <v>0.27229407760381208</v>
      </c>
      <c r="O379" s="11">
        <v>3.45</v>
      </c>
      <c r="P379" s="13">
        <f t="shared" si="40"/>
        <v>0.28985507246376813</v>
      </c>
      <c r="Q379" s="26">
        <f t="shared" si="35"/>
        <v>0</v>
      </c>
      <c r="R379" s="26">
        <f t="shared" si="36"/>
        <v>0</v>
      </c>
      <c r="S379" s="11">
        <v>2606.8683642419314</v>
      </c>
    </row>
    <row r="380" spans="1:19" x14ac:dyDescent="0.25">
      <c r="A380" s="1" t="s">
        <v>1287</v>
      </c>
      <c r="B380" s="3" t="s">
        <v>1089</v>
      </c>
      <c r="C380" s="3">
        <v>3</v>
      </c>
      <c r="D380" s="10" t="s">
        <v>1090</v>
      </c>
      <c r="E380" s="10" t="s">
        <v>1297</v>
      </c>
      <c r="F380" s="10" t="s">
        <v>1296</v>
      </c>
      <c r="G380" s="10" t="s">
        <v>1296</v>
      </c>
      <c r="H380" s="10">
        <v>2010</v>
      </c>
      <c r="I380" s="11">
        <v>2297</v>
      </c>
      <c r="J380" s="3" t="s">
        <v>1092</v>
      </c>
      <c r="K380" s="12">
        <v>1</v>
      </c>
      <c r="L380" s="12">
        <v>1</v>
      </c>
      <c r="M380" s="11">
        <v>0.64717900000000006</v>
      </c>
      <c r="N380" s="13">
        <f t="shared" si="39"/>
        <v>1.5451675656966619</v>
      </c>
      <c r="O380" s="11">
        <v>0.65876639999999997</v>
      </c>
      <c r="P380" s="13">
        <f t="shared" si="40"/>
        <v>1.5179887741694174</v>
      </c>
      <c r="Q380" s="26">
        <f t="shared" si="35"/>
        <v>3549.2498984052322</v>
      </c>
      <c r="R380" s="26">
        <f t="shared" si="36"/>
        <v>3486.8202142671516</v>
      </c>
      <c r="S380" s="11">
        <v>3483.9497210429922</v>
      </c>
    </row>
    <row r="381" spans="1:19" x14ac:dyDescent="0.25">
      <c r="A381" s="1" t="s">
        <v>1288</v>
      </c>
      <c r="B381" s="3" t="s">
        <v>1094</v>
      </c>
      <c r="C381" s="3">
        <v>3</v>
      </c>
      <c r="D381" s="10" t="s">
        <v>1090</v>
      </c>
      <c r="E381" s="10" t="s">
        <v>1298</v>
      </c>
      <c r="F381" s="10" t="s">
        <v>1299</v>
      </c>
      <c r="G381" s="10" t="s">
        <v>1296</v>
      </c>
      <c r="H381" s="10">
        <v>2007</v>
      </c>
      <c r="I381" s="11">
        <v>22.64</v>
      </c>
      <c r="J381" s="3" t="s">
        <v>1108</v>
      </c>
      <c r="K381" s="12">
        <f>40*52/12</f>
        <v>173.33333333333334</v>
      </c>
      <c r="L381" s="12">
        <v>1.0448899013026989</v>
      </c>
      <c r="M381" s="11">
        <v>1</v>
      </c>
      <c r="N381" s="13">
        <f t="shared" si="39"/>
        <v>1</v>
      </c>
      <c r="O381" s="11">
        <v>1</v>
      </c>
      <c r="P381" s="13">
        <f t="shared" si="40"/>
        <v>1</v>
      </c>
      <c r="Q381" s="26">
        <f t="shared" si="35"/>
        <v>4100.4266100188042</v>
      </c>
      <c r="R381" s="26">
        <f t="shared" si="36"/>
        <v>4100.4266100188042</v>
      </c>
      <c r="S381" s="11">
        <v>3895.5569763935237</v>
      </c>
    </row>
    <row r="382" spans="1:19" x14ac:dyDescent="0.25">
      <c r="A382" s="1" t="s">
        <v>1289</v>
      </c>
      <c r="B382" s="3"/>
      <c r="C382" s="3">
        <v>3</v>
      </c>
      <c r="D382" s="10"/>
      <c r="E382" s="10"/>
      <c r="F382" s="10"/>
      <c r="G382" s="10" t="s">
        <v>1296</v>
      </c>
      <c r="H382" s="10">
        <v>2010</v>
      </c>
      <c r="I382" s="11"/>
      <c r="J382" s="3"/>
      <c r="K382" s="12"/>
      <c r="L382" s="12"/>
      <c r="M382" s="11">
        <v>20.059275000000003</v>
      </c>
      <c r="N382" s="13">
        <f t="shared" si="39"/>
        <v>4.9852250392898041E-2</v>
      </c>
      <c r="O382" s="11">
        <v>16.565448960000001</v>
      </c>
      <c r="P382" s="13">
        <f t="shared" si="40"/>
        <v>6.0366610190563767E-2</v>
      </c>
      <c r="Q382" s="26">
        <f t="shared" si="35"/>
        <v>0</v>
      </c>
      <c r="R382" s="26">
        <f t="shared" si="36"/>
        <v>0</v>
      </c>
      <c r="S382" s="11">
        <v>631.18917202025534</v>
      </c>
    </row>
    <row r="383" spans="1:19" x14ac:dyDescent="0.25">
      <c r="A383" s="1" t="s">
        <v>1290</v>
      </c>
      <c r="B383" s="3"/>
      <c r="C383" s="3">
        <v>3</v>
      </c>
      <c r="D383" s="10"/>
      <c r="E383" s="10"/>
      <c r="F383" s="10"/>
      <c r="G383" s="10" t="s">
        <v>1296</v>
      </c>
      <c r="H383" s="10">
        <v>2010</v>
      </c>
      <c r="I383" s="11"/>
      <c r="J383" s="3"/>
      <c r="K383" s="12"/>
      <c r="L383" s="12"/>
      <c r="M383" s="11">
        <v>1586.7585000000001</v>
      </c>
      <c r="N383" s="13">
        <f t="shared" si="39"/>
        <v>6.3021562512505832E-4</v>
      </c>
      <c r="O383" s="11">
        <v>714.73338815</v>
      </c>
      <c r="P383" s="13">
        <f t="shared" si="40"/>
        <v>1.3991231088117736E-3</v>
      </c>
      <c r="Q383" s="26">
        <f t="shared" si="35"/>
        <v>0</v>
      </c>
      <c r="R383" s="26">
        <f t="shared" si="36"/>
        <v>0</v>
      </c>
      <c r="S383" s="11">
        <v>72.363809862815032</v>
      </c>
    </row>
    <row r="384" spans="1:19" x14ac:dyDescent="0.25">
      <c r="A384" s="1" t="s">
        <v>1291</v>
      </c>
      <c r="B384" s="3"/>
      <c r="C384" s="3">
        <v>3</v>
      </c>
      <c r="D384" s="10"/>
      <c r="E384" s="10"/>
      <c r="F384" s="10"/>
      <c r="G384" s="10" t="s">
        <v>1296</v>
      </c>
      <c r="H384" s="10">
        <v>2010</v>
      </c>
      <c r="I384" s="11"/>
      <c r="J384" s="3"/>
      <c r="K384" s="12"/>
      <c r="L384" s="12"/>
      <c r="M384" s="11">
        <v>96.905833330000007</v>
      </c>
      <c r="N384" s="13">
        <f t="shared" si="39"/>
        <v>1.0319296224352481E-2</v>
      </c>
      <c r="O384" s="11">
        <v>64.6590037</v>
      </c>
      <c r="P384" s="13">
        <f t="shared" si="40"/>
        <v>1.546575020920095E-2</v>
      </c>
      <c r="Q384" s="26">
        <f t="shared" si="35"/>
        <v>0</v>
      </c>
      <c r="R384" s="26">
        <f t="shared" si="36"/>
        <v>0</v>
      </c>
      <c r="S384" s="11">
        <v>194.34570579481965</v>
      </c>
    </row>
    <row r="385" spans="1:19" ht="30" x14ac:dyDescent="0.25">
      <c r="A385" s="1" t="s">
        <v>1292</v>
      </c>
      <c r="B385" s="3" t="s">
        <v>1089</v>
      </c>
      <c r="C385" s="3">
        <v>3</v>
      </c>
      <c r="D385" s="10" t="s">
        <v>1090</v>
      </c>
      <c r="E385" s="10" t="s">
        <v>1300</v>
      </c>
      <c r="F385" s="10" t="s">
        <v>1296</v>
      </c>
      <c r="G385" s="10" t="s">
        <v>1296</v>
      </c>
      <c r="H385" s="10">
        <v>2010</v>
      </c>
      <c r="I385" s="11">
        <v>2358</v>
      </c>
      <c r="J385" s="3" t="s">
        <v>1092</v>
      </c>
      <c r="K385" s="12">
        <v>1</v>
      </c>
      <c r="L385" s="12">
        <v>1</v>
      </c>
      <c r="M385" s="11">
        <v>2.5820603199999992</v>
      </c>
      <c r="N385" s="13">
        <f t="shared" si="39"/>
        <v>0.38728762153782692</v>
      </c>
      <c r="O385" s="11">
        <v>2.8956592100000003</v>
      </c>
      <c r="P385" s="13">
        <f t="shared" si="40"/>
        <v>0.34534450619967805</v>
      </c>
      <c r="Q385" s="26">
        <f t="shared" si="35"/>
        <v>913.22421158619591</v>
      </c>
      <c r="R385" s="26">
        <f t="shared" si="36"/>
        <v>814.32234561884081</v>
      </c>
      <c r="S385" s="11">
        <v>557.07769153231732</v>
      </c>
    </row>
    <row r="386" spans="1:19" x14ac:dyDescent="0.25">
      <c r="A386" s="1" t="s">
        <v>1293</v>
      </c>
      <c r="B386" s="3"/>
      <c r="C386" s="3">
        <v>3</v>
      </c>
      <c r="D386" s="10"/>
      <c r="E386" s="10"/>
      <c r="F386" s="10"/>
      <c r="G386" s="10" t="s">
        <v>1296</v>
      </c>
      <c r="H386" s="10">
        <v>2010</v>
      </c>
      <c r="I386" s="11"/>
      <c r="J386" s="3"/>
      <c r="K386" s="12"/>
      <c r="L386" s="12"/>
      <c r="M386" s="11">
        <v>18612.916667000005</v>
      </c>
      <c r="N386" s="13">
        <f t="shared" si="39"/>
        <v>5.3726131046025797E-5</v>
      </c>
      <c r="O386" s="11">
        <v>7141.4672129</v>
      </c>
      <c r="P386" s="13">
        <f t="shared" si="40"/>
        <v>1.4002724792933985E-4</v>
      </c>
      <c r="Q386" s="26">
        <f t="shared" ref="Q386:Q449" si="41">I386*K386*L386*N386</f>
        <v>0</v>
      </c>
      <c r="R386" s="26">
        <f t="shared" ref="R386:R449" si="42">I386*K386*L386*P386</f>
        <v>0</v>
      </c>
      <c r="S386" s="11">
        <v>78.191229271380038</v>
      </c>
    </row>
    <row r="387" spans="1:19" x14ac:dyDescent="0.25">
      <c r="A387" s="1" t="s">
        <v>576</v>
      </c>
      <c r="B387" s="3"/>
      <c r="C387" s="3">
        <v>3</v>
      </c>
      <c r="D387" s="10"/>
      <c r="E387" s="10"/>
      <c r="F387" s="10"/>
      <c r="G387" s="10" t="s">
        <v>1296</v>
      </c>
      <c r="H387" s="10">
        <v>2010</v>
      </c>
      <c r="I387" s="11"/>
      <c r="J387" s="3"/>
      <c r="K387" s="12"/>
      <c r="L387" s="12"/>
      <c r="M387" s="11">
        <v>219.59</v>
      </c>
      <c r="N387" s="13">
        <f t="shared" si="39"/>
        <v>4.5539414363131286E-3</v>
      </c>
      <c r="O387" s="11">
        <v>113.57000000000001</v>
      </c>
      <c r="P387" s="13">
        <f t="shared" si="40"/>
        <v>8.805142203046578E-3</v>
      </c>
      <c r="Q387" s="26">
        <f t="shared" si="41"/>
        <v>0</v>
      </c>
      <c r="R387" s="26">
        <f t="shared" si="42"/>
        <v>0</v>
      </c>
      <c r="S387" s="11">
        <v>88.162356958876217</v>
      </c>
    </row>
    <row r="388" spans="1:19" x14ac:dyDescent="0.25">
      <c r="A388" s="1" t="s">
        <v>1294</v>
      </c>
      <c r="B388" s="3" t="s">
        <v>1094</v>
      </c>
      <c r="C388" s="3">
        <v>3</v>
      </c>
      <c r="D388" s="10" t="s">
        <v>1090</v>
      </c>
      <c r="E388" s="10" t="s">
        <v>1305</v>
      </c>
      <c r="F388" s="10" t="s">
        <v>1306</v>
      </c>
      <c r="G388" s="10" t="s">
        <v>1296</v>
      </c>
      <c r="H388" s="10">
        <v>2006</v>
      </c>
      <c r="I388" s="11">
        <v>1380000</v>
      </c>
      <c r="J388" s="3" t="s">
        <v>1092</v>
      </c>
      <c r="K388" s="12">
        <v>1</v>
      </c>
      <c r="L388" s="12">
        <v>1.5675820331335162</v>
      </c>
      <c r="M388" s="11">
        <v>4797</v>
      </c>
      <c r="N388" s="13">
        <f t="shared" si="39"/>
        <v>2.0846362309776944E-4</v>
      </c>
      <c r="O388" s="11">
        <v>3863.3160409999996</v>
      </c>
      <c r="P388" s="13">
        <f t="shared" si="40"/>
        <v>2.5884498948244345E-4</v>
      </c>
      <c r="Q388" s="26">
        <f t="shared" si="41"/>
        <v>450.96168557937301</v>
      </c>
      <c r="R388" s="26">
        <f t="shared" si="42"/>
        <v>559.94984173345097</v>
      </c>
      <c r="S388" s="11">
        <v>69.240315970052464</v>
      </c>
    </row>
    <row r="389" spans="1:19" x14ac:dyDescent="0.25">
      <c r="A389" s="1" t="s">
        <v>1295</v>
      </c>
      <c r="B389" s="3"/>
      <c r="C389" s="3">
        <v>3</v>
      </c>
      <c r="D389" s="10"/>
      <c r="E389" s="10"/>
      <c r="F389" s="10"/>
      <c r="G389" s="10" t="s">
        <v>1296</v>
      </c>
      <c r="H389" s="10">
        <v>2010</v>
      </c>
      <c r="I389" s="11"/>
      <c r="J389" s="3"/>
      <c r="K389" s="12"/>
      <c r="L389" s="12"/>
      <c r="M389" s="10"/>
      <c r="N389" s="13"/>
      <c r="O389" s="10"/>
      <c r="P389" s="13"/>
      <c r="Q389" s="26">
        <f t="shared" si="41"/>
        <v>0</v>
      </c>
      <c r="R389" s="26">
        <f t="shared" si="42"/>
        <v>0</v>
      </c>
      <c r="S389" s="11">
        <v>0</v>
      </c>
    </row>
    <row r="390" spans="1:19" x14ac:dyDescent="0.25">
      <c r="A390" s="1" t="s">
        <v>1086</v>
      </c>
      <c r="B390" s="3"/>
      <c r="C390" s="3">
        <v>2</v>
      </c>
      <c r="D390" s="10"/>
      <c r="E390" s="10"/>
      <c r="F390" s="10"/>
      <c r="G390" s="10" t="s">
        <v>1309</v>
      </c>
      <c r="H390" s="10">
        <v>2010</v>
      </c>
      <c r="I390" s="11"/>
      <c r="J390" s="3"/>
      <c r="K390" s="12"/>
      <c r="L390" s="12"/>
      <c r="M390" s="11">
        <v>46.452460999999992</v>
      </c>
      <c r="N390" s="13">
        <f t="shared" ref="N390:N421" si="43">1/M390</f>
        <v>2.1527384738561004E-2</v>
      </c>
      <c r="O390" s="11">
        <v>39.35</v>
      </c>
      <c r="P390" s="13">
        <f t="shared" ref="P390:P399" si="44">1/O390</f>
        <v>2.5412960609911054E-2</v>
      </c>
      <c r="Q390" s="26">
        <f t="shared" si="41"/>
        <v>0</v>
      </c>
      <c r="R390" s="26">
        <f t="shared" si="42"/>
        <v>0</v>
      </c>
      <c r="S390" s="11">
        <v>25.599121336005211</v>
      </c>
    </row>
    <row r="391" spans="1:19" x14ac:dyDescent="0.25">
      <c r="A391" s="14" t="s">
        <v>1088</v>
      </c>
      <c r="B391" s="3" t="s">
        <v>1089</v>
      </c>
      <c r="C391" s="3">
        <v>2</v>
      </c>
      <c r="D391" s="10" t="s">
        <v>1090</v>
      </c>
      <c r="E391" s="10" t="s">
        <v>1316</v>
      </c>
      <c r="F391" s="10" t="s">
        <v>1309</v>
      </c>
      <c r="G391" s="10" t="s">
        <v>1309</v>
      </c>
      <c r="H391" s="10">
        <v>2010</v>
      </c>
      <c r="I391" s="11">
        <v>36196</v>
      </c>
      <c r="J391" s="3" t="s">
        <v>1092</v>
      </c>
      <c r="K391" s="12">
        <v>1</v>
      </c>
      <c r="L391" s="12">
        <v>1</v>
      </c>
      <c r="M391" s="15">
        <v>103.93644334999999</v>
      </c>
      <c r="N391" s="13">
        <f t="shared" si="43"/>
        <v>9.6212643781984873E-3</v>
      </c>
      <c r="O391" s="11">
        <v>44.564745209999998</v>
      </c>
      <c r="P391" s="13">
        <f t="shared" si="44"/>
        <v>2.2439262140684414E-2</v>
      </c>
      <c r="Q391" s="26">
        <f t="shared" si="41"/>
        <v>348.25128543327247</v>
      </c>
      <c r="R391" s="26">
        <f t="shared" si="42"/>
        <v>812.21153244421305</v>
      </c>
      <c r="S391" s="11">
        <v>307.05920447510942</v>
      </c>
    </row>
    <row r="392" spans="1:19" x14ac:dyDescent="0.25">
      <c r="A392" s="1" t="s">
        <v>1093</v>
      </c>
      <c r="B392" s="3" t="s">
        <v>1094</v>
      </c>
      <c r="C392" s="3">
        <v>2</v>
      </c>
      <c r="D392" s="10" t="s">
        <v>1090</v>
      </c>
      <c r="E392" s="10" t="s">
        <v>1317</v>
      </c>
      <c r="F392" s="10" t="s">
        <v>1318</v>
      </c>
      <c r="G392" s="10" t="s">
        <v>1309</v>
      </c>
      <c r="H392" s="10">
        <v>2008</v>
      </c>
      <c r="I392" s="11">
        <v>11835</v>
      </c>
      <c r="J392" s="3" t="s">
        <v>1092</v>
      </c>
      <c r="K392" s="12">
        <v>1</v>
      </c>
      <c r="L392" s="12">
        <v>1.0272194238078418</v>
      </c>
      <c r="M392" s="11">
        <v>74.385983329999988</v>
      </c>
      <c r="N392" s="13">
        <f t="shared" si="43"/>
        <v>1.3443392897875404E-2</v>
      </c>
      <c r="O392" s="11">
        <v>40.296392829999995</v>
      </c>
      <c r="P392" s="13">
        <f t="shared" si="44"/>
        <v>2.4816117021162168E-2</v>
      </c>
      <c r="Q392" s="26">
        <f t="shared" si="41"/>
        <v>163.43323481835071</v>
      </c>
      <c r="R392" s="26">
        <f t="shared" si="42"/>
        <v>301.69305555595582</v>
      </c>
      <c r="S392" s="11">
        <v>304.96239438678407</v>
      </c>
    </row>
    <row r="393" spans="1:19" x14ac:dyDescent="0.25">
      <c r="A393" s="1" t="s">
        <v>1097</v>
      </c>
      <c r="B393" s="3"/>
      <c r="C393" s="3">
        <v>2</v>
      </c>
      <c r="D393" s="10"/>
      <c r="E393" s="10"/>
      <c r="F393" s="10"/>
      <c r="G393" s="10" t="s">
        <v>1309</v>
      </c>
      <c r="H393" s="10">
        <v>2010</v>
      </c>
      <c r="I393" s="11"/>
      <c r="J393" s="3"/>
      <c r="K393" s="12"/>
      <c r="L393" s="12"/>
      <c r="M393" s="11">
        <v>0.75504499999999997</v>
      </c>
      <c r="N393" s="13">
        <f t="shared" si="43"/>
        <v>1.3244243720572946</v>
      </c>
      <c r="O393" s="11">
        <v>0.71524807999999995</v>
      </c>
      <c r="P393" s="13">
        <f t="shared" si="44"/>
        <v>1.3981163011300919</v>
      </c>
      <c r="Q393" s="26">
        <f t="shared" si="41"/>
        <v>0</v>
      </c>
      <c r="R393" s="26">
        <f t="shared" si="42"/>
        <v>0</v>
      </c>
      <c r="S393" s="11">
        <v>3211.8910321277767</v>
      </c>
    </row>
    <row r="394" spans="1:19" x14ac:dyDescent="0.25">
      <c r="A394" s="1" t="s">
        <v>1098</v>
      </c>
      <c r="B394" s="3" t="s">
        <v>1094</v>
      </c>
      <c r="C394" s="3">
        <v>2</v>
      </c>
      <c r="D394" s="10" t="s">
        <v>1090</v>
      </c>
      <c r="E394" s="10" t="s">
        <v>1317</v>
      </c>
      <c r="F394" s="10" t="s">
        <v>1318</v>
      </c>
      <c r="G394" s="10" t="s">
        <v>1309</v>
      </c>
      <c r="H394" s="10">
        <v>1999</v>
      </c>
      <c r="I394" s="11">
        <v>106601300</v>
      </c>
      <c r="J394" s="3" t="s">
        <v>1092</v>
      </c>
      <c r="K394" s="12">
        <v>1</v>
      </c>
      <c r="L394" s="12">
        <v>149.73522602442796</v>
      </c>
      <c r="M394" s="11">
        <v>91.905720340000002</v>
      </c>
      <c r="N394" s="13">
        <f t="shared" si="43"/>
        <v>1.0880715545240892E-2</v>
      </c>
      <c r="O394" s="11">
        <v>69.201528690000004</v>
      </c>
      <c r="P394" s="13">
        <f t="shared" si="44"/>
        <v>1.4450547826474612E-2</v>
      </c>
      <c r="Q394" s="26">
        <f t="shared" si="41"/>
        <v>173677652.3914665</v>
      </c>
      <c r="R394" s="26">
        <f t="shared" si="42"/>
        <v>230659207.27708498</v>
      </c>
      <c r="S394" s="11">
        <v>244.1447037302095</v>
      </c>
    </row>
    <row r="395" spans="1:19" x14ac:dyDescent="0.25">
      <c r="A395" s="1" t="s">
        <v>1099</v>
      </c>
      <c r="B395" s="3"/>
      <c r="C395" s="3">
        <v>2</v>
      </c>
      <c r="D395" s="10"/>
      <c r="E395" s="10"/>
      <c r="F395" s="10"/>
      <c r="G395" s="10" t="s">
        <v>1309</v>
      </c>
      <c r="H395" s="10">
        <v>2010</v>
      </c>
      <c r="I395" s="11"/>
      <c r="J395" s="3"/>
      <c r="K395" s="12"/>
      <c r="L395" s="12"/>
      <c r="M395" s="11">
        <v>2.7</v>
      </c>
      <c r="N395" s="13">
        <f t="shared" si="43"/>
        <v>0.37037037037037035</v>
      </c>
      <c r="O395" s="11">
        <v>1.7926350200000001</v>
      </c>
      <c r="P395" s="13">
        <f t="shared" si="44"/>
        <v>0.55783803665734477</v>
      </c>
      <c r="Q395" s="26">
        <f t="shared" si="41"/>
        <v>0</v>
      </c>
      <c r="R395" s="26">
        <f t="shared" si="42"/>
        <v>0</v>
      </c>
      <c r="S395" s="11">
        <v>1055.741816111271</v>
      </c>
    </row>
    <row r="396" spans="1:19" x14ac:dyDescent="0.25">
      <c r="A396" s="14" t="s">
        <v>1100</v>
      </c>
      <c r="B396" s="3" t="s">
        <v>1089</v>
      </c>
      <c r="C396" s="3">
        <v>2</v>
      </c>
      <c r="D396" s="10" t="s">
        <v>1090</v>
      </c>
      <c r="E396" s="10" t="s">
        <v>1319</v>
      </c>
      <c r="F396" s="10" t="s">
        <v>1310</v>
      </c>
      <c r="G396" s="10" t="s">
        <v>1310</v>
      </c>
      <c r="H396" s="10">
        <v>2010</v>
      </c>
      <c r="I396" s="11">
        <v>2200</v>
      </c>
      <c r="J396" s="3" t="s">
        <v>1092</v>
      </c>
      <c r="K396" s="12">
        <v>1</v>
      </c>
      <c r="L396" s="12">
        <v>1</v>
      </c>
      <c r="M396" s="11">
        <v>3.8962951500000003</v>
      </c>
      <c r="N396" s="13">
        <f t="shared" si="43"/>
        <v>0.25665406790345435</v>
      </c>
      <c r="O396" s="11">
        <v>2.2394681800000003</v>
      </c>
      <c r="P396" s="13">
        <f t="shared" si="44"/>
        <v>0.44653458751086156</v>
      </c>
      <c r="Q396" s="26">
        <f t="shared" si="41"/>
        <v>564.63894938759961</v>
      </c>
      <c r="R396" s="26">
        <f t="shared" si="42"/>
        <v>982.37609252389541</v>
      </c>
      <c r="S396" s="11">
        <v>580.73104387777664</v>
      </c>
    </row>
    <row r="397" spans="1:19" x14ac:dyDescent="0.25">
      <c r="A397" s="1" t="s">
        <v>1102</v>
      </c>
      <c r="B397" s="3"/>
      <c r="C397" s="3">
        <v>2</v>
      </c>
      <c r="D397" s="10"/>
      <c r="E397" s="10"/>
      <c r="F397" s="10"/>
      <c r="G397" s="10" t="s">
        <v>1309</v>
      </c>
      <c r="H397" s="10">
        <v>2010</v>
      </c>
      <c r="I397" s="11"/>
      <c r="J397" s="3"/>
      <c r="K397" s="12"/>
      <c r="L397" s="12"/>
      <c r="M397" s="11">
        <v>373.66050000000007</v>
      </c>
      <c r="N397" s="13">
        <f t="shared" si="43"/>
        <v>2.6762261464618278E-3</v>
      </c>
      <c r="O397" s="11">
        <v>205.75132758999999</v>
      </c>
      <c r="P397" s="13">
        <f t="shared" si="44"/>
        <v>4.8602359543103253E-3</v>
      </c>
      <c r="Q397" s="26">
        <f t="shared" si="41"/>
        <v>0</v>
      </c>
      <c r="R397" s="26">
        <f t="shared" si="42"/>
        <v>0</v>
      </c>
      <c r="S397" s="11">
        <v>176.84532074964469</v>
      </c>
    </row>
    <row r="398" spans="1:19" x14ac:dyDescent="0.25">
      <c r="A398" s="1" t="s">
        <v>1103</v>
      </c>
      <c r="B398" s="3" t="s">
        <v>1094</v>
      </c>
      <c r="C398" s="3">
        <v>2</v>
      </c>
      <c r="D398" s="10" t="s">
        <v>1090</v>
      </c>
      <c r="E398" s="10" t="s">
        <v>1307</v>
      </c>
      <c r="F398" s="10" t="s">
        <v>1308</v>
      </c>
      <c r="G398" s="10" t="s">
        <v>1309</v>
      </c>
      <c r="H398" s="10">
        <v>2006</v>
      </c>
      <c r="I398" s="11">
        <v>917.9</v>
      </c>
      <c r="J398" s="3" t="s">
        <v>1104</v>
      </c>
      <c r="K398" s="12">
        <v>4.333333333333333</v>
      </c>
      <c r="L398" s="12">
        <v>1.1775830770702294</v>
      </c>
      <c r="M398" s="11">
        <v>1.09016</v>
      </c>
      <c r="N398" s="13">
        <f t="shared" si="43"/>
        <v>0.91729654362662361</v>
      </c>
      <c r="O398" s="11">
        <v>1.5303854100000001</v>
      </c>
      <c r="P398" s="13">
        <f t="shared" si="44"/>
        <v>0.65343017090054456</v>
      </c>
      <c r="Q398" s="26">
        <f t="shared" si="41"/>
        <v>4296.5392186333274</v>
      </c>
      <c r="R398" s="26">
        <f t="shared" si="42"/>
        <v>3060.6115060815355</v>
      </c>
      <c r="S398" s="11">
        <v>3569.1211671599522</v>
      </c>
    </row>
    <row r="399" spans="1:19" x14ac:dyDescent="0.25">
      <c r="A399" s="1" t="s">
        <v>1105</v>
      </c>
      <c r="B399" s="3" t="s">
        <v>1094</v>
      </c>
      <c r="C399" s="3">
        <v>2</v>
      </c>
      <c r="D399" s="10" t="s">
        <v>1090</v>
      </c>
      <c r="E399" s="10" t="s">
        <v>1317</v>
      </c>
      <c r="F399" s="10" t="s">
        <v>1318</v>
      </c>
      <c r="G399" s="10" t="s">
        <v>1309</v>
      </c>
      <c r="H399" s="10">
        <v>2002</v>
      </c>
      <c r="I399" s="11">
        <v>1454</v>
      </c>
      <c r="J399" s="3" t="s">
        <v>1092</v>
      </c>
      <c r="K399" s="12">
        <v>1</v>
      </c>
      <c r="L399" s="12">
        <v>1.11568044180568</v>
      </c>
      <c r="M399" s="11">
        <v>0.75504499999999997</v>
      </c>
      <c r="N399" s="13">
        <f t="shared" si="43"/>
        <v>1.3244243720572946</v>
      </c>
      <c r="O399" s="11">
        <v>0.85223572999999997</v>
      </c>
      <c r="P399" s="13">
        <f t="shared" si="44"/>
        <v>1.1733842701009496</v>
      </c>
      <c r="Q399" s="26">
        <f t="shared" si="41"/>
        <v>2148.480371879105</v>
      </c>
      <c r="R399" s="26">
        <f t="shared" si="42"/>
        <v>1903.4632147908874</v>
      </c>
      <c r="S399" s="11">
        <v>3694.328097556765</v>
      </c>
    </row>
    <row r="400" spans="1:19" x14ac:dyDescent="0.25">
      <c r="A400" s="1" t="s">
        <v>1106</v>
      </c>
      <c r="B400" s="3" t="s">
        <v>1094</v>
      </c>
      <c r="C400" s="3">
        <v>2</v>
      </c>
      <c r="D400" s="10" t="s">
        <v>1090</v>
      </c>
      <c r="E400" s="10" t="s">
        <v>1320</v>
      </c>
      <c r="F400" s="10" t="s">
        <v>1321</v>
      </c>
      <c r="G400" s="10" t="s">
        <v>1309</v>
      </c>
      <c r="H400" s="10">
        <v>2008</v>
      </c>
      <c r="I400" s="11">
        <v>86.3</v>
      </c>
      <c r="J400" s="3" t="s">
        <v>1092</v>
      </c>
      <c r="K400" s="12">
        <v>1</v>
      </c>
      <c r="L400" s="12">
        <v>0.92188042823038896</v>
      </c>
      <c r="M400" s="11">
        <v>0.80259999999999998</v>
      </c>
      <c r="N400" s="13">
        <f t="shared" si="43"/>
        <v>1.2459506603538499</v>
      </c>
      <c r="O400" s="11"/>
      <c r="P400" s="13"/>
      <c r="Q400" s="26">
        <f t="shared" si="41"/>
        <v>99.125692694097381</v>
      </c>
      <c r="R400" s="26">
        <f t="shared" si="42"/>
        <v>0</v>
      </c>
      <c r="S400" s="11">
        <v>285.17166641042684</v>
      </c>
    </row>
    <row r="401" spans="1:19" x14ac:dyDescent="0.25">
      <c r="A401" s="1" t="s">
        <v>1107</v>
      </c>
      <c r="B401" s="3" t="s">
        <v>1094</v>
      </c>
      <c r="C401" s="3">
        <v>2</v>
      </c>
      <c r="D401" s="10" t="s">
        <v>1090</v>
      </c>
      <c r="E401" s="10" t="s">
        <v>1317</v>
      </c>
      <c r="F401" s="10" t="s">
        <v>1318</v>
      </c>
      <c r="G401" s="10" t="s">
        <v>1309</v>
      </c>
      <c r="H401" s="10">
        <v>2007</v>
      </c>
      <c r="I401" s="11">
        <v>14</v>
      </c>
      <c r="J401" s="3" t="s">
        <v>1108</v>
      </c>
      <c r="K401" s="12">
        <f>40*52/12</f>
        <v>173.33333333333334</v>
      </c>
      <c r="L401" s="12">
        <f>L400</f>
        <v>0.92188042823038896</v>
      </c>
      <c r="M401" s="11">
        <v>1</v>
      </c>
      <c r="N401" s="13">
        <f t="shared" si="43"/>
        <v>1</v>
      </c>
      <c r="O401" s="11">
        <v>0.72561970999999992</v>
      </c>
      <c r="P401" s="13">
        <f t="shared" ref="P401:P432" si="45">1/O401</f>
        <v>1.3781323553077136</v>
      </c>
      <c r="Q401" s="26">
        <f t="shared" si="41"/>
        <v>2237.0965058390775</v>
      </c>
      <c r="R401" s="26">
        <f t="shared" si="42"/>
        <v>3083.0150766426641</v>
      </c>
      <c r="S401" s="11">
        <v>2043.4361861435893</v>
      </c>
    </row>
    <row r="402" spans="1:19" x14ac:dyDescent="0.25">
      <c r="A402" s="1" t="s">
        <v>1109</v>
      </c>
      <c r="B402" s="3" t="s">
        <v>1094</v>
      </c>
      <c r="C402" s="3">
        <v>2</v>
      </c>
      <c r="D402" s="10" t="s">
        <v>1110</v>
      </c>
      <c r="E402" s="10" t="s">
        <v>1322</v>
      </c>
      <c r="F402" s="10" t="s">
        <v>1323</v>
      </c>
      <c r="G402" s="10" t="s">
        <v>1309</v>
      </c>
      <c r="H402" s="10">
        <v>2006</v>
      </c>
      <c r="I402" s="11">
        <v>226</v>
      </c>
      <c r="J402" s="3" t="s">
        <v>1092</v>
      </c>
      <c r="K402" s="12">
        <v>1</v>
      </c>
      <c r="L402" s="12">
        <v>1.16583016153694</v>
      </c>
      <c r="M402" s="10">
        <v>0.38</v>
      </c>
      <c r="N402" s="13">
        <f t="shared" si="43"/>
        <v>2.6315789473684212</v>
      </c>
      <c r="O402" s="11">
        <v>0.32676654585390003</v>
      </c>
      <c r="P402" s="13">
        <f t="shared" si="45"/>
        <v>3.0602887984962455</v>
      </c>
      <c r="Q402" s="26">
        <f t="shared" si="41"/>
        <v>693.36214870354854</v>
      </c>
      <c r="R402" s="26">
        <f t="shared" si="42"/>
        <v>806.31759845192789</v>
      </c>
      <c r="S402" s="11">
        <v>1248.4494038199671</v>
      </c>
    </row>
    <row r="403" spans="1:19" x14ac:dyDescent="0.25">
      <c r="A403" s="1" t="s">
        <v>1111</v>
      </c>
      <c r="B403" s="3" t="s">
        <v>1094</v>
      </c>
      <c r="C403" s="3">
        <v>2</v>
      </c>
      <c r="D403" s="10" t="s">
        <v>1090</v>
      </c>
      <c r="E403" s="10" t="s">
        <v>1320</v>
      </c>
      <c r="F403" s="10" t="s">
        <v>1321</v>
      </c>
      <c r="G403" s="10" t="s">
        <v>1309</v>
      </c>
      <c r="H403" s="10">
        <v>2008</v>
      </c>
      <c r="I403" s="11">
        <v>2649</v>
      </c>
      <c r="J403" s="3" t="s">
        <v>1092</v>
      </c>
      <c r="K403" s="12">
        <v>1</v>
      </c>
      <c r="L403" s="12">
        <v>1.1341669735955171</v>
      </c>
      <c r="M403" s="11">
        <v>69.649291669999997</v>
      </c>
      <c r="N403" s="13">
        <f t="shared" si="43"/>
        <v>1.4357647809801481E-2</v>
      </c>
      <c r="O403" s="11">
        <v>28.269398540000005</v>
      </c>
      <c r="P403" s="13">
        <f t="shared" si="45"/>
        <v>3.5373939724435317E-2</v>
      </c>
      <c r="Q403" s="26">
        <f t="shared" si="41"/>
        <v>43.136236435676665</v>
      </c>
      <c r="R403" s="26">
        <f t="shared" si="42"/>
        <v>106.27775857358316</v>
      </c>
      <c r="S403" s="11">
        <v>48.449289300404331</v>
      </c>
    </row>
    <row r="404" spans="1:19" x14ac:dyDescent="0.25">
      <c r="A404" s="1" t="s">
        <v>1112</v>
      </c>
      <c r="B404" s="3"/>
      <c r="C404" s="3">
        <v>2</v>
      </c>
      <c r="D404" s="10"/>
      <c r="E404" s="10"/>
      <c r="F404" s="10"/>
      <c r="G404" s="10" t="s">
        <v>1309</v>
      </c>
      <c r="H404" s="10">
        <v>2010</v>
      </c>
      <c r="I404" s="11"/>
      <c r="J404" s="3"/>
      <c r="K404" s="12"/>
      <c r="L404" s="12"/>
      <c r="M404" s="11">
        <v>2</v>
      </c>
      <c r="N404" s="13">
        <f t="shared" si="43"/>
        <v>0.5</v>
      </c>
      <c r="O404" s="11">
        <v>1.3199999999999998</v>
      </c>
      <c r="P404" s="13">
        <f t="shared" si="45"/>
        <v>0.75757575757575768</v>
      </c>
      <c r="Q404" s="26">
        <f t="shared" si="41"/>
        <v>0</v>
      </c>
      <c r="R404" s="26">
        <f t="shared" si="42"/>
        <v>0</v>
      </c>
      <c r="S404" s="11">
        <v>1304.9294454372512</v>
      </c>
    </row>
    <row r="405" spans="1:19" x14ac:dyDescent="0.25">
      <c r="A405" s="1" t="s">
        <v>1113</v>
      </c>
      <c r="B405" s="3"/>
      <c r="C405" s="3">
        <v>2</v>
      </c>
      <c r="D405" s="10"/>
      <c r="E405" s="10"/>
      <c r="F405" s="10"/>
      <c r="G405" s="10" t="s">
        <v>1309</v>
      </c>
      <c r="H405" s="10">
        <v>2010</v>
      </c>
      <c r="I405" s="11"/>
      <c r="J405" s="3"/>
      <c r="K405" s="12"/>
      <c r="L405" s="12">
        <v>2.1150643361594819</v>
      </c>
      <c r="M405" s="11">
        <v>2978.5099999999998</v>
      </c>
      <c r="N405" s="13">
        <f t="shared" si="43"/>
        <v>3.3573833896814183E-4</v>
      </c>
      <c r="O405" s="11">
        <v>1248.7872118999999</v>
      </c>
      <c r="P405" s="13">
        <f t="shared" si="45"/>
        <v>8.0077693819311608E-4</v>
      </c>
      <c r="Q405" s="26">
        <f t="shared" si="41"/>
        <v>0</v>
      </c>
      <c r="R405" s="26">
        <f t="shared" si="42"/>
        <v>0</v>
      </c>
      <c r="S405" s="11">
        <v>413.88419760354373</v>
      </c>
    </row>
    <row r="406" spans="1:19" x14ac:dyDescent="0.25">
      <c r="A406" s="14" t="s">
        <v>1114</v>
      </c>
      <c r="B406" s="3" t="s">
        <v>1089</v>
      </c>
      <c r="C406" s="3">
        <v>2</v>
      </c>
      <c r="D406" s="10" t="s">
        <v>1090</v>
      </c>
      <c r="E406" s="10" t="s">
        <v>1319</v>
      </c>
      <c r="F406" s="10" t="s">
        <v>1310</v>
      </c>
      <c r="G406" s="10" t="s">
        <v>1310</v>
      </c>
      <c r="H406" s="10">
        <v>2009</v>
      </c>
      <c r="I406" s="11">
        <v>2507</v>
      </c>
      <c r="J406" s="3" t="s">
        <v>1092</v>
      </c>
      <c r="K406" s="12">
        <v>1</v>
      </c>
      <c r="L406" s="12">
        <v>1.0207986688640638</v>
      </c>
      <c r="M406" s="11">
        <v>0.75504499999999997</v>
      </c>
      <c r="N406" s="13">
        <f t="shared" si="43"/>
        <v>1.3244243720572946</v>
      </c>
      <c r="O406" s="11">
        <v>0.86384517999999999</v>
      </c>
      <c r="P406" s="13">
        <f t="shared" si="45"/>
        <v>1.1576148401962492</v>
      </c>
      <c r="Q406" s="26">
        <f t="shared" si="41"/>
        <v>3389.3903844700749</v>
      </c>
      <c r="R406" s="26">
        <f t="shared" si="42"/>
        <v>2962.5010616395498</v>
      </c>
      <c r="S406" s="11">
        <v>3404.87230462454</v>
      </c>
    </row>
    <row r="407" spans="1:19" x14ac:dyDescent="0.25">
      <c r="A407" s="1" t="s">
        <v>1115</v>
      </c>
      <c r="B407" s="3"/>
      <c r="C407" s="3">
        <v>2</v>
      </c>
      <c r="D407" s="10"/>
      <c r="E407" s="10"/>
      <c r="F407" s="10"/>
      <c r="G407" s="10" t="s">
        <v>1309</v>
      </c>
      <c r="H407" s="10">
        <v>2010</v>
      </c>
      <c r="I407" s="11"/>
      <c r="J407" s="3"/>
      <c r="K407" s="12"/>
      <c r="L407" s="12"/>
      <c r="M407" s="11">
        <v>2</v>
      </c>
      <c r="N407" s="13">
        <f t="shared" si="43"/>
        <v>0.5</v>
      </c>
      <c r="O407" s="11">
        <v>1.22264258</v>
      </c>
      <c r="P407" s="13">
        <f t="shared" si="45"/>
        <v>0.81790051840007072</v>
      </c>
      <c r="Q407" s="26">
        <f t="shared" si="41"/>
        <v>0</v>
      </c>
      <c r="R407" s="26">
        <f t="shared" si="42"/>
        <v>0</v>
      </c>
      <c r="S407" s="11">
        <v>373.71087139631032</v>
      </c>
    </row>
    <row r="408" spans="1:19" x14ac:dyDescent="0.25">
      <c r="A408" s="1" t="s">
        <v>1116</v>
      </c>
      <c r="B408" s="3"/>
      <c r="C408" s="3">
        <v>2</v>
      </c>
      <c r="D408" s="10"/>
      <c r="E408" s="10"/>
      <c r="F408" s="10"/>
      <c r="G408" s="10" t="s">
        <v>1309</v>
      </c>
      <c r="H408" s="10">
        <v>2010</v>
      </c>
      <c r="I408" s="11"/>
      <c r="J408" s="3"/>
      <c r="K408" s="12"/>
      <c r="L408" s="12"/>
      <c r="M408" s="11">
        <v>495.27702157000004</v>
      </c>
      <c r="N408" s="13">
        <f t="shared" si="43"/>
        <v>2.0190720676482362E-3</v>
      </c>
      <c r="O408" s="11">
        <v>232.92316291000003</v>
      </c>
      <c r="P408" s="13">
        <f t="shared" si="45"/>
        <v>4.2932612948691296E-3</v>
      </c>
      <c r="Q408" s="26">
        <f t="shared" si="41"/>
        <v>0</v>
      </c>
      <c r="R408" s="26">
        <f t="shared" si="42"/>
        <v>0</v>
      </c>
      <c r="S408" s="11">
        <v>55.576408452846842</v>
      </c>
    </row>
    <row r="409" spans="1:19" x14ac:dyDescent="0.25">
      <c r="A409" s="1" t="s">
        <v>1117</v>
      </c>
      <c r="B409" s="3"/>
      <c r="C409" s="3">
        <v>2</v>
      </c>
      <c r="D409" s="10"/>
      <c r="E409" s="10"/>
      <c r="F409" s="10"/>
      <c r="G409" s="10" t="s">
        <v>1309</v>
      </c>
      <c r="H409" s="10">
        <v>2010</v>
      </c>
      <c r="I409" s="11"/>
      <c r="J409" s="3"/>
      <c r="K409" s="12"/>
      <c r="L409" s="12"/>
      <c r="M409" s="11">
        <v>45.725812119999986</v>
      </c>
      <c r="N409" s="13">
        <f t="shared" si="43"/>
        <v>2.1869485825110377E-2</v>
      </c>
      <c r="O409" s="11">
        <v>18.11014836</v>
      </c>
      <c r="P409" s="13">
        <f t="shared" si="45"/>
        <v>5.5217659188740074E-2</v>
      </c>
      <c r="Q409" s="26">
        <f t="shared" si="41"/>
        <v>0</v>
      </c>
      <c r="R409" s="26">
        <f t="shared" si="42"/>
        <v>0</v>
      </c>
      <c r="S409" s="11">
        <v>164.00176451954809</v>
      </c>
    </row>
    <row r="410" spans="1:19" x14ac:dyDescent="0.25">
      <c r="A410" s="14" t="s">
        <v>1118</v>
      </c>
      <c r="B410" s="3" t="s">
        <v>1089</v>
      </c>
      <c r="C410" s="3">
        <v>2</v>
      </c>
      <c r="D410" s="10" t="s">
        <v>1090</v>
      </c>
      <c r="E410" s="10" t="s">
        <v>1316</v>
      </c>
      <c r="F410" s="10" t="s">
        <v>1309</v>
      </c>
      <c r="G410" s="10" t="s">
        <v>1309</v>
      </c>
      <c r="H410" s="10">
        <v>2009</v>
      </c>
      <c r="I410" s="11">
        <v>2033.038</v>
      </c>
      <c r="J410" s="3" t="s">
        <v>1092</v>
      </c>
      <c r="K410" s="12">
        <v>1</v>
      </c>
      <c r="L410" s="12">
        <v>1.089315206267464</v>
      </c>
      <c r="M410" s="11">
        <v>7.0166666700000011</v>
      </c>
      <c r="N410" s="13">
        <f t="shared" si="43"/>
        <v>0.1425178146591364</v>
      </c>
      <c r="O410" s="11">
        <v>2.8803365700000008</v>
      </c>
      <c r="P410" s="13">
        <f t="shared" si="45"/>
        <v>0.3471816489834727</v>
      </c>
      <c r="Q410" s="26">
        <f t="shared" si="41"/>
        <v>315.62268987185507</v>
      </c>
      <c r="R410" s="26">
        <f t="shared" si="42"/>
        <v>768.87514861486898</v>
      </c>
      <c r="S410" s="11">
        <v>111.18474684335854</v>
      </c>
    </row>
    <row r="411" spans="1:19" x14ac:dyDescent="0.25">
      <c r="A411" s="1" t="s">
        <v>1119</v>
      </c>
      <c r="B411" s="3"/>
      <c r="C411" s="3">
        <v>2</v>
      </c>
      <c r="D411" s="10"/>
      <c r="E411" s="10"/>
      <c r="F411" s="10"/>
      <c r="G411" s="10" t="s">
        <v>1309</v>
      </c>
      <c r="H411" s="10">
        <v>2010</v>
      </c>
      <c r="I411" s="11"/>
      <c r="J411" s="3"/>
      <c r="K411" s="12"/>
      <c r="L411" s="12"/>
      <c r="M411" s="11">
        <v>1.4767000000000001</v>
      </c>
      <c r="N411" s="13">
        <f t="shared" si="43"/>
        <v>0.67718561657750387</v>
      </c>
      <c r="O411" s="11">
        <v>0.75712074000000007</v>
      </c>
      <c r="P411" s="13">
        <f t="shared" si="45"/>
        <v>1.3207932990978426</v>
      </c>
      <c r="Q411" s="26">
        <f t="shared" si="41"/>
        <v>0</v>
      </c>
      <c r="R411" s="26">
        <f t="shared" si="42"/>
        <v>0</v>
      </c>
      <c r="S411" s="11">
        <v>312.51645399141671</v>
      </c>
    </row>
    <row r="412" spans="1:19" x14ac:dyDescent="0.25">
      <c r="A412" s="1" t="s">
        <v>1120</v>
      </c>
      <c r="B412" s="3"/>
      <c r="C412" s="3">
        <v>2</v>
      </c>
      <c r="D412" s="10"/>
      <c r="E412" s="10"/>
      <c r="F412" s="10"/>
      <c r="G412" s="10" t="s">
        <v>1309</v>
      </c>
      <c r="H412" s="10">
        <v>2010</v>
      </c>
      <c r="I412" s="11"/>
      <c r="J412" s="3"/>
      <c r="K412" s="12"/>
      <c r="L412" s="12">
        <v>1.3374292052206109</v>
      </c>
      <c r="M412" s="11">
        <v>6.7936211600000007</v>
      </c>
      <c r="N412" s="13">
        <f t="shared" si="43"/>
        <v>0.14719690374963446</v>
      </c>
      <c r="O412" s="11">
        <v>3.28346194</v>
      </c>
      <c r="P412" s="13">
        <f t="shared" si="45"/>
        <v>0.30455659857595302</v>
      </c>
      <c r="Q412" s="26">
        <f t="shared" si="41"/>
        <v>0</v>
      </c>
      <c r="R412" s="26">
        <f t="shared" si="42"/>
        <v>0</v>
      </c>
      <c r="S412" s="11">
        <v>558.39688263029848</v>
      </c>
    </row>
    <row r="413" spans="1:19" x14ac:dyDescent="0.25">
      <c r="A413" s="14" t="s">
        <v>1121</v>
      </c>
      <c r="B413" s="3" t="s">
        <v>1089</v>
      </c>
      <c r="C413" s="3">
        <v>2</v>
      </c>
      <c r="D413" s="10" t="s">
        <v>1090</v>
      </c>
      <c r="E413" s="10" t="s">
        <v>1316</v>
      </c>
      <c r="F413" s="10" t="s">
        <v>1309</v>
      </c>
      <c r="G413" s="10" t="s">
        <v>1309</v>
      </c>
      <c r="H413" s="10">
        <v>2011</v>
      </c>
      <c r="I413" s="11">
        <v>1193.3</v>
      </c>
      <c r="J413" s="3" t="s">
        <v>1092</v>
      </c>
      <c r="K413" s="12">
        <v>1</v>
      </c>
      <c r="L413" s="12">
        <v>0.93485129088120111</v>
      </c>
      <c r="M413" s="11">
        <v>1.7592267100000005</v>
      </c>
      <c r="N413" s="13">
        <f t="shared" si="43"/>
        <v>0.56843156957297436</v>
      </c>
      <c r="O413" s="11">
        <v>1.72642517</v>
      </c>
      <c r="P413" s="13">
        <f t="shared" si="45"/>
        <v>0.57923159218073728</v>
      </c>
      <c r="Q413" s="26">
        <f t="shared" si="41"/>
        <v>634.11841070133426</v>
      </c>
      <c r="R413" s="26">
        <f t="shared" si="42"/>
        <v>646.16646281201827</v>
      </c>
      <c r="S413" s="11">
        <v>520.25252716135435</v>
      </c>
    </row>
    <row r="414" spans="1:19" x14ac:dyDescent="0.25">
      <c r="A414" s="1" t="s">
        <v>1122</v>
      </c>
      <c r="B414" s="3"/>
      <c r="C414" s="3">
        <v>2</v>
      </c>
      <c r="D414" s="10"/>
      <c r="E414" s="10"/>
      <c r="F414" s="10"/>
      <c r="G414" s="10" t="s">
        <v>1309</v>
      </c>
      <c r="H414" s="10">
        <v>2010</v>
      </c>
      <c r="I414" s="11"/>
      <c r="J414" s="3"/>
      <c r="K414" s="12"/>
      <c r="L414" s="12"/>
      <c r="M414" s="11">
        <v>1.3635094699999997</v>
      </c>
      <c r="N414" s="13">
        <f t="shared" si="43"/>
        <v>0.73340158026185198</v>
      </c>
      <c r="O414" s="11">
        <v>0.83000000000000007</v>
      </c>
      <c r="P414" s="13">
        <f t="shared" si="45"/>
        <v>1.2048192771084336</v>
      </c>
      <c r="Q414" s="26">
        <f t="shared" si="41"/>
        <v>0</v>
      </c>
      <c r="R414" s="26">
        <f t="shared" si="42"/>
        <v>0</v>
      </c>
      <c r="S414" s="11">
        <v>2283.6415937859442</v>
      </c>
    </row>
    <row r="415" spans="1:19" x14ac:dyDescent="0.25">
      <c r="A415" s="14" t="s">
        <v>1123</v>
      </c>
      <c r="B415" s="3" t="s">
        <v>1089</v>
      </c>
      <c r="C415" s="3">
        <v>2</v>
      </c>
      <c r="D415" s="10" t="s">
        <v>1090</v>
      </c>
      <c r="E415" s="10" t="s">
        <v>1319</v>
      </c>
      <c r="F415" s="10" t="s">
        <v>1310</v>
      </c>
      <c r="G415" s="10" t="s">
        <v>1310</v>
      </c>
      <c r="H415" s="10">
        <v>2010</v>
      </c>
      <c r="I415" s="11">
        <v>543</v>
      </c>
      <c r="J415" s="3" t="s">
        <v>1092</v>
      </c>
      <c r="K415" s="12">
        <v>1</v>
      </c>
      <c r="L415" s="12">
        <v>1</v>
      </c>
      <c r="M415" s="11">
        <v>1.4773916699999998</v>
      </c>
      <c r="N415" s="13">
        <f t="shared" si="43"/>
        <v>0.67686857879738827</v>
      </c>
      <c r="O415" s="11">
        <v>0.67366442999999998</v>
      </c>
      <c r="P415" s="13">
        <f t="shared" si="45"/>
        <v>1.4844185850810026</v>
      </c>
      <c r="Q415" s="26">
        <f t="shared" si="41"/>
        <v>367.53963828698181</v>
      </c>
      <c r="R415" s="26">
        <f t="shared" si="42"/>
        <v>806.03929169898436</v>
      </c>
      <c r="S415" s="11">
        <v>405.21336977693704</v>
      </c>
    </row>
    <row r="416" spans="1:19" x14ac:dyDescent="0.25">
      <c r="A416" s="1" t="s">
        <v>1124</v>
      </c>
      <c r="B416" s="3" t="s">
        <v>1094</v>
      </c>
      <c r="C416" s="3">
        <v>2</v>
      </c>
      <c r="D416" s="10" t="s">
        <v>1110</v>
      </c>
      <c r="E416" s="10" t="s">
        <v>1317</v>
      </c>
      <c r="F416" s="10" t="s">
        <v>1318</v>
      </c>
      <c r="G416" s="10" t="s">
        <v>1309</v>
      </c>
      <c r="H416" s="10">
        <v>2000</v>
      </c>
      <c r="I416" s="11">
        <v>47487</v>
      </c>
      <c r="J416" s="3" t="s">
        <v>1092</v>
      </c>
      <c r="K416" s="12">
        <v>1</v>
      </c>
      <c r="L416" s="12">
        <v>1.3753405128986635</v>
      </c>
      <c r="M416" s="11">
        <v>495.27702157000004</v>
      </c>
      <c r="N416" s="13">
        <f t="shared" si="43"/>
        <v>2.0190720676482362E-3</v>
      </c>
      <c r="O416" s="11">
        <v>219.55129516999995</v>
      </c>
      <c r="P416" s="13">
        <f t="shared" si="45"/>
        <v>4.554744253390506E-3</v>
      </c>
      <c r="Q416" s="26">
        <f t="shared" si="41"/>
        <v>131.86720177121751</v>
      </c>
      <c r="R416" s="26">
        <f t="shared" si="42"/>
        <v>297.47396791919755</v>
      </c>
      <c r="S416" s="11">
        <v>37.908554342544598</v>
      </c>
    </row>
    <row r="417" spans="1:19" x14ac:dyDescent="0.25">
      <c r="A417" s="1" t="s">
        <v>1125</v>
      </c>
      <c r="B417" s="3"/>
      <c r="C417" s="3">
        <v>2</v>
      </c>
      <c r="D417" s="10"/>
      <c r="E417" s="10"/>
      <c r="F417" s="10"/>
      <c r="G417" s="10" t="s">
        <v>1309</v>
      </c>
      <c r="H417" s="10">
        <v>2010</v>
      </c>
      <c r="I417" s="11"/>
      <c r="J417" s="3"/>
      <c r="K417" s="12"/>
      <c r="L417" s="12"/>
      <c r="M417" s="11">
        <v>1230.7483333</v>
      </c>
      <c r="N417" s="13">
        <f t="shared" si="43"/>
        <v>8.1251379582916391E-4</v>
      </c>
      <c r="O417" s="11">
        <v>512.09055708999995</v>
      </c>
      <c r="P417" s="13">
        <f t="shared" si="45"/>
        <v>1.9527796132047207E-3</v>
      </c>
      <c r="Q417" s="26">
        <f t="shared" si="41"/>
        <v>0</v>
      </c>
      <c r="R417" s="26">
        <f t="shared" si="42"/>
        <v>0</v>
      </c>
      <c r="S417" s="11">
        <v>15.34405172616129</v>
      </c>
    </row>
    <row r="418" spans="1:19" x14ac:dyDescent="0.25">
      <c r="A418" s="1" t="s">
        <v>1126</v>
      </c>
      <c r="B418" s="3" t="s">
        <v>1094</v>
      </c>
      <c r="C418" s="3">
        <v>2</v>
      </c>
      <c r="D418" s="10" t="s">
        <v>1090</v>
      </c>
      <c r="E418" s="10" t="s">
        <v>1317</v>
      </c>
      <c r="F418" s="10" t="s">
        <v>1318</v>
      </c>
      <c r="G418" s="10" t="s">
        <v>1309</v>
      </c>
      <c r="H418" s="10">
        <v>2001</v>
      </c>
      <c r="I418" s="11">
        <v>225000</v>
      </c>
      <c r="J418" s="3" t="s">
        <v>1092</v>
      </c>
      <c r="K418" s="12">
        <v>1</v>
      </c>
      <c r="L418" s="12">
        <v>1.507608821532554</v>
      </c>
      <c r="M418" s="11">
        <v>4184.9166667</v>
      </c>
      <c r="N418" s="13">
        <f t="shared" si="43"/>
        <v>2.3895338417540012E-4</v>
      </c>
      <c r="O418" s="11">
        <v>1523.4208249999999</v>
      </c>
      <c r="P418" s="13">
        <f t="shared" si="45"/>
        <v>6.5641744131993206E-4</v>
      </c>
      <c r="Q418" s="26">
        <f t="shared" si="41"/>
        <v>81.055851731525394</v>
      </c>
      <c r="R418" s="26">
        <f t="shared" si="42"/>
        <v>222.66466315689536</v>
      </c>
      <c r="S418" s="11">
        <v>56.868746333378304</v>
      </c>
    </row>
    <row r="419" spans="1:19" x14ac:dyDescent="0.25">
      <c r="A419" s="1" t="s">
        <v>1128</v>
      </c>
      <c r="B419" s="3"/>
      <c r="C419" s="3">
        <v>2</v>
      </c>
      <c r="D419" s="10"/>
      <c r="E419" s="10"/>
      <c r="F419" s="10"/>
      <c r="G419" s="10" t="s">
        <v>1309</v>
      </c>
      <c r="H419" s="10">
        <v>2010</v>
      </c>
      <c r="I419" s="11"/>
      <c r="J419" s="3"/>
      <c r="K419" s="12"/>
      <c r="L419" s="12"/>
      <c r="M419" s="11">
        <v>495.27702157000004</v>
      </c>
      <c r="N419" s="13">
        <f t="shared" si="43"/>
        <v>2.0190720676482362E-3</v>
      </c>
      <c r="O419" s="11">
        <v>249.72462118000004</v>
      </c>
      <c r="P419" s="13">
        <f t="shared" si="45"/>
        <v>4.0044109198155752E-3</v>
      </c>
      <c r="Q419" s="26">
        <f t="shared" si="41"/>
        <v>0</v>
      </c>
      <c r="R419" s="26">
        <f t="shared" si="42"/>
        <v>0</v>
      </c>
      <c r="S419" s="11">
        <v>93.956509059779492</v>
      </c>
    </row>
    <row r="420" spans="1:19" x14ac:dyDescent="0.25">
      <c r="A420" s="14" t="s">
        <v>1129</v>
      </c>
      <c r="B420" s="3" t="s">
        <v>1089</v>
      </c>
      <c r="C420" s="3">
        <v>2</v>
      </c>
      <c r="D420" s="10" t="s">
        <v>1090</v>
      </c>
      <c r="E420" s="10" t="s">
        <v>1316</v>
      </c>
      <c r="F420" s="10" t="s">
        <v>1309</v>
      </c>
      <c r="G420" s="10" t="s">
        <v>1309</v>
      </c>
      <c r="H420" s="10">
        <v>2010</v>
      </c>
      <c r="I420" s="11">
        <v>585.26</v>
      </c>
      <c r="J420" s="3" t="s">
        <v>1104</v>
      </c>
      <c r="K420" s="12">
        <v>4.333333333333333</v>
      </c>
      <c r="L420" s="12">
        <v>1</v>
      </c>
      <c r="M420" s="11">
        <v>1.03016</v>
      </c>
      <c r="N420" s="13">
        <f t="shared" si="43"/>
        <v>0.9707229944862934</v>
      </c>
      <c r="O420" s="11">
        <v>1.21910272</v>
      </c>
      <c r="P420" s="13">
        <f t="shared" si="45"/>
        <v>0.82027542355085548</v>
      </c>
      <c r="Q420" s="26">
        <f t="shared" si="41"/>
        <v>2461.8764722632081</v>
      </c>
      <c r="R420" s="26">
        <f t="shared" si="42"/>
        <v>2080.3223756786192</v>
      </c>
      <c r="S420" s="11">
        <v>3262.7930833467676</v>
      </c>
    </row>
    <row r="421" spans="1:19" x14ac:dyDescent="0.25">
      <c r="A421" s="1" t="s">
        <v>1130</v>
      </c>
      <c r="B421" s="3"/>
      <c r="C421" s="3">
        <v>2</v>
      </c>
      <c r="D421" s="10"/>
      <c r="E421" s="10"/>
      <c r="F421" s="10"/>
      <c r="G421" s="10" t="s">
        <v>1309</v>
      </c>
      <c r="H421" s="10">
        <v>2010</v>
      </c>
      <c r="I421" s="11"/>
      <c r="J421" s="3"/>
      <c r="K421" s="12"/>
      <c r="L421" s="12"/>
      <c r="M421" s="11">
        <v>83.258806860000007</v>
      </c>
      <c r="N421" s="13">
        <f t="shared" si="43"/>
        <v>1.2010741418400382E-2</v>
      </c>
      <c r="O421" s="11">
        <v>72.229673239999983</v>
      </c>
      <c r="P421" s="13">
        <f t="shared" si="45"/>
        <v>1.3844725514363967E-2</v>
      </c>
      <c r="Q421" s="26">
        <f t="shared" si="41"/>
        <v>0</v>
      </c>
      <c r="R421" s="26">
        <f t="shared" si="42"/>
        <v>0</v>
      </c>
      <c r="S421" s="11">
        <v>225.46799322894108</v>
      </c>
    </row>
    <row r="422" spans="1:19" x14ac:dyDescent="0.25">
      <c r="A422" s="1" t="s">
        <v>1131</v>
      </c>
      <c r="B422" s="3"/>
      <c r="C422" s="3">
        <v>2</v>
      </c>
      <c r="D422" s="10"/>
      <c r="E422" s="10"/>
      <c r="F422" s="10"/>
      <c r="G422" s="10" t="s">
        <v>1309</v>
      </c>
      <c r="H422" s="10">
        <v>2010</v>
      </c>
      <c r="I422" s="11"/>
      <c r="J422" s="3"/>
      <c r="K422" s="12"/>
      <c r="L422" s="12"/>
      <c r="M422" s="11">
        <v>495.27702157000004</v>
      </c>
      <c r="N422" s="13">
        <f t="shared" ref="N422:N453" si="46">1/M422</f>
        <v>2.0190720676482362E-3</v>
      </c>
      <c r="O422" s="11">
        <v>284.39099853000005</v>
      </c>
      <c r="P422" s="13">
        <f t="shared" si="45"/>
        <v>3.5162856952890204E-3</v>
      </c>
      <c r="Q422" s="26">
        <f t="shared" si="41"/>
        <v>0</v>
      </c>
      <c r="R422" s="26">
        <f t="shared" si="42"/>
        <v>0</v>
      </c>
      <c r="S422" s="11">
        <v>32.725040546143845</v>
      </c>
    </row>
    <row r="423" spans="1:19" x14ac:dyDescent="0.25">
      <c r="A423" s="1" t="s">
        <v>1132</v>
      </c>
      <c r="B423" s="3" t="s">
        <v>1094</v>
      </c>
      <c r="C423" s="3">
        <v>2</v>
      </c>
      <c r="D423" s="10" t="s">
        <v>1090</v>
      </c>
      <c r="E423" s="10" t="s">
        <v>1317</v>
      </c>
      <c r="F423" s="10" t="s">
        <v>1318</v>
      </c>
      <c r="G423" s="10" t="s">
        <v>1309</v>
      </c>
      <c r="H423" s="10">
        <v>1999</v>
      </c>
      <c r="I423" s="11">
        <v>82600</v>
      </c>
      <c r="J423" s="3" t="s">
        <v>1092</v>
      </c>
      <c r="K423" s="12">
        <v>1</v>
      </c>
      <c r="L423" s="12">
        <v>1.8565738322563594</v>
      </c>
      <c r="M423" s="11">
        <v>495.27702157000004</v>
      </c>
      <c r="N423" s="13">
        <f t="shared" si="46"/>
        <v>2.0190720676482362E-3</v>
      </c>
      <c r="O423" s="11">
        <v>253.90401732000001</v>
      </c>
      <c r="P423" s="13">
        <f t="shared" si="45"/>
        <v>3.9384961709356542E-3</v>
      </c>
      <c r="Q423" s="26">
        <f t="shared" si="41"/>
        <v>309.63075585104878</v>
      </c>
      <c r="R423" s="26">
        <f t="shared" si="42"/>
        <v>603.98019756852307</v>
      </c>
      <c r="S423" s="11">
        <v>48.762338450936888</v>
      </c>
    </row>
    <row r="424" spans="1:19" x14ac:dyDescent="0.25">
      <c r="A424" s="14" t="s">
        <v>1133</v>
      </c>
      <c r="B424" s="3" t="s">
        <v>1089</v>
      </c>
      <c r="C424" s="3">
        <v>2</v>
      </c>
      <c r="D424" s="10" t="s">
        <v>1090</v>
      </c>
      <c r="E424" s="10" t="s">
        <v>1316</v>
      </c>
      <c r="F424" s="10" t="s">
        <v>1309</v>
      </c>
      <c r="G424" s="10" t="s">
        <v>1309</v>
      </c>
      <c r="H424" s="10">
        <v>2010</v>
      </c>
      <c r="I424" s="11">
        <v>2569</v>
      </c>
      <c r="J424" s="3" t="s">
        <v>1108</v>
      </c>
      <c r="K424" s="12">
        <f>40*52/12</f>
        <v>173.33333333333334</v>
      </c>
      <c r="L424" s="12">
        <v>1</v>
      </c>
      <c r="M424" s="11">
        <v>510.24899999999997</v>
      </c>
      <c r="N424" s="13">
        <f t="shared" si="46"/>
        <v>1.9598274567907041E-3</v>
      </c>
      <c r="O424" s="11">
        <v>399.64470849999998</v>
      </c>
      <c r="P424" s="13">
        <f t="shared" si="45"/>
        <v>2.5022225460042593E-3</v>
      </c>
      <c r="Q424" s="26">
        <f t="shared" si="41"/>
        <v>872.69810099252197</v>
      </c>
      <c r="R424" s="26">
        <f t="shared" si="42"/>
        <v>1114.2230182520568</v>
      </c>
      <c r="S424" s="11">
        <v>794.81865555950469</v>
      </c>
    </row>
    <row r="425" spans="1:19" x14ac:dyDescent="0.25">
      <c r="A425" s="1" t="s">
        <v>1134</v>
      </c>
      <c r="B425" s="3" t="s">
        <v>1094</v>
      </c>
      <c r="C425" s="3">
        <v>2</v>
      </c>
      <c r="D425" s="10" t="s">
        <v>1090</v>
      </c>
      <c r="E425" s="10" t="s">
        <v>1322</v>
      </c>
      <c r="F425" s="10" t="s">
        <v>1323</v>
      </c>
      <c r="G425" s="10" t="s">
        <v>1309</v>
      </c>
      <c r="H425" s="10">
        <v>2006</v>
      </c>
      <c r="I425" s="11">
        <v>14095</v>
      </c>
      <c r="J425" s="3" t="s">
        <v>49</v>
      </c>
      <c r="K425" s="12">
        <v>8.3333333333333329E-2</v>
      </c>
      <c r="L425" s="12">
        <v>1.2341086555922576</v>
      </c>
      <c r="M425" s="11">
        <v>6.7702690299999988</v>
      </c>
      <c r="N425" s="13">
        <f t="shared" si="46"/>
        <v>0.14770461787690586</v>
      </c>
      <c r="O425" s="11">
        <v>3.9786405600000001</v>
      </c>
      <c r="P425" s="13">
        <f t="shared" si="45"/>
        <v>0.2513421317958916</v>
      </c>
      <c r="Q425" s="26">
        <f t="shared" si="41"/>
        <v>214.10721670850245</v>
      </c>
      <c r="R425" s="26">
        <f t="shared" si="42"/>
        <v>364.33636980292391</v>
      </c>
      <c r="S425" s="11">
        <v>262.29875903418014</v>
      </c>
    </row>
    <row r="426" spans="1:19" x14ac:dyDescent="0.25">
      <c r="A426" s="1" t="s">
        <v>1137</v>
      </c>
      <c r="B426" s="3"/>
      <c r="C426" s="3">
        <v>2</v>
      </c>
      <c r="D426" s="10"/>
      <c r="E426" s="10"/>
      <c r="F426" s="10"/>
      <c r="G426" s="10" t="s">
        <v>1309</v>
      </c>
      <c r="H426" s="10">
        <v>2010</v>
      </c>
      <c r="I426" s="11"/>
      <c r="J426" s="3"/>
      <c r="K426" s="12"/>
      <c r="L426" s="12"/>
      <c r="M426" s="11">
        <v>1898.5696359999997</v>
      </c>
      <c r="N426" s="13">
        <f t="shared" si="46"/>
        <v>5.2671231069872655E-4</v>
      </c>
      <c r="O426" s="11">
        <v>1251.1005825999998</v>
      </c>
      <c r="P426" s="13">
        <f t="shared" si="45"/>
        <v>7.9929624676685056E-4</v>
      </c>
      <c r="Q426" s="26">
        <f t="shared" si="41"/>
        <v>0</v>
      </c>
      <c r="R426" s="26">
        <f t="shared" si="42"/>
        <v>0</v>
      </c>
      <c r="S426" s="11">
        <v>365.50337659862629</v>
      </c>
    </row>
    <row r="427" spans="1:19" x14ac:dyDescent="0.25">
      <c r="A427" s="1" t="s">
        <v>1138</v>
      </c>
      <c r="B427" s="3" t="s">
        <v>1094</v>
      </c>
      <c r="C427" s="3">
        <v>2</v>
      </c>
      <c r="D427" s="10" t="s">
        <v>1090</v>
      </c>
      <c r="E427" s="10" t="s">
        <v>1317</v>
      </c>
      <c r="F427" s="10" t="s">
        <v>1318</v>
      </c>
      <c r="G427" s="10" t="s">
        <v>1309</v>
      </c>
      <c r="H427" s="10">
        <v>1999</v>
      </c>
      <c r="I427" s="11">
        <v>50000</v>
      </c>
      <c r="J427" s="3" t="s">
        <v>1092</v>
      </c>
      <c r="K427" s="12">
        <v>1</v>
      </c>
      <c r="L427" s="12">
        <v>1.5820562638225142</v>
      </c>
      <c r="M427" s="11">
        <v>371.45795494000004</v>
      </c>
      <c r="N427" s="13">
        <f t="shared" si="46"/>
        <v>2.6920947221645195E-3</v>
      </c>
      <c r="O427" s="11">
        <v>251.70992473999999</v>
      </c>
      <c r="P427" s="13">
        <f t="shared" si="45"/>
        <v>3.9728270588970027E-3</v>
      </c>
      <c r="Q427" s="26">
        <f t="shared" si="41"/>
        <v>212.95226590019544</v>
      </c>
      <c r="R427" s="26">
        <f t="shared" si="42"/>
        <v>314.26179668057898</v>
      </c>
      <c r="S427" s="11">
        <v>52.001215652919974</v>
      </c>
    </row>
    <row r="428" spans="1:19" ht="30" x14ac:dyDescent="0.25">
      <c r="A428" s="1" t="s">
        <v>1139</v>
      </c>
      <c r="B428" s="3"/>
      <c r="C428" s="3">
        <v>2</v>
      </c>
      <c r="D428" s="10"/>
      <c r="E428" s="10"/>
      <c r="F428" s="10"/>
      <c r="G428" s="10" t="s">
        <v>1309</v>
      </c>
      <c r="H428" s="10">
        <v>2010</v>
      </c>
      <c r="I428" s="11"/>
      <c r="J428" s="3"/>
      <c r="K428" s="12"/>
      <c r="L428" s="12"/>
      <c r="M428" s="11">
        <v>905.9134583299998</v>
      </c>
      <c r="N428" s="13">
        <f t="shared" si="46"/>
        <v>1.1038582005873313E-3</v>
      </c>
      <c r="O428" s="11">
        <v>512.50470760000007</v>
      </c>
      <c r="P428" s="13">
        <f t="shared" si="45"/>
        <v>1.9512015893139473E-3</v>
      </c>
      <c r="Q428" s="26">
        <f t="shared" si="41"/>
        <v>0</v>
      </c>
      <c r="R428" s="26">
        <f t="shared" si="42"/>
        <v>0</v>
      </c>
      <c r="S428" s="11">
        <v>13.23383444888402</v>
      </c>
    </row>
    <row r="429" spans="1:19" x14ac:dyDescent="0.25">
      <c r="A429" s="1" t="s">
        <v>1140</v>
      </c>
      <c r="B429" s="3"/>
      <c r="C429" s="3">
        <v>2</v>
      </c>
      <c r="D429" s="10"/>
      <c r="E429" s="10"/>
      <c r="F429" s="10"/>
      <c r="G429" s="10" t="s">
        <v>1309</v>
      </c>
      <c r="H429" s="10">
        <v>2010</v>
      </c>
      <c r="I429" s="11"/>
      <c r="J429" s="3"/>
      <c r="K429" s="12"/>
      <c r="L429" s="12"/>
      <c r="M429" s="11">
        <v>495.27702157000004</v>
      </c>
      <c r="N429" s="13">
        <f t="shared" si="46"/>
        <v>2.0190720676482362E-3</v>
      </c>
      <c r="O429" s="11">
        <v>347.69216887999994</v>
      </c>
      <c r="P429" s="13">
        <f t="shared" si="45"/>
        <v>2.8761073429443072E-3</v>
      </c>
      <c r="Q429" s="26">
        <f t="shared" si="41"/>
        <v>0</v>
      </c>
      <c r="R429" s="26">
        <f t="shared" si="42"/>
        <v>0</v>
      </c>
      <c r="S429" s="11">
        <v>179.64461850956243</v>
      </c>
    </row>
    <row r="430" spans="1:19" x14ac:dyDescent="0.25">
      <c r="A430" s="1" t="s">
        <v>1141</v>
      </c>
      <c r="B430" s="3"/>
      <c r="C430" s="3">
        <v>2</v>
      </c>
      <c r="D430" s="10"/>
      <c r="E430" s="10"/>
      <c r="F430" s="10"/>
      <c r="G430" s="10" t="s">
        <v>1309</v>
      </c>
      <c r="H430" s="10">
        <v>2010</v>
      </c>
      <c r="I430" s="11"/>
      <c r="J430" s="3"/>
      <c r="K430" s="12"/>
      <c r="L430" s="12"/>
      <c r="M430" s="11">
        <v>1.38742999</v>
      </c>
      <c r="N430" s="13">
        <f t="shared" si="46"/>
        <v>0.7207570884351433</v>
      </c>
      <c r="O430" s="11">
        <v>1.8699999999999999</v>
      </c>
      <c r="P430" s="13">
        <f t="shared" si="45"/>
        <v>0.53475935828877008</v>
      </c>
      <c r="Q430" s="26">
        <f t="shared" si="41"/>
        <v>0</v>
      </c>
      <c r="R430" s="26">
        <f t="shared" si="42"/>
        <v>0</v>
      </c>
      <c r="S430" s="11">
        <v>816.15255235582993</v>
      </c>
    </row>
    <row r="431" spans="1:19" x14ac:dyDescent="0.25">
      <c r="A431" s="14" t="s">
        <v>1142</v>
      </c>
      <c r="B431" s="3" t="s">
        <v>1089</v>
      </c>
      <c r="C431" s="3">
        <v>2</v>
      </c>
      <c r="D431" s="10" t="s">
        <v>1090</v>
      </c>
      <c r="E431" s="10" t="s">
        <v>1319</v>
      </c>
      <c r="F431" s="10" t="s">
        <v>1310</v>
      </c>
      <c r="G431" s="10" t="s">
        <v>1310</v>
      </c>
      <c r="H431" s="10">
        <v>2010</v>
      </c>
      <c r="I431" s="11">
        <v>316683</v>
      </c>
      <c r="J431" s="3" t="s">
        <v>1092</v>
      </c>
      <c r="K431" s="12">
        <v>1</v>
      </c>
      <c r="L431" s="12">
        <v>1</v>
      </c>
      <c r="M431" s="11">
        <v>525.82920072000002</v>
      </c>
      <c r="N431" s="13">
        <f t="shared" si="46"/>
        <v>1.9017582108995356E-3</v>
      </c>
      <c r="O431" s="11">
        <v>352.64802714999996</v>
      </c>
      <c r="P431" s="13">
        <f t="shared" si="45"/>
        <v>2.8356886272176613E-3</v>
      </c>
      <c r="Q431" s="26">
        <f t="shared" si="41"/>
        <v>602.25449550229769</v>
      </c>
      <c r="R431" s="26">
        <f t="shared" si="42"/>
        <v>898.01438153317065</v>
      </c>
      <c r="S431" s="11">
        <v>496.05945867859828</v>
      </c>
    </row>
    <row r="432" spans="1:19" x14ac:dyDescent="0.25">
      <c r="A432" s="1" t="s">
        <v>1143</v>
      </c>
      <c r="B432" s="3" t="s">
        <v>1094</v>
      </c>
      <c r="C432" s="3">
        <v>2</v>
      </c>
      <c r="D432" s="10" t="s">
        <v>1090</v>
      </c>
      <c r="E432" s="10" t="s">
        <v>1317</v>
      </c>
      <c r="F432" s="10" t="s">
        <v>1318</v>
      </c>
      <c r="G432" s="10" t="s">
        <v>1309</v>
      </c>
      <c r="H432" s="10">
        <v>2001</v>
      </c>
      <c r="I432" s="11">
        <v>81593</v>
      </c>
      <c r="J432" s="3" t="s">
        <v>1092</v>
      </c>
      <c r="K432" s="12">
        <v>1</v>
      </c>
      <c r="L432" s="12">
        <v>1.3188818450081401</v>
      </c>
      <c r="M432" s="11">
        <v>495.27702157000004</v>
      </c>
      <c r="N432" s="13">
        <f t="shared" si="46"/>
        <v>2.0190720676482362E-3</v>
      </c>
      <c r="O432" s="11">
        <v>306.01321426999999</v>
      </c>
      <c r="P432" s="13">
        <f t="shared" si="45"/>
        <v>3.2678327384832642E-3</v>
      </c>
      <c r="Q432" s="26">
        <f t="shared" si="41"/>
        <v>217.27542707034289</v>
      </c>
      <c r="R432" s="26">
        <f t="shared" si="42"/>
        <v>351.65646894189979</v>
      </c>
      <c r="S432" s="11">
        <v>84.127155675982593</v>
      </c>
    </row>
    <row r="433" spans="1:19" x14ac:dyDescent="0.25">
      <c r="A433" s="1" t="s">
        <v>1144</v>
      </c>
      <c r="B433" s="3"/>
      <c r="C433" s="3">
        <v>2</v>
      </c>
      <c r="D433" s="10"/>
      <c r="E433" s="10"/>
      <c r="F433" s="10"/>
      <c r="G433" s="10" t="s">
        <v>1309</v>
      </c>
      <c r="H433" s="10">
        <v>2010</v>
      </c>
      <c r="I433" s="11"/>
      <c r="J433" s="3"/>
      <c r="K433" s="12"/>
      <c r="L433" s="12"/>
      <c r="M433" s="11">
        <v>5.4980105800000008</v>
      </c>
      <c r="N433" s="13">
        <f t="shared" si="46"/>
        <v>0.18188397156558397</v>
      </c>
      <c r="O433" s="11">
        <v>3.9520380199999998</v>
      </c>
      <c r="P433" s="13">
        <f t="shared" ref="P433:P464" si="47">1/O433</f>
        <v>0.25303400294716799</v>
      </c>
      <c r="Q433" s="26">
        <f t="shared" si="41"/>
        <v>0</v>
      </c>
      <c r="R433" s="26">
        <f t="shared" si="42"/>
        <v>0</v>
      </c>
      <c r="S433" s="11">
        <v>893.56612975337896</v>
      </c>
    </row>
    <row r="434" spans="1:19" x14ac:dyDescent="0.25">
      <c r="A434" s="1" t="s">
        <v>1145</v>
      </c>
      <c r="B434" s="3" t="s">
        <v>1094</v>
      </c>
      <c r="C434" s="3">
        <v>2</v>
      </c>
      <c r="D434" s="10" t="s">
        <v>1090</v>
      </c>
      <c r="E434" s="10" t="s">
        <v>1324</v>
      </c>
      <c r="F434" s="10" t="s">
        <v>1321</v>
      </c>
      <c r="G434" s="10" t="s">
        <v>1309</v>
      </c>
      <c r="H434" s="10">
        <v>2008</v>
      </c>
      <c r="I434" s="11">
        <v>1.89</v>
      </c>
      <c r="J434" s="3" t="s">
        <v>1108</v>
      </c>
      <c r="K434" s="12">
        <f>40*52/12</f>
        <v>173.33333333333334</v>
      </c>
      <c r="L434" s="12">
        <v>1.0200017237899903</v>
      </c>
      <c r="M434" s="11">
        <v>1</v>
      </c>
      <c r="N434" s="13">
        <f t="shared" si="46"/>
        <v>1</v>
      </c>
      <c r="O434" s="11">
        <v>1.41</v>
      </c>
      <c r="P434" s="13">
        <f t="shared" si="47"/>
        <v>0.70921985815602839</v>
      </c>
      <c r="Q434" s="26">
        <f t="shared" si="41"/>
        <v>334.15256471360084</v>
      </c>
      <c r="R434" s="26">
        <f t="shared" si="42"/>
        <v>236.98763454865309</v>
      </c>
      <c r="S434" s="11">
        <v>455.43914050324855</v>
      </c>
    </row>
    <row r="435" spans="1:19" x14ac:dyDescent="0.25">
      <c r="A435" s="1" t="s">
        <v>1146</v>
      </c>
      <c r="B435" s="3" t="s">
        <v>1094</v>
      </c>
      <c r="C435" s="3">
        <v>2</v>
      </c>
      <c r="D435" s="10" t="s">
        <v>1090</v>
      </c>
      <c r="E435" s="10" t="s">
        <v>1317</v>
      </c>
      <c r="F435" s="10" t="s">
        <v>1318</v>
      </c>
      <c r="G435" s="10" t="s">
        <v>1309</v>
      </c>
      <c r="H435" s="10">
        <v>2006</v>
      </c>
      <c r="I435" s="11">
        <v>1042.5899999999999</v>
      </c>
      <c r="J435" s="3" t="s">
        <v>1092</v>
      </c>
      <c r="K435" s="12">
        <v>1</v>
      </c>
      <c r="L435" s="12">
        <v>1.1743677724952266</v>
      </c>
      <c r="M435" s="11">
        <v>0.75504499999999997</v>
      </c>
      <c r="N435" s="13">
        <f t="shared" si="46"/>
        <v>1.3244243720572946</v>
      </c>
      <c r="O435" s="11">
        <v>0.68371280000000001</v>
      </c>
      <c r="P435" s="13">
        <f t="shared" si="47"/>
        <v>1.462602426047896</v>
      </c>
      <c r="Q435" s="26">
        <f t="shared" si="41"/>
        <v>1621.6041374034635</v>
      </c>
      <c r="R435" s="26">
        <f t="shared" si="42"/>
        <v>1790.7871491155322</v>
      </c>
      <c r="S435" s="11">
        <v>1964.9247868498994</v>
      </c>
    </row>
    <row r="436" spans="1:19" x14ac:dyDescent="0.25">
      <c r="A436" s="14" t="s">
        <v>1147</v>
      </c>
      <c r="B436" s="3" t="s">
        <v>1089</v>
      </c>
      <c r="C436" s="3">
        <v>2</v>
      </c>
      <c r="D436" s="10" t="s">
        <v>1090</v>
      </c>
      <c r="E436" s="10" t="s">
        <v>1316</v>
      </c>
      <c r="F436" s="10" t="s">
        <v>1309</v>
      </c>
      <c r="G436" s="10" t="s">
        <v>1309</v>
      </c>
      <c r="H436" s="10">
        <v>2010</v>
      </c>
      <c r="I436" s="11">
        <v>21352</v>
      </c>
      <c r="J436" s="3" t="s">
        <v>1092</v>
      </c>
      <c r="K436" s="12">
        <v>1</v>
      </c>
      <c r="L436" s="12">
        <v>1</v>
      </c>
      <c r="M436" s="11">
        <v>19.098300000000002</v>
      </c>
      <c r="N436" s="13">
        <f t="shared" si="46"/>
        <v>5.2360681317185291E-2</v>
      </c>
      <c r="O436" s="11">
        <v>14.211698830000003</v>
      </c>
      <c r="P436" s="13">
        <f t="shared" si="47"/>
        <v>7.0364564571904861E-2</v>
      </c>
      <c r="Q436" s="26">
        <f t="shared" si="41"/>
        <v>1118.0052674845404</v>
      </c>
      <c r="R436" s="26">
        <f t="shared" si="42"/>
        <v>1502.4241827393125</v>
      </c>
      <c r="S436" s="11">
        <v>1290.4496342742955</v>
      </c>
    </row>
    <row r="437" spans="1:19" x14ac:dyDescent="0.25">
      <c r="A437" s="1" t="s">
        <v>1148</v>
      </c>
      <c r="B437" s="3" t="s">
        <v>1094</v>
      </c>
      <c r="C437" s="3">
        <v>2</v>
      </c>
      <c r="D437" s="10" t="s">
        <v>1090</v>
      </c>
      <c r="E437" s="10" t="s">
        <v>1317</v>
      </c>
      <c r="F437" s="10" t="s">
        <v>1318</v>
      </c>
      <c r="G437" s="10" t="s">
        <v>1309</v>
      </c>
      <c r="H437" s="10">
        <v>2007</v>
      </c>
      <c r="I437" s="11">
        <v>227.14</v>
      </c>
      <c r="J437" s="3" t="s">
        <v>1108</v>
      </c>
      <c r="K437" s="12">
        <f>40*52/12</f>
        <v>173.33333333333334</v>
      </c>
      <c r="L437" s="12">
        <v>1.0938566552870315</v>
      </c>
      <c r="M437" s="11">
        <v>5.6240800000000002</v>
      </c>
      <c r="N437" s="13">
        <f t="shared" si="46"/>
        <v>0.17780685907739577</v>
      </c>
      <c r="O437" s="11">
        <v>7.8721519799999999</v>
      </c>
      <c r="P437" s="13">
        <f t="shared" si="47"/>
        <v>0.12703006783159185</v>
      </c>
      <c r="Q437" s="26">
        <f t="shared" si="41"/>
        <v>7657.4581889889014</v>
      </c>
      <c r="R437" s="26">
        <f t="shared" si="42"/>
        <v>5470.6969023137053</v>
      </c>
      <c r="S437" s="11">
        <v>4224.8130355081639</v>
      </c>
    </row>
    <row r="438" spans="1:19" x14ac:dyDescent="0.25">
      <c r="A438" s="1" t="s">
        <v>1149</v>
      </c>
      <c r="B438" s="3"/>
      <c r="C438" s="3">
        <v>2</v>
      </c>
      <c r="D438" s="10"/>
      <c r="E438" s="10"/>
      <c r="F438" s="10"/>
      <c r="G438" s="10" t="s">
        <v>1309</v>
      </c>
      <c r="H438" s="10">
        <v>2010</v>
      </c>
      <c r="I438" s="11"/>
      <c r="J438" s="3"/>
      <c r="K438" s="12"/>
      <c r="L438" s="12"/>
      <c r="M438" s="11">
        <v>177.72099999999998</v>
      </c>
      <c r="N438" s="13">
        <f t="shared" si="46"/>
        <v>5.626797058310499E-3</v>
      </c>
      <c r="O438" s="11">
        <v>95.81998999999999</v>
      </c>
      <c r="P438" s="13">
        <f t="shared" si="47"/>
        <v>1.0436235695703998E-2</v>
      </c>
      <c r="Q438" s="26">
        <f t="shared" si="41"/>
        <v>0</v>
      </c>
      <c r="R438" s="26">
        <f t="shared" si="42"/>
        <v>0</v>
      </c>
      <c r="S438" s="11">
        <v>93.440725787157149</v>
      </c>
    </row>
    <row r="439" spans="1:19" x14ac:dyDescent="0.25">
      <c r="A439" s="1" t="s">
        <v>1150</v>
      </c>
      <c r="B439" s="3"/>
      <c r="C439" s="3">
        <v>2</v>
      </c>
      <c r="D439" s="10"/>
      <c r="E439" s="10"/>
      <c r="F439" s="10"/>
      <c r="G439" s="10" t="s">
        <v>1309</v>
      </c>
      <c r="H439" s="10">
        <v>2010</v>
      </c>
      <c r="I439" s="11"/>
      <c r="J439" s="3"/>
      <c r="K439" s="12"/>
      <c r="L439" s="12"/>
      <c r="M439" s="11">
        <v>2.7</v>
      </c>
      <c r="N439" s="13">
        <f t="shared" si="46"/>
        <v>0.37037037037037035</v>
      </c>
      <c r="O439" s="11">
        <v>1.47224479</v>
      </c>
      <c r="P439" s="13">
        <f t="shared" si="47"/>
        <v>0.67923487098908331</v>
      </c>
      <c r="Q439" s="26">
        <f t="shared" si="41"/>
        <v>0</v>
      </c>
      <c r="R439" s="26">
        <f t="shared" si="42"/>
        <v>0</v>
      </c>
      <c r="S439" s="11">
        <v>617.88142956554304</v>
      </c>
    </row>
    <row r="440" spans="1:19" x14ac:dyDescent="0.25">
      <c r="A440" s="14" t="s">
        <v>1151</v>
      </c>
      <c r="B440" s="3" t="s">
        <v>1089</v>
      </c>
      <c r="C440" s="3">
        <v>2</v>
      </c>
      <c r="D440" s="10" t="s">
        <v>1090</v>
      </c>
      <c r="E440" s="10" t="s">
        <v>1316</v>
      </c>
      <c r="F440" s="10" t="s">
        <v>1309</v>
      </c>
      <c r="G440" s="10" t="s">
        <v>1309</v>
      </c>
      <c r="H440" s="10">
        <v>2010</v>
      </c>
      <c r="I440" s="11">
        <v>9352</v>
      </c>
      <c r="J440" s="3" t="s">
        <v>49</v>
      </c>
      <c r="K440" s="12">
        <v>8.3333333333333329E-2</v>
      </c>
      <c r="L440" s="12">
        <v>1</v>
      </c>
      <c r="M440" s="11">
        <v>37.306578989999991</v>
      </c>
      <c r="N440" s="13">
        <f t="shared" si="46"/>
        <v>2.6804923610606306E-2</v>
      </c>
      <c r="O440" s="11">
        <v>20.581695750000002</v>
      </c>
      <c r="P440" s="13">
        <f t="shared" si="47"/>
        <v>4.858686145916815E-2</v>
      </c>
      <c r="Q440" s="26">
        <f t="shared" si="41"/>
        <v>20.889970467199181</v>
      </c>
      <c r="R440" s="26">
        <f t="shared" si="42"/>
        <v>37.865360697178374</v>
      </c>
      <c r="S440" s="11">
        <v>438.71792086765186</v>
      </c>
    </row>
    <row r="441" spans="1:19" x14ac:dyDescent="0.25">
      <c r="A441" s="1" t="s">
        <v>1152</v>
      </c>
      <c r="B441" s="3"/>
      <c r="C441" s="3">
        <v>2</v>
      </c>
      <c r="D441" s="10"/>
      <c r="E441" s="10"/>
      <c r="F441" s="10"/>
      <c r="G441" s="10" t="s">
        <v>1309</v>
      </c>
      <c r="H441" s="10">
        <v>2010</v>
      </c>
      <c r="I441" s="11"/>
      <c r="J441" s="3"/>
      <c r="K441" s="12"/>
      <c r="L441" s="12"/>
      <c r="M441" s="11">
        <v>1</v>
      </c>
      <c r="N441" s="13">
        <f t="shared" si="46"/>
        <v>1</v>
      </c>
      <c r="O441" s="11">
        <v>0.52719754000000008</v>
      </c>
      <c r="P441" s="13">
        <f t="shared" si="47"/>
        <v>1.8968222044435181</v>
      </c>
      <c r="Q441" s="26">
        <f t="shared" si="41"/>
        <v>0</v>
      </c>
      <c r="R441" s="26">
        <f t="shared" si="42"/>
        <v>0</v>
      </c>
      <c r="S441" s="11">
        <v>312.327168719665</v>
      </c>
    </row>
    <row r="442" spans="1:19" x14ac:dyDescent="0.25">
      <c r="A442" s="1" t="s">
        <v>1153</v>
      </c>
      <c r="B442" s="3"/>
      <c r="C442" s="3">
        <v>2</v>
      </c>
      <c r="D442" s="10"/>
      <c r="E442" s="10"/>
      <c r="F442" s="10"/>
      <c r="G442" s="10" t="s">
        <v>1309</v>
      </c>
      <c r="H442" s="10">
        <v>2010</v>
      </c>
      <c r="I442" s="11"/>
      <c r="J442" s="3"/>
      <c r="K442" s="12"/>
      <c r="L442" s="12"/>
      <c r="M442" s="11">
        <v>5.6219429199999995</v>
      </c>
      <c r="N442" s="13">
        <f t="shared" si="46"/>
        <v>0.17787444914150785</v>
      </c>
      <c r="O442" s="11">
        <v>2.4</v>
      </c>
      <c r="P442" s="13">
        <f t="shared" si="47"/>
        <v>0.41666666666666669</v>
      </c>
      <c r="Q442" s="26">
        <f t="shared" si="41"/>
        <v>0</v>
      </c>
      <c r="R442" s="26">
        <f t="shared" si="42"/>
        <v>0</v>
      </c>
      <c r="S442" s="11">
        <v>143.38160875384355</v>
      </c>
    </row>
    <row r="443" spans="1:19" x14ac:dyDescent="0.25">
      <c r="A443" s="1" t="s">
        <v>1154</v>
      </c>
      <c r="B443" s="3" t="s">
        <v>1094</v>
      </c>
      <c r="C443" s="3">
        <v>2</v>
      </c>
      <c r="D443" s="10" t="s">
        <v>1090</v>
      </c>
      <c r="E443" s="10" t="s">
        <v>1317</v>
      </c>
      <c r="F443" s="10" t="s">
        <v>1318</v>
      </c>
      <c r="G443" s="10" t="s">
        <v>1309</v>
      </c>
      <c r="H443" s="10">
        <v>2008</v>
      </c>
      <c r="I443" s="11">
        <v>93.54</v>
      </c>
      <c r="J443" s="3" t="s">
        <v>1104</v>
      </c>
      <c r="K443" s="12">
        <v>4.333333333333333</v>
      </c>
      <c r="L443" s="12">
        <v>1.0178395579529225</v>
      </c>
      <c r="M443" s="11">
        <v>1</v>
      </c>
      <c r="N443" s="13">
        <f t="shared" si="46"/>
        <v>1</v>
      </c>
      <c r="O443" s="11">
        <v>0.52130182999999997</v>
      </c>
      <c r="P443" s="13">
        <f t="shared" si="47"/>
        <v>1.9182744860112999</v>
      </c>
      <c r="Q443" s="26">
        <f t="shared" si="41"/>
        <v>412.57108642063758</v>
      </c>
      <c r="R443" s="26">
        <f t="shared" si="42"/>
        <v>791.42458874667216</v>
      </c>
      <c r="S443" s="11">
        <v>274.03967213132006</v>
      </c>
    </row>
    <row r="444" spans="1:19" x14ac:dyDescent="0.25">
      <c r="A444" s="1" t="s">
        <v>1155</v>
      </c>
      <c r="B444" s="3"/>
      <c r="C444" s="3">
        <v>2</v>
      </c>
      <c r="D444" s="10"/>
      <c r="E444" s="10"/>
      <c r="F444" s="10"/>
      <c r="G444" s="10" t="s">
        <v>1309</v>
      </c>
      <c r="H444" s="10">
        <v>2010</v>
      </c>
      <c r="I444" s="11"/>
      <c r="J444" s="3"/>
      <c r="K444" s="12"/>
      <c r="L444" s="12"/>
      <c r="M444" s="11">
        <v>495.27702157000004</v>
      </c>
      <c r="N444" s="13">
        <f t="shared" si="46"/>
        <v>2.0190720676482362E-3</v>
      </c>
      <c r="O444" s="11">
        <v>306.78811386000007</v>
      </c>
      <c r="P444" s="13">
        <f t="shared" si="47"/>
        <v>3.2595786955955564E-3</v>
      </c>
      <c r="Q444" s="26">
        <f t="shared" si="41"/>
        <v>0</v>
      </c>
      <c r="R444" s="26">
        <f t="shared" si="42"/>
        <v>0</v>
      </c>
      <c r="S444" s="11">
        <v>1465.9886372366709</v>
      </c>
    </row>
    <row r="445" spans="1:19" x14ac:dyDescent="0.25">
      <c r="A445" s="1" t="s">
        <v>1156</v>
      </c>
      <c r="B445" s="3" t="s">
        <v>1094</v>
      </c>
      <c r="C445" s="3">
        <v>2</v>
      </c>
      <c r="D445" s="10" t="s">
        <v>1090</v>
      </c>
      <c r="E445" s="10" t="s">
        <v>1317</v>
      </c>
      <c r="F445" s="10" t="s">
        <v>1318</v>
      </c>
      <c r="G445" s="10" t="s">
        <v>1309</v>
      </c>
      <c r="H445" s="10">
        <v>2000</v>
      </c>
      <c r="I445" s="11">
        <v>844</v>
      </c>
      <c r="J445" s="3" t="s">
        <v>1092</v>
      </c>
      <c r="K445" s="12">
        <v>1</v>
      </c>
      <c r="L445" s="12">
        <v>4.3856573997132733</v>
      </c>
      <c r="M445" s="11">
        <v>15.375</v>
      </c>
      <c r="N445" s="13">
        <f t="shared" si="46"/>
        <v>6.5040650406504072E-2</v>
      </c>
      <c r="O445" s="11">
        <v>11.399822739999999</v>
      </c>
      <c r="P445" s="13">
        <f t="shared" si="47"/>
        <v>8.7720662224963691E-2</v>
      </c>
      <c r="Q445" s="26">
        <f t="shared" si="41"/>
        <v>240.74763221840672</v>
      </c>
      <c r="R445" s="26">
        <f t="shared" si="42"/>
        <v>324.69757905709355</v>
      </c>
      <c r="S445" s="11">
        <v>20.573592983635368</v>
      </c>
    </row>
    <row r="446" spans="1:19" x14ac:dyDescent="0.25">
      <c r="A446" s="1" t="s">
        <v>1157</v>
      </c>
      <c r="B446" s="3"/>
      <c r="C446" s="3">
        <v>2</v>
      </c>
      <c r="D446" s="10"/>
      <c r="E446" s="10"/>
      <c r="F446" s="10"/>
      <c r="G446" s="10" t="s">
        <v>1309</v>
      </c>
      <c r="H446" s="10">
        <v>2010</v>
      </c>
      <c r="I446" s="11"/>
      <c r="J446" s="3"/>
      <c r="K446" s="12"/>
      <c r="L446" s="12"/>
      <c r="M446" s="11">
        <v>0.75459199999999993</v>
      </c>
      <c r="N446" s="13">
        <f t="shared" si="46"/>
        <v>1.3252194563419704</v>
      </c>
      <c r="O446" s="11">
        <v>0.53190544000000006</v>
      </c>
      <c r="P446" s="13">
        <f t="shared" si="47"/>
        <v>1.8800334134578505</v>
      </c>
      <c r="Q446" s="26">
        <f t="shared" si="41"/>
        <v>0</v>
      </c>
      <c r="R446" s="26">
        <f t="shared" si="42"/>
        <v>0</v>
      </c>
      <c r="S446" s="11">
        <v>966.61637435482896</v>
      </c>
    </row>
    <row r="447" spans="1:19" x14ac:dyDescent="0.25">
      <c r="A447" s="14" t="s">
        <v>1158</v>
      </c>
      <c r="B447" s="3" t="s">
        <v>1089</v>
      </c>
      <c r="C447" s="3">
        <v>2</v>
      </c>
      <c r="D447" s="10" t="s">
        <v>1090</v>
      </c>
      <c r="E447" s="10" t="s">
        <v>1319</v>
      </c>
      <c r="F447" s="10" t="s">
        <v>1310</v>
      </c>
      <c r="G447" s="10" t="s">
        <v>1310</v>
      </c>
      <c r="H447" s="10">
        <v>2010</v>
      </c>
      <c r="I447" s="11">
        <v>942.9</v>
      </c>
      <c r="J447" s="3" t="s">
        <v>1092</v>
      </c>
      <c r="K447" s="12">
        <v>1</v>
      </c>
      <c r="L447" s="12">
        <v>1</v>
      </c>
      <c r="M447" s="11">
        <v>14.40958981</v>
      </c>
      <c r="N447" s="13">
        <f t="shared" si="46"/>
        <v>6.9398228067950818E-2</v>
      </c>
      <c r="O447" s="11">
        <v>4.4618865699999999</v>
      </c>
      <c r="P447" s="13">
        <f t="shared" si="47"/>
        <v>0.22412044419139054</v>
      </c>
      <c r="Q447" s="26">
        <f t="shared" si="41"/>
        <v>65.435589245270819</v>
      </c>
      <c r="R447" s="26">
        <f t="shared" si="42"/>
        <v>211.32316682806214</v>
      </c>
      <c r="S447" s="11">
        <v>22.930851348539466</v>
      </c>
    </row>
    <row r="448" spans="1:19" x14ac:dyDescent="0.25">
      <c r="A448" s="1" t="s">
        <v>1159</v>
      </c>
      <c r="B448" s="3"/>
      <c r="C448" s="3">
        <v>2</v>
      </c>
      <c r="D448" s="10"/>
      <c r="E448" s="10"/>
      <c r="F448" s="10"/>
      <c r="G448" s="10" t="s">
        <v>1309</v>
      </c>
      <c r="H448" s="10">
        <v>2010</v>
      </c>
      <c r="I448" s="11"/>
      <c r="J448" s="3"/>
      <c r="K448" s="12"/>
      <c r="L448" s="12"/>
      <c r="M448" s="11">
        <v>1.9183083300000003</v>
      </c>
      <c r="N448" s="13">
        <f t="shared" si="46"/>
        <v>0.52129263286887761</v>
      </c>
      <c r="O448" s="11">
        <v>1.53393022</v>
      </c>
      <c r="P448" s="13">
        <f t="shared" si="47"/>
        <v>0.65192013754054601</v>
      </c>
      <c r="Q448" s="26">
        <f t="shared" si="41"/>
        <v>0</v>
      </c>
      <c r="R448" s="26">
        <f t="shared" si="42"/>
        <v>0</v>
      </c>
      <c r="S448" s="11">
        <v>324.9024937860674</v>
      </c>
    </row>
    <row r="449" spans="1:19" x14ac:dyDescent="0.25">
      <c r="A449" s="14" t="s">
        <v>1160</v>
      </c>
      <c r="B449" s="3" t="s">
        <v>1089</v>
      </c>
      <c r="C449" s="3">
        <v>2</v>
      </c>
      <c r="D449" s="10" t="s">
        <v>1090</v>
      </c>
      <c r="E449" s="10" t="s">
        <v>1319</v>
      </c>
      <c r="F449" s="10" t="s">
        <v>1310</v>
      </c>
      <c r="G449" s="10" t="s">
        <v>1310</v>
      </c>
      <c r="H449" s="10">
        <v>2010</v>
      </c>
      <c r="I449" s="11">
        <v>2490</v>
      </c>
      <c r="J449" s="3" t="s">
        <v>1092</v>
      </c>
      <c r="K449" s="12">
        <v>1</v>
      </c>
      <c r="L449" s="12">
        <v>1</v>
      </c>
      <c r="M449" s="11">
        <v>0.75504499999999997</v>
      </c>
      <c r="N449" s="13">
        <f t="shared" si="46"/>
        <v>1.3244243720572946</v>
      </c>
      <c r="O449" s="11">
        <v>0.91817881000000001</v>
      </c>
      <c r="P449" s="13">
        <f t="shared" si="47"/>
        <v>1.0891124790823696</v>
      </c>
      <c r="Q449" s="26">
        <f t="shared" si="41"/>
        <v>3297.8166864226637</v>
      </c>
      <c r="R449" s="26">
        <f t="shared" si="42"/>
        <v>2711.8900729151005</v>
      </c>
      <c r="S449" s="11">
        <v>3733.4024311727644</v>
      </c>
    </row>
    <row r="450" spans="1:19" x14ac:dyDescent="0.25">
      <c r="A450" s="1" t="s">
        <v>1161</v>
      </c>
      <c r="B450" s="3"/>
      <c r="C450" s="3">
        <v>2</v>
      </c>
      <c r="D450" s="10"/>
      <c r="E450" s="10"/>
      <c r="F450" s="10"/>
      <c r="G450" s="10" t="s">
        <v>1309</v>
      </c>
      <c r="H450" s="10">
        <v>2010</v>
      </c>
      <c r="I450" s="11"/>
      <c r="J450" s="3"/>
      <c r="K450" s="12"/>
      <c r="L450" s="12"/>
      <c r="M450" s="11">
        <v>0.75504499999999997</v>
      </c>
      <c r="N450" s="13">
        <f t="shared" si="46"/>
        <v>1.3244243720572946</v>
      </c>
      <c r="O450" s="11">
        <v>0.87238794000000008</v>
      </c>
      <c r="P450" s="13">
        <f t="shared" si="47"/>
        <v>1.1462790281121951</v>
      </c>
      <c r="Q450" s="26">
        <f t="shared" ref="Q450:Q513" si="48">I450*K450*L450*N450</f>
        <v>0</v>
      </c>
      <c r="R450" s="26">
        <f t="shared" ref="R450:R513" si="49">I450*K450*L450*P450</f>
        <v>0</v>
      </c>
      <c r="S450" s="11">
        <v>3166.3187248468184</v>
      </c>
    </row>
    <row r="451" spans="1:19" x14ac:dyDescent="0.25">
      <c r="A451" s="1" t="s">
        <v>1162</v>
      </c>
      <c r="B451" s="3"/>
      <c r="C451" s="3">
        <v>2</v>
      </c>
      <c r="D451" s="10"/>
      <c r="E451" s="10"/>
      <c r="F451" s="10"/>
      <c r="G451" s="10" t="s">
        <v>1309</v>
      </c>
      <c r="H451" s="10">
        <v>2010</v>
      </c>
      <c r="I451" s="11"/>
      <c r="J451" s="3"/>
      <c r="K451" s="12"/>
      <c r="L451" s="12"/>
      <c r="M451" s="11">
        <v>495.27702157000004</v>
      </c>
      <c r="N451" s="13">
        <f t="shared" si="46"/>
        <v>2.0190720676482362E-3</v>
      </c>
      <c r="O451" s="11">
        <v>325.44198633999997</v>
      </c>
      <c r="P451" s="13">
        <f t="shared" si="47"/>
        <v>3.0727442738604327E-3</v>
      </c>
      <c r="Q451" s="26">
        <f t="shared" si="48"/>
        <v>0</v>
      </c>
      <c r="R451" s="26">
        <f t="shared" si="49"/>
        <v>0</v>
      </c>
      <c r="S451" s="11">
        <v>594.97972113097262</v>
      </c>
    </row>
    <row r="452" spans="1:19" x14ac:dyDescent="0.25">
      <c r="A452" s="1" t="s">
        <v>1163</v>
      </c>
      <c r="B452" s="3"/>
      <c r="C452" s="3">
        <v>2</v>
      </c>
      <c r="D452" s="10"/>
      <c r="E452" s="10"/>
      <c r="F452" s="10"/>
      <c r="G452" s="10" t="s">
        <v>1309</v>
      </c>
      <c r="H452" s="10">
        <v>2010</v>
      </c>
      <c r="I452" s="11"/>
      <c r="J452" s="3"/>
      <c r="K452" s="12"/>
      <c r="L452" s="12"/>
      <c r="M452" s="11">
        <v>28.011953660000007</v>
      </c>
      <c r="N452" s="13">
        <f t="shared" si="46"/>
        <v>3.5699045205403207E-2</v>
      </c>
      <c r="O452" s="11">
        <v>8.1040380800000005</v>
      </c>
      <c r="P452" s="13">
        <f t="shared" si="47"/>
        <v>0.12339527407551372</v>
      </c>
      <c r="Q452" s="26">
        <f t="shared" si="48"/>
        <v>0</v>
      </c>
      <c r="R452" s="26">
        <f t="shared" si="49"/>
        <v>0</v>
      </c>
      <c r="S452" s="11">
        <v>41.967768201674609</v>
      </c>
    </row>
    <row r="453" spans="1:19" x14ac:dyDescent="0.25">
      <c r="A453" s="1" t="s">
        <v>1164</v>
      </c>
      <c r="B453" s="3"/>
      <c r="C453" s="3">
        <v>2</v>
      </c>
      <c r="D453" s="10"/>
      <c r="E453" s="10"/>
      <c r="F453" s="10"/>
      <c r="G453" s="10" t="s">
        <v>1309</v>
      </c>
      <c r="H453" s="10">
        <v>2010</v>
      </c>
      <c r="I453" s="11"/>
      <c r="J453" s="3"/>
      <c r="K453" s="12"/>
      <c r="L453" s="12"/>
      <c r="M453" s="11">
        <v>1.7823</v>
      </c>
      <c r="N453" s="13">
        <f t="shared" si="46"/>
        <v>0.56107277113841669</v>
      </c>
      <c r="O453" s="11">
        <v>0.92332219000000004</v>
      </c>
      <c r="P453" s="13">
        <f t="shared" si="47"/>
        <v>1.0830455618097947</v>
      </c>
      <c r="Q453" s="26">
        <f t="shared" si="48"/>
        <v>0</v>
      </c>
      <c r="R453" s="26">
        <f t="shared" si="49"/>
        <v>0</v>
      </c>
      <c r="S453" s="11">
        <v>175.12494900785245</v>
      </c>
    </row>
    <row r="454" spans="1:19" x14ac:dyDescent="0.25">
      <c r="A454" s="1" t="s">
        <v>1165</v>
      </c>
      <c r="B454" s="3" t="s">
        <v>1094</v>
      </c>
      <c r="C454" s="3">
        <v>2</v>
      </c>
      <c r="D454" s="10" t="s">
        <v>1090</v>
      </c>
      <c r="E454" s="10" t="s">
        <v>1322</v>
      </c>
      <c r="F454" s="10" t="s">
        <v>1323</v>
      </c>
      <c r="G454" s="10" t="s">
        <v>1309</v>
      </c>
      <c r="H454" s="10">
        <v>2008</v>
      </c>
      <c r="I454" s="11">
        <v>2183</v>
      </c>
      <c r="J454" s="3" t="s">
        <v>1092</v>
      </c>
      <c r="K454" s="12">
        <v>1</v>
      </c>
      <c r="L454" s="12">
        <v>1.0214216163583252</v>
      </c>
      <c r="M454" s="11">
        <v>0.75504499999999997</v>
      </c>
      <c r="N454" s="13">
        <f t="shared" ref="N454:N478" si="50">1/M454</f>
        <v>1.3244243720572946</v>
      </c>
      <c r="O454" s="11">
        <v>0.80936640000000004</v>
      </c>
      <c r="P454" s="13">
        <f t="shared" si="47"/>
        <v>1.2355343636701499</v>
      </c>
      <c r="Q454" s="26">
        <f t="shared" si="48"/>
        <v>2953.1529756639984</v>
      </c>
      <c r="R454" s="26">
        <f t="shared" si="49"/>
        <v>2754.9492893579763</v>
      </c>
      <c r="S454" s="11">
        <v>3347.7113997823112</v>
      </c>
    </row>
    <row r="455" spans="1:19" x14ac:dyDescent="0.25">
      <c r="A455" s="1" t="s">
        <v>1166</v>
      </c>
      <c r="B455" s="3" t="s">
        <v>1094</v>
      </c>
      <c r="C455" s="3">
        <v>2</v>
      </c>
      <c r="D455" s="10" t="s">
        <v>1110</v>
      </c>
      <c r="E455" s="10" t="s">
        <v>1317</v>
      </c>
      <c r="F455" s="10" t="s">
        <v>1318</v>
      </c>
      <c r="G455" s="10" t="s">
        <v>1309</v>
      </c>
      <c r="H455" s="10">
        <v>2007</v>
      </c>
      <c r="I455" s="11">
        <v>101.29</v>
      </c>
      <c r="J455" s="3" t="s">
        <v>1167</v>
      </c>
      <c r="K455" s="16">
        <f>1/8*40*52/12</f>
        <v>21.666666666666668</v>
      </c>
      <c r="L455" s="12">
        <v>1.6327465427806134</v>
      </c>
      <c r="M455" s="11">
        <v>1.4310250000000002</v>
      </c>
      <c r="N455" s="13">
        <f t="shared" si="50"/>
        <v>0.69879981132405089</v>
      </c>
      <c r="O455" s="11">
        <v>1.1503529599999998</v>
      </c>
      <c r="P455" s="13">
        <f t="shared" si="47"/>
        <v>0.86929841081123504</v>
      </c>
      <c r="Q455" s="26">
        <f t="shared" si="48"/>
        <v>2503.9763632562072</v>
      </c>
      <c r="R455" s="26">
        <f t="shared" si="49"/>
        <v>3114.9159430412687</v>
      </c>
      <c r="S455" s="11">
        <v>56.355094533952609</v>
      </c>
    </row>
    <row r="456" spans="1:19" x14ac:dyDescent="0.25">
      <c r="A456" s="1" t="s">
        <v>1168</v>
      </c>
      <c r="B456" s="3"/>
      <c r="C456" s="3">
        <v>2</v>
      </c>
      <c r="D456" s="10"/>
      <c r="E456" s="10"/>
      <c r="F456" s="10"/>
      <c r="G456" s="10" t="s">
        <v>1309</v>
      </c>
      <c r="H456" s="10">
        <v>2010</v>
      </c>
      <c r="I456" s="11"/>
      <c r="J456" s="3"/>
      <c r="K456" s="12"/>
      <c r="L456" s="12"/>
      <c r="M456" s="11">
        <v>0.75504499999999997</v>
      </c>
      <c r="N456" s="13">
        <f t="shared" si="50"/>
        <v>1.3244243720572946</v>
      </c>
      <c r="O456" s="11">
        <v>0.70676926000000007</v>
      </c>
      <c r="P456" s="13">
        <f t="shared" si="47"/>
        <v>1.4148889271160434</v>
      </c>
      <c r="Q456" s="26">
        <f t="shared" si="48"/>
        <v>0</v>
      </c>
      <c r="R456" s="26">
        <f t="shared" si="49"/>
        <v>0</v>
      </c>
      <c r="S456" s="11">
        <v>1857.0023281673357</v>
      </c>
    </row>
    <row r="457" spans="1:19" x14ac:dyDescent="0.25">
      <c r="A457" s="1" t="s">
        <v>1169</v>
      </c>
      <c r="B457" s="3"/>
      <c r="C457" s="3">
        <v>2</v>
      </c>
      <c r="D457" s="10"/>
      <c r="E457" s="10"/>
      <c r="F457" s="10"/>
      <c r="G457" s="10" t="s">
        <v>1309</v>
      </c>
      <c r="H457" s="10">
        <v>2010</v>
      </c>
      <c r="I457" s="11"/>
      <c r="J457" s="3"/>
      <c r="K457" s="12"/>
      <c r="L457" s="12"/>
      <c r="M457" s="11">
        <v>2.7</v>
      </c>
      <c r="N457" s="13">
        <f t="shared" si="50"/>
        <v>0.37037037037037035</v>
      </c>
      <c r="O457" s="11">
        <v>1.9050653699999998</v>
      </c>
      <c r="P457" s="13">
        <f t="shared" si="47"/>
        <v>0.52491637071750463</v>
      </c>
      <c r="Q457" s="26">
        <f t="shared" si="48"/>
        <v>0</v>
      </c>
      <c r="R457" s="26">
        <f t="shared" si="49"/>
        <v>0</v>
      </c>
      <c r="S457" s="11">
        <v>588.76753697468791</v>
      </c>
    </row>
    <row r="458" spans="1:19" x14ac:dyDescent="0.25">
      <c r="A458" s="1" t="s">
        <v>1170</v>
      </c>
      <c r="B458" s="3"/>
      <c r="C458" s="3">
        <v>2</v>
      </c>
      <c r="D458" s="10"/>
      <c r="E458" s="10"/>
      <c r="F458" s="10"/>
      <c r="G458" s="10" t="s">
        <v>1309</v>
      </c>
      <c r="H458" s="10">
        <v>2010</v>
      </c>
      <c r="I458" s="11"/>
      <c r="J458" s="3"/>
      <c r="K458" s="12"/>
      <c r="L458" s="12"/>
      <c r="M458" s="11">
        <v>8.0577708299999991</v>
      </c>
      <c r="N458" s="13">
        <f t="shared" si="50"/>
        <v>0.12410380254013753</v>
      </c>
      <c r="O458" s="11">
        <v>4.8564203499999996</v>
      </c>
      <c r="P458" s="13">
        <f t="shared" si="47"/>
        <v>0.20591298280018122</v>
      </c>
      <c r="Q458" s="26">
        <f t="shared" si="48"/>
        <v>0</v>
      </c>
      <c r="R458" s="26">
        <f t="shared" si="49"/>
        <v>0</v>
      </c>
      <c r="S458" s="11">
        <v>209.27964744039215</v>
      </c>
    </row>
    <row r="459" spans="1:19" x14ac:dyDescent="0.25">
      <c r="A459" s="1" t="s">
        <v>1171</v>
      </c>
      <c r="B459" s="3"/>
      <c r="C459" s="3">
        <v>2</v>
      </c>
      <c r="D459" s="10"/>
      <c r="E459" s="10"/>
      <c r="F459" s="10"/>
      <c r="G459" s="10" t="s">
        <v>1309</v>
      </c>
      <c r="H459" s="10">
        <v>2010</v>
      </c>
      <c r="I459" s="11"/>
      <c r="J459" s="3"/>
      <c r="K459" s="12"/>
      <c r="L459" s="12"/>
      <c r="M459" s="11">
        <v>5726.0710208</v>
      </c>
      <c r="N459" s="13">
        <f t="shared" si="50"/>
        <v>1.746398178380065E-4</v>
      </c>
      <c r="O459" s="11">
        <v>2501.9169956999999</v>
      </c>
      <c r="P459" s="13">
        <f t="shared" si="47"/>
        <v>3.9969351569963437E-4</v>
      </c>
      <c r="Q459" s="26">
        <f t="shared" si="48"/>
        <v>0</v>
      </c>
      <c r="R459" s="26">
        <f t="shared" si="49"/>
        <v>0</v>
      </c>
      <c r="S459" s="11">
        <v>29.92744826178162</v>
      </c>
    </row>
    <row r="460" spans="1:19" x14ac:dyDescent="0.25">
      <c r="A460" s="1" t="s">
        <v>1172</v>
      </c>
      <c r="B460" s="3"/>
      <c r="C460" s="3">
        <v>2</v>
      </c>
      <c r="D460" s="10"/>
      <c r="E460" s="10"/>
      <c r="F460" s="10"/>
      <c r="G460" s="10" t="s">
        <v>1309</v>
      </c>
      <c r="H460" s="10">
        <v>2010</v>
      </c>
      <c r="I460" s="11"/>
      <c r="J460" s="3"/>
      <c r="K460" s="12"/>
      <c r="L460" s="12"/>
      <c r="M460" s="11">
        <v>495.27702157000004</v>
      </c>
      <c r="N460" s="13">
        <f t="shared" si="50"/>
        <v>2.0190720676482362E-3</v>
      </c>
      <c r="O460" s="11">
        <v>227.02474894000002</v>
      </c>
      <c r="P460" s="13">
        <f t="shared" si="47"/>
        <v>4.4048061044846187E-3</v>
      </c>
      <c r="Q460" s="26">
        <f t="shared" si="48"/>
        <v>0</v>
      </c>
      <c r="R460" s="26">
        <f t="shared" si="49"/>
        <v>0</v>
      </c>
      <c r="S460" s="11">
        <v>44.11790010166262</v>
      </c>
    </row>
    <row r="461" spans="1:19" x14ac:dyDescent="0.25">
      <c r="A461" s="1" t="s">
        <v>1173</v>
      </c>
      <c r="B461" s="3" t="s">
        <v>1094</v>
      </c>
      <c r="C461" s="3">
        <v>2</v>
      </c>
      <c r="D461" s="10" t="s">
        <v>1110</v>
      </c>
      <c r="E461" s="10" t="s">
        <v>1301</v>
      </c>
      <c r="F461" s="10" t="s">
        <v>1302</v>
      </c>
      <c r="G461" s="10" t="s">
        <v>1296</v>
      </c>
      <c r="H461" s="10">
        <v>2006</v>
      </c>
      <c r="I461" s="11">
        <v>75478</v>
      </c>
      <c r="J461" s="3" t="s">
        <v>1092</v>
      </c>
      <c r="K461" s="12">
        <v>1</v>
      </c>
      <c r="L461" s="12">
        <v>1.4871110277962727</v>
      </c>
      <c r="M461" s="11">
        <v>203.63583332999994</v>
      </c>
      <c r="N461" s="13">
        <f t="shared" si="50"/>
        <v>4.910727074146427E-3</v>
      </c>
      <c r="O461" s="11">
        <v>196.60129268</v>
      </c>
      <c r="P461" s="13">
        <f t="shared" si="47"/>
        <v>5.0864365456012523E-3</v>
      </c>
      <c r="Q461" s="26">
        <f t="shared" si="48"/>
        <v>551.20046565729399</v>
      </c>
      <c r="R461" s="26">
        <f t="shared" si="49"/>
        <v>570.92282876645356</v>
      </c>
      <c r="S461" s="11">
        <v>112.64292897856764</v>
      </c>
    </row>
    <row r="462" spans="1:19" x14ac:dyDescent="0.25">
      <c r="A462" s="1" t="s">
        <v>1174</v>
      </c>
      <c r="B462" s="3"/>
      <c r="C462" s="3">
        <v>2</v>
      </c>
      <c r="D462" s="10"/>
      <c r="E462" s="10"/>
      <c r="F462" s="10"/>
      <c r="G462" s="10" t="s">
        <v>1309</v>
      </c>
      <c r="H462" s="10">
        <v>2010</v>
      </c>
      <c r="I462" s="11"/>
      <c r="J462" s="3"/>
      <c r="K462" s="12"/>
      <c r="L462" s="12"/>
      <c r="M462" s="11">
        <v>39.797400000000003</v>
      </c>
      <c r="N462" s="13">
        <f t="shared" si="50"/>
        <v>2.512726962062848E-2</v>
      </c>
      <c r="O462" s="11">
        <v>23.987849660000002</v>
      </c>
      <c r="P462" s="13">
        <f t="shared" si="47"/>
        <v>4.168777169166233E-2</v>
      </c>
      <c r="Q462" s="26">
        <f t="shared" si="48"/>
        <v>0</v>
      </c>
      <c r="R462" s="26">
        <f t="shared" si="49"/>
        <v>0</v>
      </c>
      <c r="S462" s="11">
        <v>39.868238305676087</v>
      </c>
    </row>
    <row r="463" spans="1:19" x14ac:dyDescent="0.25">
      <c r="A463" s="1" t="s">
        <v>1175</v>
      </c>
      <c r="B463" s="3"/>
      <c r="C463" s="3">
        <v>2</v>
      </c>
      <c r="D463" s="10"/>
      <c r="E463" s="10"/>
      <c r="F463" s="10"/>
      <c r="G463" s="10" t="s">
        <v>1309</v>
      </c>
      <c r="H463" s="10">
        <v>2010</v>
      </c>
      <c r="I463" s="11"/>
      <c r="J463" s="3"/>
      <c r="K463" s="12"/>
      <c r="L463" s="12"/>
      <c r="M463" s="11">
        <v>18.895099999999996</v>
      </c>
      <c r="N463" s="13">
        <f t="shared" si="50"/>
        <v>5.2923773888468452E-2</v>
      </c>
      <c r="O463" s="11">
        <v>10.020752410000002</v>
      </c>
      <c r="P463" s="13">
        <f t="shared" si="47"/>
        <v>9.9792905670643126E-2</v>
      </c>
      <c r="Q463" s="26">
        <f t="shared" si="48"/>
        <v>0</v>
      </c>
      <c r="R463" s="26">
        <f t="shared" si="49"/>
        <v>0</v>
      </c>
      <c r="S463" s="11">
        <v>137.80800615550251</v>
      </c>
    </row>
    <row r="464" spans="1:19" x14ac:dyDescent="0.25">
      <c r="A464" s="1" t="s">
        <v>1176</v>
      </c>
      <c r="B464" s="3" t="s">
        <v>1094</v>
      </c>
      <c r="C464" s="3">
        <v>2</v>
      </c>
      <c r="D464" s="10" t="s">
        <v>1090</v>
      </c>
      <c r="E464" s="10" t="s">
        <v>1320</v>
      </c>
      <c r="F464" s="10" t="s">
        <v>1321</v>
      </c>
      <c r="G464" s="10" t="s">
        <v>1309</v>
      </c>
      <c r="H464" s="10">
        <v>2007</v>
      </c>
      <c r="I464" s="11">
        <v>111575</v>
      </c>
      <c r="J464" s="3" t="s">
        <v>1092</v>
      </c>
      <c r="K464" s="12">
        <v>1</v>
      </c>
      <c r="L464" s="12">
        <v>1.1235804943511514</v>
      </c>
      <c r="M464" s="11">
        <v>207.94400000000002</v>
      </c>
      <c r="N464" s="13">
        <f t="shared" si="50"/>
        <v>4.808987034970953E-3</v>
      </c>
      <c r="O464" s="11">
        <v>130.12314070000002</v>
      </c>
      <c r="P464" s="13">
        <f t="shared" si="47"/>
        <v>7.6850281557951962E-3</v>
      </c>
      <c r="Q464" s="26">
        <f t="shared" si="48"/>
        <v>602.87141565628099</v>
      </c>
      <c r="R464" s="26">
        <f t="shared" si="49"/>
        <v>963.42197846466286</v>
      </c>
      <c r="S464" s="11">
        <v>817.99636745616181</v>
      </c>
    </row>
    <row r="465" spans="1:19" x14ac:dyDescent="0.25">
      <c r="A465" s="1" t="s">
        <v>1177</v>
      </c>
      <c r="B465" s="3" t="s">
        <v>1094</v>
      </c>
      <c r="C465" s="3">
        <v>2</v>
      </c>
      <c r="D465" s="10" t="s">
        <v>1110</v>
      </c>
      <c r="E465" s="10" t="s">
        <v>1317</v>
      </c>
      <c r="F465" s="10" t="s">
        <v>1318</v>
      </c>
      <c r="G465" s="10" t="s">
        <v>1309</v>
      </c>
      <c r="H465" s="10">
        <v>2007</v>
      </c>
      <c r="I465" s="11">
        <v>2086</v>
      </c>
      <c r="J465" s="3" t="s">
        <v>1108</v>
      </c>
      <c r="K465" s="12">
        <f>40*52/12</f>
        <v>173.33333333333334</v>
      </c>
      <c r="L465" s="12">
        <v>1.2944960685547122</v>
      </c>
      <c r="M465" s="11">
        <v>122.242</v>
      </c>
      <c r="N465" s="13">
        <f t="shared" si="50"/>
        <v>8.1804944290832932E-3</v>
      </c>
      <c r="O465" s="11">
        <v>138.78</v>
      </c>
      <c r="P465" s="13">
        <f t="shared" ref="P465:P478" si="51">1/O465</f>
        <v>7.2056492289955323E-3</v>
      </c>
      <c r="Q465" s="26">
        <f t="shared" si="48"/>
        <v>3828.9234346151284</v>
      </c>
      <c r="R465" s="26">
        <f t="shared" si="49"/>
        <v>3372.6420124961992</v>
      </c>
      <c r="S465" s="11">
        <v>4349.0771742728111</v>
      </c>
    </row>
    <row r="466" spans="1:19" x14ac:dyDescent="0.25">
      <c r="A466" s="1" t="s">
        <v>1178</v>
      </c>
      <c r="B466" s="3"/>
      <c r="C466" s="3">
        <v>2</v>
      </c>
      <c r="D466" s="10"/>
      <c r="E466" s="10"/>
      <c r="F466" s="10"/>
      <c r="G466" s="10" t="s">
        <v>1309</v>
      </c>
      <c r="H466" s="10">
        <v>2010</v>
      </c>
      <c r="I466" s="11"/>
      <c r="J466" s="3"/>
      <c r="K466" s="12"/>
      <c r="L466" s="12"/>
      <c r="M466" s="11">
        <v>45.725812119999986</v>
      </c>
      <c r="N466" s="13">
        <f t="shared" si="50"/>
        <v>2.1869485825110377E-2</v>
      </c>
      <c r="O466" s="11">
        <v>18.662545640000001</v>
      </c>
      <c r="P466" s="13">
        <f t="shared" si="51"/>
        <v>5.3583258109047543E-2</v>
      </c>
      <c r="Q466" s="26">
        <f t="shared" si="48"/>
        <v>0</v>
      </c>
      <c r="R466" s="26">
        <f t="shared" si="49"/>
        <v>0</v>
      </c>
      <c r="S466" s="11">
        <v>94.543295091386881</v>
      </c>
    </row>
    <row r="467" spans="1:19" x14ac:dyDescent="0.25">
      <c r="A467" s="14" t="s">
        <v>1179</v>
      </c>
      <c r="B467" s="3" t="s">
        <v>1089</v>
      </c>
      <c r="C467" s="3">
        <v>2</v>
      </c>
      <c r="D467" s="10" t="s">
        <v>1090</v>
      </c>
      <c r="E467" s="10" t="s">
        <v>1316</v>
      </c>
      <c r="F467" s="10" t="s">
        <v>1309</v>
      </c>
      <c r="G467" s="10" t="s">
        <v>1309</v>
      </c>
      <c r="H467" s="10">
        <v>2010</v>
      </c>
      <c r="I467" s="11">
        <v>1782737</v>
      </c>
      <c r="J467" s="3" t="s">
        <v>1092</v>
      </c>
      <c r="K467" s="12">
        <v>1</v>
      </c>
      <c r="L467" s="12">
        <v>1</v>
      </c>
      <c r="M467" s="11">
        <v>9090.4333332999995</v>
      </c>
      <c r="N467" s="13">
        <f t="shared" si="50"/>
        <v>1.1000575696835136E-4</v>
      </c>
      <c r="O467" s="11">
        <v>6232.7287412999995</v>
      </c>
      <c r="P467" s="13">
        <f t="shared" si="51"/>
        <v>1.604433694304212E-4</v>
      </c>
      <c r="Q467" s="26">
        <f t="shared" si="48"/>
        <v>196.11133316048782</v>
      </c>
      <c r="R467" s="26">
        <f t="shared" si="49"/>
        <v>286.02833108828082</v>
      </c>
      <c r="S467" s="11">
        <v>145.70952375412142</v>
      </c>
    </row>
    <row r="468" spans="1:19" x14ac:dyDescent="0.25">
      <c r="A468" s="1" t="s">
        <v>1180</v>
      </c>
      <c r="B468" s="3"/>
      <c r="C468" s="3">
        <v>2</v>
      </c>
      <c r="D468" s="10"/>
      <c r="E468" s="10"/>
      <c r="F468" s="10"/>
      <c r="G468" s="10" t="s">
        <v>1309</v>
      </c>
      <c r="H468" s="10">
        <v>2010</v>
      </c>
      <c r="I468" s="11"/>
      <c r="J468" s="3"/>
      <c r="K468" s="12"/>
      <c r="L468" s="12"/>
      <c r="M468" s="11">
        <v>10254.176470000002</v>
      </c>
      <c r="N468" s="13">
        <f t="shared" si="50"/>
        <v>9.752123955791447E-5</v>
      </c>
      <c r="O468" s="11">
        <v>3886.05</v>
      </c>
      <c r="P468" s="13">
        <f t="shared" si="51"/>
        <v>2.5733070856010599E-4</v>
      </c>
      <c r="Q468" s="26">
        <f t="shared" si="48"/>
        <v>0</v>
      </c>
      <c r="R468" s="26">
        <f t="shared" si="49"/>
        <v>0</v>
      </c>
      <c r="S468" s="11">
        <v>302.43724203228953</v>
      </c>
    </row>
    <row r="469" spans="1:19" x14ac:dyDescent="0.25">
      <c r="A469" s="1" t="s">
        <v>1181</v>
      </c>
      <c r="B469" s="3"/>
      <c r="C469" s="3">
        <v>2</v>
      </c>
      <c r="D469" s="10"/>
      <c r="E469" s="10"/>
      <c r="F469" s="10"/>
      <c r="G469" s="10" t="s">
        <v>1309</v>
      </c>
      <c r="H469" s="10">
        <v>2010</v>
      </c>
      <c r="I469" s="11"/>
      <c r="J469" s="3"/>
      <c r="K469" s="12"/>
      <c r="L469" s="12"/>
      <c r="M469" s="11">
        <v>1170</v>
      </c>
      <c r="N469" s="13">
        <f t="shared" si="50"/>
        <v>8.547008547008547E-4</v>
      </c>
      <c r="O469" s="11">
        <v>1410.5505690000002</v>
      </c>
      <c r="P469" s="13">
        <f t="shared" si="51"/>
        <v>7.0894303400192375E-4</v>
      </c>
      <c r="Q469" s="26">
        <f t="shared" si="48"/>
        <v>0</v>
      </c>
      <c r="R469" s="26">
        <f t="shared" si="49"/>
        <v>0</v>
      </c>
      <c r="S469" s="11">
        <v>126.87132018288179</v>
      </c>
    </row>
    <row r="470" spans="1:19" x14ac:dyDescent="0.25">
      <c r="A470" s="1" t="s">
        <v>1182</v>
      </c>
      <c r="B470" s="3"/>
      <c r="C470" s="3">
        <v>2</v>
      </c>
      <c r="D470" s="10"/>
      <c r="E470" s="10"/>
      <c r="F470" s="10"/>
      <c r="G470" s="10" t="s">
        <v>1309</v>
      </c>
      <c r="H470" s="10">
        <v>2010</v>
      </c>
      <c r="I470" s="11"/>
      <c r="J470" s="3"/>
      <c r="K470" s="12"/>
      <c r="L470" s="12"/>
      <c r="M470" s="11">
        <v>0.75504499999999997</v>
      </c>
      <c r="N470" s="13">
        <f t="shared" si="50"/>
        <v>1.3244243720572946</v>
      </c>
      <c r="O470" s="11">
        <v>0.86103388999999986</v>
      </c>
      <c r="P470" s="13">
        <f t="shared" si="51"/>
        <v>1.1613944719411684</v>
      </c>
      <c r="Q470" s="26">
        <f t="shared" si="48"/>
        <v>0</v>
      </c>
      <c r="R470" s="26">
        <f t="shared" si="49"/>
        <v>0</v>
      </c>
      <c r="S470" s="11">
        <v>3822.7971968041261</v>
      </c>
    </row>
    <row r="471" spans="1:19" x14ac:dyDescent="0.25">
      <c r="A471" s="14" t="s">
        <v>1183</v>
      </c>
      <c r="B471" s="3" t="s">
        <v>1089</v>
      </c>
      <c r="C471" s="3">
        <v>2</v>
      </c>
      <c r="D471" s="10" t="s">
        <v>1090</v>
      </c>
      <c r="E471" s="10" t="s">
        <v>1316</v>
      </c>
      <c r="F471" s="10" t="s">
        <v>1309</v>
      </c>
      <c r="G471" s="10" t="s">
        <v>1309</v>
      </c>
      <c r="H471" s="10">
        <v>2010</v>
      </c>
      <c r="I471" s="11">
        <v>6835</v>
      </c>
      <c r="J471" s="3" t="s">
        <v>1092</v>
      </c>
      <c r="K471" s="12">
        <v>1</v>
      </c>
      <c r="L471" s="12">
        <v>1</v>
      </c>
      <c r="M471" s="11">
        <v>3.7329999999999997</v>
      </c>
      <c r="N471" s="13">
        <f t="shared" si="50"/>
        <v>0.26788106080900081</v>
      </c>
      <c r="O471" s="11">
        <v>4.0205135200000006</v>
      </c>
      <c r="P471" s="13">
        <f t="shared" si="51"/>
        <v>0.24872444652294065</v>
      </c>
      <c r="Q471" s="26">
        <f t="shared" si="48"/>
        <v>1830.9670506295206</v>
      </c>
      <c r="R471" s="26">
        <f t="shared" si="49"/>
        <v>1700.0315919842994</v>
      </c>
      <c r="S471" s="11">
        <v>2008.1591894484291</v>
      </c>
    </row>
    <row r="472" spans="1:19" x14ac:dyDescent="0.25">
      <c r="A472" s="1" t="s">
        <v>1184</v>
      </c>
      <c r="B472" s="3" t="s">
        <v>1094</v>
      </c>
      <c r="C472" s="3">
        <v>2</v>
      </c>
      <c r="D472" s="10" t="s">
        <v>1090</v>
      </c>
      <c r="E472" s="10" t="s">
        <v>1320</v>
      </c>
      <c r="F472" s="10" t="s">
        <v>1321</v>
      </c>
      <c r="G472" s="10" t="s">
        <v>1309</v>
      </c>
      <c r="H472" s="10">
        <v>2008</v>
      </c>
      <c r="I472" s="11">
        <v>1575.39</v>
      </c>
      <c r="J472" s="3" t="s">
        <v>1092</v>
      </c>
      <c r="K472" s="12">
        <v>1</v>
      </c>
      <c r="L472" s="12">
        <v>1.0246103363166126</v>
      </c>
      <c r="M472" s="11">
        <v>0.75504499999999997</v>
      </c>
      <c r="N472" s="13">
        <f t="shared" si="50"/>
        <v>1.3244243720572946</v>
      </c>
      <c r="O472" s="11">
        <v>0.8047110999999999</v>
      </c>
      <c r="P472" s="13">
        <f t="shared" si="51"/>
        <v>1.2426820010311777</v>
      </c>
      <c r="Q472" s="26">
        <f t="shared" si="48"/>
        <v>2137.8340068867792</v>
      </c>
      <c r="R472" s="26">
        <f t="shared" si="49"/>
        <v>2005.8886695235451</v>
      </c>
      <c r="S472" s="11">
        <v>2624.8914141753203</v>
      </c>
    </row>
    <row r="473" spans="1:19" x14ac:dyDescent="0.25">
      <c r="A473" s="1" t="s">
        <v>1185</v>
      </c>
      <c r="B473" s="3"/>
      <c r="C473" s="3">
        <v>2</v>
      </c>
      <c r="D473" s="10"/>
      <c r="E473" s="10"/>
      <c r="F473" s="10"/>
      <c r="G473" s="10" t="s">
        <v>1309</v>
      </c>
      <c r="H473" s="10">
        <v>2010</v>
      </c>
      <c r="I473" s="11"/>
      <c r="J473" s="3"/>
      <c r="K473" s="12"/>
      <c r="L473" s="12"/>
      <c r="M473" s="11">
        <v>87.196136809999985</v>
      </c>
      <c r="N473" s="13">
        <f t="shared" si="50"/>
        <v>1.146839798853699E-2</v>
      </c>
      <c r="O473" s="11">
        <v>56.817577599999993</v>
      </c>
      <c r="P473" s="13">
        <f t="shared" si="51"/>
        <v>1.7600187164614357E-2</v>
      </c>
      <c r="Q473" s="26">
        <f t="shared" si="48"/>
        <v>0</v>
      </c>
      <c r="R473" s="26">
        <f t="shared" si="49"/>
        <v>0</v>
      </c>
      <c r="S473" s="11">
        <v>369.60127992604515</v>
      </c>
    </row>
    <row r="474" spans="1:19" x14ac:dyDescent="0.25">
      <c r="A474" s="1" t="s">
        <v>1186</v>
      </c>
      <c r="B474" s="3"/>
      <c r="C474" s="3">
        <v>2</v>
      </c>
      <c r="D474" s="10"/>
      <c r="E474" s="10"/>
      <c r="F474" s="10"/>
      <c r="G474" s="10" t="s">
        <v>1309</v>
      </c>
      <c r="H474" s="10">
        <v>2010</v>
      </c>
      <c r="I474" s="11"/>
      <c r="J474" s="3"/>
      <c r="K474" s="12"/>
      <c r="L474" s="12">
        <v>0.81689320811447341</v>
      </c>
      <c r="M474" s="11">
        <v>87.779899999999998</v>
      </c>
      <c r="N474" s="13">
        <f t="shared" si="50"/>
        <v>1.1392129633321525E-2</v>
      </c>
      <c r="O474" s="11">
        <v>111.35566123000001</v>
      </c>
      <c r="P474" s="13">
        <f t="shared" si="51"/>
        <v>8.9802349422949037E-3</v>
      </c>
      <c r="Q474" s="26">
        <f t="shared" si="48"/>
        <v>0</v>
      </c>
      <c r="R474" s="26">
        <f t="shared" si="49"/>
        <v>0</v>
      </c>
      <c r="S474" s="11">
        <v>3995.7665318225718</v>
      </c>
    </row>
    <row r="475" spans="1:19" x14ac:dyDescent="0.25">
      <c r="A475" s="1" t="s">
        <v>1187</v>
      </c>
      <c r="B475" s="3" t="s">
        <v>1094</v>
      </c>
      <c r="C475" s="3">
        <v>2</v>
      </c>
      <c r="D475" s="10" t="s">
        <v>1110</v>
      </c>
      <c r="E475" s="10" t="s">
        <v>1317</v>
      </c>
      <c r="F475" s="10" t="s">
        <v>1318</v>
      </c>
      <c r="G475" s="10" t="s">
        <v>1309</v>
      </c>
      <c r="H475" s="10">
        <v>2006</v>
      </c>
      <c r="I475" s="11">
        <v>246</v>
      </c>
      <c r="J475" s="3" t="s">
        <v>1092</v>
      </c>
      <c r="K475" s="12">
        <v>1</v>
      </c>
      <c r="L475" s="12">
        <v>1.4870427322520683</v>
      </c>
      <c r="M475" s="11">
        <v>0.71</v>
      </c>
      <c r="N475" s="13">
        <f t="shared" si="50"/>
        <v>1.4084507042253522</v>
      </c>
      <c r="O475" s="11">
        <v>0.53253821000000001</v>
      </c>
      <c r="P475" s="13">
        <f t="shared" si="51"/>
        <v>1.8777995291643017</v>
      </c>
      <c r="Q475" s="26">
        <f t="shared" si="48"/>
        <v>515.22889032958983</v>
      </c>
      <c r="R475" s="26">
        <f t="shared" si="49"/>
        <v>686.92256304765215</v>
      </c>
      <c r="S475" s="11">
        <v>250.12049642958934</v>
      </c>
    </row>
    <row r="476" spans="1:19" x14ac:dyDescent="0.25">
      <c r="A476" s="14" t="s">
        <v>472</v>
      </c>
      <c r="B476" s="3" t="s">
        <v>1089</v>
      </c>
      <c r="C476" s="3">
        <v>2</v>
      </c>
      <c r="D476" s="10" t="s">
        <v>1090</v>
      </c>
      <c r="E476" s="10" t="s">
        <v>1319</v>
      </c>
      <c r="F476" s="10" t="s">
        <v>1310</v>
      </c>
      <c r="G476" s="10" t="s">
        <v>1310</v>
      </c>
      <c r="H476" s="10">
        <v>2010</v>
      </c>
      <c r="I476" s="11">
        <v>58217</v>
      </c>
      <c r="J476" s="3" t="s">
        <v>49</v>
      </c>
      <c r="K476" s="12">
        <v>8.3333333333333329E-2</v>
      </c>
      <c r="L476" s="12">
        <v>1</v>
      </c>
      <c r="M476" s="11">
        <v>147.35499999999999</v>
      </c>
      <c r="N476" s="13">
        <f t="shared" si="50"/>
        <v>6.786332326694039E-3</v>
      </c>
      <c r="O476" s="11">
        <v>110.26331077999998</v>
      </c>
      <c r="P476" s="13">
        <f t="shared" si="51"/>
        <v>9.0691998356119026E-3</v>
      </c>
      <c r="Q476" s="26">
        <f t="shared" si="48"/>
        <v>32.923325755262233</v>
      </c>
      <c r="R476" s="26">
        <f t="shared" si="49"/>
        <v>43.998467235818175</v>
      </c>
      <c r="S476" s="11">
        <v>445.99766164023026</v>
      </c>
    </row>
    <row r="477" spans="1:19" x14ac:dyDescent="0.25">
      <c r="A477" s="1" t="s">
        <v>1188</v>
      </c>
      <c r="B477" s="3"/>
      <c r="C477" s="3">
        <v>2</v>
      </c>
      <c r="D477" s="10"/>
      <c r="E477" s="10"/>
      <c r="F477" s="10"/>
      <c r="G477" s="10" t="s">
        <v>1309</v>
      </c>
      <c r="H477" s="10">
        <v>2010</v>
      </c>
      <c r="I477" s="11"/>
      <c r="J477" s="3"/>
      <c r="K477" s="12"/>
      <c r="L477" s="12"/>
      <c r="M477" s="11">
        <v>79.233151699999993</v>
      </c>
      <c r="N477" s="13">
        <f t="shared" si="50"/>
        <v>1.2620979710441078E-2</v>
      </c>
      <c r="O477" s="11">
        <v>38.21991646</v>
      </c>
      <c r="P477" s="13">
        <f t="shared" si="51"/>
        <v>2.6164369067801986E-2</v>
      </c>
      <c r="Q477" s="26">
        <f t="shared" si="48"/>
        <v>0</v>
      </c>
      <c r="R477" s="26">
        <f t="shared" si="49"/>
        <v>0</v>
      </c>
      <c r="S477" s="11">
        <v>53.65319907531628</v>
      </c>
    </row>
    <row r="478" spans="1:19" x14ac:dyDescent="0.25">
      <c r="A478" s="1" t="s">
        <v>1189</v>
      </c>
      <c r="B478" s="3"/>
      <c r="C478" s="3">
        <v>2</v>
      </c>
      <c r="D478" s="10"/>
      <c r="E478" s="10"/>
      <c r="F478" s="10"/>
      <c r="G478" s="10" t="s">
        <v>1309</v>
      </c>
      <c r="H478" s="10">
        <v>2010</v>
      </c>
      <c r="I478" s="11"/>
      <c r="J478" s="3"/>
      <c r="K478" s="12"/>
      <c r="L478" s="12"/>
      <c r="M478" s="11">
        <v>1.09015949</v>
      </c>
      <c r="N478" s="13">
        <f t="shared" si="50"/>
        <v>0.91729697275762834</v>
      </c>
      <c r="O478" s="11">
        <v>0.67885594999999999</v>
      </c>
      <c r="P478" s="13">
        <f t="shared" si="51"/>
        <v>1.4730665614700733</v>
      </c>
      <c r="Q478" s="26">
        <f t="shared" si="48"/>
        <v>0</v>
      </c>
      <c r="R478" s="26">
        <f t="shared" si="49"/>
        <v>0</v>
      </c>
      <c r="S478" s="11">
        <v>96.285257598976287</v>
      </c>
    </row>
    <row r="479" spans="1:19" ht="30" x14ac:dyDescent="0.25">
      <c r="A479" s="1" t="s">
        <v>1190</v>
      </c>
      <c r="B479" s="3"/>
      <c r="C479" s="3">
        <v>2</v>
      </c>
      <c r="D479" s="10"/>
      <c r="E479" s="10"/>
      <c r="F479" s="10"/>
      <c r="G479" s="10" t="s">
        <v>1309</v>
      </c>
      <c r="H479" s="10">
        <v>2010</v>
      </c>
      <c r="I479" s="11"/>
      <c r="J479" s="3"/>
      <c r="K479" s="12"/>
      <c r="L479" s="12"/>
      <c r="M479" s="11"/>
      <c r="N479" s="13"/>
      <c r="O479" s="11"/>
      <c r="P479" s="13"/>
      <c r="Q479" s="26">
        <f t="shared" si="48"/>
        <v>0</v>
      </c>
      <c r="R479" s="26">
        <f t="shared" si="49"/>
        <v>0</v>
      </c>
      <c r="S479" s="11"/>
    </row>
    <row r="480" spans="1:19" x14ac:dyDescent="0.25">
      <c r="A480" s="14" t="s">
        <v>1191</v>
      </c>
      <c r="B480" s="3"/>
      <c r="C480" s="3">
        <v>2</v>
      </c>
      <c r="D480" s="10"/>
      <c r="E480" s="10"/>
      <c r="F480" s="10"/>
      <c r="G480" s="10"/>
      <c r="H480" s="10"/>
      <c r="I480" s="11"/>
      <c r="J480" s="3"/>
      <c r="K480" s="12"/>
      <c r="L480" s="12">
        <v>1</v>
      </c>
      <c r="M480" s="11">
        <v>1156.06</v>
      </c>
      <c r="N480" s="13">
        <f t="shared" ref="N480:N511" si="52">1/M480</f>
        <v>8.6500700655675318E-4</v>
      </c>
      <c r="O480" s="11">
        <v>824.5736859000001</v>
      </c>
      <c r="P480" s="13">
        <f t="shared" ref="P480:P511" si="53">1/O480</f>
        <v>1.2127478927593071E-3</v>
      </c>
      <c r="Q480" s="26">
        <f t="shared" si="48"/>
        <v>0</v>
      </c>
      <c r="R480" s="26">
        <f t="shared" si="49"/>
        <v>0</v>
      </c>
      <c r="S480" s="11">
        <v>1906.1978338713832</v>
      </c>
    </row>
    <row r="481" spans="1:19" x14ac:dyDescent="0.25">
      <c r="A481" s="1" t="s">
        <v>1192</v>
      </c>
      <c r="B481" s="3" t="s">
        <v>1094</v>
      </c>
      <c r="C481" s="3">
        <v>2</v>
      </c>
      <c r="D481" s="10" t="s">
        <v>1090</v>
      </c>
      <c r="E481" s="10" t="s">
        <v>1317</v>
      </c>
      <c r="F481" s="10" t="s">
        <v>1318</v>
      </c>
      <c r="G481" s="10" t="s">
        <v>1309</v>
      </c>
      <c r="H481" s="10">
        <v>2004</v>
      </c>
      <c r="I481" s="11">
        <v>390</v>
      </c>
      <c r="J481" s="3" t="s">
        <v>1092</v>
      </c>
      <c r="K481" s="12">
        <v>1</v>
      </c>
      <c r="L481" s="12">
        <v>1.6687903388662526</v>
      </c>
      <c r="M481" s="11">
        <v>0.28999999999999998</v>
      </c>
      <c r="N481" s="13">
        <f t="shared" si="52"/>
        <v>3.4482758620689657</v>
      </c>
      <c r="O481" s="11">
        <v>0.26500586166655399</v>
      </c>
      <c r="P481" s="13">
        <f t="shared" si="53"/>
        <v>3.7735014377087968</v>
      </c>
      <c r="Q481" s="26">
        <f t="shared" si="48"/>
        <v>2244.2352833028917</v>
      </c>
      <c r="R481" s="26">
        <f t="shared" si="49"/>
        <v>2455.9012697490784</v>
      </c>
      <c r="S481" s="11">
        <v>3086.9312299308913</v>
      </c>
    </row>
    <row r="482" spans="1:19" x14ac:dyDescent="0.25">
      <c r="A482" s="1" t="s">
        <v>1193</v>
      </c>
      <c r="B482" s="3" t="s">
        <v>1094</v>
      </c>
      <c r="C482" s="3">
        <v>2</v>
      </c>
      <c r="D482" s="10" t="s">
        <v>1090</v>
      </c>
      <c r="E482" s="10" t="s">
        <v>1325</v>
      </c>
      <c r="F482" s="10" t="s">
        <v>1326</v>
      </c>
      <c r="G482" s="10" t="s">
        <v>1309</v>
      </c>
      <c r="H482" s="10">
        <v>2002</v>
      </c>
      <c r="I482" s="11">
        <v>1216.7</v>
      </c>
      <c r="J482" s="3" t="s">
        <v>1092</v>
      </c>
      <c r="K482" s="12">
        <v>1</v>
      </c>
      <c r="L482" s="12">
        <v>2.0583659753142016</v>
      </c>
      <c r="M482" s="11">
        <v>45.964300000000001</v>
      </c>
      <c r="N482" s="13">
        <f t="shared" si="52"/>
        <v>2.1756014994245534E-2</v>
      </c>
      <c r="O482" s="11">
        <v>17.985888490000001</v>
      </c>
      <c r="P482" s="13">
        <f t="shared" si="53"/>
        <v>5.5599143770739566E-2</v>
      </c>
      <c r="Q482" s="26">
        <f t="shared" si="48"/>
        <v>54.486065972173826</v>
      </c>
      <c r="R482" s="26">
        <f t="shared" si="49"/>
        <v>139.24326749591614</v>
      </c>
      <c r="S482" s="11">
        <v>52.991926883928876</v>
      </c>
    </row>
    <row r="483" spans="1:19" ht="30" x14ac:dyDescent="0.25">
      <c r="A483" s="1" t="s">
        <v>477</v>
      </c>
      <c r="B483" s="3"/>
      <c r="C483" s="3">
        <v>2</v>
      </c>
      <c r="D483" s="10"/>
      <c r="E483" s="10"/>
      <c r="F483" s="10"/>
      <c r="G483" s="10" t="s">
        <v>1309</v>
      </c>
      <c r="H483" s="10">
        <v>2010</v>
      </c>
      <c r="I483" s="11"/>
      <c r="J483" s="3"/>
      <c r="K483" s="12"/>
      <c r="L483" s="12"/>
      <c r="M483" s="11">
        <v>8258.770086200002</v>
      </c>
      <c r="N483" s="13">
        <f t="shared" si="52"/>
        <v>1.2108340461867933E-4</v>
      </c>
      <c r="O483" s="11">
        <v>3726.5555007000003</v>
      </c>
      <c r="P483" s="13">
        <f t="shared" si="53"/>
        <v>2.6834431952299086E-4</v>
      </c>
      <c r="Q483" s="26">
        <f t="shared" si="48"/>
        <v>0</v>
      </c>
      <c r="R483" s="26">
        <f t="shared" si="49"/>
        <v>0</v>
      </c>
      <c r="S483" s="11">
        <v>59.987413116662857</v>
      </c>
    </row>
    <row r="484" spans="1:19" x14ac:dyDescent="0.25">
      <c r="A484" s="1" t="s">
        <v>1194</v>
      </c>
      <c r="B484" s="3" t="s">
        <v>1094</v>
      </c>
      <c r="C484" s="3">
        <v>2</v>
      </c>
      <c r="D484" s="10" t="s">
        <v>1090</v>
      </c>
      <c r="E484" s="10" t="s">
        <v>1317</v>
      </c>
      <c r="F484" s="10" t="s">
        <v>1318</v>
      </c>
      <c r="G484" s="10" t="s">
        <v>1309</v>
      </c>
      <c r="H484" s="10">
        <v>2005</v>
      </c>
      <c r="I484" s="11">
        <v>197.09</v>
      </c>
      <c r="J484" s="3" t="s">
        <v>1092</v>
      </c>
      <c r="K484" s="12">
        <v>1</v>
      </c>
      <c r="L484" s="12">
        <v>1.5243841744231237</v>
      </c>
      <c r="M484" s="11">
        <v>0.53047500000000003</v>
      </c>
      <c r="N484" s="13">
        <f t="shared" si="52"/>
        <v>1.885102973749941</v>
      </c>
      <c r="O484" s="11">
        <v>0.34510330925583699</v>
      </c>
      <c r="P484" s="13">
        <f t="shared" si="53"/>
        <v>2.897683021806857</v>
      </c>
      <c r="Q484" s="26">
        <f t="shared" si="48"/>
        <v>566.36199055007955</v>
      </c>
      <c r="R484" s="26">
        <f t="shared" si="49"/>
        <v>870.58242815726317</v>
      </c>
      <c r="S484" s="11">
        <v>586.17988120283314</v>
      </c>
    </row>
    <row r="485" spans="1:19" x14ac:dyDescent="0.25">
      <c r="A485" s="1" t="s">
        <v>1195</v>
      </c>
      <c r="B485" s="3"/>
      <c r="C485" s="3">
        <v>2</v>
      </c>
      <c r="D485" s="10"/>
      <c r="E485" s="10"/>
      <c r="F485" s="10"/>
      <c r="G485" s="10" t="s">
        <v>1309</v>
      </c>
      <c r="H485" s="10">
        <v>2010</v>
      </c>
      <c r="I485" s="11"/>
      <c r="J485" s="3"/>
      <c r="K485" s="12"/>
      <c r="L485" s="12"/>
      <c r="M485" s="11">
        <v>1507.5</v>
      </c>
      <c r="N485" s="13">
        <f t="shared" si="52"/>
        <v>6.6334991708126036E-4</v>
      </c>
      <c r="O485" s="11">
        <v>945.22647496000013</v>
      </c>
      <c r="P485" s="13">
        <f t="shared" si="53"/>
        <v>1.0579475146866974E-3</v>
      </c>
      <c r="Q485" s="26">
        <f t="shared" si="48"/>
        <v>0</v>
      </c>
      <c r="R485" s="26">
        <f t="shared" si="49"/>
        <v>0</v>
      </c>
      <c r="S485" s="11">
        <v>656.14103740549933</v>
      </c>
    </row>
    <row r="486" spans="1:19" x14ac:dyDescent="0.25">
      <c r="A486" s="1" t="s">
        <v>1196</v>
      </c>
      <c r="B486" s="3"/>
      <c r="C486" s="3">
        <v>2</v>
      </c>
      <c r="D486" s="10"/>
      <c r="E486" s="10"/>
      <c r="F486" s="10"/>
      <c r="G486" s="10" t="s">
        <v>1309</v>
      </c>
      <c r="H486" s="10">
        <v>2010</v>
      </c>
      <c r="I486" s="11"/>
      <c r="J486" s="3"/>
      <c r="K486" s="12"/>
      <c r="L486" s="12"/>
      <c r="M486" s="11">
        <v>7.3212219599999981</v>
      </c>
      <c r="N486" s="13">
        <f t="shared" si="52"/>
        <v>0.13658922041478444</v>
      </c>
      <c r="O486" s="11">
        <v>4.5171164900000003</v>
      </c>
      <c r="P486" s="13">
        <f t="shared" si="53"/>
        <v>0.22138016635475344</v>
      </c>
      <c r="Q486" s="26">
        <f t="shared" si="48"/>
        <v>0</v>
      </c>
      <c r="R486" s="26">
        <f t="shared" si="49"/>
        <v>0</v>
      </c>
      <c r="S486" s="11">
        <v>75.236588519778707</v>
      </c>
    </row>
    <row r="487" spans="1:19" x14ac:dyDescent="0.25">
      <c r="A487" s="1" t="s">
        <v>1197</v>
      </c>
      <c r="B487" s="3"/>
      <c r="C487" s="3">
        <v>2</v>
      </c>
      <c r="D487" s="10"/>
      <c r="E487" s="10"/>
      <c r="F487" s="10"/>
      <c r="G487" s="10" t="s">
        <v>1309</v>
      </c>
      <c r="H487" s="10">
        <v>2010</v>
      </c>
      <c r="I487" s="11"/>
      <c r="J487" s="3"/>
      <c r="K487" s="12"/>
      <c r="L487" s="12"/>
      <c r="M487" s="11">
        <v>71.403333329999995</v>
      </c>
      <c r="N487" s="13">
        <f t="shared" si="52"/>
        <v>1.4004948415760467E-2</v>
      </c>
      <c r="O487" s="11">
        <v>42.658946379999996</v>
      </c>
      <c r="P487" s="13">
        <f t="shared" si="53"/>
        <v>2.3441741647628571E-2</v>
      </c>
      <c r="Q487" s="26">
        <f t="shared" si="48"/>
        <v>0</v>
      </c>
      <c r="R487" s="26">
        <f t="shared" si="49"/>
        <v>0</v>
      </c>
      <c r="S487" s="11">
        <v>22.235938070291326</v>
      </c>
    </row>
    <row r="488" spans="1:19" x14ac:dyDescent="0.25">
      <c r="A488" s="1" t="s">
        <v>1198</v>
      </c>
      <c r="B488" s="3"/>
      <c r="C488" s="3">
        <v>2</v>
      </c>
      <c r="D488" s="10"/>
      <c r="E488" s="10"/>
      <c r="F488" s="10"/>
      <c r="G488" s="10" t="s">
        <v>1309</v>
      </c>
      <c r="H488" s="10">
        <v>2010</v>
      </c>
      <c r="I488" s="11"/>
      <c r="J488" s="3"/>
      <c r="K488" s="12"/>
      <c r="L488" s="12"/>
      <c r="M488" s="11">
        <v>1.2667894099999999</v>
      </c>
      <c r="N488" s="13">
        <f t="shared" si="52"/>
        <v>0.78939718954549842</v>
      </c>
      <c r="O488" s="11">
        <v>0.86</v>
      </c>
      <c r="P488" s="13">
        <f t="shared" si="53"/>
        <v>1.1627906976744187</v>
      </c>
      <c r="Q488" s="26">
        <f t="shared" si="48"/>
        <v>0</v>
      </c>
      <c r="R488" s="26">
        <f t="shared" si="49"/>
        <v>0</v>
      </c>
      <c r="S488" s="11">
        <v>893.28872285941577</v>
      </c>
    </row>
    <row r="489" spans="1:19" x14ac:dyDescent="0.25">
      <c r="A489" s="1" t="s">
        <v>1199</v>
      </c>
      <c r="B489" s="3" t="s">
        <v>1094</v>
      </c>
      <c r="C489" s="3">
        <v>2</v>
      </c>
      <c r="D489" s="10" t="s">
        <v>1090</v>
      </c>
      <c r="E489" s="10" t="s">
        <v>1320</v>
      </c>
      <c r="F489" s="10" t="s">
        <v>1321</v>
      </c>
      <c r="G489" s="10" t="s">
        <v>1309</v>
      </c>
      <c r="H489" s="10">
        <v>2006</v>
      </c>
      <c r="I489" s="10">
        <v>1039</v>
      </c>
      <c r="J489" s="3" t="s">
        <v>1092</v>
      </c>
      <c r="K489" s="12">
        <v>1</v>
      </c>
      <c r="L489" s="12">
        <v>1.1413234569634576</v>
      </c>
      <c r="M489" s="11">
        <v>2.6063333300000004</v>
      </c>
      <c r="N489" s="13">
        <f t="shared" si="52"/>
        <v>0.38368077808374568</v>
      </c>
      <c r="O489" s="11">
        <v>1.5888070700000001</v>
      </c>
      <c r="P489" s="13">
        <f t="shared" si="53"/>
        <v>0.62940304010605885</v>
      </c>
      <c r="Q489" s="26">
        <f t="shared" si="48"/>
        <v>454.98212302147562</v>
      </c>
      <c r="R489" s="26">
        <f t="shared" si="49"/>
        <v>746.36819924588588</v>
      </c>
      <c r="S489" s="11">
        <v>792.97341837436909</v>
      </c>
    </row>
    <row r="490" spans="1:19" x14ac:dyDescent="0.25">
      <c r="A490" s="1" t="s">
        <v>1200</v>
      </c>
      <c r="B490" s="3" t="s">
        <v>1094</v>
      </c>
      <c r="C490" s="3">
        <v>2</v>
      </c>
      <c r="D490" s="10" t="s">
        <v>1090</v>
      </c>
      <c r="E490" s="10" t="s">
        <v>1317</v>
      </c>
      <c r="F490" s="10" t="s">
        <v>1318</v>
      </c>
      <c r="G490" s="10" t="s">
        <v>1309</v>
      </c>
      <c r="H490" s="10">
        <v>2006</v>
      </c>
      <c r="I490" s="11">
        <v>2970.2</v>
      </c>
      <c r="J490" s="3" t="s">
        <v>1092</v>
      </c>
      <c r="K490" s="12">
        <v>1</v>
      </c>
      <c r="L490" s="12">
        <v>1.1264044943820224</v>
      </c>
      <c r="M490" s="11">
        <v>0.75504499999999997</v>
      </c>
      <c r="N490" s="13">
        <f t="shared" si="52"/>
        <v>1.3244243720572946</v>
      </c>
      <c r="O490" s="11">
        <v>0.92171775</v>
      </c>
      <c r="P490" s="13">
        <f t="shared" si="53"/>
        <v>1.0849308261666872</v>
      </c>
      <c r="Q490" s="26">
        <f t="shared" si="48"/>
        <v>4431.0559360216712</v>
      </c>
      <c r="R490" s="26">
        <f t="shared" si="49"/>
        <v>3629.7951614943763</v>
      </c>
      <c r="S490" s="11">
        <v>7534.2929048600454</v>
      </c>
    </row>
    <row r="491" spans="1:19" ht="30" x14ac:dyDescent="0.25">
      <c r="A491" s="14" t="s">
        <v>1201</v>
      </c>
      <c r="B491" s="3" t="s">
        <v>1089</v>
      </c>
      <c r="C491" s="3">
        <v>2</v>
      </c>
      <c r="D491" s="10" t="s">
        <v>1090</v>
      </c>
      <c r="E491" s="10" t="s">
        <v>1319</v>
      </c>
      <c r="F491" s="10" t="s">
        <v>1310</v>
      </c>
      <c r="G491" s="10" t="s">
        <v>1310</v>
      </c>
      <c r="H491" s="10">
        <v>2010</v>
      </c>
      <c r="I491" s="11">
        <v>28725.992999999999</v>
      </c>
      <c r="J491" s="3" t="s">
        <v>1092</v>
      </c>
      <c r="K491" s="12">
        <v>1</v>
      </c>
      <c r="L491" s="12">
        <v>1</v>
      </c>
      <c r="M491" s="11">
        <v>46.405100000000004</v>
      </c>
      <c r="N491" s="13">
        <f t="shared" si="52"/>
        <v>2.154935556652178E-2</v>
      </c>
      <c r="O491" s="11">
        <v>18.598958649999997</v>
      </c>
      <c r="P491" s="13">
        <f t="shared" si="53"/>
        <v>5.3766451058807001E-2</v>
      </c>
      <c r="Q491" s="26">
        <f t="shared" si="48"/>
        <v>619.02663715841561</v>
      </c>
      <c r="R491" s="26">
        <f t="shared" si="49"/>
        <v>1544.4946967501323</v>
      </c>
      <c r="S491" s="11">
        <v>320.62989602784353</v>
      </c>
    </row>
    <row r="492" spans="1:19" x14ac:dyDescent="0.25">
      <c r="A492" s="1" t="s">
        <v>1202</v>
      </c>
      <c r="B492" s="3" t="s">
        <v>1094</v>
      </c>
      <c r="C492" s="3">
        <v>2</v>
      </c>
      <c r="D492" s="10" t="s">
        <v>1110</v>
      </c>
      <c r="E492" s="10" t="s">
        <v>1322</v>
      </c>
      <c r="F492" s="10" t="s">
        <v>1323</v>
      </c>
      <c r="G492" s="10" t="s">
        <v>1309</v>
      </c>
      <c r="H492" s="10">
        <v>2005</v>
      </c>
      <c r="I492" s="11">
        <v>84000</v>
      </c>
      <c r="J492" s="3" t="s">
        <v>1092</v>
      </c>
      <c r="K492" s="12">
        <v>1</v>
      </c>
      <c r="L492" s="12">
        <v>1.5885044879000003</v>
      </c>
      <c r="M492" s="11">
        <v>2089.9499999999998</v>
      </c>
      <c r="N492" s="13">
        <f t="shared" si="52"/>
        <v>4.7848034641977084E-4</v>
      </c>
      <c r="O492" s="11">
        <v>929.69817512000009</v>
      </c>
      <c r="P492" s="13">
        <f t="shared" si="53"/>
        <v>1.0756179013376311E-3</v>
      </c>
      <c r="Q492" s="26">
        <f t="shared" si="48"/>
        <v>63.845726923419235</v>
      </c>
      <c r="R492" s="26">
        <f t="shared" si="49"/>
        <v>143.52440453739416</v>
      </c>
      <c r="S492" s="11">
        <v>25.612298909625569</v>
      </c>
    </row>
    <row r="493" spans="1:19" x14ac:dyDescent="0.25">
      <c r="A493" s="1" t="s">
        <v>1203</v>
      </c>
      <c r="B493" s="3" t="s">
        <v>1094</v>
      </c>
      <c r="C493" s="3">
        <v>2</v>
      </c>
      <c r="D493" s="10" t="s">
        <v>1090</v>
      </c>
      <c r="E493" s="10" t="s">
        <v>1317</v>
      </c>
      <c r="F493" s="10" t="s">
        <v>1318</v>
      </c>
      <c r="G493" s="10" t="s">
        <v>1309</v>
      </c>
      <c r="H493" s="10">
        <v>2002</v>
      </c>
      <c r="I493" s="11">
        <v>3878</v>
      </c>
      <c r="J493" s="3" t="s">
        <v>1092</v>
      </c>
      <c r="K493" s="12">
        <v>1</v>
      </c>
      <c r="L493" s="12">
        <v>2.484651706692</v>
      </c>
      <c r="M493" s="11">
        <v>150.48665586999999</v>
      </c>
      <c r="N493" s="13">
        <f t="shared" si="52"/>
        <v>6.6451074629757471E-3</v>
      </c>
      <c r="O493" s="11">
        <v>62.950673080000001</v>
      </c>
      <c r="P493" s="13">
        <f t="shared" si="53"/>
        <v>1.5885453658758559E-2</v>
      </c>
      <c r="Q493" s="26">
        <f t="shared" si="48"/>
        <v>64.028795529055543</v>
      </c>
      <c r="R493" s="26">
        <f t="shared" si="49"/>
        <v>153.06396019477756</v>
      </c>
      <c r="S493" s="11">
        <v>24.048258938194735</v>
      </c>
    </row>
    <row r="494" spans="1:19" x14ac:dyDescent="0.25">
      <c r="A494" s="1" t="s">
        <v>1206</v>
      </c>
      <c r="B494" s="3"/>
      <c r="C494" s="3">
        <v>2</v>
      </c>
      <c r="D494" s="10"/>
      <c r="E494" s="10"/>
      <c r="F494" s="10"/>
      <c r="G494" s="10" t="s">
        <v>1309</v>
      </c>
      <c r="H494" s="10">
        <v>2010</v>
      </c>
      <c r="I494" s="11"/>
      <c r="J494" s="3"/>
      <c r="K494" s="12"/>
      <c r="L494" s="12"/>
      <c r="M494" s="11">
        <v>3.2210869100000004</v>
      </c>
      <c r="N494" s="13">
        <f t="shared" si="52"/>
        <v>0.31045421248816907</v>
      </c>
      <c r="O494" s="11">
        <v>1.8402483800000002</v>
      </c>
      <c r="P494" s="13">
        <f t="shared" si="53"/>
        <v>0.54340490711367984</v>
      </c>
      <c r="Q494" s="26">
        <f t="shared" si="48"/>
        <v>0</v>
      </c>
      <c r="R494" s="26">
        <f t="shared" si="49"/>
        <v>0</v>
      </c>
      <c r="S494" s="11">
        <v>580.38910311730183</v>
      </c>
    </row>
    <row r="495" spans="1:19" x14ac:dyDescent="0.25">
      <c r="A495" s="1" t="s">
        <v>1207</v>
      </c>
      <c r="B495" s="3" t="s">
        <v>1094</v>
      </c>
      <c r="C495" s="3">
        <v>2</v>
      </c>
      <c r="D495" s="10" t="s">
        <v>1090</v>
      </c>
      <c r="E495" s="10" t="s">
        <v>1307</v>
      </c>
      <c r="F495" s="10" t="s">
        <v>1327</v>
      </c>
      <c r="G495" s="10" t="s">
        <v>1309</v>
      </c>
      <c r="H495" s="10">
        <v>2008</v>
      </c>
      <c r="I495" s="10">
        <v>4617</v>
      </c>
      <c r="J495" s="3" t="s">
        <v>1092</v>
      </c>
      <c r="K495" s="12">
        <v>1</v>
      </c>
      <c r="L495" s="12">
        <v>1.0935469134989728</v>
      </c>
      <c r="M495" s="11">
        <v>12.8</v>
      </c>
      <c r="N495" s="13">
        <f t="shared" si="52"/>
        <v>7.8125E-2</v>
      </c>
      <c r="O495" s="11">
        <v>10.297316519999999</v>
      </c>
      <c r="P495" s="13">
        <f t="shared" si="53"/>
        <v>9.7112679605190974E-2</v>
      </c>
      <c r="Q495" s="26">
        <f t="shared" si="48"/>
        <v>394.44578903318416</v>
      </c>
      <c r="R495" s="26">
        <f t="shared" si="49"/>
        <v>490.31280040955346</v>
      </c>
      <c r="S495" s="11">
        <v>444.70424294937197</v>
      </c>
    </row>
    <row r="496" spans="1:19" x14ac:dyDescent="0.25">
      <c r="A496" s="1" t="s">
        <v>1210</v>
      </c>
      <c r="B496" s="3"/>
      <c r="C496" s="3">
        <v>2</v>
      </c>
      <c r="D496" s="10"/>
      <c r="E496" s="10"/>
      <c r="F496" s="10"/>
      <c r="G496" s="10" t="s">
        <v>1309</v>
      </c>
      <c r="H496" s="10">
        <v>2010</v>
      </c>
      <c r="I496" s="11"/>
      <c r="J496" s="3"/>
      <c r="K496" s="12"/>
      <c r="L496" s="12"/>
      <c r="M496" s="11">
        <v>495.27702157000004</v>
      </c>
      <c r="N496" s="13">
        <f t="shared" si="52"/>
        <v>2.0190720676482362E-3</v>
      </c>
      <c r="O496" s="11">
        <v>274.52297779999998</v>
      </c>
      <c r="P496" s="13">
        <f t="shared" si="53"/>
        <v>3.6426823285027037E-3</v>
      </c>
      <c r="Q496" s="26">
        <f t="shared" si="48"/>
        <v>0</v>
      </c>
      <c r="R496" s="26">
        <f t="shared" si="49"/>
        <v>0</v>
      </c>
      <c r="S496" s="11">
        <v>41.728935324268939</v>
      </c>
    </row>
    <row r="497" spans="1:19" x14ac:dyDescent="0.25">
      <c r="A497" s="1" t="s">
        <v>1211</v>
      </c>
      <c r="B497" s="3"/>
      <c r="C497" s="3">
        <v>2</v>
      </c>
      <c r="D497" s="10"/>
      <c r="E497" s="10"/>
      <c r="F497" s="10"/>
      <c r="G497" s="10" t="s">
        <v>1309</v>
      </c>
      <c r="H497" s="10">
        <v>2010</v>
      </c>
      <c r="I497" s="11"/>
      <c r="J497" s="3"/>
      <c r="K497" s="12"/>
      <c r="L497" s="12"/>
      <c r="M497" s="11">
        <v>0.75504499999999997</v>
      </c>
      <c r="N497" s="13">
        <f t="shared" si="52"/>
        <v>1.3244243720572946</v>
      </c>
      <c r="O497" s="11">
        <v>0.55551328</v>
      </c>
      <c r="P497" s="13">
        <f t="shared" si="53"/>
        <v>1.8001369832238754</v>
      </c>
      <c r="Q497" s="26">
        <f t="shared" si="48"/>
        <v>0</v>
      </c>
      <c r="R497" s="26">
        <f t="shared" si="49"/>
        <v>0</v>
      </c>
      <c r="S497" s="11">
        <v>1496.0421179891937</v>
      </c>
    </row>
    <row r="498" spans="1:19" x14ac:dyDescent="0.25">
      <c r="A498" s="1" t="s">
        <v>1212</v>
      </c>
      <c r="B498" s="3"/>
      <c r="C498" s="3">
        <v>2</v>
      </c>
      <c r="D498" s="10"/>
      <c r="E498" s="10"/>
      <c r="F498" s="10"/>
      <c r="G498" s="10" t="s">
        <v>1309</v>
      </c>
      <c r="H498" s="10">
        <v>2010</v>
      </c>
      <c r="I498" s="11"/>
      <c r="J498" s="3"/>
      <c r="K498" s="12"/>
      <c r="L498" s="12"/>
      <c r="M498" s="11">
        <v>1</v>
      </c>
      <c r="N498" s="13">
        <f t="shared" si="52"/>
        <v>1</v>
      </c>
      <c r="O498" s="11">
        <v>1.3800000000000001</v>
      </c>
      <c r="P498" s="13">
        <f t="shared" si="53"/>
        <v>0.72463768115942018</v>
      </c>
      <c r="Q498" s="26">
        <f t="shared" si="48"/>
        <v>0</v>
      </c>
      <c r="R498" s="26">
        <f t="shared" si="49"/>
        <v>0</v>
      </c>
      <c r="S498" s="11">
        <v>251.62667780709296</v>
      </c>
    </row>
    <row r="499" spans="1:19" x14ac:dyDescent="0.25">
      <c r="A499" s="1" t="s">
        <v>1213</v>
      </c>
      <c r="B499" s="3"/>
      <c r="C499" s="3">
        <v>2</v>
      </c>
      <c r="D499" s="10"/>
      <c r="E499" s="10"/>
      <c r="F499" s="10"/>
      <c r="G499" s="10" t="s">
        <v>1309</v>
      </c>
      <c r="H499" s="10">
        <v>2010</v>
      </c>
      <c r="I499" s="11"/>
      <c r="J499" s="3"/>
      <c r="K499" s="12"/>
      <c r="L499" s="12"/>
      <c r="M499" s="11">
        <v>275.89416666999995</v>
      </c>
      <c r="N499" s="13">
        <f t="shared" si="52"/>
        <v>3.6245782651726415E-3</v>
      </c>
      <c r="O499" s="11">
        <v>119.82356625999998</v>
      </c>
      <c r="P499" s="13">
        <f t="shared" si="53"/>
        <v>8.3456037173033487E-3</v>
      </c>
      <c r="Q499" s="26">
        <f t="shared" si="48"/>
        <v>0</v>
      </c>
      <c r="R499" s="26">
        <f t="shared" si="49"/>
        <v>0</v>
      </c>
      <c r="S499" s="11">
        <v>54.606113669020111</v>
      </c>
    </row>
    <row r="500" spans="1:19" x14ac:dyDescent="0.25">
      <c r="A500" s="14" t="s">
        <v>1214</v>
      </c>
      <c r="B500" s="3" t="s">
        <v>1089</v>
      </c>
      <c r="C500" s="3">
        <v>2</v>
      </c>
      <c r="D500" s="10" t="s">
        <v>1090</v>
      </c>
      <c r="E500" s="10" t="s">
        <v>1319</v>
      </c>
      <c r="F500" s="10" t="s">
        <v>1309</v>
      </c>
      <c r="G500" s="10" t="s">
        <v>1309</v>
      </c>
      <c r="H500" s="10">
        <v>2010</v>
      </c>
      <c r="I500" s="11">
        <v>14000</v>
      </c>
      <c r="J500" s="3" t="s">
        <v>49</v>
      </c>
      <c r="K500" s="12">
        <v>8.3333333333333329E-2</v>
      </c>
      <c r="L500" s="12">
        <v>1</v>
      </c>
      <c r="M500" s="11">
        <v>30.784399999999998</v>
      </c>
      <c r="N500" s="13">
        <f t="shared" si="52"/>
        <v>3.2483985395200171E-2</v>
      </c>
      <c r="O500" s="11">
        <v>16.56727605</v>
      </c>
      <c r="P500" s="13">
        <f t="shared" si="53"/>
        <v>6.0359952775700866E-2</v>
      </c>
      <c r="Q500" s="26">
        <f t="shared" si="48"/>
        <v>37.897982961066859</v>
      </c>
      <c r="R500" s="26">
        <f t="shared" si="49"/>
        <v>70.419944904984334</v>
      </c>
      <c r="S500" s="11">
        <v>576.69414706057535</v>
      </c>
    </row>
    <row r="501" spans="1:19" x14ac:dyDescent="0.25">
      <c r="A501" s="1" t="s">
        <v>1215</v>
      </c>
      <c r="B501" s="3" t="s">
        <v>1094</v>
      </c>
      <c r="C501" s="3">
        <v>2</v>
      </c>
      <c r="D501" s="10" t="s">
        <v>1090</v>
      </c>
      <c r="E501" s="10" t="s">
        <v>1317</v>
      </c>
      <c r="F501" s="10" t="s">
        <v>1318</v>
      </c>
      <c r="G501" s="10" t="s">
        <v>1309</v>
      </c>
      <c r="H501" s="10">
        <v>2008</v>
      </c>
      <c r="I501" s="11">
        <v>4490</v>
      </c>
      <c r="J501" s="3" t="s">
        <v>1092</v>
      </c>
      <c r="K501" s="12">
        <v>1</v>
      </c>
      <c r="L501" s="12">
        <v>1.0837905944426631</v>
      </c>
      <c r="M501" s="11">
        <v>12.635999999999999</v>
      </c>
      <c r="N501" s="13">
        <f t="shared" si="52"/>
        <v>7.9138968027856915E-2</v>
      </c>
      <c r="O501" s="11">
        <v>7.9265892499999993</v>
      </c>
      <c r="P501" s="13">
        <f t="shared" si="53"/>
        <v>0.12615766611093165</v>
      </c>
      <c r="Q501" s="26">
        <f t="shared" si="48"/>
        <v>385.10761071917995</v>
      </c>
      <c r="R501" s="26">
        <f t="shared" si="49"/>
        <v>613.91092884591671</v>
      </c>
      <c r="S501" s="11">
        <v>787.05180187679127</v>
      </c>
    </row>
    <row r="502" spans="1:19" x14ac:dyDescent="0.25">
      <c r="A502" s="1" t="s">
        <v>1216</v>
      </c>
      <c r="B502" s="3"/>
      <c r="C502" s="3">
        <v>2</v>
      </c>
      <c r="D502" s="10"/>
      <c r="E502" s="10"/>
      <c r="F502" s="10"/>
      <c r="G502" s="10" t="s">
        <v>1309</v>
      </c>
      <c r="H502" s="10">
        <v>2010</v>
      </c>
      <c r="I502" s="11"/>
      <c r="J502" s="3"/>
      <c r="K502" s="12"/>
      <c r="L502" s="12"/>
      <c r="M502" s="11">
        <v>1</v>
      </c>
      <c r="N502" s="13">
        <f t="shared" si="52"/>
        <v>1</v>
      </c>
      <c r="O502" s="11">
        <v>0.80470585000000006</v>
      </c>
      <c r="P502" s="13">
        <f t="shared" si="53"/>
        <v>1.2426901084414881</v>
      </c>
      <c r="Q502" s="26">
        <f t="shared" si="48"/>
        <v>0</v>
      </c>
      <c r="R502" s="26">
        <f t="shared" si="49"/>
        <v>0</v>
      </c>
      <c r="S502" s="11">
        <v>205.2058043282706</v>
      </c>
    </row>
    <row r="503" spans="1:19" x14ac:dyDescent="0.25">
      <c r="A503" s="1" t="s">
        <v>1217</v>
      </c>
      <c r="B503" s="3" t="s">
        <v>1094</v>
      </c>
      <c r="C503" s="3">
        <v>2</v>
      </c>
      <c r="D503" s="10" t="s">
        <v>1090</v>
      </c>
      <c r="E503" s="10" t="s">
        <v>1320</v>
      </c>
      <c r="F503" s="10" t="s">
        <v>1321</v>
      </c>
      <c r="G503" s="10" t="s">
        <v>1309</v>
      </c>
      <c r="H503" s="10">
        <v>2008</v>
      </c>
      <c r="I503" s="11">
        <v>1766.7</v>
      </c>
      <c r="J503" s="3" t="s">
        <v>1092</v>
      </c>
      <c r="K503" s="12">
        <v>1</v>
      </c>
      <c r="L503" s="12">
        <v>1.1107709164147763</v>
      </c>
      <c r="M503" s="11">
        <v>12.36926096</v>
      </c>
      <c r="N503" s="13">
        <f t="shared" si="52"/>
        <v>8.0845573816723804E-2</v>
      </c>
      <c r="O503" s="11">
        <v>6.371806509999999</v>
      </c>
      <c r="P503" s="13">
        <f t="shared" si="53"/>
        <v>0.15694136324299657</v>
      </c>
      <c r="Q503" s="26">
        <f t="shared" si="48"/>
        <v>158.65127143618653</v>
      </c>
      <c r="R503" s="26">
        <f t="shared" si="49"/>
        <v>307.98157083868915</v>
      </c>
      <c r="S503" s="11">
        <v>92.839329574299128</v>
      </c>
    </row>
    <row r="504" spans="1:19" x14ac:dyDescent="0.25">
      <c r="A504" s="1" t="s">
        <v>1218</v>
      </c>
      <c r="B504" s="3"/>
      <c r="C504" s="3">
        <v>2</v>
      </c>
      <c r="D504" s="10"/>
      <c r="E504" s="10"/>
      <c r="F504" s="10"/>
      <c r="G504" s="10" t="s">
        <v>1309</v>
      </c>
      <c r="H504" s="10">
        <v>2010</v>
      </c>
      <c r="I504" s="11"/>
      <c r="J504" s="3"/>
      <c r="K504" s="12"/>
      <c r="L504" s="12"/>
      <c r="M504" s="11">
        <v>0.75504499999999997</v>
      </c>
      <c r="N504" s="13">
        <f t="shared" si="52"/>
        <v>1.3244243720572946</v>
      </c>
      <c r="O504" s="11">
        <v>0.85063089999999986</v>
      </c>
      <c r="P504" s="13">
        <f t="shared" si="53"/>
        <v>1.1755980178947181</v>
      </c>
      <c r="Q504" s="26">
        <f t="shared" si="48"/>
        <v>0</v>
      </c>
      <c r="R504" s="26">
        <f t="shared" si="49"/>
        <v>0</v>
      </c>
      <c r="S504" s="11">
        <v>12266.253116900583</v>
      </c>
    </row>
    <row r="505" spans="1:19" x14ac:dyDescent="0.25">
      <c r="A505" s="1" t="s">
        <v>1219</v>
      </c>
      <c r="B505" s="3"/>
      <c r="C505" s="3">
        <v>2</v>
      </c>
      <c r="D505" s="10"/>
      <c r="E505" s="10"/>
      <c r="F505" s="10"/>
      <c r="G505" s="10" t="s">
        <v>1309</v>
      </c>
      <c r="H505" s="10">
        <v>2010</v>
      </c>
      <c r="I505" s="11"/>
      <c r="J505" s="3"/>
      <c r="K505" s="12"/>
      <c r="L505" s="12"/>
      <c r="M505" s="11">
        <v>1357.0641667</v>
      </c>
      <c r="N505" s="13">
        <f t="shared" si="52"/>
        <v>7.3688483163748993E-4</v>
      </c>
      <c r="O505" s="11">
        <v>759.87139223000008</v>
      </c>
      <c r="P505" s="13">
        <f t="shared" si="53"/>
        <v>1.3160121702506693E-3</v>
      </c>
      <c r="Q505" s="26">
        <f t="shared" si="48"/>
        <v>0</v>
      </c>
      <c r="R505" s="26">
        <f t="shared" si="49"/>
        <v>0</v>
      </c>
      <c r="S505" s="11">
        <v>115.90938192715021</v>
      </c>
    </row>
    <row r="506" spans="1:19" x14ac:dyDescent="0.25">
      <c r="A506" s="1" t="s">
        <v>1220</v>
      </c>
      <c r="B506" s="3"/>
      <c r="C506" s="3">
        <v>2</v>
      </c>
      <c r="D506" s="10"/>
      <c r="E506" s="10"/>
      <c r="F506" s="10"/>
      <c r="G506" s="10" t="s">
        <v>1309</v>
      </c>
      <c r="H506" s="10">
        <v>2010</v>
      </c>
      <c r="I506" s="11"/>
      <c r="J506" s="3"/>
      <c r="K506" s="12"/>
      <c r="L506" s="12"/>
      <c r="M506" s="11">
        <v>0.75429999999999997</v>
      </c>
      <c r="N506" s="13">
        <f t="shared" si="52"/>
        <v>1.3257324671881214</v>
      </c>
      <c r="O506" s="11">
        <v>0.37561046378449398</v>
      </c>
      <c r="P506" s="13">
        <f t="shared" si="53"/>
        <v>2.6623326462325307</v>
      </c>
      <c r="Q506" s="26">
        <f t="shared" si="48"/>
        <v>0</v>
      </c>
      <c r="R506" s="26">
        <f t="shared" si="49"/>
        <v>0</v>
      </c>
      <c r="S506" s="11">
        <v>410.65093097803316</v>
      </c>
    </row>
    <row r="507" spans="1:19" x14ac:dyDescent="0.25">
      <c r="A507" s="1" t="s">
        <v>1221</v>
      </c>
      <c r="B507" s="3"/>
      <c r="C507" s="3">
        <v>2</v>
      </c>
      <c r="D507" s="10"/>
      <c r="E507" s="10"/>
      <c r="F507" s="10"/>
      <c r="G507" s="10" t="s">
        <v>1309</v>
      </c>
      <c r="H507" s="10">
        <v>2010</v>
      </c>
      <c r="I507" s="11"/>
      <c r="J507" s="3"/>
      <c r="K507" s="12"/>
      <c r="L507" s="12"/>
      <c r="M507" s="11">
        <v>8.4171570800000008</v>
      </c>
      <c r="N507" s="13">
        <f t="shared" si="52"/>
        <v>0.11880495878781912</v>
      </c>
      <c r="O507" s="11">
        <v>5.0157640800000003</v>
      </c>
      <c r="P507" s="13">
        <f t="shared" si="53"/>
        <v>0.19937141860149052</v>
      </c>
      <c r="Q507" s="26">
        <f t="shared" si="48"/>
        <v>0</v>
      </c>
      <c r="R507" s="26">
        <f t="shared" si="49"/>
        <v>0</v>
      </c>
      <c r="S507" s="11">
        <v>218.61380271230163</v>
      </c>
    </row>
    <row r="508" spans="1:19" x14ac:dyDescent="0.25">
      <c r="A508" s="1" t="s">
        <v>1222</v>
      </c>
      <c r="B508" s="3"/>
      <c r="C508" s="3">
        <v>2</v>
      </c>
      <c r="D508" s="10"/>
      <c r="E508" s="10"/>
      <c r="F508" s="10"/>
      <c r="G508" s="10" t="s">
        <v>1309</v>
      </c>
      <c r="H508" s="10">
        <v>2010</v>
      </c>
      <c r="I508" s="11"/>
      <c r="J508" s="3"/>
      <c r="K508" s="12"/>
      <c r="L508" s="12"/>
      <c r="M508" s="11">
        <v>33.960098800000004</v>
      </c>
      <c r="N508" s="13">
        <f t="shared" si="52"/>
        <v>2.944632186994697E-2</v>
      </c>
      <c r="O508" s="11">
        <v>14.707537940000003</v>
      </c>
      <c r="P508" s="13">
        <f t="shared" si="53"/>
        <v>6.7992345427191181E-2</v>
      </c>
      <c r="Q508" s="26">
        <f t="shared" si="48"/>
        <v>0</v>
      </c>
      <c r="R508" s="26">
        <f t="shared" si="49"/>
        <v>0</v>
      </c>
      <c r="S508" s="11">
        <v>36.092484161595955</v>
      </c>
    </row>
    <row r="509" spans="1:19" x14ac:dyDescent="0.25">
      <c r="A509" s="1" t="s">
        <v>1223</v>
      </c>
      <c r="B509" s="3" t="s">
        <v>1094</v>
      </c>
      <c r="C509" s="3">
        <v>2</v>
      </c>
      <c r="D509" s="10" t="s">
        <v>1090</v>
      </c>
      <c r="E509" s="10" t="s">
        <v>1317</v>
      </c>
      <c r="F509" s="10" t="s">
        <v>1318</v>
      </c>
      <c r="G509" s="10" t="s">
        <v>1309</v>
      </c>
      <c r="H509" s="10">
        <v>2007</v>
      </c>
      <c r="I509" s="11">
        <v>33000</v>
      </c>
      <c r="J509" s="3" t="s">
        <v>1092</v>
      </c>
      <c r="K509" s="12">
        <v>1</v>
      </c>
      <c r="L509" s="12">
        <v>1.5291993122297585</v>
      </c>
      <c r="M509" s="11">
        <v>970</v>
      </c>
      <c r="N509" s="13">
        <f t="shared" si="52"/>
        <v>1.0309278350515464E-3</v>
      </c>
      <c r="O509" s="11">
        <v>646.54</v>
      </c>
      <c r="P509" s="13">
        <f t="shared" si="53"/>
        <v>1.5466947133974697E-3</v>
      </c>
      <c r="Q509" s="26">
        <f t="shared" si="48"/>
        <v>52.024306498538181</v>
      </c>
      <c r="R509" s="26">
        <f t="shared" si="49"/>
        <v>78.051748234574873</v>
      </c>
      <c r="S509" s="11">
        <v>26.771132358707323</v>
      </c>
    </row>
    <row r="510" spans="1:19" x14ac:dyDescent="0.25">
      <c r="A510" s="1" t="s">
        <v>1224</v>
      </c>
      <c r="B510" s="3"/>
      <c r="C510" s="3">
        <v>2</v>
      </c>
      <c r="D510" s="10"/>
      <c r="E510" s="10"/>
      <c r="F510" s="10"/>
      <c r="G510" s="10" t="s">
        <v>1309</v>
      </c>
      <c r="H510" s="10">
        <v>2010</v>
      </c>
      <c r="I510" s="11"/>
      <c r="J510" s="3"/>
      <c r="K510" s="12"/>
      <c r="L510" s="12"/>
      <c r="M510" s="11">
        <v>7.3212219599999981</v>
      </c>
      <c r="N510" s="13">
        <f t="shared" si="52"/>
        <v>0.13658922041478444</v>
      </c>
      <c r="O510" s="11">
        <v>5.499044360000001</v>
      </c>
      <c r="P510" s="13">
        <f t="shared" si="53"/>
        <v>0.18184977871318714</v>
      </c>
      <c r="Q510" s="26">
        <f t="shared" si="48"/>
        <v>0</v>
      </c>
      <c r="R510" s="26">
        <f t="shared" si="49"/>
        <v>0</v>
      </c>
      <c r="S510" s="11">
        <v>359.5454942733648</v>
      </c>
    </row>
    <row r="511" spans="1:19" x14ac:dyDescent="0.25">
      <c r="A511" s="1" t="s">
        <v>1225</v>
      </c>
      <c r="B511" s="3"/>
      <c r="C511" s="3">
        <v>2</v>
      </c>
      <c r="D511" s="10"/>
      <c r="E511" s="10"/>
      <c r="F511" s="10"/>
      <c r="G511" s="10" t="s">
        <v>1309</v>
      </c>
      <c r="H511" s="10">
        <v>2010</v>
      </c>
      <c r="I511" s="11"/>
      <c r="J511" s="3"/>
      <c r="K511" s="12"/>
      <c r="L511" s="12"/>
      <c r="M511" s="11">
        <v>1.09015949</v>
      </c>
      <c r="N511" s="13">
        <f t="shared" si="52"/>
        <v>0.91729697275762834</v>
      </c>
      <c r="O511" s="11">
        <v>2.95</v>
      </c>
      <c r="P511" s="13">
        <f t="shared" si="53"/>
        <v>0.33898305084745761</v>
      </c>
      <c r="Q511" s="26">
        <f t="shared" si="48"/>
        <v>0</v>
      </c>
      <c r="R511" s="26">
        <f t="shared" si="49"/>
        <v>0</v>
      </c>
      <c r="S511" s="11">
        <v>267.85829483835568</v>
      </c>
    </row>
    <row r="512" spans="1:19" x14ac:dyDescent="0.25">
      <c r="A512" s="1" t="s">
        <v>1226</v>
      </c>
      <c r="B512" s="3"/>
      <c r="C512" s="3">
        <v>2</v>
      </c>
      <c r="D512" s="10"/>
      <c r="E512" s="10"/>
      <c r="F512" s="10"/>
      <c r="G512" s="10" t="s">
        <v>1309</v>
      </c>
      <c r="H512" s="10">
        <v>2010</v>
      </c>
      <c r="I512" s="11"/>
      <c r="J512" s="3"/>
      <c r="K512" s="12"/>
      <c r="L512" s="12"/>
      <c r="M512" s="11">
        <v>73.15554684</v>
      </c>
      <c r="N512" s="13">
        <f t="shared" ref="N512:N543" si="54">1/M512</f>
        <v>1.3669503451148011E-2</v>
      </c>
      <c r="O512" s="11">
        <v>33.236284160000004</v>
      </c>
      <c r="P512" s="13">
        <f t="shared" ref="P512:P543" si="55">1/O512</f>
        <v>3.0087599299187116E-2</v>
      </c>
      <c r="Q512" s="26">
        <f t="shared" si="48"/>
        <v>0</v>
      </c>
      <c r="R512" s="26">
        <f t="shared" si="49"/>
        <v>0</v>
      </c>
      <c r="S512" s="11">
        <v>31.682010506365433</v>
      </c>
    </row>
    <row r="513" spans="1:19" x14ac:dyDescent="0.25">
      <c r="A513" s="1" t="s">
        <v>1227</v>
      </c>
      <c r="B513" s="3"/>
      <c r="C513" s="3">
        <v>2</v>
      </c>
      <c r="D513" s="10"/>
      <c r="E513" s="10"/>
      <c r="F513" s="10"/>
      <c r="G513" s="10" t="s">
        <v>1309</v>
      </c>
      <c r="H513" s="10">
        <v>2010</v>
      </c>
      <c r="I513" s="11"/>
      <c r="J513" s="3"/>
      <c r="K513" s="12"/>
      <c r="L513" s="12"/>
      <c r="M513" s="11">
        <v>0.75504499999999997</v>
      </c>
      <c r="N513" s="13">
        <f t="shared" si="54"/>
        <v>1.3244243720572946</v>
      </c>
      <c r="O513" s="11">
        <v>0.83944618000000015</v>
      </c>
      <c r="P513" s="13">
        <f t="shared" si="55"/>
        <v>1.1912616005948109</v>
      </c>
      <c r="Q513" s="26">
        <f t="shared" si="48"/>
        <v>0</v>
      </c>
      <c r="R513" s="26">
        <f t="shared" si="49"/>
        <v>0</v>
      </c>
      <c r="S513" s="11">
        <v>3672.6567889519579</v>
      </c>
    </row>
    <row r="514" spans="1:19" x14ac:dyDescent="0.25">
      <c r="A514" s="1" t="s">
        <v>1228</v>
      </c>
      <c r="B514" s="3"/>
      <c r="C514" s="3">
        <v>2</v>
      </c>
      <c r="D514" s="10"/>
      <c r="E514" s="10"/>
      <c r="F514" s="10"/>
      <c r="G514" s="10" t="s">
        <v>1309</v>
      </c>
      <c r="H514" s="10">
        <v>2010</v>
      </c>
      <c r="I514" s="11"/>
      <c r="J514" s="3"/>
      <c r="K514" s="12"/>
      <c r="L514" s="12"/>
      <c r="M514" s="11">
        <v>1.3874299999999999</v>
      </c>
      <c r="N514" s="13">
        <f t="shared" si="54"/>
        <v>0.72075708324023557</v>
      </c>
      <c r="O514" s="11">
        <v>1.5146657099999998</v>
      </c>
      <c r="P514" s="13">
        <f t="shared" si="55"/>
        <v>0.66021168459672863</v>
      </c>
      <c r="Q514" s="26">
        <f t="shared" ref="Q514:Q577" si="56">I514*K514*L514*N514</f>
        <v>0</v>
      </c>
      <c r="R514" s="26">
        <f t="shared" ref="R514:R577" si="57">I514*K514*L514*P514</f>
        <v>0</v>
      </c>
      <c r="S514" s="11">
        <v>2529.673327886177</v>
      </c>
    </row>
    <row r="515" spans="1:19" x14ac:dyDescent="0.25">
      <c r="A515" s="1" t="s">
        <v>1229</v>
      </c>
      <c r="B515" s="3" t="s">
        <v>1094</v>
      </c>
      <c r="C515" s="3">
        <v>2</v>
      </c>
      <c r="D515" s="10" t="s">
        <v>1090</v>
      </c>
      <c r="E515" s="10" t="s">
        <v>1320</v>
      </c>
      <c r="F515" s="10" t="s">
        <v>1321</v>
      </c>
      <c r="G515" s="10" t="s">
        <v>1309</v>
      </c>
      <c r="H515" s="10">
        <v>2002</v>
      </c>
      <c r="I515" s="11">
        <v>1455</v>
      </c>
      <c r="J515" s="3" t="s">
        <v>1092</v>
      </c>
      <c r="K515" s="12">
        <v>1</v>
      </c>
      <c r="L515" s="12">
        <v>1.8973054002172054</v>
      </c>
      <c r="M515" s="11">
        <v>21.35644868</v>
      </c>
      <c r="N515" s="13">
        <f t="shared" si="54"/>
        <v>4.6824264416980774E-2</v>
      </c>
      <c r="O515" s="11">
        <v>8.7168946299999988</v>
      </c>
      <c r="P515" s="13">
        <f t="shared" si="55"/>
        <v>0.11471975312841429</v>
      </c>
      <c r="Q515" s="26">
        <f t="shared" si="56"/>
        <v>129.26209777102483</v>
      </c>
      <c r="R515" s="26">
        <f t="shared" si="57"/>
        <v>316.69298236269202</v>
      </c>
      <c r="S515" s="11">
        <v>116.47618950853486</v>
      </c>
    </row>
    <row r="516" spans="1:19" x14ac:dyDescent="0.25">
      <c r="A516" s="1" t="s">
        <v>1230</v>
      </c>
      <c r="B516" s="3"/>
      <c r="C516" s="3">
        <v>2</v>
      </c>
      <c r="D516" s="10"/>
      <c r="E516" s="10"/>
      <c r="F516" s="10"/>
      <c r="G516" s="10" t="s">
        <v>1309</v>
      </c>
      <c r="H516" s="10">
        <v>2010</v>
      </c>
      <c r="I516" s="11"/>
      <c r="J516" s="3"/>
      <c r="K516" s="12"/>
      <c r="L516" s="12"/>
      <c r="M516" s="11">
        <v>495.27702157000004</v>
      </c>
      <c r="N516" s="13">
        <f t="shared" si="54"/>
        <v>2.0190720676482362E-3</v>
      </c>
      <c r="O516" s="11">
        <v>279.35491736000006</v>
      </c>
      <c r="P516" s="13">
        <f t="shared" si="55"/>
        <v>3.5796756665332531E-3</v>
      </c>
      <c r="Q516" s="26">
        <f t="shared" si="56"/>
        <v>0</v>
      </c>
      <c r="R516" s="26">
        <f t="shared" si="57"/>
        <v>0</v>
      </c>
      <c r="S516" s="11">
        <v>22.84101814738942</v>
      </c>
    </row>
    <row r="517" spans="1:19" x14ac:dyDescent="0.25">
      <c r="A517" s="1" t="s">
        <v>1231</v>
      </c>
      <c r="B517" s="3"/>
      <c r="C517" s="3">
        <v>2</v>
      </c>
      <c r="D517" s="10"/>
      <c r="E517" s="10"/>
      <c r="F517" s="10"/>
      <c r="G517" s="10" t="s">
        <v>1309</v>
      </c>
      <c r="H517" s="10">
        <v>2010</v>
      </c>
      <c r="I517" s="11"/>
      <c r="J517" s="3"/>
      <c r="K517" s="12"/>
      <c r="L517" s="12"/>
      <c r="M517" s="11">
        <v>150.298025</v>
      </c>
      <c r="N517" s="13">
        <f t="shared" si="54"/>
        <v>6.653447375639168E-3</v>
      </c>
      <c r="O517" s="11">
        <v>91.462404029999988</v>
      </c>
      <c r="P517" s="13">
        <f t="shared" si="55"/>
        <v>1.0933454140042027E-2</v>
      </c>
      <c r="Q517" s="26">
        <f t="shared" si="56"/>
        <v>0</v>
      </c>
      <c r="R517" s="26">
        <f t="shared" si="57"/>
        <v>0</v>
      </c>
      <c r="S517" s="11">
        <v>77.83967587721051</v>
      </c>
    </row>
    <row r="518" spans="1:19" x14ac:dyDescent="0.25">
      <c r="A518" s="1" t="s">
        <v>1232</v>
      </c>
      <c r="B518" s="3"/>
      <c r="C518" s="3">
        <v>2</v>
      </c>
      <c r="D518" s="10"/>
      <c r="E518" s="10"/>
      <c r="F518" s="10"/>
      <c r="G518" s="10" t="s">
        <v>1309</v>
      </c>
      <c r="H518" s="10">
        <v>2010</v>
      </c>
      <c r="I518" s="11"/>
      <c r="J518" s="3"/>
      <c r="K518" s="12"/>
      <c r="L518" s="12"/>
      <c r="M518" s="11">
        <v>1.38742999</v>
      </c>
      <c r="N518" s="13">
        <f t="shared" si="54"/>
        <v>0.7207570884351433</v>
      </c>
      <c r="O518" s="11">
        <v>0.9</v>
      </c>
      <c r="P518" s="13">
        <f t="shared" si="55"/>
        <v>1.1111111111111112</v>
      </c>
      <c r="Q518" s="26">
        <f t="shared" si="56"/>
        <v>0</v>
      </c>
      <c r="R518" s="26">
        <f t="shared" si="57"/>
        <v>0</v>
      </c>
      <c r="S518" s="11">
        <v>822.08046652158555</v>
      </c>
    </row>
    <row r="519" spans="1:19" x14ac:dyDescent="0.25">
      <c r="A519" s="14" t="s">
        <v>1233</v>
      </c>
      <c r="B519" s="3" t="s">
        <v>1089</v>
      </c>
      <c r="C519" s="3">
        <v>2</v>
      </c>
      <c r="D519" s="10" t="s">
        <v>1090</v>
      </c>
      <c r="E519" s="10" t="s">
        <v>1319</v>
      </c>
      <c r="F519" s="10" t="s">
        <v>1310</v>
      </c>
      <c r="G519" s="10" t="s">
        <v>1310</v>
      </c>
      <c r="H519" s="10">
        <v>2010</v>
      </c>
      <c r="I519" s="11">
        <v>31200</v>
      </c>
      <c r="J519" s="3" t="s">
        <v>1092</v>
      </c>
      <c r="K519" s="12">
        <v>1</v>
      </c>
      <c r="L519" s="12">
        <v>1</v>
      </c>
      <c r="M519" s="11">
        <v>6.0441700000000003</v>
      </c>
      <c r="N519" s="13">
        <f t="shared" si="54"/>
        <v>0.16544868857097003</v>
      </c>
      <c r="O519" s="11">
        <v>9.0134064600000006</v>
      </c>
      <c r="P519" s="13">
        <f t="shared" si="55"/>
        <v>0.11094584544010455</v>
      </c>
      <c r="Q519" s="26">
        <f t="shared" si="56"/>
        <v>5161.9990834142654</v>
      </c>
      <c r="R519" s="26">
        <f t="shared" si="57"/>
        <v>3461.510377731262</v>
      </c>
      <c r="S519" s="11">
        <v>5652.8940579031687</v>
      </c>
    </row>
    <row r="520" spans="1:19" x14ac:dyDescent="0.25">
      <c r="A520" s="1" t="s">
        <v>512</v>
      </c>
      <c r="B520" s="3"/>
      <c r="C520" s="3">
        <v>2</v>
      </c>
      <c r="D520" s="10"/>
      <c r="E520" s="10"/>
      <c r="F520" s="10"/>
      <c r="G520" s="10" t="s">
        <v>1309</v>
      </c>
      <c r="H520" s="10">
        <v>2010</v>
      </c>
      <c r="I520" s="11"/>
      <c r="J520" s="3"/>
      <c r="K520" s="12"/>
      <c r="L520" s="12"/>
      <c r="M520" s="11">
        <v>0.38</v>
      </c>
      <c r="N520" s="13">
        <f t="shared" si="54"/>
        <v>2.6315789473684212</v>
      </c>
      <c r="O520" s="11">
        <v>0.296258050542058</v>
      </c>
      <c r="P520" s="13">
        <f t="shared" si="55"/>
        <v>3.3754356992841816</v>
      </c>
      <c r="Q520" s="26">
        <f t="shared" si="56"/>
        <v>0</v>
      </c>
      <c r="R520" s="26">
        <f t="shared" si="57"/>
        <v>0</v>
      </c>
      <c r="S520" s="11">
        <v>1375.8373747365465</v>
      </c>
    </row>
    <row r="521" spans="1:19" x14ac:dyDescent="0.25">
      <c r="A521" s="1" t="s">
        <v>1234</v>
      </c>
      <c r="B521" s="3" t="s">
        <v>1094</v>
      </c>
      <c r="C521" s="3">
        <v>2</v>
      </c>
      <c r="D521" s="10" t="s">
        <v>1090</v>
      </c>
      <c r="E521" s="10" t="s">
        <v>1322</v>
      </c>
      <c r="F521" s="10" t="s">
        <v>1323</v>
      </c>
      <c r="G521" s="10" t="s">
        <v>1309</v>
      </c>
      <c r="H521" s="10">
        <v>2004</v>
      </c>
      <c r="I521" s="11">
        <v>3500</v>
      </c>
      <c r="J521" s="3" t="s">
        <v>1092</v>
      </c>
      <c r="K521" s="12">
        <v>1</v>
      </c>
      <c r="L521" s="12">
        <v>1.9932687780781388</v>
      </c>
      <c r="M521" s="11">
        <v>85.19381632999999</v>
      </c>
      <c r="N521" s="13">
        <f t="shared" si="54"/>
        <v>1.1737941121530223E-2</v>
      </c>
      <c r="O521" s="11">
        <v>32.054743799999997</v>
      </c>
      <c r="P521" s="13">
        <f t="shared" si="55"/>
        <v>3.1196630559249709E-2</v>
      </c>
      <c r="Q521" s="26">
        <f t="shared" si="56"/>
        <v>81.889050447629899</v>
      </c>
      <c r="R521" s="26">
        <f t="shared" si="57"/>
        <v>217.64144386246775</v>
      </c>
      <c r="S521" s="11">
        <v>71.158085231147382</v>
      </c>
    </row>
    <row r="522" spans="1:19" x14ac:dyDescent="0.25">
      <c r="A522" s="1" t="s">
        <v>1235</v>
      </c>
      <c r="B522" s="3"/>
      <c r="C522" s="3">
        <v>2</v>
      </c>
      <c r="D522" s="10"/>
      <c r="E522" s="10"/>
      <c r="F522" s="10"/>
      <c r="G522" s="10" t="s">
        <v>1309</v>
      </c>
      <c r="H522" s="10">
        <v>2010</v>
      </c>
      <c r="I522" s="11"/>
      <c r="J522" s="3"/>
      <c r="K522" s="12"/>
      <c r="L522" s="12"/>
      <c r="M522" s="11">
        <v>1</v>
      </c>
      <c r="N522" s="13">
        <f t="shared" si="54"/>
        <v>1</v>
      </c>
      <c r="O522" s="11">
        <v>0.58331029000000001</v>
      </c>
      <c r="P522" s="13">
        <f t="shared" si="55"/>
        <v>1.7143534361445947</v>
      </c>
      <c r="Q522" s="26">
        <f t="shared" si="56"/>
        <v>0</v>
      </c>
      <c r="R522" s="26">
        <f t="shared" si="57"/>
        <v>0</v>
      </c>
      <c r="S522" s="11">
        <v>776.12761859198179</v>
      </c>
    </row>
    <row r="523" spans="1:19" x14ac:dyDescent="0.25">
      <c r="A523" s="14" t="s">
        <v>1236</v>
      </c>
      <c r="B523" s="3" t="s">
        <v>1089</v>
      </c>
      <c r="C523" s="3">
        <v>2</v>
      </c>
      <c r="D523" s="10" t="s">
        <v>1090</v>
      </c>
      <c r="E523" s="10" t="s">
        <v>1319</v>
      </c>
      <c r="F523" s="10" t="s">
        <v>1309</v>
      </c>
      <c r="G523" s="10" t="s">
        <v>1309</v>
      </c>
      <c r="H523" s="10">
        <v>2010</v>
      </c>
      <c r="I523" s="11">
        <v>631.50800000000004</v>
      </c>
      <c r="J523" s="3" t="s">
        <v>1092</v>
      </c>
      <c r="K523" s="12">
        <v>1</v>
      </c>
      <c r="L523" s="12">
        <v>1</v>
      </c>
      <c r="M523" s="11">
        <v>1</v>
      </c>
      <c r="N523" s="13">
        <f t="shared" si="54"/>
        <v>1</v>
      </c>
      <c r="O523" s="11">
        <v>0.53899721999999994</v>
      </c>
      <c r="P523" s="13">
        <f t="shared" si="55"/>
        <v>1.8552971386383035</v>
      </c>
      <c r="Q523" s="26">
        <f t="shared" si="56"/>
        <v>631.50800000000004</v>
      </c>
      <c r="R523" s="26">
        <f t="shared" si="57"/>
        <v>1171.6349854271978</v>
      </c>
      <c r="S523" s="11">
        <v>619.60165166785657</v>
      </c>
    </row>
    <row r="524" spans="1:19" x14ac:dyDescent="0.25">
      <c r="A524" s="1" t="s">
        <v>1237</v>
      </c>
      <c r="B524" s="3"/>
      <c r="C524" s="3">
        <v>2</v>
      </c>
      <c r="D524" s="10"/>
      <c r="E524" s="10"/>
      <c r="F524" s="10"/>
      <c r="G524" s="10" t="s">
        <v>1309</v>
      </c>
      <c r="H524" s="10">
        <v>2010</v>
      </c>
      <c r="I524" s="11"/>
      <c r="J524" s="3"/>
      <c r="K524" s="12"/>
      <c r="L524" s="12"/>
      <c r="M524" s="11">
        <v>2.71929417</v>
      </c>
      <c r="N524" s="13">
        <f t="shared" si="54"/>
        <v>0.36774248664681985</v>
      </c>
      <c r="O524" s="11">
        <v>1.52722924</v>
      </c>
      <c r="P524" s="13">
        <f t="shared" si="55"/>
        <v>0.65478054885853287</v>
      </c>
      <c r="Q524" s="26">
        <f t="shared" si="56"/>
        <v>0</v>
      </c>
      <c r="R524" s="26">
        <f t="shared" si="57"/>
        <v>0</v>
      </c>
      <c r="S524" s="11">
        <v>88.319417966780691</v>
      </c>
    </row>
    <row r="525" spans="1:19" x14ac:dyDescent="0.25">
      <c r="A525" s="1" t="s">
        <v>1238</v>
      </c>
      <c r="B525" s="3" t="s">
        <v>1089</v>
      </c>
      <c r="C525" s="3">
        <v>2</v>
      </c>
      <c r="D525" s="10" t="s">
        <v>1090</v>
      </c>
      <c r="E525" s="10" t="s">
        <v>1316</v>
      </c>
      <c r="F525" s="10" t="s">
        <v>1309</v>
      </c>
      <c r="G525" s="10" t="s">
        <v>1309</v>
      </c>
      <c r="H525" s="10">
        <v>2010</v>
      </c>
      <c r="I525" s="11">
        <v>1706353</v>
      </c>
      <c r="J525" s="3" t="s">
        <v>1092</v>
      </c>
      <c r="K525" s="12">
        <v>1</v>
      </c>
      <c r="L525" s="12">
        <v>1</v>
      </c>
      <c r="M525" s="11">
        <v>4735.4616667</v>
      </c>
      <c r="N525" s="13">
        <f t="shared" si="54"/>
        <v>2.111726522953505E-4</v>
      </c>
      <c r="O525" s="11">
        <v>2492.3765250999995</v>
      </c>
      <c r="P525" s="13">
        <f t="shared" si="55"/>
        <v>4.0122348687258552E-4</v>
      </c>
      <c r="Q525" s="26">
        <f t="shared" si="56"/>
        <v>360.33508876212818</v>
      </c>
      <c r="R525" s="26">
        <f t="shared" si="57"/>
        <v>684.62890049549696</v>
      </c>
      <c r="S525" s="11">
        <v>159.74494580657179</v>
      </c>
    </row>
    <row r="526" spans="1:19" x14ac:dyDescent="0.25">
      <c r="A526" s="1" t="s">
        <v>1239</v>
      </c>
      <c r="B526" s="3" t="s">
        <v>1089</v>
      </c>
      <c r="C526" s="3">
        <v>2</v>
      </c>
      <c r="D526" s="10" t="s">
        <v>1090</v>
      </c>
      <c r="E526" s="10" t="s">
        <v>1316</v>
      </c>
      <c r="F526" s="10" t="s">
        <v>1309</v>
      </c>
      <c r="G526" s="10" t="s">
        <v>1309</v>
      </c>
      <c r="H526" s="10">
        <v>2010</v>
      </c>
      <c r="I526" s="11">
        <v>1525.1</v>
      </c>
      <c r="J526" s="3" t="s">
        <v>1092</v>
      </c>
      <c r="K526" s="12">
        <v>1</v>
      </c>
      <c r="L526" s="12">
        <v>1</v>
      </c>
      <c r="M526" s="11">
        <v>2.8251249999999999</v>
      </c>
      <c r="N526" s="13">
        <f t="shared" si="54"/>
        <v>0.35396663864430777</v>
      </c>
      <c r="O526" s="11">
        <v>1.5738006500000001</v>
      </c>
      <c r="P526" s="13">
        <f t="shared" si="55"/>
        <v>0.6354044903971795</v>
      </c>
      <c r="Q526" s="26">
        <f t="shared" si="56"/>
        <v>539.83452059643378</v>
      </c>
      <c r="R526" s="26">
        <f t="shared" si="57"/>
        <v>969.05538830473836</v>
      </c>
      <c r="S526" s="11">
        <v>357.0759228697512</v>
      </c>
    </row>
    <row r="527" spans="1:19" x14ac:dyDescent="0.25">
      <c r="A527" s="1" t="s">
        <v>1240</v>
      </c>
      <c r="B527" s="3" t="s">
        <v>1089</v>
      </c>
      <c r="C527" s="3">
        <v>2</v>
      </c>
      <c r="D527" s="10" t="s">
        <v>1090</v>
      </c>
      <c r="E527" s="10" t="s">
        <v>1316</v>
      </c>
      <c r="F527" s="10" t="s">
        <v>1309</v>
      </c>
      <c r="G527" s="10" t="s">
        <v>1309</v>
      </c>
      <c r="H527" s="10">
        <v>2010</v>
      </c>
      <c r="I527" s="11">
        <v>394.96</v>
      </c>
      <c r="J527" s="3" t="s">
        <v>1167</v>
      </c>
      <c r="K527" s="16">
        <f>1/8*40*52/12</f>
        <v>21.666666666666668</v>
      </c>
      <c r="L527" s="12">
        <v>1</v>
      </c>
      <c r="M527" s="11">
        <v>45.109664179999996</v>
      </c>
      <c r="N527" s="13">
        <f t="shared" si="54"/>
        <v>2.2168198725881095E-2</v>
      </c>
      <c r="O527" s="11">
        <v>24.430351449999996</v>
      </c>
      <c r="P527" s="13">
        <f t="shared" si="55"/>
        <v>4.093268989791795E-2</v>
      </c>
      <c r="Q527" s="26">
        <f t="shared" si="56"/>
        <v>189.70362165676994</v>
      </c>
      <c r="R527" s="26">
        <f t="shared" si="57"/>
        <v>350.2801293784363</v>
      </c>
      <c r="S527" s="11">
        <v>130.05286522628123</v>
      </c>
    </row>
    <row r="528" spans="1:19" x14ac:dyDescent="0.25">
      <c r="A528" s="1" t="s">
        <v>1241</v>
      </c>
      <c r="B528" s="3" t="s">
        <v>1089</v>
      </c>
      <c r="C528" s="3">
        <v>2</v>
      </c>
      <c r="D528" s="10" t="s">
        <v>1090</v>
      </c>
      <c r="E528" s="10" t="s">
        <v>1319</v>
      </c>
      <c r="F528" s="10" t="s">
        <v>1310</v>
      </c>
      <c r="G528" s="10" t="s">
        <v>1310</v>
      </c>
      <c r="H528" s="10">
        <v>2010</v>
      </c>
      <c r="I528" s="11">
        <v>2978.82</v>
      </c>
      <c r="J528" s="3" t="s">
        <v>1092</v>
      </c>
      <c r="K528" s="12">
        <v>1</v>
      </c>
      <c r="L528" s="12">
        <v>1</v>
      </c>
      <c r="M528" s="11">
        <v>3.0153000000000003</v>
      </c>
      <c r="N528" s="13">
        <f t="shared" si="54"/>
        <v>0.33164195934069574</v>
      </c>
      <c r="O528" s="11">
        <v>1.86317475</v>
      </c>
      <c r="P528" s="13">
        <f t="shared" si="55"/>
        <v>0.53671830836050138</v>
      </c>
      <c r="Q528" s="26">
        <f t="shared" si="56"/>
        <v>987.90170132325136</v>
      </c>
      <c r="R528" s="26">
        <f t="shared" si="57"/>
        <v>1598.7872313104288</v>
      </c>
      <c r="S528" s="11">
        <v>898.36996719064643</v>
      </c>
    </row>
    <row r="529" spans="1:19" x14ac:dyDescent="0.25">
      <c r="A529" s="1" t="s">
        <v>1242</v>
      </c>
      <c r="B529" s="3" t="s">
        <v>1089</v>
      </c>
      <c r="C529" s="3">
        <v>2</v>
      </c>
      <c r="D529" s="10" t="s">
        <v>1090</v>
      </c>
      <c r="E529" s="10" t="s">
        <v>1316</v>
      </c>
      <c r="F529" s="10" t="s">
        <v>1309</v>
      </c>
      <c r="G529" s="10" t="s">
        <v>1309</v>
      </c>
      <c r="H529" s="10">
        <v>2010</v>
      </c>
      <c r="I529" s="11">
        <v>762</v>
      </c>
      <c r="J529" s="3" t="s">
        <v>1092</v>
      </c>
      <c r="K529" s="12">
        <v>1</v>
      </c>
      <c r="L529" s="12">
        <v>1</v>
      </c>
      <c r="M529" s="11">
        <v>0.75504499999999997</v>
      </c>
      <c r="N529" s="13">
        <f t="shared" si="54"/>
        <v>1.3244243720572946</v>
      </c>
      <c r="O529" s="11">
        <v>0.63795827000000016</v>
      </c>
      <c r="P529" s="13">
        <f t="shared" si="55"/>
        <v>1.5675006454575779</v>
      </c>
      <c r="Q529" s="26">
        <f t="shared" si="56"/>
        <v>1009.2113715076584</v>
      </c>
      <c r="R529" s="26">
        <f t="shared" si="57"/>
        <v>1194.4354918386744</v>
      </c>
      <c r="S529" s="11">
        <v>1627.9811634049449</v>
      </c>
    </row>
    <row r="530" spans="1:19" x14ac:dyDescent="0.25">
      <c r="A530" s="1" t="s">
        <v>1243</v>
      </c>
      <c r="B530" s="3"/>
      <c r="C530" s="3">
        <v>2</v>
      </c>
      <c r="D530" s="10"/>
      <c r="E530" s="10"/>
      <c r="F530" s="10"/>
      <c r="G530" s="10" t="s">
        <v>1309</v>
      </c>
      <c r="H530" s="10">
        <v>2010</v>
      </c>
      <c r="I530" s="11"/>
      <c r="J530" s="3"/>
      <c r="K530" s="12"/>
      <c r="L530" s="12"/>
      <c r="M530" s="11">
        <v>3.6399999999999997</v>
      </c>
      <c r="N530" s="13">
        <f t="shared" si="54"/>
        <v>0.27472527472527475</v>
      </c>
      <c r="O530" s="11">
        <v>3.3428610000000001</v>
      </c>
      <c r="P530" s="13">
        <f t="shared" si="55"/>
        <v>0.29914495397804453</v>
      </c>
      <c r="Q530" s="26">
        <f t="shared" si="56"/>
        <v>0</v>
      </c>
      <c r="R530" s="26">
        <f t="shared" si="57"/>
        <v>0</v>
      </c>
      <c r="S530" s="11">
        <v>5482.4075965140009</v>
      </c>
    </row>
    <row r="531" spans="1:19" x14ac:dyDescent="0.25">
      <c r="A531" s="1" t="s">
        <v>1244</v>
      </c>
      <c r="B531" s="3" t="s">
        <v>1094</v>
      </c>
      <c r="C531" s="3">
        <v>2</v>
      </c>
      <c r="D531" s="10" t="s">
        <v>1090</v>
      </c>
      <c r="E531" s="10" t="s">
        <v>1317</v>
      </c>
      <c r="F531" s="10" t="s">
        <v>1318</v>
      </c>
      <c r="G531" s="10" t="s">
        <v>1309</v>
      </c>
      <c r="H531" s="10">
        <v>2007</v>
      </c>
      <c r="I531" s="11">
        <v>1258</v>
      </c>
      <c r="J531" s="3" t="s">
        <v>1092</v>
      </c>
      <c r="K531" s="12">
        <v>1</v>
      </c>
      <c r="L531" s="12">
        <v>1.2701195219123507</v>
      </c>
      <c r="M531" s="11">
        <v>3.1779000000000002</v>
      </c>
      <c r="N531" s="13">
        <f t="shared" si="54"/>
        <v>0.31467321186947356</v>
      </c>
      <c r="O531" s="11">
        <v>1.6494084699999998</v>
      </c>
      <c r="P531" s="13">
        <f t="shared" si="55"/>
        <v>0.60627795854595079</v>
      </c>
      <c r="Q531" s="26">
        <f t="shared" si="56"/>
        <v>502.78811748819567</v>
      </c>
      <c r="R531" s="26">
        <f t="shared" si="57"/>
        <v>968.71720233480869</v>
      </c>
      <c r="S531" s="11">
        <v>486.62230767068462</v>
      </c>
    </row>
    <row r="532" spans="1:19" x14ac:dyDescent="0.25">
      <c r="A532" s="1" t="s">
        <v>1245</v>
      </c>
      <c r="B532" s="3" t="s">
        <v>1094</v>
      </c>
      <c r="C532" s="3">
        <v>2</v>
      </c>
      <c r="D532" s="10" t="s">
        <v>1090</v>
      </c>
      <c r="E532" s="10" t="s">
        <v>1320</v>
      </c>
      <c r="F532" s="10" t="s">
        <v>1321</v>
      </c>
      <c r="G532" s="10" t="s">
        <v>1309</v>
      </c>
      <c r="H532" s="10">
        <v>2007</v>
      </c>
      <c r="I532" s="11">
        <v>5731</v>
      </c>
      <c r="J532" s="3" t="s">
        <v>1092</v>
      </c>
      <c r="K532" s="12">
        <v>1</v>
      </c>
      <c r="L532" s="12">
        <v>1.3738003675813897</v>
      </c>
      <c r="M532" s="11">
        <v>30.367899999999999</v>
      </c>
      <c r="N532" s="13">
        <f t="shared" si="54"/>
        <v>3.2929507802646876E-2</v>
      </c>
      <c r="O532" s="11">
        <v>15.658114190000001</v>
      </c>
      <c r="P532" s="13">
        <f t="shared" si="55"/>
        <v>6.3864651123737903E-2</v>
      </c>
      <c r="Q532" s="26">
        <f t="shared" si="56"/>
        <v>259.26224423186801</v>
      </c>
      <c r="R532" s="26">
        <f t="shared" si="57"/>
        <v>502.82235849558225</v>
      </c>
      <c r="S532" s="11">
        <v>570.86915347780098</v>
      </c>
    </row>
    <row r="533" spans="1:19" x14ac:dyDescent="0.25">
      <c r="A533" s="1" t="s">
        <v>1246</v>
      </c>
      <c r="B533" s="3"/>
      <c r="C533" s="3">
        <v>2</v>
      </c>
      <c r="D533" s="10"/>
      <c r="E533" s="10"/>
      <c r="F533" s="10"/>
      <c r="G533" s="10" t="s">
        <v>1309</v>
      </c>
      <c r="H533" s="10">
        <v>2010</v>
      </c>
      <c r="I533" s="11"/>
      <c r="J533" s="3"/>
      <c r="K533" s="12"/>
      <c r="L533" s="12"/>
      <c r="M533" s="11">
        <v>583.13090659</v>
      </c>
      <c r="N533" s="13">
        <f t="shared" si="54"/>
        <v>1.7148808075492749E-3</v>
      </c>
      <c r="O533" s="11">
        <v>258.26915574999998</v>
      </c>
      <c r="P533" s="13">
        <f t="shared" si="55"/>
        <v>3.8719296429186555E-3</v>
      </c>
      <c r="Q533" s="26">
        <f t="shared" si="56"/>
        <v>0</v>
      </c>
      <c r="R533" s="26">
        <f t="shared" si="57"/>
        <v>0</v>
      </c>
      <c r="S533" s="11">
        <v>33.246825245159329</v>
      </c>
    </row>
    <row r="534" spans="1:19" x14ac:dyDescent="0.25">
      <c r="A534" s="1" t="s">
        <v>1247</v>
      </c>
      <c r="B534" s="3" t="s">
        <v>1094</v>
      </c>
      <c r="C534" s="3">
        <v>2</v>
      </c>
      <c r="D534" s="10" t="s">
        <v>1110</v>
      </c>
      <c r="E534" s="10" t="s">
        <v>1320</v>
      </c>
      <c r="F534" s="10" t="s">
        <v>1321</v>
      </c>
      <c r="G534" s="10" t="s">
        <v>1309</v>
      </c>
      <c r="H534" s="10">
        <v>2000</v>
      </c>
      <c r="I534" s="11">
        <v>1222.5</v>
      </c>
      <c r="J534" s="3" t="s">
        <v>1092</v>
      </c>
      <c r="K534" s="12">
        <v>1</v>
      </c>
      <c r="L534" s="12">
        <v>1.3233620916481441</v>
      </c>
      <c r="M534" s="11">
        <v>2.7</v>
      </c>
      <c r="N534" s="13">
        <f t="shared" si="54"/>
        <v>0.37037037037037035</v>
      </c>
      <c r="O534" s="11">
        <v>2.1024742099999996</v>
      </c>
      <c r="P534" s="13">
        <f t="shared" si="55"/>
        <v>0.47563009108206861</v>
      </c>
      <c r="Q534" s="26">
        <f t="shared" si="56"/>
        <v>599.18894705179855</v>
      </c>
      <c r="R534" s="26">
        <f t="shared" si="57"/>
        <v>769.47919234636254</v>
      </c>
      <c r="S534" s="11">
        <v>1015.0016476445468</v>
      </c>
    </row>
    <row r="535" spans="1:19" x14ac:dyDescent="0.25">
      <c r="A535" s="1" t="s">
        <v>1248</v>
      </c>
      <c r="B535" s="3"/>
      <c r="C535" s="3">
        <v>2</v>
      </c>
      <c r="D535" s="10"/>
      <c r="E535" s="10"/>
      <c r="F535" s="10"/>
      <c r="G535" s="10" t="s">
        <v>1309</v>
      </c>
      <c r="H535" s="10">
        <v>2010</v>
      </c>
      <c r="I535" s="11"/>
      <c r="J535" s="3"/>
      <c r="K535" s="12"/>
      <c r="L535" s="12"/>
      <c r="M535" s="11">
        <v>2.7</v>
      </c>
      <c r="N535" s="13">
        <f t="shared" si="54"/>
        <v>0.37037037037037035</v>
      </c>
      <c r="O535" s="11">
        <v>1.65106328</v>
      </c>
      <c r="P535" s="13">
        <f t="shared" si="55"/>
        <v>0.60567030477475092</v>
      </c>
      <c r="Q535" s="26">
        <f t="shared" si="56"/>
        <v>0</v>
      </c>
      <c r="R535" s="26">
        <f t="shared" si="57"/>
        <v>0</v>
      </c>
      <c r="S535" s="11">
        <v>562.49147850630823</v>
      </c>
    </row>
    <row r="536" spans="1:19" x14ac:dyDescent="0.25">
      <c r="A536" s="1" t="s">
        <v>1249</v>
      </c>
      <c r="B536" s="3" t="s">
        <v>1094</v>
      </c>
      <c r="C536" s="3">
        <v>2</v>
      </c>
      <c r="D536" s="10" t="s">
        <v>1090</v>
      </c>
      <c r="E536" s="10" t="s">
        <v>1317</v>
      </c>
      <c r="F536" s="10" t="s">
        <v>1318</v>
      </c>
      <c r="G536" s="10" t="s">
        <v>1309</v>
      </c>
      <c r="H536" s="10">
        <v>2003</v>
      </c>
      <c r="I536" s="11">
        <v>12528</v>
      </c>
      <c r="J536" s="3" t="s">
        <v>49</v>
      </c>
      <c r="K536" s="12">
        <v>8.3333333333333329E-2</v>
      </c>
      <c r="L536" s="12">
        <v>1.2398372579907155</v>
      </c>
      <c r="M536" s="11">
        <v>2.7</v>
      </c>
      <c r="N536" s="13">
        <f t="shared" si="54"/>
        <v>0.37037037037037035</v>
      </c>
      <c r="O536" s="11">
        <v>1.6130044000000001</v>
      </c>
      <c r="P536" s="13">
        <f t="shared" si="55"/>
        <v>0.6199611110794242</v>
      </c>
      <c r="Q536" s="26">
        <f t="shared" si="56"/>
        <v>479.40373975640995</v>
      </c>
      <c r="R536" s="26">
        <f t="shared" si="57"/>
        <v>802.4715229185407</v>
      </c>
      <c r="S536" s="11">
        <v>497.63775972695129</v>
      </c>
    </row>
    <row r="537" spans="1:19" x14ac:dyDescent="0.25">
      <c r="A537" s="1" t="s">
        <v>1250</v>
      </c>
      <c r="B537" s="3"/>
      <c r="C537" s="3">
        <v>2</v>
      </c>
      <c r="D537" s="10"/>
      <c r="E537" s="10"/>
      <c r="F537" s="10"/>
      <c r="G537" s="10" t="s">
        <v>1309</v>
      </c>
      <c r="H537" s="10">
        <v>2010</v>
      </c>
      <c r="I537" s="11"/>
      <c r="J537" s="3"/>
      <c r="K537" s="12"/>
      <c r="L537" s="12"/>
      <c r="M537" s="11">
        <v>2.4846565800000002</v>
      </c>
      <c r="N537" s="13">
        <f t="shared" si="54"/>
        <v>0.40247010715661957</v>
      </c>
      <c r="O537" s="11">
        <v>1.8363187899999995</v>
      </c>
      <c r="P537" s="13">
        <f t="shared" si="55"/>
        <v>0.54456775449103811</v>
      </c>
      <c r="Q537" s="26">
        <f t="shared" si="56"/>
        <v>0</v>
      </c>
      <c r="R537" s="26">
        <f t="shared" si="57"/>
        <v>0</v>
      </c>
      <c r="S537" s="11">
        <v>216.21468411397504</v>
      </c>
    </row>
    <row r="538" spans="1:19" x14ac:dyDescent="0.25">
      <c r="A538" s="1" t="s">
        <v>1251</v>
      </c>
      <c r="B538" s="3" t="s">
        <v>1094</v>
      </c>
      <c r="C538" s="3">
        <v>2</v>
      </c>
      <c r="D538" s="10" t="s">
        <v>1090</v>
      </c>
      <c r="E538" s="10" t="s">
        <v>1322</v>
      </c>
      <c r="F538" s="10" t="s">
        <v>1323</v>
      </c>
      <c r="G538" s="10" t="s">
        <v>1309</v>
      </c>
      <c r="H538" s="10">
        <v>2005</v>
      </c>
      <c r="I538" s="11">
        <v>1824.63</v>
      </c>
      <c r="J538" s="3" t="s">
        <v>1092</v>
      </c>
      <c r="K538" s="12">
        <v>1</v>
      </c>
      <c r="L538" s="12">
        <v>1.0835639099999999</v>
      </c>
      <c r="M538" s="11">
        <v>0.75504499999999997</v>
      </c>
      <c r="N538" s="13">
        <f t="shared" si="54"/>
        <v>1.3244243720572946</v>
      </c>
      <c r="O538" s="11">
        <v>0.8047110999999999</v>
      </c>
      <c r="P538" s="13">
        <f t="shared" si="55"/>
        <v>1.2426820010311777</v>
      </c>
      <c r="Q538" s="26">
        <f t="shared" si="56"/>
        <v>2618.5236868044949</v>
      </c>
      <c r="R538" s="26">
        <f t="shared" si="57"/>
        <v>2456.9105820751074</v>
      </c>
      <c r="S538" s="11">
        <v>3780.5800550940385</v>
      </c>
    </row>
    <row r="539" spans="1:19" x14ac:dyDescent="0.25">
      <c r="A539" s="1" t="s">
        <v>1252</v>
      </c>
      <c r="B539" s="3"/>
      <c r="C539" s="3">
        <v>2</v>
      </c>
      <c r="D539" s="10"/>
      <c r="E539" s="10"/>
      <c r="F539" s="10"/>
      <c r="G539" s="10" t="s">
        <v>1309</v>
      </c>
      <c r="H539" s="10">
        <v>2010</v>
      </c>
      <c r="I539" s="11"/>
      <c r="J539" s="3"/>
      <c r="K539" s="12"/>
      <c r="L539" s="12"/>
      <c r="M539" s="11">
        <v>18498.601323999999</v>
      </c>
      <c r="N539" s="13">
        <f t="shared" si="54"/>
        <v>5.4058141071595753E-5</v>
      </c>
      <c r="O539" s="11">
        <v>12179.150353999999</v>
      </c>
      <c r="P539" s="13">
        <f t="shared" si="55"/>
        <v>8.2107533853670667E-5</v>
      </c>
      <c r="Q539" s="26">
        <f t="shared" si="56"/>
        <v>0</v>
      </c>
      <c r="R539" s="26">
        <f t="shared" si="57"/>
        <v>0</v>
      </c>
      <c r="S539" s="11">
        <v>83.528721022781042</v>
      </c>
    </row>
    <row r="540" spans="1:19" x14ac:dyDescent="0.25">
      <c r="A540" s="1" t="s">
        <v>1253</v>
      </c>
      <c r="B540" s="3"/>
      <c r="C540" s="3">
        <v>2</v>
      </c>
      <c r="D540" s="10"/>
      <c r="E540" s="10"/>
      <c r="F540" s="10"/>
      <c r="G540" s="10" t="s">
        <v>1309</v>
      </c>
      <c r="H540" s="10">
        <v>2010</v>
      </c>
      <c r="I540" s="11"/>
      <c r="J540" s="3"/>
      <c r="K540" s="12"/>
      <c r="L540" s="12"/>
      <c r="M540" s="11">
        <v>3.75</v>
      </c>
      <c r="N540" s="13">
        <f t="shared" si="54"/>
        <v>0.26666666666666666</v>
      </c>
      <c r="O540" s="11">
        <v>2.62626179</v>
      </c>
      <c r="P540" s="13">
        <f t="shared" si="55"/>
        <v>0.38076935201497941</v>
      </c>
      <c r="Q540" s="26">
        <f t="shared" si="56"/>
        <v>0</v>
      </c>
      <c r="R540" s="26">
        <f t="shared" si="57"/>
        <v>0</v>
      </c>
      <c r="S540" s="11">
        <v>1257.1271849984525</v>
      </c>
    </row>
    <row r="541" spans="1:19" x14ac:dyDescent="0.25">
      <c r="A541" s="1" t="s">
        <v>1254</v>
      </c>
      <c r="B541" s="3"/>
      <c r="C541" s="3">
        <v>2</v>
      </c>
      <c r="D541" s="10"/>
      <c r="E541" s="10"/>
      <c r="F541" s="10"/>
      <c r="G541" s="10" t="s">
        <v>1309</v>
      </c>
      <c r="H541" s="10">
        <v>2010</v>
      </c>
      <c r="I541" s="11"/>
      <c r="J541" s="3"/>
      <c r="K541" s="12"/>
      <c r="L541" s="12"/>
      <c r="M541" s="11">
        <v>495.27702157000004</v>
      </c>
      <c r="N541" s="13">
        <f t="shared" si="54"/>
        <v>2.0190720676482362E-3</v>
      </c>
      <c r="O541" s="11">
        <v>265.46502225000006</v>
      </c>
      <c r="P541" s="13">
        <f t="shared" si="55"/>
        <v>3.7669746150521335E-3</v>
      </c>
      <c r="Q541" s="26">
        <f t="shared" si="56"/>
        <v>0</v>
      </c>
      <c r="R541" s="26">
        <f t="shared" si="57"/>
        <v>0</v>
      </c>
      <c r="S541" s="11">
        <v>76.695767107869173</v>
      </c>
    </row>
    <row r="542" spans="1:19" x14ac:dyDescent="0.25">
      <c r="A542" s="1" t="s">
        <v>1255</v>
      </c>
      <c r="B542" s="3"/>
      <c r="C542" s="3">
        <v>2</v>
      </c>
      <c r="D542" s="10"/>
      <c r="E542" s="10"/>
      <c r="F542" s="10"/>
      <c r="G542" s="10" t="s">
        <v>1309</v>
      </c>
      <c r="H542" s="10">
        <v>2010</v>
      </c>
      <c r="I542" s="11"/>
      <c r="J542" s="3"/>
      <c r="K542" s="12"/>
      <c r="L542" s="12"/>
      <c r="M542" s="11">
        <v>77.72893332999999</v>
      </c>
      <c r="N542" s="13">
        <f t="shared" si="54"/>
        <v>1.2865222217246657E-2</v>
      </c>
      <c r="O542" s="11">
        <v>35.863423499999996</v>
      </c>
      <c r="P542" s="13">
        <f t="shared" si="55"/>
        <v>2.7883562203703173E-2</v>
      </c>
      <c r="Q542" s="26">
        <f t="shared" si="56"/>
        <v>0</v>
      </c>
      <c r="R542" s="26">
        <f t="shared" si="57"/>
        <v>0</v>
      </c>
      <c r="S542" s="11">
        <v>366.50926069846918</v>
      </c>
    </row>
    <row r="543" spans="1:19" x14ac:dyDescent="0.25">
      <c r="A543" s="1" t="s">
        <v>1256</v>
      </c>
      <c r="B543" s="3"/>
      <c r="C543" s="3">
        <v>2</v>
      </c>
      <c r="D543" s="10"/>
      <c r="E543" s="10"/>
      <c r="F543" s="10"/>
      <c r="G543" s="10" t="s">
        <v>1309</v>
      </c>
      <c r="H543" s="10">
        <v>2010</v>
      </c>
      <c r="I543" s="11"/>
      <c r="J543" s="3"/>
      <c r="K543" s="12"/>
      <c r="L543" s="12"/>
      <c r="M543" s="11">
        <v>12.067756640000002</v>
      </c>
      <c r="N543" s="13">
        <f t="shared" si="54"/>
        <v>8.2865443000845918E-2</v>
      </c>
      <c r="O543" s="11">
        <v>5.5959617800000006</v>
      </c>
      <c r="P543" s="13">
        <f t="shared" si="55"/>
        <v>0.17870029126610651</v>
      </c>
      <c r="Q543" s="26">
        <f t="shared" si="56"/>
        <v>0</v>
      </c>
      <c r="R543" s="26">
        <f t="shared" si="57"/>
        <v>0</v>
      </c>
      <c r="S543" s="11">
        <v>1242.1693314856498</v>
      </c>
    </row>
    <row r="544" spans="1:19" x14ac:dyDescent="0.25">
      <c r="A544" s="1" t="s">
        <v>1257</v>
      </c>
      <c r="B544" s="3"/>
      <c r="C544" s="3">
        <v>2</v>
      </c>
      <c r="D544" s="10"/>
      <c r="E544" s="10"/>
      <c r="F544" s="10"/>
      <c r="G544" s="10" t="s">
        <v>1309</v>
      </c>
      <c r="H544" s="10">
        <v>2010</v>
      </c>
      <c r="I544" s="11"/>
      <c r="J544" s="3"/>
      <c r="K544" s="12"/>
      <c r="L544" s="12"/>
      <c r="M544" s="11">
        <v>3978.0875265000004</v>
      </c>
      <c r="N544" s="13">
        <f t="shared" ref="N544:N548" si="58">1/M544</f>
        <v>2.5137707336465263E-4</v>
      </c>
      <c r="O544" s="11">
        <v>1610.4366305999999</v>
      </c>
      <c r="P544" s="13">
        <f t="shared" ref="P544:P548" si="59">1/O544</f>
        <v>6.209496114276973E-4</v>
      </c>
      <c r="Q544" s="26">
        <f t="shared" si="56"/>
        <v>0</v>
      </c>
      <c r="R544" s="26">
        <f t="shared" si="57"/>
        <v>0</v>
      </c>
      <c r="S544" s="11">
        <v>33.586697357624985</v>
      </c>
    </row>
    <row r="545" spans="1:19" x14ac:dyDescent="0.25">
      <c r="A545" s="1" t="s">
        <v>1258</v>
      </c>
      <c r="B545" s="3" t="s">
        <v>1094</v>
      </c>
      <c r="C545" s="3">
        <v>2</v>
      </c>
      <c r="D545" s="10" t="s">
        <v>1090</v>
      </c>
      <c r="E545" s="10" t="s">
        <v>1307</v>
      </c>
      <c r="F545" s="10" t="s">
        <v>1308</v>
      </c>
      <c r="G545" s="10" t="s">
        <v>1309</v>
      </c>
      <c r="H545" s="10">
        <v>2007</v>
      </c>
      <c r="I545" s="11">
        <v>1597</v>
      </c>
      <c r="J545" s="3" t="s">
        <v>1092</v>
      </c>
      <c r="K545" s="12">
        <v>1</v>
      </c>
      <c r="L545" s="12">
        <v>1.0171386583010786</v>
      </c>
      <c r="M545" s="11">
        <v>1.3635083300000002</v>
      </c>
      <c r="N545" s="13">
        <f t="shared" si="58"/>
        <v>0.73340219344314517</v>
      </c>
      <c r="O545" s="11">
        <v>1.0717880799999999</v>
      </c>
      <c r="P545" s="13">
        <f t="shared" si="59"/>
        <v>0.93302026646909531</v>
      </c>
      <c r="Q545" s="26">
        <f t="shared" si="56"/>
        <v>1191.3168416850247</v>
      </c>
      <c r="R545" s="26">
        <f t="shared" si="57"/>
        <v>1515.5705382605324</v>
      </c>
      <c r="S545" s="11">
        <v>3129.4257562489056</v>
      </c>
    </row>
    <row r="546" spans="1:19" x14ac:dyDescent="0.25">
      <c r="A546" s="1" t="s">
        <v>1259</v>
      </c>
      <c r="B546" s="3" t="s">
        <v>1089</v>
      </c>
      <c r="C546" s="3">
        <v>2</v>
      </c>
      <c r="D546" s="10" t="s">
        <v>1090</v>
      </c>
      <c r="E546" s="10" t="s">
        <v>1319</v>
      </c>
      <c r="F546" s="10" t="s">
        <v>1310</v>
      </c>
      <c r="G546" s="10" t="s">
        <v>1310</v>
      </c>
      <c r="H546" s="10">
        <v>2010</v>
      </c>
      <c r="I546" s="11">
        <v>677</v>
      </c>
      <c r="J546" s="3" t="s">
        <v>1092</v>
      </c>
      <c r="K546" s="12">
        <v>1</v>
      </c>
      <c r="L546" s="12">
        <v>1</v>
      </c>
      <c r="M546" s="11">
        <v>0.75504499999999997</v>
      </c>
      <c r="N546" s="13">
        <f t="shared" si="58"/>
        <v>1.3244243720572946</v>
      </c>
      <c r="O546" s="11">
        <v>0.52044789000000002</v>
      </c>
      <c r="P546" s="13">
        <f t="shared" si="59"/>
        <v>1.9214219506202628</v>
      </c>
      <c r="Q546" s="26">
        <f t="shared" si="56"/>
        <v>896.63529988278844</v>
      </c>
      <c r="R546" s="26">
        <f t="shared" si="57"/>
        <v>1300.8026605699179</v>
      </c>
      <c r="S546" s="11">
        <v>911.80380027867966</v>
      </c>
    </row>
    <row r="547" spans="1:19" x14ac:dyDescent="0.25">
      <c r="A547" s="1" t="s">
        <v>1260</v>
      </c>
      <c r="B547" s="3" t="s">
        <v>1089</v>
      </c>
      <c r="C547" s="3">
        <v>2</v>
      </c>
      <c r="D547" s="10" t="s">
        <v>1090</v>
      </c>
      <c r="E547" s="10" t="s">
        <v>1319</v>
      </c>
      <c r="F547" s="10" t="s">
        <v>1310</v>
      </c>
      <c r="G547" s="10" t="s">
        <v>1310</v>
      </c>
      <c r="H547" s="10">
        <v>2010</v>
      </c>
      <c r="I547" s="11">
        <v>1329</v>
      </c>
      <c r="J547" s="3" t="s">
        <v>1092</v>
      </c>
      <c r="K547" s="12">
        <v>1</v>
      </c>
      <c r="L547" s="12">
        <v>1</v>
      </c>
      <c r="M547" s="11">
        <v>0.75504499999999997</v>
      </c>
      <c r="N547" s="13">
        <f t="shared" si="58"/>
        <v>1.3244243720572946</v>
      </c>
      <c r="O547" s="11">
        <v>0.64162190999999991</v>
      </c>
      <c r="P547" s="13">
        <f t="shared" si="59"/>
        <v>1.5585502683348207</v>
      </c>
      <c r="Q547" s="26">
        <f t="shared" si="56"/>
        <v>1760.1599904641446</v>
      </c>
      <c r="R547" s="26">
        <f t="shared" si="57"/>
        <v>2071.3133066169767</v>
      </c>
      <c r="S547" s="11">
        <v>1509.3769727021079</v>
      </c>
    </row>
    <row r="548" spans="1:19" x14ac:dyDescent="0.25">
      <c r="A548" s="1" t="s">
        <v>1261</v>
      </c>
      <c r="B548" s="3"/>
      <c r="C548" s="3">
        <v>2</v>
      </c>
      <c r="D548" s="10"/>
      <c r="E548" s="10"/>
      <c r="F548" s="10"/>
      <c r="G548" s="10" t="s">
        <v>1309</v>
      </c>
      <c r="H548" s="10">
        <v>2010</v>
      </c>
      <c r="I548" s="11"/>
      <c r="J548" s="3"/>
      <c r="K548" s="12"/>
      <c r="L548" s="12"/>
      <c r="M548" s="11">
        <v>8.0645013400000014</v>
      </c>
      <c r="N548" s="13">
        <f t="shared" si="58"/>
        <v>0.12400022739657698</v>
      </c>
      <c r="O548" s="11">
        <v>3.7708413799999994</v>
      </c>
      <c r="P548" s="13">
        <f t="shared" si="59"/>
        <v>0.26519280426481373</v>
      </c>
      <c r="Q548" s="26">
        <f t="shared" si="56"/>
        <v>0</v>
      </c>
      <c r="R548" s="26">
        <f t="shared" si="57"/>
        <v>0</v>
      </c>
      <c r="S548" s="11">
        <v>95.532424504945411</v>
      </c>
    </row>
    <row r="549" spans="1:19" x14ac:dyDescent="0.25">
      <c r="A549" s="1" t="s">
        <v>1262</v>
      </c>
      <c r="B549" s="3"/>
      <c r="C549" s="3">
        <v>2</v>
      </c>
      <c r="D549" s="10"/>
      <c r="E549" s="10"/>
      <c r="F549" s="10"/>
      <c r="G549" s="10" t="s">
        <v>1309</v>
      </c>
      <c r="H549" s="10">
        <v>2010</v>
      </c>
      <c r="I549" s="11"/>
      <c r="J549" s="3"/>
      <c r="K549" s="12"/>
      <c r="L549" s="12"/>
      <c r="M549" s="11"/>
      <c r="N549" s="13"/>
      <c r="O549" s="11"/>
      <c r="P549" s="13"/>
      <c r="Q549" s="26">
        <f t="shared" si="56"/>
        <v>0</v>
      </c>
      <c r="R549" s="26">
        <f t="shared" si="57"/>
        <v>0</v>
      </c>
      <c r="S549" s="11">
        <v>0</v>
      </c>
    </row>
    <row r="550" spans="1:19" x14ac:dyDescent="0.25">
      <c r="A550" s="1" t="s">
        <v>1263</v>
      </c>
      <c r="B550" s="3"/>
      <c r="C550" s="3">
        <v>2</v>
      </c>
      <c r="D550" s="10"/>
      <c r="E550" s="10"/>
      <c r="F550" s="10"/>
      <c r="G550" s="10" t="s">
        <v>1309</v>
      </c>
      <c r="H550" s="10">
        <v>2010</v>
      </c>
      <c r="I550" s="11"/>
      <c r="J550" s="3"/>
      <c r="K550" s="12"/>
      <c r="L550" s="12"/>
      <c r="M550" s="11">
        <v>7.3212219599999981</v>
      </c>
      <c r="N550" s="13">
        <f t="shared" ref="N550:N582" si="60">1/M550</f>
        <v>0.13658922041478444</v>
      </c>
      <c r="O550" s="11">
        <v>5.0366016899999995</v>
      </c>
      <c r="P550" s="13">
        <f t="shared" ref="P550:P582" si="61">1/O550</f>
        <v>0.19854657198433337</v>
      </c>
      <c r="Q550" s="26">
        <f t="shared" si="56"/>
        <v>0</v>
      </c>
      <c r="R550" s="26">
        <f t="shared" si="57"/>
        <v>0</v>
      </c>
      <c r="S550" s="11">
        <v>534.39016997704982</v>
      </c>
    </row>
    <row r="551" spans="1:19" x14ac:dyDescent="0.25">
      <c r="A551" s="1" t="s">
        <v>1264</v>
      </c>
      <c r="B551" s="3"/>
      <c r="C551" s="3">
        <v>2</v>
      </c>
      <c r="D551" s="10"/>
      <c r="E551" s="10"/>
      <c r="F551" s="10"/>
      <c r="G551" s="10" t="s">
        <v>1309</v>
      </c>
      <c r="H551" s="10">
        <v>2010</v>
      </c>
      <c r="I551" s="11"/>
      <c r="J551" s="3"/>
      <c r="K551" s="12"/>
      <c r="L551" s="12"/>
      <c r="M551" s="11">
        <v>0.75504499999999997</v>
      </c>
      <c r="N551" s="13">
        <f t="shared" si="60"/>
        <v>1.3244243720572946</v>
      </c>
      <c r="O551" s="11">
        <v>0.71524807999999995</v>
      </c>
      <c r="P551" s="13">
        <f t="shared" si="61"/>
        <v>1.3981163011300919</v>
      </c>
      <c r="Q551" s="26">
        <f t="shared" si="56"/>
        <v>0</v>
      </c>
      <c r="R551" s="26">
        <f t="shared" si="57"/>
        <v>0</v>
      </c>
      <c r="S551" s="11">
        <v>2137.1528192221481</v>
      </c>
    </row>
    <row r="552" spans="1:19" x14ac:dyDescent="0.25">
      <c r="A552" s="1" t="s">
        <v>1265</v>
      </c>
      <c r="B552" s="3" t="s">
        <v>1089</v>
      </c>
      <c r="C552" s="3">
        <v>2</v>
      </c>
      <c r="D552" s="10" t="s">
        <v>1090</v>
      </c>
      <c r="E552" s="10" t="s">
        <v>1316</v>
      </c>
      <c r="F552" s="10" t="s">
        <v>1309</v>
      </c>
      <c r="G552" s="10" t="s">
        <v>1309</v>
      </c>
      <c r="H552" s="10">
        <v>2010</v>
      </c>
      <c r="I552" s="11">
        <v>16546.266</v>
      </c>
      <c r="J552" s="3" t="s">
        <v>1092</v>
      </c>
      <c r="K552" s="12">
        <v>1</v>
      </c>
      <c r="L552" s="12">
        <v>1</v>
      </c>
      <c r="M552" s="11">
        <v>113.06448045000002</v>
      </c>
      <c r="N552" s="13">
        <f t="shared" si="60"/>
        <v>8.8445106369389407E-3</v>
      </c>
      <c r="O552" s="11">
        <v>53.138784410000007</v>
      </c>
      <c r="P552" s="13">
        <f t="shared" si="61"/>
        <v>1.8818646514085734E-2</v>
      </c>
      <c r="Q552" s="26">
        <f t="shared" si="56"/>
        <v>146.34362563862115</v>
      </c>
      <c r="R552" s="26">
        <f t="shared" si="57"/>
        <v>311.37833098203527</v>
      </c>
      <c r="S552" s="11">
        <v>147.44057429055215</v>
      </c>
    </row>
    <row r="553" spans="1:19" x14ac:dyDescent="0.25">
      <c r="A553" s="1" t="s">
        <v>1266</v>
      </c>
      <c r="B553" s="3"/>
      <c r="C553" s="3">
        <v>2</v>
      </c>
      <c r="D553" s="10"/>
      <c r="E553" s="10"/>
      <c r="F553" s="10"/>
      <c r="G553" s="10" t="s">
        <v>1309</v>
      </c>
      <c r="H553" s="10">
        <v>2010</v>
      </c>
      <c r="I553" s="11"/>
      <c r="J553" s="3"/>
      <c r="K553" s="12"/>
      <c r="L553" s="12"/>
      <c r="M553" s="11">
        <v>2.3060009199999998</v>
      </c>
      <c r="N553" s="13">
        <f t="shared" si="60"/>
        <v>0.43365117131002712</v>
      </c>
      <c r="O553" s="11">
        <v>1.6630301700000001</v>
      </c>
      <c r="P553" s="13">
        <f t="shared" si="61"/>
        <v>0.60131200145334707</v>
      </c>
      <c r="Q553" s="26">
        <f t="shared" si="56"/>
        <v>0</v>
      </c>
      <c r="R553" s="26">
        <f t="shared" si="57"/>
        <v>0</v>
      </c>
      <c r="S553" s="11">
        <v>0</v>
      </c>
    </row>
    <row r="554" spans="1:19" x14ac:dyDescent="0.25">
      <c r="A554" s="1" t="s">
        <v>1267</v>
      </c>
      <c r="B554" s="3"/>
      <c r="C554" s="3">
        <v>2</v>
      </c>
      <c r="D554" s="10"/>
      <c r="E554" s="10"/>
      <c r="F554" s="10"/>
      <c r="G554" s="10" t="s">
        <v>1309</v>
      </c>
      <c r="H554" s="10">
        <v>2010</v>
      </c>
      <c r="I554" s="11"/>
      <c r="J554" s="3"/>
      <c r="K554" s="12"/>
      <c r="L554" s="12"/>
      <c r="M554" s="11">
        <v>2.3060009199999998</v>
      </c>
      <c r="N554" s="13">
        <f t="shared" si="60"/>
        <v>0.43365117131002712</v>
      </c>
      <c r="O554" s="11">
        <v>1.6630301700000001</v>
      </c>
      <c r="P554" s="13">
        <f t="shared" si="61"/>
        <v>0.60131200145334707</v>
      </c>
      <c r="Q554" s="26">
        <f t="shared" si="56"/>
        <v>0</v>
      </c>
      <c r="R554" s="26">
        <f t="shared" si="57"/>
        <v>0</v>
      </c>
      <c r="S554" s="11">
        <v>332.65850251439502</v>
      </c>
    </row>
    <row r="555" spans="1:19" x14ac:dyDescent="0.25">
      <c r="A555" s="1" t="s">
        <v>1268</v>
      </c>
      <c r="B555" s="3"/>
      <c r="C555" s="3">
        <v>2</v>
      </c>
      <c r="D555" s="10"/>
      <c r="E555" s="10"/>
      <c r="F555" s="10"/>
      <c r="G555" s="10" t="s">
        <v>1309</v>
      </c>
      <c r="H555" s="10">
        <v>2010</v>
      </c>
      <c r="I555" s="11"/>
      <c r="J555" s="3"/>
      <c r="K555" s="12"/>
      <c r="L555" s="12"/>
      <c r="M555" s="11">
        <v>2.74541667</v>
      </c>
      <c r="N555" s="13">
        <f t="shared" si="60"/>
        <v>0.36424343558750227</v>
      </c>
      <c r="O555" s="11">
        <v>2.8948978399999996</v>
      </c>
      <c r="P555" s="13">
        <f t="shared" si="61"/>
        <v>0.34543533322060171</v>
      </c>
      <c r="Q555" s="26">
        <f t="shared" si="56"/>
        <v>0</v>
      </c>
      <c r="R555" s="26">
        <f t="shared" si="57"/>
        <v>0</v>
      </c>
      <c r="S555" s="11">
        <v>384.14706345696533</v>
      </c>
    </row>
    <row r="556" spans="1:19" x14ac:dyDescent="0.25">
      <c r="A556" s="1" t="s">
        <v>1269</v>
      </c>
      <c r="B556" s="3"/>
      <c r="C556" s="3">
        <v>2</v>
      </c>
      <c r="D556" s="10"/>
      <c r="E556" s="10"/>
      <c r="F556" s="10"/>
      <c r="G556" s="10" t="s">
        <v>1309</v>
      </c>
      <c r="H556" s="10">
        <v>2010</v>
      </c>
      <c r="I556" s="11"/>
      <c r="J556" s="3"/>
      <c r="K556" s="12"/>
      <c r="L556" s="12"/>
      <c r="M556" s="11">
        <v>7.3212219599999981</v>
      </c>
      <c r="N556" s="13">
        <f t="shared" si="60"/>
        <v>0.13658922041478444</v>
      </c>
      <c r="O556" s="11">
        <v>4.3217222999999994</v>
      </c>
      <c r="P556" s="13">
        <f t="shared" si="61"/>
        <v>0.23138923109427928</v>
      </c>
      <c r="Q556" s="26">
        <f t="shared" si="56"/>
        <v>0</v>
      </c>
      <c r="R556" s="26">
        <f t="shared" si="57"/>
        <v>0</v>
      </c>
      <c r="S556" s="11">
        <v>227.49516860743336</v>
      </c>
    </row>
    <row r="557" spans="1:19" x14ac:dyDescent="0.25">
      <c r="A557" s="1" t="s">
        <v>1270</v>
      </c>
      <c r="B557" s="3"/>
      <c r="C557" s="3">
        <v>2</v>
      </c>
      <c r="D557" s="10"/>
      <c r="E557" s="10"/>
      <c r="F557" s="10"/>
      <c r="G557" s="10" t="s">
        <v>1309</v>
      </c>
      <c r="H557" s="10">
        <v>2010</v>
      </c>
      <c r="I557" s="11"/>
      <c r="J557" s="3"/>
      <c r="K557" s="12"/>
      <c r="L557" s="12"/>
      <c r="M557" s="11">
        <v>7.2075199999999997</v>
      </c>
      <c r="N557" s="13">
        <f t="shared" si="60"/>
        <v>0.13874397851133261</v>
      </c>
      <c r="O557" s="11">
        <v>9.02638286</v>
      </c>
      <c r="P557" s="13">
        <f t="shared" si="61"/>
        <v>0.11078634880772163</v>
      </c>
      <c r="Q557" s="26">
        <f t="shared" si="56"/>
        <v>0</v>
      </c>
      <c r="R557" s="26">
        <f t="shared" si="57"/>
        <v>0</v>
      </c>
      <c r="S557" s="11">
        <v>4093.0421227162565</v>
      </c>
    </row>
    <row r="558" spans="1:19" x14ac:dyDescent="0.25">
      <c r="A558" s="1" t="s">
        <v>1271</v>
      </c>
      <c r="B558" s="3" t="s">
        <v>1089</v>
      </c>
      <c r="C558" s="3">
        <v>2</v>
      </c>
      <c r="D558" s="10" t="s">
        <v>1090</v>
      </c>
      <c r="E558" s="10" t="s">
        <v>1319</v>
      </c>
      <c r="F558" s="10" t="s">
        <v>1310</v>
      </c>
      <c r="G558" s="10" t="s">
        <v>1310</v>
      </c>
      <c r="H558" s="10">
        <v>2010</v>
      </c>
      <c r="I558" s="11">
        <v>58500</v>
      </c>
      <c r="J558" s="3" t="s">
        <v>49</v>
      </c>
      <c r="K558" s="12">
        <v>8.3333333333333329E-2</v>
      </c>
      <c r="L558" s="12">
        <v>1</v>
      </c>
      <c r="M558" s="11">
        <v>1.0429100000000002</v>
      </c>
      <c r="N558" s="13">
        <f t="shared" si="60"/>
        <v>0.95885551006318837</v>
      </c>
      <c r="O558" s="11">
        <v>1.5159461999999999</v>
      </c>
      <c r="P558" s="13">
        <f t="shared" si="61"/>
        <v>0.65965401674544921</v>
      </c>
      <c r="Q558" s="26">
        <f t="shared" si="56"/>
        <v>4674.4206115580437</v>
      </c>
      <c r="R558" s="26">
        <f t="shared" si="57"/>
        <v>3215.813331634065</v>
      </c>
      <c r="S558" s="11">
        <v>5434.6831983390484</v>
      </c>
    </row>
    <row r="559" spans="1:19" x14ac:dyDescent="0.25">
      <c r="A559" s="1" t="s">
        <v>1272</v>
      </c>
      <c r="B559" s="3"/>
      <c r="C559" s="3">
        <v>2</v>
      </c>
      <c r="D559" s="10"/>
      <c r="E559" s="10"/>
      <c r="F559" s="10"/>
      <c r="G559" s="10" t="s">
        <v>1309</v>
      </c>
      <c r="H559" s="10">
        <v>2010</v>
      </c>
      <c r="I559" s="11"/>
      <c r="J559" s="3"/>
      <c r="K559" s="12"/>
      <c r="L559" s="12"/>
      <c r="M559" s="11">
        <v>46.4</v>
      </c>
      <c r="N559" s="13">
        <f t="shared" si="60"/>
        <v>2.1551724137931036E-2</v>
      </c>
      <c r="O559" s="11">
        <v>25.678613500000001</v>
      </c>
      <c r="P559" s="13">
        <f t="shared" si="61"/>
        <v>3.8942912552502103E-2</v>
      </c>
      <c r="Q559" s="26">
        <f t="shared" si="56"/>
        <v>0</v>
      </c>
      <c r="R559" s="26">
        <f t="shared" si="57"/>
        <v>0</v>
      </c>
      <c r="S559" s="11">
        <v>161.80662119421444</v>
      </c>
    </row>
    <row r="560" spans="1:19" x14ac:dyDescent="0.25">
      <c r="A560" s="1" t="s">
        <v>1273</v>
      </c>
      <c r="B560" s="3"/>
      <c r="C560" s="3">
        <v>2</v>
      </c>
      <c r="D560" s="10"/>
      <c r="E560" s="10"/>
      <c r="F560" s="10"/>
      <c r="G560" s="10" t="s">
        <v>1309</v>
      </c>
      <c r="H560" s="10">
        <v>2010</v>
      </c>
      <c r="I560" s="11"/>
      <c r="J560" s="3"/>
      <c r="K560" s="12"/>
      <c r="L560" s="12"/>
      <c r="M560" s="11">
        <v>4.3789666699999996</v>
      </c>
      <c r="N560" s="13">
        <f t="shared" si="60"/>
        <v>0.22836437802802462</v>
      </c>
      <c r="O560" s="11">
        <v>1.6648175900000002</v>
      </c>
      <c r="P560" s="13">
        <f t="shared" si="61"/>
        <v>0.60066640694251672</v>
      </c>
      <c r="Q560" s="26">
        <f t="shared" si="56"/>
        <v>0</v>
      </c>
      <c r="R560" s="26">
        <f t="shared" si="57"/>
        <v>0</v>
      </c>
      <c r="S560" s="11">
        <v>42.940490165377071</v>
      </c>
    </row>
    <row r="561" spans="1:19" x14ac:dyDescent="0.25">
      <c r="A561" s="1" t="s">
        <v>1274</v>
      </c>
      <c r="B561" s="3"/>
      <c r="C561" s="3">
        <v>2</v>
      </c>
      <c r="D561" s="10"/>
      <c r="E561" s="10"/>
      <c r="F561" s="10"/>
      <c r="G561" s="10" t="s">
        <v>1309</v>
      </c>
      <c r="H561" s="10">
        <v>2010</v>
      </c>
      <c r="I561" s="11"/>
      <c r="J561" s="3"/>
      <c r="K561" s="12"/>
      <c r="L561" s="12"/>
      <c r="M561" s="11">
        <v>1409.2722106000001</v>
      </c>
      <c r="N561" s="13">
        <f t="shared" si="60"/>
        <v>7.0958612004010796E-4</v>
      </c>
      <c r="O561" s="11">
        <v>517.06413434000001</v>
      </c>
      <c r="P561" s="13">
        <f t="shared" si="61"/>
        <v>1.9339960627445904E-3</v>
      </c>
      <c r="Q561" s="26">
        <f t="shared" si="56"/>
        <v>0</v>
      </c>
      <c r="R561" s="26">
        <f t="shared" si="57"/>
        <v>0</v>
      </c>
      <c r="S561" s="11">
        <v>40.675158961144071</v>
      </c>
    </row>
    <row r="562" spans="1:19" x14ac:dyDescent="0.25">
      <c r="A562" s="1" t="s">
        <v>1275</v>
      </c>
      <c r="B562" s="3" t="s">
        <v>1094</v>
      </c>
      <c r="C562" s="3">
        <v>2</v>
      </c>
      <c r="D562" s="10" t="s">
        <v>1090</v>
      </c>
      <c r="E562" s="10" t="s">
        <v>1317</v>
      </c>
      <c r="F562" s="10" t="s">
        <v>1318</v>
      </c>
      <c r="G562" s="10" t="s">
        <v>1309</v>
      </c>
      <c r="H562" s="10">
        <v>2006</v>
      </c>
      <c r="I562" s="11">
        <v>13998</v>
      </c>
      <c r="J562" s="3" t="s">
        <v>1092</v>
      </c>
      <c r="K562" s="12">
        <v>1</v>
      </c>
      <c r="L562" s="12">
        <v>1.1360946656405384</v>
      </c>
      <c r="M562" s="11">
        <v>31.685704999999995</v>
      </c>
      <c r="N562" s="13">
        <f t="shared" si="60"/>
        <v>3.1559973180334794E-2</v>
      </c>
      <c r="O562" s="11">
        <v>17.166465380000002</v>
      </c>
      <c r="P562" s="13">
        <f t="shared" si="61"/>
        <v>5.8253110227633818E-2</v>
      </c>
      <c r="Q562" s="26">
        <f t="shared" si="56"/>
        <v>501.8999302567596</v>
      </c>
      <c r="R562" s="26">
        <f t="shared" si="57"/>
        <v>926.40230691661782</v>
      </c>
      <c r="S562" s="11">
        <v>282.64535980044184</v>
      </c>
    </row>
    <row r="563" spans="1:19" x14ac:dyDescent="0.25">
      <c r="A563" s="1" t="s">
        <v>1276</v>
      </c>
      <c r="B563" s="3"/>
      <c r="C563" s="3">
        <v>2</v>
      </c>
      <c r="D563" s="10"/>
      <c r="E563" s="10"/>
      <c r="F563" s="10"/>
      <c r="G563" s="10" t="s">
        <v>1309</v>
      </c>
      <c r="H563" s="10">
        <v>2010</v>
      </c>
      <c r="I563" s="11"/>
      <c r="J563" s="3"/>
      <c r="K563" s="12"/>
      <c r="L563" s="12"/>
      <c r="M563" s="11">
        <v>1</v>
      </c>
      <c r="N563" s="13">
        <f t="shared" si="60"/>
        <v>1</v>
      </c>
      <c r="O563" s="11">
        <v>0.53233394999999994</v>
      </c>
      <c r="P563" s="13">
        <f t="shared" si="61"/>
        <v>1.8785200530606776</v>
      </c>
      <c r="Q563" s="26">
        <f t="shared" si="56"/>
        <v>0</v>
      </c>
      <c r="R563" s="26">
        <f t="shared" si="57"/>
        <v>0</v>
      </c>
      <c r="S563" s="11">
        <v>57.160400221442927</v>
      </c>
    </row>
    <row r="564" spans="1:19" x14ac:dyDescent="0.25">
      <c r="A564" s="1" t="s">
        <v>1277</v>
      </c>
      <c r="B564" s="3"/>
      <c r="C564" s="3">
        <v>2</v>
      </c>
      <c r="D564" s="10"/>
      <c r="E564" s="10"/>
      <c r="F564" s="10"/>
      <c r="G564" s="10" t="s">
        <v>1309</v>
      </c>
      <c r="H564" s="10">
        <v>2010</v>
      </c>
      <c r="I564" s="11"/>
      <c r="J564" s="3"/>
      <c r="K564" s="12"/>
      <c r="L564" s="12"/>
      <c r="M564" s="11">
        <v>495.27702157000004</v>
      </c>
      <c r="N564" s="13">
        <f t="shared" si="60"/>
        <v>2.0190720676482362E-3</v>
      </c>
      <c r="O564" s="11">
        <v>260.46940181999997</v>
      </c>
      <c r="P564" s="13">
        <f t="shared" si="61"/>
        <v>3.839222545959775E-3</v>
      </c>
      <c r="Q564" s="26">
        <f t="shared" si="56"/>
        <v>0</v>
      </c>
      <c r="R564" s="26">
        <f t="shared" si="57"/>
        <v>0</v>
      </c>
      <c r="S564" s="11">
        <v>37.883935446374579</v>
      </c>
    </row>
    <row r="565" spans="1:19" x14ac:dyDescent="0.25">
      <c r="A565" s="1" t="s">
        <v>1278</v>
      </c>
      <c r="B565" s="3"/>
      <c r="C565" s="3">
        <v>2</v>
      </c>
      <c r="D565" s="10"/>
      <c r="E565" s="10"/>
      <c r="F565" s="10"/>
      <c r="G565" s="10" t="s">
        <v>1309</v>
      </c>
      <c r="H565" s="10">
        <v>2010</v>
      </c>
      <c r="I565" s="11"/>
      <c r="J565" s="3"/>
      <c r="K565" s="12"/>
      <c r="L565" s="12"/>
      <c r="M565" s="11">
        <v>1.9059878399999994</v>
      </c>
      <c r="N565" s="13">
        <f t="shared" si="60"/>
        <v>0.52466231893693527</v>
      </c>
      <c r="O565" s="11">
        <v>1.4915348099999999</v>
      </c>
      <c r="P565" s="13">
        <f t="shared" si="61"/>
        <v>0.67045032626492984</v>
      </c>
      <c r="Q565" s="26">
        <f t="shared" si="56"/>
        <v>0</v>
      </c>
      <c r="R565" s="26">
        <f t="shared" si="57"/>
        <v>0</v>
      </c>
      <c r="S565" s="11">
        <v>236.83622508214296</v>
      </c>
    </row>
    <row r="566" spans="1:19" x14ac:dyDescent="0.25">
      <c r="A566" s="1" t="s">
        <v>1279</v>
      </c>
      <c r="B566" s="3" t="s">
        <v>1094</v>
      </c>
      <c r="C566" s="3">
        <v>2</v>
      </c>
      <c r="D566" s="10" t="s">
        <v>1090</v>
      </c>
      <c r="E566" s="10" t="s">
        <v>1320</v>
      </c>
      <c r="F566" s="10" t="s">
        <v>1321</v>
      </c>
      <c r="G566" s="10" t="s">
        <v>1309</v>
      </c>
      <c r="H566" s="10">
        <v>2000</v>
      </c>
      <c r="I566" s="11">
        <v>2178</v>
      </c>
      <c r="J566" s="3" t="s">
        <v>1092</v>
      </c>
      <c r="K566" s="12">
        <v>1</v>
      </c>
      <c r="L566" s="12">
        <v>1.4746779708453746</v>
      </c>
      <c r="M566" s="11">
        <v>6.3755083300000006</v>
      </c>
      <c r="N566" s="13">
        <f t="shared" si="60"/>
        <v>0.15685023816759722</v>
      </c>
      <c r="O566" s="11">
        <v>3.7985424299999999</v>
      </c>
      <c r="P566" s="13">
        <f t="shared" si="61"/>
        <v>0.26325887321995767</v>
      </c>
      <c r="Q566" s="26">
        <f t="shared" si="56"/>
        <v>503.77922108388583</v>
      </c>
      <c r="R566" s="26">
        <f t="shared" si="57"/>
        <v>845.54764878622814</v>
      </c>
      <c r="S566" s="11">
        <v>1300.6122798287279</v>
      </c>
    </row>
    <row r="567" spans="1:19" x14ac:dyDescent="0.25">
      <c r="A567" s="1" t="s">
        <v>1280</v>
      </c>
      <c r="B567" s="3"/>
      <c r="C567" s="3">
        <v>2</v>
      </c>
      <c r="D567" s="10"/>
      <c r="E567" s="10"/>
      <c r="F567" s="10"/>
      <c r="G567" s="10" t="s">
        <v>1309</v>
      </c>
      <c r="H567" s="10">
        <v>2010</v>
      </c>
      <c r="I567" s="11"/>
      <c r="J567" s="3"/>
      <c r="K567" s="12"/>
      <c r="L567" s="12"/>
      <c r="M567" s="11">
        <v>1.4314000000000002</v>
      </c>
      <c r="N567" s="13">
        <f t="shared" si="60"/>
        <v>0.69861673885706288</v>
      </c>
      <c r="O567" s="11">
        <v>0.63870021999999993</v>
      </c>
      <c r="P567" s="13">
        <f t="shared" si="61"/>
        <v>1.5656797487873106</v>
      </c>
      <c r="Q567" s="26">
        <f t="shared" si="56"/>
        <v>0</v>
      </c>
      <c r="R567" s="26">
        <f t="shared" si="57"/>
        <v>0</v>
      </c>
      <c r="S567" s="11">
        <v>357.17864190781944</v>
      </c>
    </row>
    <row r="568" spans="1:19" x14ac:dyDescent="0.25">
      <c r="A568" s="1" t="s">
        <v>1281</v>
      </c>
      <c r="B568" s="3" t="s">
        <v>1089</v>
      </c>
      <c r="C568" s="3">
        <v>2</v>
      </c>
      <c r="D568" s="10" t="s">
        <v>1090</v>
      </c>
      <c r="E568" s="10" t="s">
        <v>1319</v>
      </c>
      <c r="F568" s="10" t="s">
        <v>1310</v>
      </c>
      <c r="G568" s="10" t="s">
        <v>1310</v>
      </c>
      <c r="H568" s="10">
        <v>2010</v>
      </c>
      <c r="I568" s="11">
        <v>1790</v>
      </c>
      <c r="J568" s="3" t="s">
        <v>1092</v>
      </c>
      <c r="K568" s="12">
        <v>1</v>
      </c>
      <c r="L568" s="12">
        <v>1</v>
      </c>
      <c r="M568" s="11">
        <v>1.50285</v>
      </c>
      <c r="N568" s="13">
        <f t="shared" si="60"/>
        <v>0.66540240210267154</v>
      </c>
      <c r="O568" s="11">
        <v>0.96665838000000015</v>
      </c>
      <c r="P568" s="13">
        <f t="shared" si="61"/>
        <v>1.0344916267109792</v>
      </c>
      <c r="Q568" s="26">
        <f t="shared" si="56"/>
        <v>1191.070299763782</v>
      </c>
      <c r="R568" s="26">
        <f t="shared" si="57"/>
        <v>1851.7400118126527</v>
      </c>
      <c r="S568" s="11">
        <v>265.85236698028444</v>
      </c>
    </row>
    <row r="569" spans="1:19" x14ac:dyDescent="0.25">
      <c r="A569" s="1" t="s">
        <v>1282</v>
      </c>
      <c r="B569" s="3"/>
      <c r="C569" s="3">
        <v>2</v>
      </c>
      <c r="D569" s="10"/>
      <c r="E569" s="10"/>
      <c r="F569" s="10"/>
      <c r="G569" s="10" t="s">
        <v>1309</v>
      </c>
      <c r="H569" s="10">
        <v>2010</v>
      </c>
      <c r="I569" s="11"/>
      <c r="J569" s="3"/>
      <c r="K569" s="12"/>
      <c r="L569" s="12"/>
      <c r="M569" s="11">
        <v>2.85</v>
      </c>
      <c r="N569" s="13">
        <f t="shared" si="60"/>
        <v>0.35087719298245612</v>
      </c>
      <c r="O569" s="11">
        <v>1.56619558</v>
      </c>
      <c r="P569" s="13">
        <f t="shared" si="61"/>
        <v>0.63848986216651182</v>
      </c>
      <c r="Q569" s="26">
        <f t="shared" si="56"/>
        <v>0</v>
      </c>
      <c r="R569" s="26">
        <f t="shared" si="57"/>
        <v>0</v>
      </c>
      <c r="S569" s="11">
        <v>489.50700098706574</v>
      </c>
    </row>
    <row r="570" spans="1:19" x14ac:dyDescent="0.25">
      <c r="A570" s="1" t="s">
        <v>1283</v>
      </c>
      <c r="B570" s="3"/>
      <c r="C570" s="3">
        <v>2</v>
      </c>
      <c r="D570" s="10"/>
      <c r="E570" s="10"/>
      <c r="F570" s="10"/>
      <c r="G570" s="10" t="s">
        <v>1309</v>
      </c>
      <c r="H570" s="10">
        <v>2010</v>
      </c>
      <c r="I570" s="11"/>
      <c r="J570" s="3"/>
      <c r="K570" s="12"/>
      <c r="L570" s="12"/>
      <c r="M570" s="11">
        <v>1.09015949</v>
      </c>
      <c r="N570" s="13">
        <f t="shared" si="60"/>
        <v>0.91729697275762834</v>
      </c>
      <c r="O570" s="11">
        <v>1.31</v>
      </c>
      <c r="P570" s="13">
        <f t="shared" si="61"/>
        <v>0.76335877862595414</v>
      </c>
      <c r="Q570" s="26">
        <f t="shared" si="56"/>
        <v>0</v>
      </c>
      <c r="R570" s="26">
        <f t="shared" si="57"/>
        <v>0</v>
      </c>
      <c r="S570" s="11">
        <v>227.91529663512247</v>
      </c>
    </row>
    <row r="571" spans="1:19" x14ac:dyDescent="0.25">
      <c r="A571" s="1" t="s">
        <v>1284</v>
      </c>
      <c r="B571" s="3"/>
      <c r="C571" s="3">
        <v>2</v>
      </c>
      <c r="D571" s="10"/>
      <c r="E571" s="10"/>
      <c r="F571" s="10"/>
      <c r="G571" s="10" t="s">
        <v>1309</v>
      </c>
      <c r="H571" s="10">
        <v>2010</v>
      </c>
      <c r="I571" s="11"/>
      <c r="J571" s="3"/>
      <c r="K571" s="12"/>
      <c r="L571" s="12"/>
      <c r="M571" s="11">
        <v>2177.5575067999998</v>
      </c>
      <c r="N571" s="13">
        <f t="shared" si="60"/>
        <v>4.5923012222512388E-4</v>
      </c>
      <c r="O571" s="11">
        <v>819.11238874000003</v>
      </c>
      <c r="P571" s="13">
        <f t="shared" si="61"/>
        <v>1.2208336899143357E-3</v>
      </c>
      <c r="Q571" s="26">
        <f t="shared" si="56"/>
        <v>0</v>
      </c>
      <c r="R571" s="26">
        <f t="shared" si="57"/>
        <v>0</v>
      </c>
      <c r="S571" s="11">
        <v>36.973897084336805</v>
      </c>
    </row>
    <row r="572" spans="1:19" x14ac:dyDescent="0.25">
      <c r="A572" s="1" t="s">
        <v>1285</v>
      </c>
      <c r="B572" s="3"/>
      <c r="C572" s="3">
        <v>2</v>
      </c>
      <c r="D572" s="10"/>
      <c r="E572" s="10"/>
      <c r="F572" s="10"/>
      <c r="G572" s="10" t="s">
        <v>1309</v>
      </c>
      <c r="H572" s="10">
        <v>1999</v>
      </c>
      <c r="I572" s="11"/>
      <c r="J572" s="3"/>
      <c r="K572" s="12"/>
      <c r="L572" s="12">
        <v>5.1506884482269433</v>
      </c>
      <c r="M572" s="11">
        <v>7.9356000000000009</v>
      </c>
      <c r="N572" s="13">
        <f t="shared" si="60"/>
        <v>0.12601441604919603</v>
      </c>
      <c r="O572" s="11">
        <v>3.5267299700000003</v>
      </c>
      <c r="P572" s="13">
        <f t="shared" si="61"/>
        <v>0.28354878556239449</v>
      </c>
      <c r="Q572" s="26">
        <f t="shared" si="56"/>
        <v>0</v>
      </c>
      <c r="R572" s="26">
        <f t="shared" si="57"/>
        <v>0</v>
      </c>
      <c r="S572" s="11">
        <v>184.34534902993826</v>
      </c>
    </row>
    <row r="573" spans="1:19" x14ac:dyDescent="0.25">
      <c r="A573" s="1" t="s">
        <v>1286</v>
      </c>
      <c r="B573" s="3"/>
      <c r="C573" s="3">
        <v>2</v>
      </c>
      <c r="D573" s="10"/>
      <c r="E573" s="10"/>
      <c r="F573" s="10"/>
      <c r="G573" s="10" t="s">
        <v>1309</v>
      </c>
      <c r="H573" s="10">
        <v>2010</v>
      </c>
      <c r="I573" s="11"/>
      <c r="J573" s="3"/>
      <c r="K573" s="12"/>
      <c r="L573" s="12"/>
      <c r="M573" s="11">
        <v>3.6725000000000003</v>
      </c>
      <c r="N573" s="13">
        <f t="shared" si="60"/>
        <v>0.27229407760381208</v>
      </c>
      <c r="O573" s="11">
        <v>3.45</v>
      </c>
      <c r="P573" s="13">
        <f t="shared" si="61"/>
        <v>0.28985507246376813</v>
      </c>
      <c r="Q573" s="26">
        <f t="shared" si="56"/>
        <v>0</v>
      </c>
      <c r="R573" s="26">
        <f t="shared" si="57"/>
        <v>0</v>
      </c>
      <c r="S573" s="11">
        <v>2606.8683642419314</v>
      </c>
    </row>
    <row r="574" spans="1:19" x14ac:dyDescent="0.25">
      <c r="A574" s="1" t="s">
        <v>1287</v>
      </c>
      <c r="B574" s="3" t="s">
        <v>1089</v>
      </c>
      <c r="C574" s="3">
        <v>2</v>
      </c>
      <c r="D574" s="10" t="s">
        <v>1090</v>
      </c>
      <c r="E574" s="10" t="s">
        <v>1316</v>
      </c>
      <c r="F574" s="10" t="s">
        <v>1309</v>
      </c>
      <c r="G574" s="10" t="s">
        <v>1309</v>
      </c>
      <c r="H574" s="10">
        <v>2010</v>
      </c>
      <c r="I574" s="11">
        <v>1430</v>
      </c>
      <c r="J574" s="3" t="s">
        <v>1092</v>
      </c>
      <c r="K574" s="12">
        <v>1</v>
      </c>
      <c r="L574" s="12">
        <v>1</v>
      </c>
      <c r="M574" s="11">
        <v>0.64717900000000006</v>
      </c>
      <c r="N574" s="13">
        <f t="shared" si="60"/>
        <v>1.5451675656966619</v>
      </c>
      <c r="O574" s="11">
        <v>0.65876639999999997</v>
      </c>
      <c r="P574" s="13">
        <f t="shared" si="61"/>
        <v>1.5179887741694174</v>
      </c>
      <c r="Q574" s="26">
        <f t="shared" si="56"/>
        <v>2209.5896189462264</v>
      </c>
      <c r="R574" s="26">
        <f t="shared" si="57"/>
        <v>2170.7239470622667</v>
      </c>
      <c r="S574" s="11">
        <v>3483.9497210429922</v>
      </c>
    </row>
    <row r="575" spans="1:19" x14ac:dyDescent="0.25">
      <c r="A575" s="1" t="s">
        <v>1288</v>
      </c>
      <c r="B575" s="3" t="s">
        <v>1094</v>
      </c>
      <c r="C575" s="3">
        <v>2</v>
      </c>
      <c r="D575" s="10" t="s">
        <v>1090</v>
      </c>
      <c r="E575" s="10" t="s">
        <v>1317</v>
      </c>
      <c r="F575" s="10" t="s">
        <v>1318</v>
      </c>
      <c r="G575" s="10" t="s">
        <v>1309</v>
      </c>
      <c r="H575" s="10">
        <v>2007</v>
      </c>
      <c r="I575" s="11">
        <v>16.350000000000001</v>
      </c>
      <c r="J575" s="3" t="s">
        <v>1108</v>
      </c>
      <c r="K575" s="12">
        <f>40*52/12</f>
        <v>173.33333333333334</v>
      </c>
      <c r="L575" s="12">
        <v>1.0448899013026989</v>
      </c>
      <c r="M575" s="11">
        <v>1</v>
      </c>
      <c r="N575" s="13">
        <f t="shared" si="60"/>
        <v>1</v>
      </c>
      <c r="O575" s="11">
        <v>1</v>
      </c>
      <c r="P575" s="13">
        <f t="shared" si="61"/>
        <v>1</v>
      </c>
      <c r="Q575" s="26">
        <f t="shared" si="56"/>
        <v>2961.217980291849</v>
      </c>
      <c r="R575" s="26">
        <f t="shared" si="57"/>
        <v>2961.217980291849</v>
      </c>
      <c r="S575" s="11">
        <v>3895.5569763935237</v>
      </c>
    </row>
    <row r="576" spans="1:19" x14ac:dyDescent="0.25">
      <c r="A576" s="1" t="s">
        <v>1289</v>
      </c>
      <c r="B576" s="3"/>
      <c r="C576" s="3">
        <v>2</v>
      </c>
      <c r="D576" s="10"/>
      <c r="E576" s="10"/>
      <c r="F576" s="10"/>
      <c r="G576" s="10" t="s">
        <v>1309</v>
      </c>
      <c r="H576" s="10">
        <v>2010</v>
      </c>
      <c r="I576" s="11"/>
      <c r="J576" s="3"/>
      <c r="K576" s="12"/>
      <c r="L576" s="12"/>
      <c r="M576" s="11">
        <v>20.059275000000003</v>
      </c>
      <c r="N576" s="13">
        <f t="shared" si="60"/>
        <v>4.9852250392898041E-2</v>
      </c>
      <c r="O576" s="11">
        <v>16.565448960000001</v>
      </c>
      <c r="P576" s="13">
        <f t="shared" si="61"/>
        <v>6.0366610190563767E-2</v>
      </c>
      <c r="Q576" s="26">
        <f t="shared" si="56"/>
        <v>0</v>
      </c>
      <c r="R576" s="26">
        <f t="shared" si="57"/>
        <v>0</v>
      </c>
      <c r="S576" s="11">
        <v>631.18917202025534</v>
      </c>
    </row>
    <row r="577" spans="1:19" x14ac:dyDescent="0.25">
      <c r="A577" s="1" t="s">
        <v>1290</v>
      </c>
      <c r="B577" s="3"/>
      <c r="C577" s="3">
        <v>2</v>
      </c>
      <c r="D577" s="10"/>
      <c r="E577" s="10"/>
      <c r="F577" s="10"/>
      <c r="G577" s="10" t="s">
        <v>1309</v>
      </c>
      <c r="H577" s="10">
        <v>2010</v>
      </c>
      <c r="I577" s="11"/>
      <c r="J577" s="3"/>
      <c r="K577" s="12"/>
      <c r="L577" s="12"/>
      <c r="M577" s="11">
        <v>1586.7585000000001</v>
      </c>
      <c r="N577" s="13">
        <f t="shared" si="60"/>
        <v>6.3021562512505832E-4</v>
      </c>
      <c r="O577" s="11">
        <v>714.73338815</v>
      </c>
      <c r="P577" s="13">
        <f t="shared" si="61"/>
        <v>1.3991231088117736E-3</v>
      </c>
      <c r="Q577" s="26">
        <f t="shared" si="56"/>
        <v>0</v>
      </c>
      <c r="R577" s="26">
        <f t="shared" si="57"/>
        <v>0</v>
      </c>
      <c r="S577" s="11">
        <v>72.363809862815032</v>
      </c>
    </row>
    <row r="578" spans="1:19" x14ac:dyDescent="0.25">
      <c r="A578" s="1" t="s">
        <v>1291</v>
      </c>
      <c r="B578" s="3"/>
      <c r="C578" s="3">
        <v>2</v>
      </c>
      <c r="D578" s="10"/>
      <c r="E578" s="10"/>
      <c r="F578" s="10"/>
      <c r="G578" s="10" t="s">
        <v>1309</v>
      </c>
      <c r="H578" s="10">
        <v>2010</v>
      </c>
      <c r="I578" s="11"/>
      <c r="J578" s="3"/>
      <c r="K578" s="12"/>
      <c r="L578" s="12"/>
      <c r="M578" s="11">
        <v>96.905833330000007</v>
      </c>
      <c r="N578" s="13">
        <f t="shared" si="60"/>
        <v>1.0319296224352481E-2</v>
      </c>
      <c r="O578" s="11">
        <v>64.6590037</v>
      </c>
      <c r="P578" s="13">
        <f t="shared" si="61"/>
        <v>1.546575020920095E-2</v>
      </c>
      <c r="Q578" s="26">
        <f t="shared" ref="Q578:Q641" si="62">I578*K578*L578*N578</f>
        <v>0</v>
      </c>
      <c r="R578" s="26">
        <f t="shared" ref="R578:R641" si="63">I578*K578*L578*P578</f>
        <v>0</v>
      </c>
      <c r="S578" s="11">
        <v>194.34570579481965</v>
      </c>
    </row>
    <row r="579" spans="1:19" ht="30" x14ac:dyDescent="0.25">
      <c r="A579" s="1" t="s">
        <v>1292</v>
      </c>
      <c r="B579" s="3" t="s">
        <v>1089</v>
      </c>
      <c r="C579" s="3">
        <v>2</v>
      </c>
      <c r="D579" s="10" t="s">
        <v>1090</v>
      </c>
      <c r="E579" s="10" t="s">
        <v>1319</v>
      </c>
      <c r="F579" s="10" t="s">
        <v>1310</v>
      </c>
      <c r="G579" s="10" t="s">
        <v>1310</v>
      </c>
      <c r="H579" s="10">
        <v>2010</v>
      </c>
      <c r="I579" s="11">
        <v>1883</v>
      </c>
      <c r="J579" s="3" t="s">
        <v>1092</v>
      </c>
      <c r="K579" s="12">
        <v>1</v>
      </c>
      <c r="L579" s="12">
        <v>1</v>
      </c>
      <c r="M579" s="11">
        <v>2.5820603199999992</v>
      </c>
      <c r="N579" s="13">
        <f t="shared" si="60"/>
        <v>0.38728762153782692</v>
      </c>
      <c r="O579" s="11">
        <v>2.8956592100000003</v>
      </c>
      <c r="P579" s="13">
        <f t="shared" si="61"/>
        <v>0.34534450619967805</v>
      </c>
      <c r="Q579" s="26">
        <f t="shared" si="62"/>
        <v>729.26259135572809</v>
      </c>
      <c r="R579" s="26">
        <f t="shared" si="63"/>
        <v>650.28370517399378</v>
      </c>
      <c r="S579" s="11">
        <v>557.07769153231732</v>
      </c>
    </row>
    <row r="580" spans="1:19" x14ac:dyDescent="0.25">
      <c r="A580" s="1" t="s">
        <v>1293</v>
      </c>
      <c r="B580" s="3"/>
      <c r="C580" s="3">
        <v>2</v>
      </c>
      <c r="D580" s="10"/>
      <c r="E580" s="10"/>
      <c r="F580" s="10"/>
      <c r="G580" s="10" t="s">
        <v>1309</v>
      </c>
      <c r="H580" s="10">
        <v>2010</v>
      </c>
      <c r="I580" s="11"/>
      <c r="J580" s="3"/>
      <c r="K580" s="12"/>
      <c r="L580" s="12"/>
      <c r="M580" s="11">
        <v>18612.916667000005</v>
      </c>
      <c r="N580" s="13">
        <f t="shared" si="60"/>
        <v>5.3726131046025797E-5</v>
      </c>
      <c r="O580" s="11">
        <v>7141.4672129</v>
      </c>
      <c r="P580" s="13">
        <f t="shared" si="61"/>
        <v>1.4002724792933985E-4</v>
      </c>
      <c r="Q580" s="26">
        <f t="shared" si="62"/>
        <v>0</v>
      </c>
      <c r="R580" s="26">
        <f t="shared" si="63"/>
        <v>0</v>
      </c>
      <c r="S580" s="11">
        <v>78.191229271380038</v>
      </c>
    </row>
    <row r="581" spans="1:19" x14ac:dyDescent="0.25">
      <c r="A581" s="1" t="s">
        <v>576</v>
      </c>
      <c r="B581" s="3"/>
      <c r="C581" s="3">
        <v>2</v>
      </c>
      <c r="D581" s="10"/>
      <c r="E581" s="10"/>
      <c r="F581" s="10"/>
      <c r="G581" s="10" t="s">
        <v>1309</v>
      </c>
      <c r="H581" s="10">
        <v>2010</v>
      </c>
      <c r="I581" s="11"/>
      <c r="J581" s="3"/>
      <c r="K581" s="12"/>
      <c r="L581" s="12"/>
      <c r="M581" s="11">
        <v>219.59</v>
      </c>
      <c r="N581" s="13">
        <f t="shared" si="60"/>
        <v>4.5539414363131286E-3</v>
      </c>
      <c r="O581" s="11">
        <v>113.57000000000001</v>
      </c>
      <c r="P581" s="13">
        <f t="shared" si="61"/>
        <v>8.805142203046578E-3</v>
      </c>
      <c r="Q581" s="26">
        <f t="shared" si="62"/>
        <v>0</v>
      </c>
      <c r="R581" s="26">
        <f t="shared" si="63"/>
        <v>0</v>
      </c>
      <c r="S581" s="11">
        <v>88.162356958876217</v>
      </c>
    </row>
    <row r="582" spans="1:19" x14ac:dyDescent="0.25">
      <c r="A582" s="1" t="s">
        <v>1294</v>
      </c>
      <c r="B582" s="3" t="s">
        <v>1094</v>
      </c>
      <c r="C582" s="3">
        <v>2</v>
      </c>
      <c r="D582" s="10" t="s">
        <v>1090</v>
      </c>
      <c r="E582" s="10" t="s">
        <v>1322</v>
      </c>
      <c r="F582" s="10" t="s">
        <v>1323</v>
      </c>
      <c r="G582" s="10" t="s">
        <v>1309</v>
      </c>
      <c r="H582" s="10">
        <v>2006</v>
      </c>
      <c r="I582" s="11">
        <v>736873</v>
      </c>
      <c r="J582" s="3" t="s">
        <v>1092</v>
      </c>
      <c r="K582" s="12">
        <v>1</v>
      </c>
      <c r="L582" s="12">
        <v>1.5675820331335162</v>
      </c>
      <c r="M582" s="11">
        <v>4797</v>
      </c>
      <c r="N582" s="13">
        <f t="shared" si="60"/>
        <v>2.0846362309776944E-4</v>
      </c>
      <c r="O582" s="11">
        <v>3863.3160409999996</v>
      </c>
      <c r="P582" s="13">
        <f t="shared" si="61"/>
        <v>2.5884498948244345E-4</v>
      </c>
      <c r="Q582" s="26">
        <f t="shared" si="62"/>
        <v>240.7981812593691</v>
      </c>
      <c r="R582" s="26">
        <f t="shared" si="63"/>
        <v>298.99414473018351</v>
      </c>
      <c r="S582" s="11">
        <v>69.240315970052464</v>
      </c>
    </row>
    <row r="583" spans="1:19" x14ac:dyDescent="0.25">
      <c r="A583" s="1" t="s">
        <v>1295</v>
      </c>
      <c r="B583" s="3" t="s">
        <v>1094</v>
      </c>
      <c r="C583" s="3">
        <v>2</v>
      </c>
      <c r="D583" s="10" t="s">
        <v>1090</v>
      </c>
      <c r="E583" s="10" t="s">
        <v>1320</v>
      </c>
      <c r="F583" s="10" t="s">
        <v>1321</v>
      </c>
      <c r="G583" s="10" t="s">
        <v>1309</v>
      </c>
      <c r="H583" s="10">
        <v>2002</v>
      </c>
      <c r="I583" s="11">
        <v>21673</v>
      </c>
      <c r="J583" s="3" t="s">
        <v>1092</v>
      </c>
      <c r="K583" s="12">
        <v>1</v>
      </c>
      <c r="L583" s="12"/>
      <c r="M583" s="10"/>
      <c r="N583" s="13"/>
      <c r="O583" s="10"/>
      <c r="P583" s="13"/>
      <c r="Q583" s="26">
        <f t="shared" si="62"/>
        <v>0</v>
      </c>
      <c r="R583" s="26">
        <f t="shared" si="63"/>
        <v>0</v>
      </c>
      <c r="S583" s="11">
        <v>0</v>
      </c>
    </row>
    <row r="584" spans="1:19" x14ac:dyDescent="0.25">
      <c r="A584" s="1" t="s">
        <v>1086</v>
      </c>
      <c r="B584" s="3"/>
      <c r="C584" s="17">
        <v>1</v>
      </c>
      <c r="D584" s="10"/>
      <c r="E584" s="10"/>
      <c r="F584" s="10"/>
      <c r="G584" s="18" t="s">
        <v>1328</v>
      </c>
      <c r="H584" s="10">
        <v>2010</v>
      </c>
      <c r="I584" s="11"/>
      <c r="J584" s="3"/>
      <c r="K584" s="12"/>
      <c r="L584" s="12"/>
      <c r="M584" s="11">
        <v>46.452460999999992</v>
      </c>
      <c r="N584" s="13">
        <f t="shared" ref="N584:N615" si="64">1/M584</f>
        <v>2.1527384738561004E-2</v>
      </c>
      <c r="O584" s="11">
        <v>39.35</v>
      </c>
      <c r="P584" s="13">
        <f t="shared" ref="P584:P593" si="65">1/O584</f>
        <v>2.5412960609911054E-2</v>
      </c>
      <c r="Q584" s="26">
        <f t="shared" si="62"/>
        <v>0</v>
      </c>
      <c r="R584" s="26">
        <f t="shared" si="63"/>
        <v>0</v>
      </c>
      <c r="S584" s="11">
        <v>25.599121336005211</v>
      </c>
    </row>
    <row r="585" spans="1:19" x14ac:dyDescent="0.25">
      <c r="A585" s="19" t="s">
        <v>1088</v>
      </c>
      <c r="B585" s="3"/>
      <c r="C585" s="17">
        <v>1</v>
      </c>
      <c r="D585" s="18"/>
      <c r="E585" s="18"/>
      <c r="F585" s="18"/>
      <c r="G585" s="18" t="s">
        <v>1328</v>
      </c>
      <c r="H585" s="18">
        <v>2010</v>
      </c>
      <c r="I585" s="20"/>
      <c r="J585" s="17"/>
      <c r="K585" s="21"/>
      <c r="L585" s="12"/>
      <c r="M585" s="11">
        <v>103.93644334999999</v>
      </c>
      <c r="N585" s="13">
        <f t="shared" si="64"/>
        <v>9.6212643781984873E-3</v>
      </c>
      <c r="O585" s="11">
        <v>44.564745209999998</v>
      </c>
      <c r="P585" s="13">
        <f t="shared" si="65"/>
        <v>2.2439262140684414E-2</v>
      </c>
      <c r="Q585" s="26">
        <f t="shared" si="62"/>
        <v>0</v>
      </c>
      <c r="R585" s="26">
        <f t="shared" si="63"/>
        <v>0</v>
      </c>
      <c r="S585" s="11">
        <v>307.05920447510942</v>
      </c>
    </row>
    <row r="586" spans="1:19" x14ac:dyDescent="0.25">
      <c r="A586" s="1" t="s">
        <v>1093</v>
      </c>
      <c r="B586" s="3" t="s">
        <v>1094</v>
      </c>
      <c r="C586" s="17">
        <v>1</v>
      </c>
      <c r="D586" s="10" t="s">
        <v>1090</v>
      </c>
      <c r="E586" s="10" t="s">
        <v>1329</v>
      </c>
      <c r="F586" s="10" t="s">
        <v>1330</v>
      </c>
      <c r="G586" s="18" t="s">
        <v>1328</v>
      </c>
      <c r="H586" s="10">
        <v>2008</v>
      </c>
      <c r="I586" s="11">
        <v>11835</v>
      </c>
      <c r="J586" s="3" t="s">
        <v>1092</v>
      </c>
      <c r="K586" s="12">
        <v>1</v>
      </c>
      <c r="L586" s="12">
        <v>1.0272194238078418</v>
      </c>
      <c r="M586" s="11">
        <v>74.385983329999988</v>
      </c>
      <c r="N586" s="13">
        <f t="shared" si="64"/>
        <v>1.3443392897875404E-2</v>
      </c>
      <c r="O586" s="11">
        <v>40.296392829999995</v>
      </c>
      <c r="P586" s="13">
        <f t="shared" si="65"/>
        <v>2.4816117021162168E-2</v>
      </c>
      <c r="Q586" s="26">
        <f t="shared" si="62"/>
        <v>163.43323481835071</v>
      </c>
      <c r="R586" s="26">
        <f t="shared" si="63"/>
        <v>301.69305555595582</v>
      </c>
      <c r="S586" s="11">
        <v>304.96239438678407</v>
      </c>
    </row>
    <row r="587" spans="1:19" x14ac:dyDescent="0.25">
      <c r="A587" s="1" t="s">
        <v>1097</v>
      </c>
      <c r="B587" s="3"/>
      <c r="C587" s="17">
        <v>1</v>
      </c>
      <c r="D587" s="10"/>
      <c r="E587" s="10"/>
      <c r="F587" s="10"/>
      <c r="G587" s="18" t="s">
        <v>1328</v>
      </c>
      <c r="H587" s="10">
        <v>2010</v>
      </c>
      <c r="I587" s="11"/>
      <c r="J587" s="3"/>
      <c r="K587" s="12"/>
      <c r="L587" s="12"/>
      <c r="M587" s="11">
        <v>0.75504499999999997</v>
      </c>
      <c r="N587" s="13">
        <f t="shared" si="64"/>
        <v>1.3244243720572946</v>
      </c>
      <c r="O587" s="11">
        <v>0.71524807999999995</v>
      </c>
      <c r="P587" s="13">
        <f t="shared" si="65"/>
        <v>1.3981163011300919</v>
      </c>
      <c r="Q587" s="26">
        <f t="shared" si="62"/>
        <v>0</v>
      </c>
      <c r="R587" s="26">
        <f t="shared" si="63"/>
        <v>0</v>
      </c>
      <c r="S587" s="11">
        <v>3211.8910321277767</v>
      </c>
    </row>
    <row r="588" spans="1:19" x14ac:dyDescent="0.25">
      <c r="A588" s="1" t="s">
        <v>1098</v>
      </c>
      <c r="B588" s="3" t="s">
        <v>1094</v>
      </c>
      <c r="C588" s="17">
        <v>1</v>
      </c>
      <c r="D588" s="10" t="s">
        <v>1090</v>
      </c>
      <c r="E588" s="10" t="s">
        <v>1331</v>
      </c>
      <c r="F588" s="10" t="s">
        <v>1332</v>
      </c>
      <c r="G588" s="18" t="s">
        <v>1328</v>
      </c>
      <c r="H588" s="10">
        <v>1999</v>
      </c>
      <c r="I588" s="11">
        <v>43733900</v>
      </c>
      <c r="J588" s="3" t="s">
        <v>1092</v>
      </c>
      <c r="K588" s="12">
        <v>1</v>
      </c>
      <c r="L588" s="12">
        <v>149.73522602442796</v>
      </c>
      <c r="M588" s="11">
        <v>91.905720340000002</v>
      </c>
      <c r="N588" s="13">
        <f t="shared" si="64"/>
        <v>1.0880715545240892E-2</v>
      </c>
      <c r="O588" s="11">
        <v>69.201528690000004</v>
      </c>
      <c r="P588" s="13">
        <f t="shared" si="65"/>
        <v>1.4450547826474612E-2</v>
      </c>
      <c r="Q588" s="26">
        <f t="shared" si="62"/>
        <v>71252424.519430399</v>
      </c>
      <c r="R588" s="26">
        <f t="shared" si="63"/>
        <v>94629490.495287627</v>
      </c>
      <c r="S588" s="11">
        <v>244.1447037302095</v>
      </c>
    </row>
    <row r="589" spans="1:19" x14ac:dyDescent="0.25">
      <c r="A589" s="1" t="s">
        <v>1099</v>
      </c>
      <c r="B589" s="3"/>
      <c r="C589" s="17">
        <v>1</v>
      </c>
      <c r="D589" s="10"/>
      <c r="E589" s="10"/>
      <c r="F589" s="10"/>
      <c r="G589" s="18" t="s">
        <v>1328</v>
      </c>
      <c r="H589" s="10">
        <v>2010</v>
      </c>
      <c r="I589" s="11"/>
      <c r="J589" s="3"/>
      <c r="K589" s="12"/>
      <c r="L589" s="12"/>
      <c r="M589" s="11">
        <v>2.7</v>
      </c>
      <c r="N589" s="13">
        <f t="shared" si="64"/>
        <v>0.37037037037037035</v>
      </c>
      <c r="O589" s="11">
        <v>1.7926350200000001</v>
      </c>
      <c r="P589" s="13">
        <f t="shared" si="65"/>
        <v>0.55783803665734477</v>
      </c>
      <c r="Q589" s="26">
        <f t="shared" si="62"/>
        <v>0</v>
      </c>
      <c r="R589" s="26">
        <f t="shared" si="63"/>
        <v>0</v>
      </c>
      <c r="S589" s="11">
        <v>1055.741816111271</v>
      </c>
    </row>
    <row r="590" spans="1:19" x14ac:dyDescent="0.25">
      <c r="A590" s="14" t="s">
        <v>1100</v>
      </c>
      <c r="B590" s="3" t="s">
        <v>1089</v>
      </c>
      <c r="C590" s="3">
        <v>1</v>
      </c>
      <c r="D590" s="10" t="s">
        <v>1090</v>
      </c>
      <c r="E590" s="10" t="s">
        <v>1333</v>
      </c>
      <c r="F590" s="10" t="s">
        <v>1328</v>
      </c>
      <c r="G590" s="10" t="s">
        <v>1328</v>
      </c>
      <c r="H590" s="10">
        <v>2010</v>
      </c>
      <c r="I590" s="11">
        <v>1000</v>
      </c>
      <c r="J590" s="3" t="s">
        <v>1092</v>
      </c>
      <c r="K590" s="12">
        <v>1</v>
      </c>
      <c r="L590" s="12">
        <v>1</v>
      </c>
      <c r="M590" s="11">
        <v>3.8962951500000003</v>
      </c>
      <c r="N590" s="13">
        <f t="shared" si="64"/>
        <v>0.25665406790345435</v>
      </c>
      <c r="O590" s="11">
        <v>2.2394681800000003</v>
      </c>
      <c r="P590" s="13">
        <f t="shared" si="65"/>
        <v>0.44653458751086156</v>
      </c>
      <c r="Q590" s="26">
        <f t="shared" si="62"/>
        <v>256.65406790345435</v>
      </c>
      <c r="R590" s="26">
        <f t="shared" si="63"/>
        <v>446.53458751086157</v>
      </c>
      <c r="S590" s="11">
        <v>580.73104387777664</v>
      </c>
    </row>
    <row r="591" spans="1:19" x14ac:dyDescent="0.25">
      <c r="A591" s="1" t="s">
        <v>1102</v>
      </c>
      <c r="B591" s="3"/>
      <c r="C591" s="17">
        <v>1</v>
      </c>
      <c r="D591" s="10"/>
      <c r="E591" s="10"/>
      <c r="F591" s="10"/>
      <c r="G591" s="18" t="s">
        <v>1328</v>
      </c>
      <c r="H591" s="10">
        <v>2010</v>
      </c>
      <c r="I591" s="11"/>
      <c r="J591" s="3"/>
      <c r="K591" s="12"/>
      <c r="L591" s="12"/>
      <c r="M591" s="11">
        <v>373.66050000000007</v>
      </c>
      <c r="N591" s="13">
        <f t="shared" si="64"/>
        <v>2.6762261464618278E-3</v>
      </c>
      <c r="O591" s="11">
        <v>205.75132758999999</v>
      </c>
      <c r="P591" s="13">
        <f t="shared" si="65"/>
        <v>4.8602359543103253E-3</v>
      </c>
      <c r="Q591" s="26">
        <f t="shared" si="62"/>
        <v>0</v>
      </c>
      <c r="R591" s="26">
        <f t="shared" si="63"/>
        <v>0</v>
      </c>
      <c r="S591" s="11">
        <v>176.84532074964469</v>
      </c>
    </row>
    <row r="592" spans="1:19" x14ac:dyDescent="0.25">
      <c r="A592" s="1" t="s">
        <v>1103</v>
      </c>
      <c r="B592" s="3" t="s">
        <v>1094</v>
      </c>
      <c r="C592" s="17">
        <v>1</v>
      </c>
      <c r="D592" s="10" t="s">
        <v>1090</v>
      </c>
      <c r="E592" s="10" t="s">
        <v>1331</v>
      </c>
      <c r="F592" s="10" t="s">
        <v>1332</v>
      </c>
      <c r="G592" s="18" t="s">
        <v>1328</v>
      </c>
      <c r="H592" s="10">
        <v>2006</v>
      </c>
      <c r="I592" s="11">
        <v>739.2</v>
      </c>
      <c r="J592" s="3" t="s">
        <v>1104</v>
      </c>
      <c r="K592" s="12">
        <v>4.333333333333333</v>
      </c>
      <c r="L592" s="12">
        <v>1.1775830770702294</v>
      </c>
      <c r="M592" s="11">
        <v>1.09016</v>
      </c>
      <c r="N592" s="13">
        <f t="shared" si="64"/>
        <v>0.91729654362662361</v>
      </c>
      <c r="O592" s="11">
        <v>1.5303854100000001</v>
      </c>
      <c r="P592" s="13">
        <f t="shared" si="65"/>
        <v>0.65343017090054456</v>
      </c>
      <c r="Q592" s="26">
        <f t="shared" si="62"/>
        <v>3460.0738538116962</v>
      </c>
      <c r="R592" s="26">
        <f t="shared" si="63"/>
        <v>2464.7608947548438</v>
      </c>
      <c r="S592" s="11">
        <v>3569.1211671599522</v>
      </c>
    </row>
    <row r="593" spans="1:19" x14ac:dyDescent="0.25">
      <c r="A593" s="1" t="s">
        <v>1105</v>
      </c>
      <c r="B593" s="3" t="s">
        <v>1094</v>
      </c>
      <c r="C593" s="17">
        <v>1</v>
      </c>
      <c r="D593" s="10" t="s">
        <v>1090</v>
      </c>
      <c r="E593" s="10" t="s">
        <v>1331</v>
      </c>
      <c r="F593" s="10" t="s">
        <v>1332</v>
      </c>
      <c r="G593" s="18" t="s">
        <v>1328</v>
      </c>
      <c r="H593" s="10">
        <v>2002</v>
      </c>
      <c r="I593" s="11">
        <v>7.26</v>
      </c>
      <c r="J593" s="3" t="s">
        <v>1108</v>
      </c>
      <c r="K593" s="12">
        <f>40*52/12</f>
        <v>173.33333333333334</v>
      </c>
      <c r="L593" s="12">
        <v>1.11568044180568</v>
      </c>
      <c r="M593" s="11">
        <v>0.75504499999999997</v>
      </c>
      <c r="N593" s="13">
        <f t="shared" si="64"/>
        <v>1.3244243720572946</v>
      </c>
      <c r="O593" s="11">
        <v>0.85223572999999997</v>
      </c>
      <c r="P593" s="13">
        <f t="shared" si="65"/>
        <v>1.1733842701009496</v>
      </c>
      <c r="Q593" s="26">
        <f t="shared" si="62"/>
        <v>1859.455089389729</v>
      </c>
      <c r="R593" s="26">
        <f t="shared" si="63"/>
        <v>1647.3989748919209</v>
      </c>
      <c r="S593" s="11">
        <v>3694.328097556765</v>
      </c>
    </row>
    <row r="594" spans="1:19" x14ac:dyDescent="0.25">
      <c r="A594" s="1" t="s">
        <v>1106</v>
      </c>
      <c r="B594" s="3"/>
      <c r="C594" s="17">
        <v>1</v>
      </c>
      <c r="D594" s="10"/>
      <c r="E594" s="10"/>
      <c r="F594" s="10"/>
      <c r="G594" s="18" t="s">
        <v>1328</v>
      </c>
      <c r="H594" s="10">
        <v>2010</v>
      </c>
      <c r="I594" s="11"/>
      <c r="J594" s="3"/>
      <c r="K594" s="12"/>
      <c r="L594" s="12">
        <v>0.92188042823038896</v>
      </c>
      <c r="M594" s="11">
        <v>0.80259999999999998</v>
      </c>
      <c r="N594" s="13">
        <f t="shared" si="64"/>
        <v>1.2459506603538499</v>
      </c>
      <c r="O594" s="11"/>
      <c r="P594" s="13"/>
      <c r="Q594" s="26">
        <f t="shared" si="62"/>
        <v>0</v>
      </c>
      <c r="R594" s="26">
        <f t="shared" si="63"/>
        <v>0</v>
      </c>
      <c r="S594" s="11">
        <v>285.17166641042684</v>
      </c>
    </row>
    <row r="595" spans="1:19" x14ac:dyDescent="0.25">
      <c r="A595" s="1" t="s">
        <v>1107</v>
      </c>
      <c r="B595" s="3" t="s">
        <v>1094</v>
      </c>
      <c r="C595" s="17">
        <v>1</v>
      </c>
      <c r="D595" s="10" t="s">
        <v>1110</v>
      </c>
      <c r="E595" s="10" t="s">
        <v>1331</v>
      </c>
      <c r="F595" s="10" t="s">
        <v>1332</v>
      </c>
      <c r="G595" s="18" t="s">
        <v>1328</v>
      </c>
      <c r="H595" s="10">
        <v>2007</v>
      </c>
      <c r="I595" s="11">
        <v>6</v>
      </c>
      <c r="J595" s="3" t="s">
        <v>1108</v>
      </c>
      <c r="K595" s="12">
        <f>40*52/12</f>
        <v>173.33333333333334</v>
      </c>
      <c r="L595" s="12">
        <f>L594</f>
        <v>0.92188042823038896</v>
      </c>
      <c r="M595" s="11">
        <v>1</v>
      </c>
      <c r="N595" s="13">
        <f t="shared" si="64"/>
        <v>1</v>
      </c>
      <c r="O595" s="11">
        <v>0.72561970999999992</v>
      </c>
      <c r="P595" s="13">
        <f t="shared" ref="P595:P626" si="66">1/O595</f>
        <v>1.3781323553077136</v>
      </c>
      <c r="Q595" s="26">
        <f t="shared" si="62"/>
        <v>958.7556453596045</v>
      </c>
      <c r="R595" s="26">
        <f t="shared" si="63"/>
        <v>1321.2921757039987</v>
      </c>
      <c r="S595" s="11">
        <v>2043.4361861435893</v>
      </c>
    </row>
    <row r="596" spans="1:19" x14ac:dyDescent="0.25">
      <c r="A596" s="1" t="s">
        <v>1109</v>
      </c>
      <c r="B596" s="3" t="s">
        <v>1094</v>
      </c>
      <c r="C596" s="17">
        <v>1</v>
      </c>
      <c r="D596" s="10" t="s">
        <v>1110</v>
      </c>
      <c r="E596" s="10" t="s">
        <v>1331</v>
      </c>
      <c r="F596" s="10" t="s">
        <v>1332</v>
      </c>
      <c r="G596" s="18" t="s">
        <v>1328</v>
      </c>
      <c r="H596" s="10">
        <v>2006</v>
      </c>
      <c r="I596" s="11">
        <v>119</v>
      </c>
      <c r="J596" s="3" t="s">
        <v>1092</v>
      </c>
      <c r="K596" s="12">
        <v>1</v>
      </c>
      <c r="L596" s="12">
        <v>1.16583016153694</v>
      </c>
      <c r="M596" s="10">
        <v>0.38</v>
      </c>
      <c r="N596" s="13">
        <f t="shared" si="64"/>
        <v>2.6315789473684212</v>
      </c>
      <c r="O596" s="11">
        <v>0.32676654585390003</v>
      </c>
      <c r="P596" s="13">
        <f t="shared" si="66"/>
        <v>3.0602887984962455</v>
      </c>
      <c r="Q596" s="26">
        <f t="shared" si="62"/>
        <v>365.08891900762075</v>
      </c>
      <c r="R596" s="26">
        <f t="shared" si="63"/>
        <v>424.56546113176734</v>
      </c>
      <c r="S596" s="11">
        <v>1248.4494038199671</v>
      </c>
    </row>
    <row r="597" spans="1:19" x14ac:dyDescent="0.25">
      <c r="A597" s="1" t="s">
        <v>1111</v>
      </c>
      <c r="B597" s="3" t="s">
        <v>1094</v>
      </c>
      <c r="C597" s="17">
        <v>1</v>
      </c>
      <c r="D597" s="10" t="s">
        <v>1090</v>
      </c>
      <c r="E597" s="10" t="s">
        <v>1334</v>
      </c>
      <c r="F597" s="10" t="s">
        <v>1335</v>
      </c>
      <c r="G597" s="18" t="s">
        <v>1328</v>
      </c>
      <c r="H597" s="10">
        <v>2008</v>
      </c>
      <c r="I597" s="11">
        <v>2032</v>
      </c>
      <c r="J597" s="3" t="s">
        <v>1092</v>
      </c>
      <c r="K597" s="12">
        <v>1</v>
      </c>
      <c r="L597" s="12">
        <v>1.1341669735955171</v>
      </c>
      <c r="M597" s="11">
        <v>69.649291669999997</v>
      </c>
      <c r="N597" s="13">
        <f t="shared" si="64"/>
        <v>1.4357647809801481E-2</v>
      </c>
      <c r="O597" s="11">
        <v>28.269398540000005</v>
      </c>
      <c r="P597" s="13">
        <f t="shared" si="66"/>
        <v>3.5373939724435317E-2</v>
      </c>
      <c r="Q597" s="26">
        <f t="shared" si="62"/>
        <v>33.089026967646269</v>
      </c>
      <c r="R597" s="26">
        <f t="shared" si="63"/>
        <v>81.523746855991305</v>
      </c>
      <c r="S597" s="11">
        <v>48.449289300404331</v>
      </c>
    </row>
    <row r="598" spans="1:19" x14ac:dyDescent="0.25">
      <c r="A598" s="1" t="s">
        <v>1112</v>
      </c>
      <c r="B598" s="3"/>
      <c r="C598" s="17">
        <v>1</v>
      </c>
      <c r="D598" s="10"/>
      <c r="E598" s="10"/>
      <c r="F598" s="10"/>
      <c r="G598" s="18" t="s">
        <v>1328</v>
      </c>
      <c r="H598" s="10">
        <v>2010</v>
      </c>
      <c r="I598" s="11"/>
      <c r="J598" s="3"/>
      <c r="K598" s="12"/>
      <c r="L598" s="12"/>
      <c r="M598" s="11">
        <v>2</v>
      </c>
      <c r="N598" s="13">
        <f t="shared" si="64"/>
        <v>0.5</v>
      </c>
      <c r="O598" s="11">
        <v>1.3199999999999998</v>
      </c>
      <c r="P598" s="13">
        <f t="shared" si="66"/>
        <v>0.75757575757575768</v>
      </c>
      <c r="Q598" s="26">
        <f t="shared" si="62"/>
        <v>0</v>
      </c>
      <c r="R598" s="26">
        <f t="shared" si="63"/>
        <v>0</v>
      </c>
      <c r="S598" s="11">
        <v>1304.9294454372512</v>
      </c>
    </row>
    <row r="599" spans="1:19" x14ac:dyDescent="0.25">
      <c r="A599" s="1" t="s">
        <v>1113</v>
      </c>
      <c r="B599" s="3" t="s">
        <v>1094</v>
      </c>
      <c r="C599" s="17">
        <v>1</v>
      </c>
      <c r="D599" s="10" t="s">
        <v>1110</v>
      </c>
      <c r="E599" s="10" t="s">
        <v>1331</v>
      </c>
      <c r="F599" s="10" t="s">
        <v>1332</v>
      </c>
      <c r="G599" s="18" t="s">
        <v>1328</v>
      </c>
      <c r="H599" s="10">
        <v>2004</v>
      </c>
      <c r="I599" s="11">
        <v>288857</v>
      </c>
      <c r="J599" s="3" t="s">
        <v>1092</v>
      </c>
      <c r="K599" s="12">
        <v>1</v>
      </c>
      <c r="L599" s="12">
        <v>2.1150643361594819</v>
      </c>
      <c r="M599" s="11">
        <v>2978.5099999999998</v>
      </c>
      <c r="N599" s="13">
        <f t="shared" si="64"/>
        <v>3.3573833896814183E-4</v>
      </c>
      <c r="O599" s="11">
        <v>1248.7872118999999</v>
      </c>
      <c r="P599" s="13">
        <f t="shared" si="66"/>
        <v>8.0077693819311608E-4</v>
      </c>
      <c r="Q599" s="26">
        <f t="shared" si="62"/>
        <v>205.11972058177398</v>
      </c>
      <c r="R599" s="26">
        <f t="shared" si="63"/>
        <v>489.23558243399361</v>
      </c>
      <c r="S599" s="11">
        <v>413.88419760354373</v>
      </c>
    </row>
    <row r="600" spans="1:19" x14ac:dyDescent="0.25">
      <c r="A600" s="14" t="s">
        <v>1114</v>
      </c>
      <c r="B600" s="3" t="s">
        <v>1089</v>
      </c>
      <c r="C600" s="17">
        <v>1</v>
      </c>
      <c r="D600" s="10" t="s">
        <v>1090</v>
      </c>
      <c r="E600" s="10" t="s">
        <v>1333</v>
      </c>
      <c r="F600" s="10" t="s">
        <v>1328</v>
      </c>
      <c r="G600" s="10" t="s">
        <v>1328</v>
      </c>
      <c r="H600" s="10">
        <v>2009</v>
      </c>
      <c r="I600" s="11">
        <v>1982</v>
      </c>
      <c r="J600" s="3" t="s">
        <v>1092</v>
      </c>
      <c r="K600" s="12">
        <v>1</v>
      </c>
      <c r="L600" s="12">
        <v>1.0207986688640638</v>
      </c>
      <c r="M600" s="11">
        <v>0.75504499999999997</v>
      </c>
      <c r="N600" s="13">
        <f t="shared" si="64"/>
        <v>1.3244243720572946</v>
      </c>
      <c r="O600" s="11">
        <v>0.86384517999999999</v>
      </c>
      <c r="P600" s="13">
        <f t="shared" si="66"/>
        <v>1.1576148401962492</v>
      </c>
      <c r="Q600" s="26">
        <f t="shared" si="62"/>
        <v>2679.6058005662899</v>
      </c>
      <c r="R600" s="26">
        <f t="shared" si="63"/>
        <v>2342.112925476501</v>
      </c>
      <c r="S600" s="11">
        <v>3404.87230462454</v>
      </c>
    </row>
    <row r="601" spans="1:19" x14ac:dyDescent="0.25">
      <c r="A601" s="1" t="s">
        <v>1115</v>
      </c>
      <c r="B601" s="3"/>
      <c r="C601" s="17">
        <v>1</v>
      </c>
      <c r="D601" s="10"/>
      <c r="E601" s="10"/>
      <c r="F601" s="10"/>
      <c r="G601" s="18" t="s">
        <v>1328</v>
      </c>
      <c r="H601" s="10">
        <v>2010</v>
      </c>
      <c r="I601" s="11"/>
      <c r="J601" s="3"/>
      <c r="K601" s="12"/>
      <c r="L601" s="12"/>
      <c r="M601" s="11">
        <v>2</v>
      </c>
      <c r="N601" s="13">
        <f t="shared" si="64"/>
        <v>0.5</v>
      </c>
      <c r="O601" s="11">
        <v>1.22264258</v>
      </c>
      <c r="P601" s="13">
        <f t="shared" si="66"/>
        <v>0.81790051840007072</v>
      </c>
      <c r="Q601" s="26">
        <f t="shared" si="62"/>
        <v>0</v>
      </c>
      <c r="R601" s="26">
        <f t="shared" si="63"/>
        <v>0</v>
      </c>
      <c r="S601" s="11">
        <v>373.71087139631032</v>
      </c>
    </row>
    <row r="602" spans="1:19" x14ac:dyDescent="0.25">
      <c r="A602" s="1" t="s">
        <v>1116</v>
      </c>
      <c r="B602" s="3"/>
      <c r="C602" s="17">
        <v>1</v>
      </c>
      <c r="D602" s="10"/>
      <c r="E602" s="10"/>
      <c r="F602" s="10"/>
      <c r="G602" s="18" t="s">
        <v>1328</v>
      </c>
      <c r="H602" s="10">
        <v>2010</v>
      </c>
      <c r="I602" s="11"/>
      <c r="J602" s="3"/>
      <c r="K602" s="12"/>
      <c r="L602" s="12"/>
      <c r="M602" s="11">
        <v>495.27702157000004</v>
      </c>
      <c r="N602" s="13">
        <f t="shared" si="64"/>
        <v>2.0190720676482362E-3</v>
      </c>
      <c r="O602" s="11">
        <v>232.92316291000003</v>
      </c>
      <c r="P602" s="13">
        <f t="shared" si="66"/>
        <v>4.2932612948691296E-3</v>
      </c>
      <c r="Q602" s="26">
        <f t="shared" si="62"/>
        <v>0</v>
      </c>
      <c r="R602" s="26">
        <f t="shared" si="63"/>
        <v>0</v>
      </c>
      <c r="S602" s="11">
        <v>55.576408452846842</v>
      </c>
    </row>
    <row r="603" spans="1:19" x14ac:dyDescent="0.25">
      <c r="A603" s="1" t="s">
        <v>1117</v>
      </c>
      <c r="B603" s="3"/>
      <c r="C603" s="17">
        <v>1</v>
      </c>
      <c r="D603" s="10"/>
      <c r="E603" s="10"/>
      <c r="F603" s="10"/>
      <c r="G603" s="18" t="s">
        <v>1328</v>
      </c>
      <c r="H603" s="10">
        <v>2010</v>
      </c>
      <c r="I603" s="11"/>
      <c r="J603" s="3"/>
      <c r="K603" s="12"/>
      <c r="L603" s="12"/>
      <c r="M603" s="11">
        <v>45.725812119999986</v>
      </c>
      <c r="N603" s="13">
        <f t="shared" si="64"/>
        <v>2.1869485825110377E-2</v>
      </c>
      <c r="O603" s="11">
        <v>18.11014836</v>
      </c>
      <c r="P603" s="13">
        <f t="shared" si="66"/>
        <v>5.5217659188740074E-2</v>
      </c>
      <c r="Q603" s="26">
        <f t="shared" si="62"/>
        <v>0</v>
      </c>
      <c r="R603" s="26">
        <f t="shared" si="63"/>
        <v>0</v>
      </c>
      <c r="S603" s="11">
        <v>164.00176451954809</v>
      </c>
    </row>
    <row r="604" spans="1:19" x14ac:dyDescent="0.25">
      <c r="A604" s="14" t="s">
        <v>1118</v>
      </c>
      <c r="B604" s="3" t="s">
        <v>1089</v>
      </c>
      <c r="C604" s="17">
        <v>1</v>
      </c>
      <c r="D604" s="10" t="s">
        <v>1090</v>
      </c>
      <c r="E604" s="10" t="s">
        <v>1336</v>
      </c>
      <c r="F604" s="10" t="s">
        <v>1328</v>
      </c>
      <c r="G604" s="10" t="s">
        <v>1328</v>
      </c>
      <c r="H604" s="10">
        <v>2009</v>
      </c>
      <c r="I604" s="11">
        <v>1285.9269999999999</v>
      </c>
      <c r="J604" s="3" t="s">
        <v>1092</v>
      </c>
      <c r="K604" s="12">
        <v>1</v>
      </c>
      <c r="L604" s="12">
        <v>1.089315206267464</v>
      </c>
      <c r="M604" s="11">
        <v>7.0166666700000011</v>
      </c>
      <c r="N604" s="13">
        <f t="shared" si="64"/>
        <v>0.1425178146591364</v>
      </c>
      <c r="O604" s="11">
        <v>2.8803365700000008</v>
      </c>
      <c r="P604" s="13">
        <f t="shared" si="66"/>
        <v>0.3471816489834727</v>
      </c>
      <c r="Q604" s="26">
        <f t="shared" si="62"/>
        <v>199.63608093840105</v>
      </c>
      <c r="R604" s="26">
        <f t="shared" si="63"/>
        <v>486.32505306485791</v>
      </c>
      <c r="S604" s="11">
        <v>111.18474684335854</v>
      </c>
    </row>
    <row r="605" spans="1:19" x14ac:dyDescent="0.25">
      <c r="A605" s="1" t="s">
        <v>1119</v>
      </c>
      <c r="B605" s="3"/>
      <c r="C605" s="17">
        <v>1</v>
      </c>
      <c r="D605" s="10"/>
      <c r="E605" s="10"/>
      <c r="F605" s="10"/>
      <c r="G605" s="18" t="s">
        <v>1328</v>
      </c>
      <c r="H605" s="10">
        <v>2010</v>
      </c>
      <c r="I605" s="11"/>
      <c r="J605" s="3"/>
      <c r="K605" s="12"/>
      <c r="L605" s="12"/>
      <c r="M605" s="11">
        <v>1.4767000000000001</v>
      </c>
      <c r="N605" s="13">
        <f t="shared" si="64"/>
        <v>0.67718561657750387</v>
      </c>
      <c r="O605" s="11">
        <v>0.75712074000000007</v>
      </c>
      <c r="P605" s="13">
        <f t="shared" si="66"/>
        <v>1.3207932990978426</v>
      </c>
      <c r="Q605" s="26">
        <f t="shared" si="62"/>
        <v>0</v>
      </c>
      <c r="R605" s="26">
        <f t="shared" si="63"/>
        <v>0</v>
      </c>
      <c r="S605" s="11">
        <v>312.51645399141671</v>
      </c>
    </row>
    <row r="606" spans="1:19" x14ac:dyDescent="0.25">
      <c r="A606" s="1" t="s">
        <v>1120</v>
      </c>
      <c r="B606" s="3" t="s">
        <v>1094</v>
      </c>
      <c r="C606" s="17">
        <v>1</v>
      </c>
      <c r="D606" s="10" t="s">
        <v>1090</v>
      </c>
      <c r="E606" s="10" t="s">
        <v>1331</v>
      </c>
      <c r="F606" s="10" t="s">
        <v>1332</v>
      </c>
      <c r="G606" s="18" t="s">
        <v>1328</v>
      </c>
      <c r="H606" s="10">
        <v>2007</v>
      </c>
      <c r="I606" s="11">
        <v>3.55</v>
      </c>
      <c r="J606" s="3" t="s">
        <v>1108</v>
      </c>
      <c r="K606" s="12">
        <f>40*52/12</f>
        <v>173.33333333333334</v>
      </c>
      <c r="L606" s="12">
        <v>1.3374292052206109</v>
      </c>
      <c r="M606" s="11">
        <v>6.7936211600000007</v>
      </c>
      <c r="N606" s="13">
        <f t="shared" si="64"/>
        <v>0.14719690374963446</v>
      </c>
      <c r="O606" s="11">
        <v>3.28346194</v>
      </c>
      <c r="P606" s="13">
        <f t="shared" si="66"/>
        <v>0.30455659857595302</v>
      </c>
      <c r="Q606" s="26">
        <f t="shared" si="62"/>
        <v>121.13786617824144</v>
      </c>
      <c r="R606" s="26">
        <f t="shared" si="63"/>
        <v>250.63935138707572</v>
      </c>
      <c r="S606" s="11">
        <v>558.39688263029848</v>
      </c>
    </row>
    <row r="607" spans="1:19" x14ac:dyDescent="0.25">
      <c r="A607" s="14" t="s">
        <v>1121</v>
      </c>
      <c r="B607" s="3" t="s">
        <v>1089</v>
      </c>
      <c r="C607" s="17">
        <v>1</v>
      </c>
      <c r="D607" s="10" t="s">
        <v>1090</v>
      </c>
      <c r="E607" s="10" t="s">
        <v>1336</v>
      </c>
      <c r="F607" s="10" t="s">
        <v>1328</v>
      </c>
      <c r="G607" s="10" t="s">
        <v>1328</v>
      </c>
      <c r="H607" s="10">
        <v>2011</v>
      </c>
      <c r="I607" s="11">
        <v>615.78</v>
      </c>
      <c r="J607" s="3" t="s">
        <v>1092</v>
      </c>
      <c r="K607" s="12">
        <v>1</v>
      </c>
      <c r="L607" s="12">
        <v>0.93485129088120111</v>
      </c>
      <c r="M607" s="11">
        <v>1.7592267100000005</v>
      </c>
      <c r="N607" s="13">
        <f t="shared" si="64"/>
        <v>0.56843156957297436</v>
      </c>
      <c r="O607" s="11">
        <v>1.72642517</v>
      </c>
      <c r="P607" s="13">
        <f t="shared" si="66"/>
        <v>0.57923159218073728</v>
      </c>
      <c r="Q607" s="26">
        <f t="shared" si="62"/>
        <v>327.22486796418974</v>
      </c>
      <c r="R607" s="26">
        <f t="shared" si="63"/>
        <v>333.44203843994353</v>
      </c>
      <c r="S607" s="11">
        <v>520.25252716135435</v>
      </c>
    </row>
    <row r="608" spans="1:19" x14ac:dyDescent="0.25">
      <c r="A608" s="1" t="s">
        <v>1122</v>
      </c>
      <c r="B608" s="3"/>
      <c r="C608" s="17">
        <v>1</v>
      </c>
      <c r="D608" s="10"/>
      <c r="E608" s="10"/>
      <c r="F608" s="10"/>
      <c r="G608" s="18" t="s">
        <v>1328</v>
      </c>
      <c r="H608" s="10">
        <v>2010</v>
      </c>
      <c r="I608" s="11"/>
      <c r="J608" s="3"/>
      <c r="K608" s="12"/>
      <c r="L608" s="12"/>
      <c r="M608" s="11">
        <v>1.3635094699999997</v>
      </c>
      <c r="N608" s="13">
        <f t="shared" si="64"/>
        <v>0.73340158026185198</v>
      </c>
      <c r="O608" s="11">
        <v>0.83000000000000007</v>
      </c>
      <c r="P608" s="13">
        <f t="shared" si="66"/>
        <v>1.2048192771084336</v>
      </c>
      <c r="Q608" s="26">
        <f t="shared" si="62"/>
        <v>0</v>
      </c>
      <c r="R608" s="26">
        <f t="shared" si="63"/>
        <v>0</v>
      </c>
      <c r="S608" s="11">
        <v>2283.6415937859442</v>
      </c>
    </row>
    <row r="609" spans="1:19" x14ac:dyDescent="0.25">
      <c r="A609" s="14" t="s">
        <v>1123</v>
      </c>
      <c r="B609" s="3" t="s">
        <v>1089</v>
      </c>
      <c r="C609" s="17">
        <v>1</v>
      </c>
      <c r="D609" s="10" t="s">
        <v>1090</v>
      </c>
      <c r="E609" s="10" t="s">
        <v>1333</v>
      </c>
      <c r="F609" s="10" t="s">
        <v>1328</v>
      </c>
      <c r="G609" s="10" t="s">
        <v>1328</v>
      </c>
      <c r="H609" s="10">
        <v>2010</v>
      </c>
      <c r="I609" s="11">
        <v>355</v>
      </c>
      <c r="J609" s="3" t="s">
        <v>1092</v>
      </c>
      <c r="K609" s="12">
        <v>1</v>
      </c>
      <c r="L609" s="12">
        <v>1</v>
      </c>
      <c r="M609" s="11">
        <v>1.4773916699999998</v>
      </c>
      <c r="N609" s="13">
        <f t="shared" si="64"/>
        <v>0.67686857879738827</v>
      </c>
      <c r="O609" s="11">
        <v>0.67366442999999998</v>
      </c>
      <c r="P609" s="13">
        <f t="shared" si="66"/>
        <v>1.4844185850810026</v>
      </c>
      <c r="Q609" s="26">
        <f t="shared" si="62"/>
        <v>240.28834547307284</v>
      </c>
      <c r="R609" s="26">
        <f t="shared" si="63"/>
        <v>526.9685977037559</v>
      </c>
      <c r="S609" s="11">
        <v>405.21336977693704</v>
      </c>
    </row>
    <row r="610" spans="1:19" x14ac:dyDescent="0.25">
      <c r="A610" s="1" t="s">
        <v>1124</v>
      </c>
      <c r="B610" s="3" t="s">
        <v>1094</v>
      </c>
      <c r="C610" s="17">
        <v>1</v>
      </c>
      <c r="D610" s="10" t="s">
        <v>1110</v>
      </c>
      <c r="E610" s="10" t="s">
        <v>1331</v>
      </c>
      <c r="F610" s="10" t="s">
        <v>1332</v>
      </c>
      <c r="G610" s="18" t="s">
        <v>1328</v>
      </c>
      <c r="H610" s="10">
        <v>2000</v>
      </c>
      <c r="I610" s="11">
        <v>28811</v>
      </c>
      <c r="J610" s="3" t="s">
        <v>1092</v>
      </c>
      <c r="K610" s="12">
        <v>1</v>
      </c>
      <c r="L610" s="12">
        <v>1.3753405128986635</v>
      </c>
      <c r="M610" s="11">
        <v>495.27702157000004</v>
      </c>
      <c r="N610" s="13">
        <f t="shared" si="64"/>
        <v>2.0190720676482362E-3</v>
      </c>
      <c r="O610" s="11">
        <v>219.55129516999995</v>
      </c>
      <c r="P610" s="13">
        <f t="shared" si="66"/>
        <v>4.554744253390506E-3</v>
      </c>
      <c r="Q610" s="26">
        <f t="shared" si="62"/>
        <v>80.005600484986374</v>
      </c>
      <c r="R610" s="26">
        <f t="shared" si="63"/>
        <v>180.48144733758716</v>
      </c>
      <c r="S610" s="11">
        <v>37.908554342544598</v>
      </c>
    </row>
    <row r="611" spans="1:19" x14ac:dyDescent="0.25">
      <c r="A611" s="1" t="s">
        <v>1125</v>
      </c>
      <c r="B611" s="3"/>
      <c r="C611" s="17">
        <v>1</v>
      </c>
      <c r="D611" s="10"/>
      <c r="E611" s="10"/>
      <c r="F611" s="10"/>
      <c r="G611" s="18" t="s">
        <v>1328</v>
      </c>
      <c r="H611" s="10">
        <v>2010</v>
      </c>
      <c r="I611" s="11"/>
      <c r="J611" s="3"/>
      <c r="K611" s="12"/>
      <c r="L611" s="12"/>
      <c r="M611" s="11">
        <v>1230.7483333</v>
      </c>
      <c r="N611" s="13">
        <f t="shared" si="64"/>
        <v>8.1251379582916391E-4</v>
      </c>
      <c r="O611" s="11">
        <v>512.09055708999995</v>
      </c>
      <c r="P611" s="13">
        <f t="shared" si="66"/>
        <v>1.9527796132047207E-3</v>
      </c>
      <c r="Q611" s="26">
        <f t="shared" si="62"/>
        <v>0</v>
      </c>
      <c r="R611" s="26">
        <f t="shared" si="63"/>
        <v>0</v>
      </c>
      <c r="S611" s="11">
        <v>15.34405172616129</v>
      </c>
    </row>
    <row r="612" spans="1:19" x14ac:dyDescent="0.25">
      <c r="A612" s="1" t="s">
        <v>1126</v>
      </c>
      <c r="B612" s="3" t="s">
        <v>1094</v>
      </c>
      <c r="C612" s="17">
        <v>1</v>
      </c>
      <c r="D612" s="10" t="s">
        <v>1090</v>
      </c>
      <c r="E612" s="10" t="s">
        <v>1331</v>
      </c>
      <c r="F612" s="10" t="s">
        <v>1332</v>
      </c>
      <c r="G612" s="18" t="s">
        <v>1328</v>
      </c>
      <c r="H612" s="10">
        <v>2001</v>
      </c>
      <c r="I612" s="11">
        <v>100000</v>
      </c>
      <c r="J612" s="3" t="s">
        <v>1092</v>
      </c>
      <c r="K612" s="12">
        <v>1</v>
      </c>
      <c r="L612" s="12">
        <v>1.507608821532554</v>
      </c>
      <c r="M612" s="11">
        <v>4184.9166667</v>
      </c>
      <c r="N612" s="13">
        <f t="shared" si="64"/>
        <v>2.3895338417540012E-4</v>
      </c>
      <c r="O612" s="11">
        <v>1523.4208249999999</v>
      </c>
      <c r="P612" s="13">
        <f t="shared" si="66"/>
        <v>6.5641744131993206E-4</v>
      </c>
      <c r="Q612" s="26">
        <f t="shared" si="62"/>
        <v>36.024822991789058</v>
      </c>
      <c r="R612" s="26">
        <f t="shared" si="63"/>
        <v>98.962072514175716</v>
      </c>
      <c r="S612" s="11">
        <v>56.868746333378304</v>
      </c>
    </row>
    <row r="613" spans="1:19" x14ac:dyDescent="0.25">
      <c r="A613" s="1" t="s">
        <v>1128</v>
      </c>
      <c r="B613" s="3"/>
      <c r="C613" s="17">
        <v>1</v>
      </c>
      <c r="D613" s="10"/>
      <c r="E613" s="10"/>
      <c r="F613" s="10"/>
      <c r="G613" s="18" t="s">
        <v>1328</v>
      </c>
      <c r="H613" s="10">
        <v>2010</v>
      </c>
      <c r="I613" s="11"/>
      <c r="J613" s="3"/>
      <c r="K613" s="12"/>
      <c r="L613" s="12"/>
      <c r="M613" s="11">
        <v>495.27702157000004</v>
      </c>
      <c r="N613" s="13">
        <f t="shared" si="64"/>
        <v>2.0190720676482362E-3</v>
      </c>
      <c r="O613" s="11">
        <v>249.72462118000004</v>
      </c>
      <c r="P613" s="13">
        <f t="shared" si="66"/>
        <v>4.0044109198155752E-3</v>
      </c>
      <c r="Q613" s="26">
        <f t="shared" si="62"/>
        <v>0</v>
      </c>
      <c r="R613" s="26">
        <f t="shared" si="63"/>
        <v>0</v>
      </c>
      <c r="S613" s="11">
        <v>93.956509059779492</v>
      </c>
    </row>
    <row r="614" spans="1:19" x14ac:dyDescent="0.25">
      <c r="A614" s="14" t="s">
        <v>1129</v>
      </c>
      <c r="B614" s="3" t="s">
        <v>1089</v>
      </c>
      <c r="C614" s="17">
        <v>1</v>
      </c>
      <c r="D614" s="10" t="s">
        <v>1090</v>
      </c>
      <c r="E614" s="10" t="s">
        <v>1336</v>
      </c>
      <c r="F614" s="10" t="s">
        <v>1328</v>
      </c>
      <c r="G614" s="10" t="s">
        <v>1328</v>
      </c>
      <c r="H614" s="10">
        <v>2010</v>
      </c>
      <c r="I614" s="11">
        <v>544.09</v>
      </c>
      <c r="J614" s="3" t="s">
        <v>1104</v>
      </c>
      <c r="K614" s="12">
        <v>4.333333333333333</v>
      </c>
      <c r="L614" s="12">
        <v>1</v>
      </c>
      <c r="M614" s="11">
        <v>1.03016</v>
      </c>
      <c r="N614" s="13">
        <f t="shared" si="64"/>
        <v>0.9707229944862934</v>
      </c>
      <c r="O614" s="11">
        <v>1.21910272</v>
      </c>
      <c r="P614" s="13">
        <f t="shared" si="66"/>
        <v>0.82027542355085548</v>
      </c>
      <c r="Q614" s="26">
        <f t="shared" si="62"/>
        <v>2288.6962543035388</v>
      </c>
      <c r="R614" s="26">
        <f t="shared" si="63"/>
        <v>1933.9825058657348</v>
      </c>
      <c r="S614" s="11">
        <v>3262.7930833467676</v>
      </c>
    </row>
    <row r="615" spans="1:19" x14ac:dyDescent="0.25">
      <c r="A615" s="1" t="s">
        <v>1130</v>
      </c>
      <c r="B615" s="3"/>
      <c r="C615" s="17">
        <v>1</v>
      </c>
      <c r="D615" s="10"/>
      <c r="E615" s="10"/>
      <c r="F615" s="10"/>
      <c r="G615" s="18" t="s">
        <v>1328</v>
      </c>
      <c r="H615" s="10">
        <v>2010</v>
      </c>
      <c r="I615" s="11"/>
      <c r="J615" s="3"/>
      <c r="K615" s="12"/>
      <c r="L615" s="12"/>
      <c r="M615" s="11">
        <v>83.258806860000007</v>
      </c>
      <c r="N615" s="13">
        <f t="shared" si="64"/>
        <v>1.2010741418400382E-2</v>
      </c>
      <c r="O615" s="11">
        <v>72.229673239999983</v>
      </c>
      <c r="P615" s="13">
        <f t="shared" si="66"/>
        <v>1.3844725514363967E-2</v>
      </c>
      <c r="Q615" s="26">
        <f t="shared" si="62"/>
        <v>0</v>
      </c>
      <c r="R615" s="26">
        <f t="shared" si="63"/>
        <v>0</v>
      </c>
      <c r="S615" s="11">
        <v>225.46799322894108</v>
      </c>
    </row>
    <row r="616" spans="1:19" x14ac:dyDescent="0.25">
      <c r="A616" s="1" t="s">
        <v>1131</v>
      </c>
      <c r="B616" s="3"/>
      <c r="C616" s="17">
        <v>1</v>
      </c>
      <c r="D616" s="10"/>
      <c r="E616" s="10"/>
      <c r="F616" s="10"/>
      <c r="G616" s="18" t="s">
        <v>1328</v>
      </c>
      <c r="H616" s="10">
        <v>2010</v>
      </c>
      <c r="I616" s="11"/>
      <c r="J616" s="3"/>
      <c r="K616" s="12"/>
      <c r="L616" s="12"/>
      <c r="M616" s="11">
        <v>495.27702157000004</v>
      </c>
      <c r="N616" s="13">
        <f t="shared" ref="N616:N647" si="67">1/M616</f>
        <v>2.0190720676482362E-3</v>
      </c>
      <c r="O616" s="11">
        <v>284.39099853000005</v>
      </c>
      <c r="P616" s="13">
        <f t="shared" si="66"/>
        <v>3.5162856952890204E-3</v>
      </c>
      <c r="Q616" s="26">
        <f t="shared" si="62"/>
        <v>0</v>
      </c>
      <c r="R616" s="26">
        <f t="shared" si="63"/>
        <v>0</v>
      </c>
      <c r="S616" s="11">
        <v>32.725040546143845</v>
      </c>
    </row>
    <row r="617" spans="1:19" x14ac:dyDescent="0.25">
      <c r="A617" s="1" t="s">
        <v>1132</v>
      </c>
      <c r="B617" s="3" t="s">
        <v>1094</v>
      </c>
      <c r="C617" s="17">
        <v>1</v>
      </c>
      <c r="D617" s="10" t="s">
        <v>1090</v>
      </c>
      <c r="E617" s="10" t="s">
        <v>1331</v>
      </c>
      <c r="F617" s="10" t="s">
        <v>1332</v>
      </c>
      <c r="G617" s="18" t="s">
        <v>1328</v>
      </c>
      <c r="H617" s="10">
        <v>1999</v>
      </c>
      <c r="I617" s="11">
        <v>37700</v>
      </c>
      <c r="J617" s="3" t="s">
        <v>1092</v>
      </c>
      <c r="K617" s="12">
        <v>1</v>
      </c>
      <c r="L617" s="12">
        <v>1.8565738322563594</v>
      </c>
      <c r="M617" s="11">
        <v>495.27702157000004</v>
      </c>
      <c r="N617" s="13">
        <f t="shared" si="67"/>
        <v>2.0190720676482362E-3</v>
      </c>
      <c r="O617" s="11">
        <v>253.90401732000001</v>
      </c>
      <c r="P617" s="13">
        <f t="shared" si="66"/>
        <v>3.9384961709356542E-3</v>
      </c>
      <c r="Q617" s="26">
        <f t="shared" si="62"/>
        <v>141.32057500707674</v>
      </c>
      <c r="R617" s="26">
        <f t="shared" si="63"/>
        <v>275.6665066384179</v>
      </c>
      <c r="S617" s="11">
        <v>48.762338450936888</v>
      </c>
    </row>
    <row r="618" spans="1:19" x14ac:dyDescent="0.25">
      <c r="A618" s="14" t="s">
        <v>1133</v>
      </c>
      <c r="B618" s="3" t="s">
        <v>1089</v>
      </c>
      <c r="C618" s="17">
        <v>1</v>
      </c>
      <c r="D618" s="10" t="s">
        <v>1090</v>
      </c>
      <c r="E618" s="10" t="s">
        <v>1336</v>
      </c>
      <c r="F618" s="10" t="s">
        <v>1328</v>
      </c>
      <c r="G618" s="10" t="s">
        <v>1328</v>
      </c>
      <c r="H618" s="10">
        <v>2010</v>
      </c>
      <c r="I618" s="11">
        <v>1481</v>
      </c>
      <c r="J618" s="3" t="s">
        <v>1108</v>
      </c>
      <c r="K618" s="12">
        <f>40*52/12</f>
        <v>173.33333333333334</v>
      </c>
      <c r="L618" s="12">
        <v>1</v>
      </c>
      <c r="M618" s="11">
        <v>510.24899999999997</v>
      </c>
      <c r="N618" s="13">
        <f t="shared" si="67"/>
        <v>1.9598274567907041E-3</v>
      </c>
      <c r="O618" s="11">
        <v>399.64470849999998</v>
      </c>
      <c r="P618" s="13">
        <f t="shared" si="66"/>
        <v>2.5022225460042593E-3</v>
      </c>
      <c r="Q618" s="26">
        <f t="shared" si="62"/>
        <v>503.10077367455239</v>
      </c>
      <c r="R618" s="26">
        <f t="shared" si="63"/>
        <v>642.33720904293341</v>
      </c>
      <c r="S618" s="11">
        <v>794.81865555950469</v>
      </c>
    </row>
    <row r="619" spans="1:19" x14ac:dyDescent="0.25">
      <c r="A619" s="1" t="s">
        <v>1134</v>
      </c>
      <c r="B619" s="3" t="s">
        <v>1094</v>
      </c>
      <c r="C619" s="17">
        <v>1</v>
      </c>
      <c r="D619" s="10" t="s">
        <v>1090</v>
      </c>
      <c r="E619" s="10" t="s">
        <v>1331</v>
      </c>
      <c r="F619" s="10" t="s">
        <v>1332</v>
      </c>
      <c r="G619" s="18" t="s">
        <v>1328</v>
      </c>
      <c r="H619" s="10">
        <v>2006</v>
      </c>
      <c r="I619" s="11">
        <v>10019</v>
      </c>
      <c r="J619" s="3" t="s">
        <v>49</v>
      </c>
      <c r="K619" s="12">
        <v>8.3333333333333329E-2</v>
      </c>
      <c r="L619" s="12">
        <v>1.2341086555922576</v>
      </c>
      <c r="M619" s="11">
        <v>6.7702690299999988</v>
      </c>
      <c r="N619" s="13">
        <f t="shared" si="67"/>
        <v>0.14770461787690586</v>
      </c>
      <c r="O619" s="11">
        <v>3.9786405600000001</v>
      </c>
      <c r="P619" s="13">
        <f t="shared" si="66"/>
        <v>0.2513421317958916</v>
      </c>
      <c r="Q619" s="26">
        <f t="shared" si="62"/>
        <v>152.19157177740232</v>
      </c>
      <c r="R619" s="26">
        <f t="shared" si="63"/>
        <v>258.97737417917665</v>
      </c>
      <c r="S619" s="11">
        <v>262.29875903418014</v>
      </c>
    </row>
    <row r="620" spans="1:19" x14ac:dyDescent="0.25">
      <c r="A620" s="1" t="s">
        <v>1137</v>
      </c>
      <c r="B620" s="3"/>
      <c r="C620" s="17">
        <v>1</v>
      </c>
      <c r="D620" s="10"/>
      <c r="E620" s="10"/>
      <c r="F620" s="10"/>
      <c r="G620" s="18" t="s">
        <v>1328</v>
      </c>
      <c r="H620" s="10">
        <v>2010</v>
      </c>
      <c r="I620" s="11"/>
      <c r="J620" s="3"/>
      <c r="K620" s="12"/>
      <c r="L620" s="12"/>
      <c r="M620" s="11">
        <v>1898.5696359999997</v>
      </c>
      <c r="N620" s="13">
        <f t="shared" si="67"/>
        <v>5.2671231069872655E-4</v>
      </c>
      <c r="O620" s="11">
        <v>1251.1005825999998</v>
      </c>
      <c r="P620" s="13">
        <f t="shared" si="66"/>
        <v>7.9929624676685056E-4</v>
      </c>
      <c r="Q620" s="26">
        <f t="shared" si="62"/>
        <v>0</v>
      </c>
      <c r="R620" s="26">
        <f t="shared" si="63"/>
        <v>0</v>
      </c>
      <c r="S620" s="11">
        <v>365.50337659862629</v>
      </c>
    </row>
    <row r="621" spans="1:19" x14ac:dyDescent="0.25">
      <c r="A621" s="1" t="s">
        <v>1138</v>
      </c>
      <c r="B621" s="3" t="s">
        <v>1094</v>
      </c>
      <c r="C621" s="17">
        <v>1</v>
      </c>
      <c r="D621" s="10" t="s">
        <v>1090</v>
      </c>
      <c r="E621" s="10" t="s">
        <v>1329</v>
      </c>
      <c r="F621" s="10" t="s">
        <v>1330</v>
      </c>
      <c r="G621" s="10"/>
      <c r="H621" s="10">
        <v>1999</v>
      </c>
      <c r="I621" s="11">
        <v>35000</v>
      </c>
      <c r="J621" s="3" t="s">
        <v>1092</v>
      </c>
      <c r="K621" s="12">
        <v>1</v>
      </c>
      <c r="L621" s="12">
        <v>1.5820562638225142</v>
      </c>
      <c r="M621" s="11">
        <v>371.45795494000004</v>
      </c>
      <c r="N621" s="13">
        <f t="shared" si="67"/>
        <v>2.6920947221645195E-3</v>
      </c>
      <c r="O621" s="11">
        <v>251.70992473999999</v>
      </c>
      <c r="P621" s="13">
        <f t="shared" si="66"/>
        <v>3.9728270588970027E-3</v>
      </c>
      <c r="Q621" s="26">
        <f t="shared" si="62"/>
        <v>149.06658613013681</v>
      </c>
      <c r="R621" s="26">
        <f t="shared" si="63"/>
        <v>219.98325767640529</v>
      </c>
      <c r="S621" s="11">
        <v>52.001215652919974</v>
      </c>
    </row>
    <row r="622" spans="1:19" ht="30" x14ac:dyDescent="0.25">
      <c r="A622" s="1" t="s">
        <v>1139</v>
      </c>
      <c r="B622" s="3"/>
      <c r="C622" s="17">
        <v>1</v>
      </c>
      <c r="D622" s="10"/>
      <c r="E622" s="10"/>
      <c r="F622" s="10"/>
      <c r="G622" s="18" t="s">
        <v>1328</v>
      </c>
      <c r="H622" s="10">
        <v>2010</v>
      </c>
      <c r="I622" s="11"/>
      <c r="J622" s="3"/>
      <c r="K622" s="12"/>
      <c r="L622" s="12"/>
      <c r="M622" s="11">
        <v>905.9134583299998</v>
      </c>
      <c r="N622" s="13">
        <f t="shared" si="67"/>
        <v>1.1038582005873313E-3</v>
      </c>
      <c r="O622" s="11">
        <v>512.50470760000007</v>
      </c>
      <c r="P622" s="13">
        <f t="shared" si="66"/>
        <v>1.9512015893139473E-3</v>
      </c>
      <c r="Q622" s="26">
        <f t="shared" si="62"/>
        <v>0</v>
      </c>
      <c r="R622" s="26">
        <f t="shared" si="63"/>
        <v>0</v>
      </c>
      <c r="S622" s="11">
        <v>13.23383444888402</v>
      </c>
    </row>
    <row r="623" spans="1:19" x14ac:dyDescent="0.25">
      <c r="A623" s="1" t="s">
        <v>1140</v>
      </c>
      <c r="B623" s="3"/>
      <c r="C623" s="17">
        <v>1</v>
      </c>
      <c r="D623" s="10"/>
      <c r="E623" s="10"/>
      <c r="F623" s="10"/>
      <c r="G623" s="18" t="s">
        <v>1328</v>
      </c>
      <c r="H623" s="10">
        <v>2010</v>
      </c>
      <c r="I623" s="11"/>
      <c r="J623" s="3"/>
      <c r="K623" s="12"/>
      <c r="L623" s="12"/>
      <c r="M623" s="11">
        <v>495.27702157000004</v>
      </c>
      <c r="N623" s="13">
        <f t="shared" si="67"/>
        <v>2.0190720676482362E-3</v>
      </c>
      <c r="O623" s="11">
        <v>347.69216887999994</v>
      </c>
      <c r="P623" s="13">
        <f t="shared" si="66"/>
        <v>2.8761073429443072E-3</v>
      </c>
      <c r="Q623" s="26">
        <f t="shared" si="62"/>
        <v>0</v>
      </c>
      <c r="R623" s="26">
        <f t="shared" si="63"/>
        <v>0</v>
      </c>
      <c r="S623" s="11">
        <v>179.64461850956243</v>
      </c>
    </row>
    <row r="624" spans="1:19" x14ac:dyDescent="0.25">
      <c r="A624" s="1" t="s">
        <v>1141</v>
      </c>
      <c r="B624" s="3"/>
      <c r="C624" s="17">
        <v>1</v>
      </c>
      <c r="D624" s="10"/>
      <c r="E624" s="10"/>
      <c r="F624" s="10"/>
      <c r="G624" s="18" t="s">
        <v>1328</v>
      </c>
      <c r="H624" s="10">
        <v>2010</v>
      </c>
      <c r="I624" s="11"/>
      <c r="J624" s="3"/>
      <c r="K624" s="12"/>
      <c r="L624" s="12"/>
      <c r="M624" s="11">
        <v>1.38742999</v>
      </c>
      <c r="N624" s="13">
        <f t="shared" si="67"/>
        <v>0.7207570884351433</v>
      </c>
      <c r="O624" s="11">
        <v>1.8699999999999999</v>
      </c>
      <c r="P624" s="13">
        <f t="shared" si="66"/>
        <v>0.53475935828877008</v>
      </c>
      <c r="Q624" s="26">
        <f t="shared" si="62"/>
        <v>0</v>
      </c>
      <c r="R624" s="26">
        <f t="shared" si="63"/>
        <v>0</v>
      </c>
      <c r="S624" s="11">
        <v>816.15255235582993</v>
      </c>
    </row>
    <row r="625" spans="1:19" x14ac:dyDescent="0.25">
      <c r="A625" s="14" t="s">
        <v>1142</v>
      </c>
      <c r="B625" s="3" t="s">
        <v>1089</v>
      </c>
      <c r="C625" s="17">
        <v>1</v>
      </c>
      <c r="D625" s="10" t="s">
        <v>1090</v>
      </c>
      <c r="E625" s="10" t="s">
        <v>1333</v>
      </c>
      <c r="F625" s="10" t="s">
        <v>1328</v>
      </c>
      <c r="G625" s="10" t="s">
        <v>1328</v>
      </c>
      <c r="H625" s="10">
        <v>2010</v>
      </c>
      <c r="I625" s="11">
        <v>175484</v>
      </c>
      <c r="J625" s="3" t="s">
        <v>1092</v>
      </c>
      <c r="K625" s="12">
        <v>1</v>
      </c>
      <c r="L625" s="12">
        <v>1</v>
      </c>
      <c r="M625" s="11">
        <v>525.82920072000002</v>
      </c>
      <c r="N625" s="13">
        <f t="shared" si="67"/>
        <v>1.9017582108995356E-3</v>
      </c>
      <c r="O625" s="11">
        <v>352.64802714999996</v>
      </c>
      <c r="P625" s="13">
        <f t="shared" si="66"/>
        <v>2.8356886272176613E-3</v>
      </c>
      <c r="Q625" s="26">
        <f t="shared" si="62"/>
        <v>333.72813788149409</v>
      </c>
      <c r="R625" s="26">
        <f t="shared" si="63"/>
        <v>497.61798305866409</v>
      </c>
      <c r="S625" s="11">
        <v>496.05945867859828</v>
      </c>
    </row>
    <row r="626" spans="1:19" x14ac:dyDescent="0.25">
      <c r="A626" s="1" t="s">
        <v>1143</v>
      </c>
      <c r="B626" s="3" t="s">
        <v>1094</v>
      </c>
      <c r="C626" s="17">
        <v>1</v>
      </c>
      <c r="D626" s="10" t="s">
        <v>1090</v>
      </c>
      <c r="E626" s="10" t="s">
        <v>1331</v>
      </c>
      <c r="F626" s="10" t="s">
        <v>1332</v>
      </c>
      <c r="G626" s="18" t="s">
        <v>1328</v>
      </c>
      <c r="H626" s="10">
        <v>2001</v>
      </c>
      <c r="I626" s="11">
        <v>68685</v>
      </c>
      <c r="J626" s="3" t="s">
        <v>1092</v>
      </c>
      <c r="K626" s="12">
        <v>1</v>
      </c>
      <c r="L626" s="12">
        <v>1.3188818450081401</v>
      </c>
      <c r="M626" s="11">
        <v>495.27702157000004</v>
      </c>
      <c r="N626" s="13">
        <f t="shared" si="67"/>
        <v>2.0190720676482362E-3</v>
      </c>
      <c r="O626" s="11">
        <v>306.01321426999999</v>
      </c>
      <c r="P626" s="13">
        <f t="shared" si="66"/>
        <v>3.2678327384832642E-3</v>
      </c>
      <c r="Q626" s="26">
        <f t="shared" si="62"/>
        <v>182.90248806057505</v>
      </c>
      <c r="R626" s="26">
        <f t="shared" si="63"/>
        <v>296.02446985984562</v>
      </c>
      <c r="S626" s="11">
        <v>84.127155675982593</v>
      </c>
    </row>
    <row r="627" spans="1:19" x14ac:dyDescent="0.25">
      <c r="A627" s="1" t="s">
        <v>1144</v>
      </c>
      <c r="B627" s="3"/>
      <c r="C627" s="17">
        <v>1</v>
      </c>
      <c r="D627" s="10"/>
      <c r="E627" s="10"/>
      <c r="F627" s="10"/>
      <c r="G627" s="18" t="s">
        <v>1328</v>
      </c>
      <c r="H627" s="10">
        <v>2010</v>
      </c>
      <c r="I627" s="11"/>
      <c r="J627" s="3"/>
      <c r="K627" s="12"/>
      <c r="L627" s="12"/>
      <c r="M627" s="11">
        <v>5.4980105800000008</v>
      </c>
      <c r="N627" s="13">
        <f t="shared" si="67"/>
        <v>0.18188397156558397</v>
      </c>
      <c r="O627" s="11">
        <v>3.9520380199999998</v>
      </c>
      <c r="P627" s="13">
        <f t="shared" ref="P627:P658" si="68">1/O627</f>
        <v>0.25303400294716799</v>
      </c>
      <c r="Q627" s="26">
        <f t="shared" si="62"/>
        <v>0</v>
      </c>
      <c r="R627" s="26">
        <f t="shared" si="63"/>
        <v>0</v>
      </c>
      <c r="S627" s="11">
        <v>893.56612975337896</v>
      </c>
    </row>
    <row r="628" spans="1:19" x14ac:dyDescent="0.25">
      <c r="A628" s="1" t="s">
        <v>1145</v>
      </c>
      <c r="B628" s="3" t="s">
        <v>1094</v>
      </c>
      <c r="C628" s="17">
        <v>1</v>
      </c>
      <c r="D628" s="10" t="s">
        <v>1090</v>
      </c>
      <c r="E628" s="10" t="s">
        <v>1337</v>
      </c>
      <c r="F628" s="10" t="s">
        <v>1338</v>
      </c>
      <c r="G628" s="18" t="s">
        <v>1328</v>
      </c>
      <c r="H628" s="10">
        <v>2008</v>
      </c>
      <c r="I628" s="11">
        <v>1.79</v>
      </c>
      <c r="J628" s="3" t="s">
        <v>1108</v>
      </c>
      <c r="K628" s="12">
        <f>40*52/12</f>
        <v>173.33333333333334</v>
      </c>
      <c r="L628" s="12">
        <v>1.0200017237899903</v>
      </c>
      <c r="M628" s="11">
        <v>1</v>
      </c>
      <c r="N628" s="13">
        <f t="shared" si="67"/>
        <v>1</v>
      </c>
      <c r="O628" s="11">
        <v>1.41</v>
      </c>
      <c r="P628" s="13">
        <f t="shared" si="68"/>
        <v>0.70921985815602839</v>
      </c>
      <c r="Q628" s="26">
        <f t="shared" si="62"/>
        <v>316.47253483457439</v>
      </c>
      <c r="R628" s="26">
        <f t="shared" si="63"/>
        <v>224.4486062656556</v>
      </c>
      <c r="S628" s="11">
        <v>455.43914050324855</v>
      </c>
    </row>
    <row r="629" spans="1:19" x14ac:dyDescent="0.25">
      <c r="A629" s="1" t="s">
        <v>1146</v>
      </c>
      <c r="B629" s="3" t="s">
        <v>1094</v>
      </c>
      <c r="C629" s="17">
        <v>1</v>
      </c>
      <c r="D629" s="10" t="s">
        <v>1090</v>
      </c>
      <c r="E629" s="10" t="s">
        <v>1331</v>
      </c>
      <c r="F629" s="10" t="s">
        <v>1332</v>
      </c>
      <c r="G629" s="18" t="s">
        <v>1328</v>
      </c>
      <c r="H629" s="10">
        <v>2006</v>
      </c>
      <c r="I629" s="11">
        <v>701.55</v>
      </c>
      <c r="J629" s="3" t="s">
        <v>1092</v>
      </c>
      <c r="K629" s="12">
        <v>1</v>
      </c>
      <c r="L629" s="12">
        <v>1.1743677724952266</v>
      </c>
      <c r="M629" s="11">
        <v>0.75504499999999997</v>
      </c>
      <c r="N629" s="13">
        <f t="shared" si="67"/>
        <v>1.3244243720572946</v>
      </c>
      <c r="O629" s="11">
        <v>0.68371280000000001</v>
      </c>
      <c r="P629" s="13">
        <f t="shared" si="68"/>
        <v>1.462602426047896</v>
      </c>
      <c r="Q629" s="26">
        <f t="shared" si="62"/>
        <v>1091.1637197703794</v>
      </c>
      <c r="R629" s="26">
        <f t="shared" si="63"/>
        <v>1205.0055385741296</v>
      </c>
      <c r="S629" s="11">
        <v>1964.9247868498994</v>
      </c>
    </row>
    <row r="630" spans="1:19" x14ac:dyDescent="0.25">
      <c r="A630" s="14" t="s">
        <v>1147</v>
      </c>
      <c r="B630" s="3" t="s">
        <v>1089</v>
      </c>
      <c r="C630" s="17">
        <v>1</v>
      </c>
      <c r="D630" s="10" t="s">
        <v>1090</v>
      </c>
      <c r="E630" s="10" t="s">
        <v>1336</v>
      </c>
      <c r="F630" s="10" t="s">
        <v>1328</v>
      </c>
      <c r="G630" s="10" t="s">
        <v>1328</v>
      </c>
      <c r="H630" s="10">
        <v>2010</v>
      </c>
      <c r="I630" s="11">
        <v>14526</v>
      </c>
      <c r="J630" s="3" t="s">
        <v>1092</v>
      </c>
      <c r="K630" s="12">
        <v>1</v>
      </c>
      <c r="L630" s="12">
        <v>1</v>
      </c>
      <c r="M630" s="11">
        <v>19.098300000000002</v>
      </c>
      <c r="N630" s="13">
        <f t="shared" si="67"/>
        <v>5.2360681317185291E-2</v>
      </c>
      <c r="O630" s="11">
        <v>14.211698830000003</v>
      </c>
      <c r="P630" s="13">
        <f t="shared" si="68"/>
        <v>7.0364564571904861E-2</v>
      </c>
      <c r="Q630" s="26">
        <f t="shared" si="62"/>
        <v>760.59125681343357</v>
      </c>
      <c r="R630" s="26">
        <f t="shared" si="63"/>
        <v>1022.11566497149</v>
      </c>
      <c r="S630" s="11">
        <v>1290.4496342742955</v>
      </c>
    </row>
    <row r="631" spans="1:19" x14ac:dyDescent="0.25">
      <c r="A631" s="1" t="s">
        <v>1148</v>
      </c>
      <c r="B631" s="3" t="s">
        <v>1094</v>
      </c>
      <c r="C631" s="17">
        <v>1</v>
      </c>
      <c r="D631" s="10" t="s">
        <v>1090</v>
      </c>
      <c r="E631" s="10" t="s">
        <v>1331</v>
      </c>
      <c r="F631" s="10" t="s">
        <v>1332</v>
      </c>
      <c r="G631" s="18" t="s">
        <v>1328</v>
      </c>
      <c r="H631" s="10">
        <v>2007</v>
      </c>
      <c r="I631" s="11">
        <v>189.57</v>
      </c>
      <c r="J631" s="3" t="s">
        <v>1108</v>
      </c>
      <c r="K631" s="12">
        <f>40*52/12</f>
        <v>173.33333333333334</v>
      </c>
      <c r="L631" s="12">
        <v>1.0938566552870315</v>
      </c>
      <c r="M631" s="11">
        <v>5.6240800000000002</v>
      </c>
      <c r="N631" s="13">
        <f t="shared" si="67"/>
        <v>0.17780685907739577</v>
      </c>
      <c r="O631" s="11">
        <v>7.8721519799999999</v>
      </c>
      <c r="P631" s="13">
        <f t="shared" si="68"/>
        <v>0.12703006783159185</v>
      </c>
      <c r="Q631" s="26">
        <f t="shared" si="62"/>
        <v>6390.8794086758207</v>
      </c>
      <c r="R631" s="26">
        <f t="shared" si="63"/>
        <v>4565.8184897931196</v>
      </c>
      <c r="S631" s="11">
        <v>4224.8130355081639</v>
      </c>
    </row>
    <row r="632" spans="1:19" x14ac:dyDescent="0.25">
      <c r="A632" s="1" t="s">
        <v>1149</v>
      </c>
      <c r="B632" s="3"/>
      <c r="C632" s="17">
        <v>1</v>
      </c>
      <c r="D632" s="10"/>
      <c r="E632" s="10"/>
      <c r="F632" s="10"/>
      <c r="G632" s="18" t="s">
        <v>1328</v>
      </c>
      <c r="H632" s="10">
        <v>2010</v>
      </c>
      <c r="I632" s="11"/>
      <c r="J632" s="3"/>
      <c r="K632" s="12"/>
      <c r="L632" s="12"/>
      <c r="M632" s="11">
        <v>177.72099999999998</v>
      </c>
      <c r="N632" s="13">
        <f t="shared" si="67"/>
        <v>5.626797058310499E-3</v>
      </c>
      <c r="O632" s="11">
        <v>95.81998999999999</v>
      </c>
      <c r="P632" s="13">
        <f t="shared" si="68"/>
        <v>1.0436235695703998E-2</v>
      </c>
      <c r="Q632" s="26">
        <f t="shared" si="62"/>
        <v>0</v>
      </c>
      <c r="R632" s="26">
        <f t="shared" si="63"/>
        <v>0</v>
      </c>
      <c r="S632" s="11">
        <v>93.440725787157149</v>
      </c>
    </row>
    <row r="633" spans="1:19" x14ac:dyDescent="0.25">
      <c r="A633" s="1" t="s">
        <v>1150</v>
      </c>
      <c r="B633" s="3"/>
      <c r="C633" s="17">
        <v>1</v>
      </c>
      <c r="D633" s="10"/>
      <c r="E633" s="10"/>
      <c r="F633" s="10"/>
      <c r="G633" s="18" t="s">
        <v>1328</v>
      </c>
      <c r="H633" s="10">
        <v>2010</v>
      </c>
      <c r="I633" s="11"/>
      <c r="J633" s="3"/>
      <c r="K633" s="12"/>
      <c r="L633" s="12"/>
      <c r="M633" s="11">
        <v>2.7</v>
      </c>
      <c r="N633" s="13">
        <f t="shared" si="67"/>
        <v>0.37037037037037035</v>
      </c>
      <c r="O633" s="11">
        <v>1.47224479</v>
      </c>
      <c r="P633" s="13">
        <f t="shared" si="68"/>
        <v>0.67923487098908331</v>
      </c>
      <c r="Q633" s="26">
        <f t="shared" si="62"/>
        <v>0</v>
      </c>
      <c r="R633" s="26">
        <f t="shared" si="63"/>
        <v>0</v>
      </c>
      <c r="S633" s="11">
        <v>617.88142956554304</v>
      </c>
    </row>
    <row r="634" spans="1:19" x14ac:dyDescent="0.25">
      <c r="A634" s="14" t="s">
        <v>1151</v>
      </c>
      <c r="B634" s="3" t="s">
        <v>1089</v>
      </c>
      <c r="C634" s="17">
        <v>1</v>
      </c>
      <c r="D634" s="10" t="s">
        <v>1090</v>
      </c>
      <c r="E634" s="10" t="s">
        <v>1336</v>
      </c>
      <c r="F634" s="10" t="s">
        <v>1328</v>
      </c>
      <c r="G634" s="10" t="s">
        <v>1328</v>
      </c>
      <c r="H634" s="10">
        <v>2010</v>
      </c>
      <c r="I634" s="11">
        <v>7196</v>
      </c>
      <c r="J634" s="3" t="s">
        <v>49</v>
      </c>
      <c r="K634" s="12">
        <v>8.3333333333333329E-2</v>
      </c>
      <c r="L634" s="12">
        <v>1</v>
      </c>
      <c r="M634" s="11">
        <v>37.306578989999991</v>
      </c>
      <c r="N634" s="13">
        <f t="shared" si="67"/>
        <v>2.6804923610606306E-2</v>
      </c>
      <c r="O634" s="11">
        <v>20.581695750000002</v>
      </c>
      <c r="P634" s="13">
        <f t="shared" si="68"/>
        <v>4.858686145916815E-2</v>
      </c>
      <c r="Q634" s="26">
        <f t="shared" si="62"/>
        <v>16.074019191826913</v>
      </c>
      <c r="R634" s="26">
        <f t="shared" si="63"/>
        <v>29.135921255014498</v>
      </c>
      <c r="S634" s="11">
        <v>438.71792086765186</v>
      </c>
    </row>
    <row r="635" spans="1:19" x14ac:dyDescent="0.25">
      <c r="A635" s="1" t="s">
        <v>1152</v>
      </c>
      <c r="B635" s="3"/>
      <c r="C635" s="17">
        <v>1</v>
      </c>
      <c r="D635" s="10"/>
      <c r="E635" s="10"/>
      <c r="F635" s="10"/>
      <c r="G635" s="18" t="s">
        <v>1328</v>
      </c>
      <c r="H635" s="10">
        <v>2010</v>
      </c>
      <c r="I635" s="11"/>
      <c r="J635" s="3"/>
      <c r="K635" s="12"/>
      <c r="L635" s="12"/>
      <c r="M635" s="11">
        <v>1</v>
      </c>
      <c r="N635" s="13">
        <f t="shared" si="67"/>
        <v>1</v>
      </c>
      <c r="O635" s="11">
        <v>0.52719754000000008</v>
      </c>
      <c r="P635" s="13">
        <f t="shared" si="68"/>
        <v>1.8968222044435181</v>
      </c>
      <c r="Q635" s="26">
        <f t="shared" si="62"/>
        <v>0</v>
      </c>
      <c r="R635" s="26">
        <f t="shared" si="63"/>
        <v>0</v>
      </c>
      <c r="S635" s="11">
        <v>312.327168719665</v>
      </c>
    </row>
    <row r="636" spans="1:19" x14ac:dyDescent="0.25">
      <c r="A636" s="1" t="s">
        <v>1153</v>
      </c>
      <c r="B636" s="3"/>
      <c r="C636" s="17">
        <v>1</v>
      </c>
      <c r="D636" s="10"/>
      <c r="E636" s="10"/>
      <c r="F636" s="10"/>
      <c r="G636" s="10" t="s">
        <v>1328</v>
      </c>
      <c r="H636" s="10">
        <v>2010</v>
      </c>
      <c r="I636" s="11"/>
      <c r="J636" s="3"/>
      <c r="K636" s="12"/>
      <c r="L636" s="12"/>
      <c r="M636" s="11">
        <v>5.6219429199999995</v>
      </c>
      <c r="N636" s="13">
        <f t="shared" si="67"/>
        <v>0.17787444914150785</v>
      </c>
      <c r="O636" s="11">
        <v>2.4</v>
      </c>
      <c r="P636" s="13">
        <f t="shared" si="68"/>
        <v>0.41666666666666669</v>
      </c>
      <c r="Q636" s="26">
        <f t="shared" si="62"/>
        <v>0</v>
      </c>
      <c r="R636" s="26">
        <f t="shared" si="63"/>
        <v>0</v>
      </c>
      <c r="S636" s="11">
        <v>143.38160875384355</v>
      </c>
    </row>
    <row r="637" spans="1:19" x14ac:dyDescent="0.25">
      <c r="A637" s="1" t="s">
        <v>1154</v>
      </c>
      <c r="B637" s="3" t="s">
        <v>1094</v>
      </c>
      <c r="C637" s="17">
        <v>1</v>
      </c>
      <c r="D637" s="10" t="s">
        <v>1090</v>
      </c>
      <c r="E637" s="10" t="s">
        <v>1331</v>
      </c>
      <c r="F637" s="10" t="s">
        <v>1332</v>
      </c>
      <c r="G637" s="18" t="s">
        <v>1328</v>
      </c>
      <c r="H637" s="10">
        <v>2008</v>
      </c>
      <c r="I637" s="11">
        <v>45.46</v>
      </c>
      <c r="J637" s="3" t="s">
        <v>1104</v>
      </c>
      <c r="K637" s="12">
        <v>4.333333333333333</v>
      </c>
      <c r="L637" s="12">
        <v>1.0178395579529225</v>
      </c>
      <c r="M637" s="11">
        <v>1</v>
      </c>
      <c r="N637" s="13">
        <f t="shared" si="67"/>
        <v>1</v>
      </c>
      <c r="O637" s="11">
        <v>0.52130182999999997</v>
      </c>
      <c r="P637" s="13">
        <f t="shared" si="68"/>
        <v>1.9182744860112999</v>
      </c>
      <c r="Q637" s="26">
        <f t="shared" si="62"/>
        <v>200.50760731967267</v>
      </c>
      <c r="R637" s="26">
        <f t="shared" si="63"/>
        <v>384.62862737250066</v>
      </c>
      <c r="S637" s="11">
        <v>274.03967213132006</v>
      </c>
    </row>
    <row r="638" spans="1:19" x14ac:dyDescent="0.25">
      <c r="A638" s="1" t="s">
        <v>1155</v>
      </c>
      <c r="B638" s="3"/>
      <c r="C638" s="17">
        <v>1</v>
      </c>
      <c r="D638" s="10"/>
      <c r="E638" s="10"/>
      <c r="F638" s="10"/>
      <c r="G638" s="18" t="s">
        <v>1328</v>
      </c>
      <c r="H638" s="10">
        <v>2010</v>
      </c>
      <c r="I638" s="11"/>
      <c r="J638" s="3"/>
      <c r="K638" s="12"/>
      <c r="L638" s="12"/>
      <c r="M638" s="11">
        <v>495.27702157000004</v>
      </c>
      <c r="N638" s="13">
        <f t="shared" si="67"/>
        <v>2.0190720676482362E-3</v>
      </c>
      <c r="O638" s="11">
        <v>306.78811386000007</v>
      </c>
      <c r="P638" s="13">
        <f t="shared" si="68"/>
        <v>3.2595786955955564E-3</v>
      </c>
      <c r="Q638" s="26">
        <f t="shared" si="62"/>
        <v>0</v>
      </c>
      <c r="R638" s="26">
        <f t="shared" si="63"/>
        <v>0</v>
      </c>
      <c r="S638" s="11">
        <v>1465.9886372366709</v>
      </c>
    </row>
    <row r="639" spans="1:19" x14ac:dyDescent="0.25">
      <c r="A639" s="1" t="s">
        <v>1156</v>
      </c>
      <c r="B639" s="3" t="s">
        <v>1094</v>
      </c>
      <c r="C639" s="17">
        <v>1</v>
      </c>
      <c r="D639" s="10" t="s">
        <v>1110</v>
      </c>
      <c r="E639" s="10" t="s">
        <v>1331</v>
      </c>
      <c r="F639" s="10" t="s">
        <v>1332</v>
      </c>
      <c r="G639" s="18" t="s">
        <v>1328</v>
      </c>
      <c r="H639" s="10">
        <v>2000</v>
      </c>
      <c r="I639" s="11">
        <v>390</v>
      </c>
      <c r="J639" s="3" t="s">
        <v>1092</v>
      </c>
      <c r="K639" s="12">
        <v>1</v>
      </c>
      <c r="L639" s="12">
        <v>4.3856573997132733</v>
      </c>
      <c r="M639" s="11">
        <v>15.375</v>
      </c>
      <c r="N639" s="13">
        <f t="shared" si="67"/>
        <v>6.5040650406504072E-2</v>
      </c>
      <c r="O639" s="11">
        <v>11.399822739999999</v>
      </c>
      <c r="P639" s="13">
        <f t="shared" si="68"/>
        <v>8.7720662224963691E-2</v>
      </c>
      <c r="Q639" s="26">
        <f t="shared" si="62"/>
        <v>111.24594379760499</v>
      </c>
      <c r="R639" s="26">
        <f t="shared" si="63"/>
        <v>150.03798084391764</v>
      </c>
      <c r="S639" s="11">
        <v>20.573592983635368</v>
      </c>
    </row>
    <row r="640" spans="1:19" x14ac:dyDescent="0.25">
      <c r="A640" s="1" t="s">
        <v>1157</v>
      </c>
      <c r="B640" s="3"/>
      <c r="C640" s="17">
        <v>1</v>
      </c>
      <c r="D640" s="10"/>
      <c r="E640" s="10"/>
      <c r="F640" s="10"/>
      <c r="G640" s="18" t="s">
        <v>1328</v>
      </c>
      <c r="H640" s="10">
        <v>2010</v>
      </c>
      <c r="I640" s="11"/>
      <c r="J640" s="3"/>
      <c r="K640" s="12"/>
      <c r="L640" s="12"/>
      <c r="M640" s="11">
        <v>0.75459199999999993</v>
      </c>
      <c r="N640" s="13">
        <f t="shared" si="67"/>
        <v>1.3252194563419704</v>
      </c>
      <c r="O640" s="11">
        <v>0.53190544000000006</v>
      </c>
      <c r="P640" s="13">
        <f t="shared" si="68"/>
        <v>1.8800334134578505</v>
      </c>
      <c r="Q640" s="26">
        <f t="shared" si="62"/>
        <v>0</v>
      </c>
      <c r="R640" s="26">
        <f t="shared" si="63"/>
        <v>0</v>
      </c>
      <c r="S640" s="11">
        <v>966.61637435482896</v>
      </c>
    </row>
    <row r="641" spans="1:19" x14ac:dyDescent="0.25">
      <c r="A641" s="14" t="s">
        <v>1158</v>
      </c>
      <c r="B641" s="3" t="s">
        <v>1089</v>
      </c>
      <c r="C641" s="17">
        <v>1</v>
      </c>
      <c r="D641" s="10" t="s">
        <v>1090</v>
      </c>
      <c r="E641" s="10" t="s">
        <v>1333</v>
      </c>
      <c r="F641" s="10" t="s">
        <v>1328</v>
      </c>
      <c r="G641" s="10" t="s">
        <v>1328</v>
      </c>
      <c r="H641" s="10">
        <v>2010</v>
      </c>
      <c r="I641" s="11">
        <v>361.9</v>
      </c>
      <c r="J641" s="3" t="s">
        <v>1092</v>
      </c>
      <c r="K641" s="12">
        <v>1</v>
      </c>
      <c r="L641" s="12">
        <v>1</v>
      </c>
      <c r="M641" s="11">
        <v>14.40958981</v>
      </c>
      <c r="N641" s="13">
        <f t="shared" si="67"/>
        <v>6.9398228067950818E-2</v>
      </c>
      <c r="O641" s="11">
        <v>4.4618865699999999</v>
      </c>
      <c r="P641" s="13">
        <f t="shared" si="68"/>
        <v>0.22412044419139054</v>
      </c>
      <c r="Q641" s="26">
        <f t="shared" si="62"/>
        <v>25.115218737791398</v>
      </c>
      <c r="R641" s="26">
        <f t="shared" si="63"/>
        <v>81.109188752864227</v>
      </c>
      <c r="S641" s="11">
        <v>22.930851348539466</v>
      </c>
    </row>
    <row r="642" spans="1:19" x14ac:dyDescent="0.25">
      <c r="A642" s="1" t="s">
        <v>1159</v>
      </c>
      <c r="B642" s="3"/>
      <c r="C642" s="17">
        <v>1</v>
      </c>
      <c r="D642" s="10"/>
      <c r="E642" s="10"/>
      <c r="F642" s="10"/>
      <c r="G642" s="18" t="s">
        <v>1328</v>
      </c>
      <c r="H642" s="10">
        <v>2010</v>
      </c>
      <c r="I642" s="11"/>
      <c r="J642" s="3"/>
      <c r="K642" s="12"/>
      <c r="L642" s="12"/>
      <c r="M642" s="11">
        <v>1.9183083300000003</v>
      </c>
      <c r="N642" s="13">
        <f t="shared" si="67"/>
        <v>0.52129263286887761</v>
      </c>
      <c r="O642" s="11">
        <v>1.53393022</v>
      </c>
      <c r="P642" s="13">
        <f t="shared" si="68"/>
        <v>0.65192013754054601</v>
      </c>
      <c r="Q642" s="26">
        <f t="shared" ref="Q642:Q705" si="69">I642*K642*L642*N642</f>
        <v>0</v>
      </c>
      <c r="R642" s="26">
        <f t="shared" ref="R642:R705" si="70">I642*K642*L642*P642</f>
        <v>0</v>
      </c>
      <c r="S642" s="11">
        <v>324.9024937860674</v>
      </c>
    </row>
    <row r="643" spans="1:19" x14ac:dyDescent="0.25">
      <c r="A643" s="14" t="s">
        <v>1160</v>
      </c>
      <c r="B643" s="3" t="s">
        <v>1089</v>
      </c>
      <c r="C643" s="17">
        <v>1</v>
      </c>
      <c r="D643" s="10" t="s">
        <v>1090</v>
      </c>
      <c r="E643" s="10" t="s">
        <v>1333</v>
      </c>
      <c r="F643" s="10" t="s">
        <v>1328</v>
      </c>
      <c r="G643" s="10" t="s">
        <v>1328</v>
      </c>
      <c r="H643" s="10">
        <v>2010</v>
      </c>
      <c r="I643" s="11">
        <v>2183</v>
      </c>
      <c r="J643" s="3" t="s">
        <v>1092</v>
      </c>
      <c r="K643" s="12">
        <v>1</v>
      </c>
      <c r="L643" s="12">
        <v>1</v>
      </c>
      <c r="M643" s="11">
        <v>0.75504499999999997</v>
      </c>
      <c r="N643" s="13">
        <f t="shared" si="67"/>
        <v>1.3244243720572946</v>
      </c>
      <c r="O643" s="11">
        <v>0.91817881000000001</v>
      </c>
      <c r="P643" s="13">
        <f t="shared" si="68"/>
        <v>1.0891124790823696</v>
      </c>
      <c r="Q643" s="26">
        <f t="shared" si="69"/>
        <v>2891.218404201074</v>
      </c>
      <c r="R643" s="26">
        <f t="shared" si="70"/>
        <v>2377.5325418368129</v>
      </c>
      <c r="S643" s="11">
        <v>3733.4024311727644</v>
      </c>
    </row>
    <row r="644" spans="1:19" x14ac:dyDescent="0.25">
      <c r="A644" s="1" t="s">
        <v>1161</v>
      </c>
      <c r="B644" s="3"/>
      <c r="C644" s="17">
        <v>1</v>
      </c>
      <c r="D644" s="10"/>
      <c r="E644" s="10"/>
      <c r="F644" s="10"/>
      <c r="G644" s="10" t="s">
        <v>1328</v>
      </c>
      <c r="H644" s="10">
        <v>2010</v>
      </c>
      <c r="I644" s="11"/>
      <c r="J644" s="3"/>
      <c r="K644" s="12"/>
      <c r="L644" s="12"/>
      <c r="M644" s="11">
        <v>0.75504499999999997</v>
      </c>
      <c r="N644" s="13">
        <f t="shared" si="67"/>
        <v>1.3244243720572946</v>
      </c>
      <c r="O644" s="11">
        <v>0.87238794000000008</v>
      </c>
      <c r="P644" s="13">
        <f t="shared" si="68"/>
        <v>1.1462790281121951</v>
      </c>
      <c r="Q644" s="26">
        <f t="shared" si="69"/>
        <v>0</v>
      </c>
      <c r="R644" s="26">
        <f t="shared" si="70"/>
        <v>0</v>
      </c>
      <c r="S644" s="11">
        <v>3166.3187248468184</v>
      </c>
    </row>
    <row r="645" spans="1:19" x14ac:dyDescent="0.25">
      <c r="A645" s="1" t="s">
        <v>1162</v>
      </c>
      <c r="B645" s="3"/>
      <c r="C645" s="17">
        <v>1</v>
      </c>
      <c r="D645" s="10"/>
      <c r="E645" s="10"/>
      <c r="F645" s="10"/>
      <c r="G645" s="10" t="s">
        <v>1328</v>
      </c>
      <c r="H645" s="10">
        <v>2010</v>
      </c>
      <c r="I645" s="11"/>
      <c r="J645" s="3"/>
      <c r="K645" s="12"/>
      <c r="L645" s="12"/>
      <c r="M645" s="11">
        <v>495.27702157000004</v>
      </c>
      <c r="N645" s="13">
        <f t="shared" si="67"/>
        <v>2.0190720676482362E-3</v>
      </c>
      <c r="O645" s="11">
        <v>325.44198633999997</v>
      </c>
      <c r="P645" s="13">
        <f t="shared" si="68"/>
        <v>3.0727442738604327E-3</v>
      </c>
      <c r="Q645" s="26">
        <f t="shared" si="69"/>
        <v>0</v>
      </c>
      <c r="R645" s="26">
        <f t="shared" si="70"/>
        <v>0</v>
      </c>
      <c r="S645" s="11">
        <v>594.97972113097262</v>
      </c>
    </row>
    <row r="646" spans="1:19" x14ac:dyDescent="0.25">
      <c r="A646" s="1" t="s">
        <v>1163</v>
      </c>
      <c r="B646" s="3"/>
      <c r="C646" s="17">
        <v>1</v>
      </c>
      <c r="D646" s="10"/>
      <c r="E646" s="10"/>
      <c r="F646" s="10"/>
      <c r="G646" s="10" t="s">
        <v>1328</v>
      </c>
      <c r="H646" s="10">
        <v>2010</v>
      </c>
      <c r="I646" s="11"/>
      <c r="J646" s="3"/>
      <c r="K646" s="12"/>
      <c r="L646" s="12"/>
      <c r="M646" s="11">
        <v>28.011953660000007</v>
      </c>
      <c r="N646" s="13">
        <f t="shared" si="67"/>
        <v>3.5699045205403207E-2</v>
      </c>
      <c r="O646" s="11">
        <v>8.1040380800000005</v>
      </c>
      <c r="P646" s="13">
        <f t="shared" si="68"/>
        <v>0.12339527407551372</v>
      </c>
      <c r="Q646" s="26">
        <f t="shared" si="69"/>
        <v>0</v>
      </c>
      <c r="R646" s="26">
        <f t="shared" si="70"/>
        <v>0</v>
      </c>
      <c r="S646" s="11">
        <v>41.967768201674609</v>
      </c>
    </row>
    <row r="647" spans="1:19" x14ac:dyDescent="0.25">
      <c r="A647" s="1" t="s">
        <v>1164</v>
      </c>
      <c r="B647" s="3"/>
      <c r="C647" s="17">
        <v>1</v>
      </c>
      <c r="D647" s="10"/>
      <c r="E647" s="10"/>
      <c r="F647" s="10"/>
      <c r="G647" s="10" t="s">
        <v>1328</v>
      </c>
      <c r="H647" s="10">
        <v>2010</v>
      </c>
      <c r="I647" s="11"/>
      <c r="J647" s="3"/>
      <c r="K647" s="12"/>
      <c r="L647" s="12"/>
      <c r="M647" s="11">
        <v>1.7823</v>
      </c>
      <c r="N647" s="13">
        <f t="shared" si="67"/>
        <v>0.56107277113841669</v>
      </c>
      <c r="O647" s="11">
        <v>0.92332219000000004</v>
      </c>
      <c r="P647" s="13">
        <f t="shared" si="68"/>
        <v>1.0830455618097947</v>
      </c>
      <c r="Q647" s="26">
        <f t="shared" si="69"/>
        <v>0</v>
      </c>
      <c r="R647" s="26">
        <f t="shared" si="70"/>
        <v>0</v>
      </c>
      <c r="S647" s="11">
        <v>175.12494900785245</v>
      </c>
    </row>
    <row r="648" spans="1:19" x14ac:dyDescent="0.25">
      <c r="A648" s="1" t="s">
        <v>1165</v>
      </c>
      <c r="B648" s="3" t="s">
        <v>1094</v>
      </c>
      <c r="C648" s="17">
        <v>1</v>
      </c>
      <c r="D648" s="10" t="s">
        <v>1110</v>
      </c>
      <c r="E648" s="10" t="s">
        <v>1331</v>
      </c>
      <c r="F648" s="10" t="s">
        <v>1332</v>
      </c>
      <c r="G648" s="18" t="s">
        <v>1328</v>
      </c>
      <c r="H648" s="10">
        <v>2008</v>
      </c>
      <c r="I648" s="11">
        <v>1725</v>
      </c>
      <c r="J648" s="3" t="s">
        <v>1092</v>
      </c>
      <c r="K648" s="12">
        <v>1</v>
      </c>
      <c r="L648" s="12">
        <v>1.0214216163583252</v>
      </c>
      <c r="M648" s="11">
        <v>0.75504499999999997</v>
      </c>
      <c r="N648" s="13">
        <f t="shared" ref="N648:N672" si="71">1/M648</f>
        <v>1.3244243720572946</v>
      </c>
      <c r="O648" s="11">
        <v>0.80936640000000004</v>
      </c>
      <c r="P648" s="13">
        <f t="shared" si="68"/>
        <v>1.2355343636701499</v>
      </c>
      <c r="Q648" s="26">
        <f t="shared" si="69"/>
        <v>2333.572552918185</v>
      </c>
      <c r="R648" s="26">
        <f t="shared" si="70"/>
        <v>2176.952599240728</v>
      </c>
      <c r="S648" s="11">
        <v>3347.7113997823112</v>
      </c>
    </row>
    <row r="649" spans="1:19" x14ac:dyDescent="0.25">
      <c r="A649" s="1" t="s">
        <v>1166</v>
      </c>
      <c r="B649" s="3" t="s">
        <v>1094</v>
      </c>
      <c r="C649" s="17">
        <v>1</v>
      </c>
      <c r="D649" s="10" t="s">
        <v>1110</v>
      </c>
      <c r="E649" s="10" t="s">
        <v>1339</v>
      </c>
      <c r="F649" s="10" t="s">
        <v>1338</v>
      </c>
      <c r="G649" s="18" t="s">
        <v>1328</v>
      </c>
      <c r="H649" s="10">
        <v>2007</v>
      </c>
      <c r="I649" s="11">
        <v>75</v>
      </c>
      <c r="J649" s="3" t="s">
        <v>1167</v>
      </c>
      <c r="K649" s="16">
        <f>1/8*40*52/12</f>
        <v>21.666666666666668</v>
      </c>
      <c r="L649" s="12">
        <v>1.6327465427806134</v>
      </c>
      <c r="M649" s="11">
        <v>1.4310250000000002</v>
      </c>
      <c r="N649" s="13">
        <f t="shared" si="71"/>
        <v>0.69879981132405089</v>
      </c>
      <c r="O649" s="11">
        <v>1.1503529599999998</v>
      </c>
      <c r="P649" s="13">
        <f t="shared" si="68"/>
        <v>0.86929841081123504</v>
      </c>
      <c r="Q649" s="26">
        <f t="shared" si="69"/>
        <v>1854.0648360570196</v>
      </c>
      <c r="R649" s="26">
        <f t="shared" si="70"/>
        <v>2306.4339592071788</v>
      </c>
      <c r="S649" s="11">
        <v>56.355094533952609</v>
      </c>
    </row>
    <row r="650" spans="1:19" x14ac:dyDescent="0.25">
      <c r="A650" s="1" t="s">
        <v>1168</v>
      </c>
      <c r="B650" s="3"/>
      <c r="C650" s="17">
        <v>1</v>
      </c>
      <c r="D650" s="10"/>
      <c r="E650" s="10"/>
      <c r="F650" s="10"/>
      <c r="G650" s="10" t="s">
        <v>1328</v>
      </c>
      <c r="H650" s="10">
        <v>2010</v>
      </c>
      <c r="I650" s="11"/>
      <c r="J650" s="3"/>
      <c r="K650" s="12"/>
      <c r="L650" s="12"/>
      <c r="M650" s="11">
        <v>0.75504499999999997</v>
      </c>
      <c r="N650" s="13">
        <f t="shared" si="71"/>
        <v>1.3244243720572946</v>
      </c>
      <c r="O650" s="11">
        <v>0.70676926000000007</v>
      </c>
      <c r="P650" s="13">
        <f t="shared" si="68"/>
        <v>1.4148889271160434</v>
      </c>
      <c r="Q650" s="26">
        <f t="shared" si="69"/>
        <v>0</v>
      </c>
      <c r="R650" s="26">
        <f t="shared" si="70"/>
        <v>0</v>
      </c>
      <c r="S650" s="11">
        <v>1857.0023281673357</v>
      </c>
    </row>
    <row r="651" spans="1:19" x14ac:dyDescent="0.25">
      <c r="A651" s="1" t="s">
        <v>1169</v>
      </c>
      <c r="B651" s="3"/>
      <c r="C651" s="17">
        <v>1</v>
      </c>
      <c r="D651" s="10"/>
      <c r="E651" s="10"/>
      <c r="F651" s="10"/>
      <c r="G651" s="10" t="s">
        <v>1328</v>
      </c>
      <c r="H651" s="10">
        <v>2010</v>
      </c>
      <c r="I651" s="11"/>
      <c r="J651" s="3"/>
      <c r="K651" s="12"/>
      <c r="L651" s="12"/>
      <c r="M651" s="11">
        <v>2.7</v>
      </c>
      <c r="N651" s="13">
        <f t="shared" si="71"/>
        <v>0.37037037037037035</v>
      </c>
      <c r="O651" s="11">
        <v>1.9050653699999998</v>
      </c>
      <c r="P651" s="13">
        <f t="shared" si="68"/>
        <v>0.52491637071750463</v>
      </c>
      <c r="Q651" s="26">
        <f t="shared" si="69"/>
        <v>0</v>
      </c>
      <c r="R651" s="26">
        <f t="shared" si="70"/>
        <v>0</v>
      </c>
      <c r="S651" s="11">
        <v>588.76753697468791</v>
      </c>
    </row>
    <row r="652" spans="1:19" x14ac:dyDescent="0.25">
      <c r="A652" s="1" t="s">
        <v>1170</v>
      </c>
      <c r="B652" s="3"/>
      <c r="C652" s="17">
        <v>1</v>
      </c>
      <c r="D652" s="10"/>
      <c r="E652" s="10"/>
      <c r="F652" s="10"/>
      <c r="G652" s="10" t="s">
        <v>1328</v>
      </c>
      <c r="H652" s="10">
        <v>2010</v>
      </c>
      <c r="I652" s="11"/>
      <c r="J652" s="3"/>
      <c r="K652" s="12"/>
      <c r="L652" s="12"/>
      <c r="M652" s="11">
        <v>8.0577708299999991</v>
      </c>
      <c r="N652" s="13">
        <f t="shared" si="71"/>
        <v>0.12410380254013753</v>
      </c>
      <c r="O652" s="11">
        <v>4.8564203499999996</v>
      </c>
      <c r="P652" s="13">
        <f t="shared" si="68"/>
        <v>0.20591298280018122</v>
      </c>
      <c r="Q652" s="26">
        <f t="shared" si="69"/>
        <v>0</v>
      </c>
      <c r="R652" s="26">
        <f t="shared" si="70"/>
        <v>0</v>
      </c>
      <c r="S652" s="11">
        <v>209.27964744039215</v>
      </c>
    </row>
    <row r="653" spans="1:19" x14ac:dyDescent="0.25">
      <c r="A653" s="1" t="s">
        <v>1171</v>
      </c>
      <c r="B653" s="3"/>
      <c r="C653" s="17">
        <v>1</v>
      </c>
      <c r="D653" s="10"/>
      <c r="E653" s="10"/>
      <c r="F653" s="10"/>
      <c r="G653" s="10" t="s">
        <v>1328</v>
      </c>
      <c r="H653" s="10">
        <v>2010</v>
      </c>
      <c r="I653" s="11"/>
      <c r="J653" s="3"/>
      <c r="K653" s="12"/>
      <c r="L653" s="12"/>
      <c r="M653" s="11">
        <v>5726.0710208</v>
      </c>
      <c r="N653" s="13">
        <f t="shared" si="71"/>
        <v>1.746398178380065E-4</v>
      </c>
      <c r="O653" s="11">
        <v>2501.9169956999999</v>
      </c>
      <c r="P653" s="13">
        <f t="shared" si="68"/>
        <v>3.9969351569963437E-4</v>
      </c>
      <c r="Q653" s="26">
        <f t="shared" si="69"/>
        <v>0</v>
      </c>
      <c r="R653" s="26">
        <f t="shared" si="70"/>
        <v>0</v>
      </c>
      <c r="S653" s="11">
        <v>29.92744826178162</v>
      </c>
    </row>
    <row r="654" spans="1:19" x14ac:dyDescent="0.25">
      <c r="A654" s="1" t="s">
        <v>1172</v>
      </c>
      <c r="B654" s="3"/>
      <c r="C654" s="17">
        <v>1</v>
      </c>
      <c r="D654" s="10"/>
      <c r="E654" s="10"/>
      <c r="F654" s="10"/>
      <c r="G654" s="10" t="s">
        <v>1328</v>
      </c>
      <c r="H654" s="10">
        <v>2010</v>
      </c>
      <c r="I654" s="11"/>
      <c r="J654" s="3"/>
      <c r="K654" s="12"/>
      <c r="L654" s="12"/>
      <c r="M654" s="11">
        <v>495.27702157000004</v>
      </c>
      <c r="N654" s="13">
        <f t="shared" si="71"/>
        <v>2.0190720676482362E-3</v>
      </c>
      <c r="O654" s="11">
        <v>227.02474894000002</v>
      </c>
      <c r="P654" s="13">
        <f t="shared" si="68"/>
        <v>4.4048061044846187E-3</v>
      </c>
      <c r="Q654" s="26">
        <f t="shared" si="69"/>
        <v>0</v>
      </c>
      <c r="R654" s="26">
        <f t="shared" si="70"/>
        <v>0</v>
      </c>
      <c r="S654" s="11">
        <v>44.11790010166262</v>
      </c>
    </row>
    <row r="655" spans="1:19" x14ac:dyDescent="0.25">
      <c r="A655" s="1" t="s">
        <v>1173</v>
      </c>
      <c r="B655" s="3" t="s">
        <v>1094</v>
      </c>
      <c r="C655" s="17">
        <v>1</v>
      </c>
      <c r="D655" s="10" t="s">
        <v>1110</v>
      </c>
      <c r="E655" s="10" t="s">
        <v>1331</v>
      </c>
      <c r="F655" s="10" t="s">
        <v>1332</v>
      </c>
      <c r="G655" s="18" t="s">
        <v>1328</v>
      </c>
      <c r="H655" s="10">
        <v>2006</v>
      </c>
      <c r="I655" s="11">
        <v>17848</v>
      </c>
      <c r="J655" s="3" t="s">
        <v>1092</v>
      </c>
      <c r="K655" s="12">
        <v>1</v>
      </c>
      <c r="L655" s="12">
        <v>1.4871110277962727</v>
      </c>
      <c r="M655" s="11">
        <v>203.63583332999994</v>
      </c>
      <c r="N655" s="13">
        <f t="shared" si="71"/>
        <v>4.910727074146427E-3</v>
      </c>
      <c r="O655" s="11">
        <v>196.60129268</v>
      </c>
      <c r="P655" s="13">
        <f t="shared" si="68"/>
        <v>5.0864365456012523E-3</v>
      </c>
      <c r="Q655" s="26">
        <f t="shared" si="69"/>
        <v>130.34030990555371</v>
      </c>
      <c r="R655" s="26">
        <f t="shared" si="70"/>
        <v>135.0039832510621</v>
      </c>
      <c r="S655" s="11">
        <v>112.64292897856764</v>
      </c>
    </row>
    <row r="656" spans="1:19" x14ac:dyDescent="0.25">
      <c r="A656" s="1" t="s">
        <v>1174</v>
      </c>
      <c r="B656" s="3"/>
      <c r="C656" s="17">
        <v>1</v>
      </c>
      <c r="D656" s="10"/>
      <c r="E656" s="10"/>
      <c r="F656" s="10"/>
      <c r="G656" s="10" t="s">
        <v>1328</v>
      </c>
      <c r="H656" s="10">
        <v>2010</v>
      </c>
      <c r="I656" s="11"/>
      <c r="J656" s="3"/>
      <c r="K656" s="12"/>
      <c r="L656" s="12"/>
      <c r="M656" s="11">
        <v>39.797400000000003</v>
      </c>
      <c r="N656" s="13">
        <f t="shared" si="71"/>
        <v>2.512726962062848E-2</v>
      </c>
      <c r="O656" s="11">
        <v>23.987849660000002</v>
      </c>
      <c r="P656" s="13">
        <f t="shared" si="68"/>
        <v>4.168777169166233E-2</v>
      </c>
      <c r="Q656" s="26">
        <f t="shared" si="69"/>
        <v>0</v>
      </c>
      <c r="R656" s="26">
        <f t="shared" si="70"/>
        <v>0</v>
      </c>
      <c r="S656" s="11">
        <v>39.868238305676087</v>
      </c>
    </row>
    <row r="657" spans="1:19" x14ac:dyDescent="0.25">
      <c r="A657" s="1" t="s">
        <v>1175</v>
      </c>
      <c r="B657" s="3"/>
      <c r="C657" s="17">
        <v>1</v>
      </c>
      <c r="D657" s="10"/>
      <c r="E657" s="10"/>
      <c r="F657" s="10"/>
      <c r="G657" s="10" t="s">
        <v>1328</v>
      </c>
      <c r="H657" s="10">
        <v>2010</v>
      </c>
      <c r="I657" s="11"/>
      <c r="J657" s="3"/>
      <c r="K657" s="12"/>
      <c r="L657" s="12"/>
      <c r="M657" s="11">
        <v>18.895099999999996</v>
      </c>
      <c r="N657" s="13">
        <f t="shared" si="71"/>
        <v>5.2923773888468452E-2</v>
      </c>
      <c r="O657" s="11">
        <v>10.020752410000002</v>
      </c>
      <c r="P657" s="13">
        <f t="shared" si="68"/>
        <v>9.9792905670643126E-2</v>
      </c>
      <c r="Q657" s="26">
        <f t="shared" si="69"/>
        <v>0</v>
      </c>
      <c r="R657" s="26">
        <f t="shared" si="70"/>
        <v>0</v>
      </c>
      <c r="S657" s="11">
        <v>137.80800615550251</v>
      </c>
    </row>
    <row r="658" spans="1:19" x14ac:dyDescent="0.25">
      <c r="A658" s="1" t="s">
        <v>1176</v>
      </c>
      <c r="B658" s="3" t="s">
        <v>1094</v>
      </c>
      <c r="C658" s="17">
        <v>1</v>
      </c>
      <c r="D658" s="10" t="s">
        <v>1090</v>
      </c>
      <c r="E658" s="10" t="s">
        <v>1331</v>
      </c>
      <c r="F658" s="10" t="s">
        <v>1332</v>
      </c>
      <c r="G658" s="18" t="s">
        <v>1328</v>
      </c>
      <c r="H658" s="10">
        <v>2007</v>
      </c>
      <c r="I658" s="11">
        <v>94854</v>
      </c>
      <c r="J658" s="3" t="s">
        <v>1092</v>
      </c>
      <c r="K658" s="12">
        <v>1</v>
      </c>
      <c r="L658" s="12">
        <v>1.1235804943511514</v>
      </c>
      <c r="M658" s="11">
        <v>207.94400000000002</v>
      </c>
      <c r="N658" s="13">
        <f t="shared" si="71"/>
        <v>4.808987034970953E-3</v>
      </c>
      <c r="O658" s="11">
        <v>130.12314070000002</v>
      </c>
      <c r="P658" s="13">
        <f t="shared" si="68"/>
        <v>7.6850281557951962E-3</v>
      </c>
      <c r="Q658" s="26">
        <f t="shared" si="69"/>
        <v>512.5231033892976</v>
      </c>
      <c r="R658" s="26">
        <f t="shared" si="70"/>
        <v>819.04036159791281</v>
      </c>
      <c r="S658" s="11">
        <v>817.99636745616181</v>
      </c>
    </row>
    <row r="659" spans="1:19" x14ac:dyDescent="0.25">
      <c r="A659" s="1" t="s">
        <v>1177</v>
      </c>
      <c r="B659" s="3" t="s">
        <v>1094</v>
      </c>
      <c r="C659" s="17">
        <v>1</v>
      </c>
      <c r="D659" s="10" t="s">
        <v>1090</v>
      </c>
      <c r="E659" s="10" t="s">
        <v>1331</v>
      </c>
      <c r="F659" s="10" t="s">
        <v>1332</v>
      </c>
      <c r="G659" s="18" t="s">
        <v>1328</v>
      </c>
      <c r="H659" s="10">
        <v>2007</v>
      </c>
      <c r="I659" s="11">
        <v>1296</v>
      </c>
      <c r="J659" s="3" t="s">
        <v>1108</v>
      </c>
      <c r="K659" s="12">
        <f>40*52/12</f>
        <v>173.33333333333334</v>
      </c>
      <c r="L659" s="12">
        <v>1.2944960685547122</v>
      </c>
      <c r="M659" s="11">
        <v>122.242</v>
      </c>
      <c r="N659" s="13">
        <f t="shared" si="71"/>
        <v>8.1804944290832932E-3</v>
      </c>
      <c r="O659" s="11">
        <v>138.78</v>
      </c>
      <c r="P659" s="13">
        <f t="shared" ref="P659:P672" si="72">1/O659</f>
        <v>7.2056492289955323E-3</v>
      </c>
      <c r="Q659" s="26">
        <f t="shared" si="69"/>
        <v>2378.8517599526394</v>
      </c>
      <c r="R659" s="26">
        <f t="shared" si="70"/>
        <v>2095.3710681663824</v>
      </c>
      <c r="S659" s="11">
        <v>4349.0771742728111</v>
      </c>
    </row>
    <row r="660" spans="1:19" x14ac:dyDescent="0.25">
      <c r="A660" s="1" t="s">
        <v>1178</v>
      </c>
      <c r="B660" s="3"/>
      <c r="C660" s="17">
        <v>1</v>
      </c>
      <c r="D660" s="10"/>
      <c r="E660" s="10"/>
      <c r="F660" s="10"/>
      <c r="G660" s="10" t="s">
        <v>1328</v>
      </c>
      <c r="H660" s="10">
        <v>2010</v>
      </c>
      <c r="I660" s="11"/>
      <c r="J660" s="3"/>
      <c r="K660" s="12"/>
      <c r="L660" s="12"/>
      <c r="M660" s="11">
        <v>45.725812119999986</v>
      </c>
      <c r="N660" s="13">
        <f t="shared" si="71"/>
        <v>2.1869485825110377E-2</v>
      </c>
      <c r="O660" s="11">
        <v>18.662545640000001</v>
      </c>
      <c r="P660" s="13">
        <f t="shared" si="72"/>
        <v>5.3583258109047543E-2</v>
      </c>
      <c r="Q660" s="26">
        <f t="shared" si="69"/>
        <v>0</v>
      </c>
      <c r="R660" s="26">
        <f t="shared" si="70"/>
        <v>0</v>
      </c>
      <c r="S660" s="11">
        <v>94.543295091386881</v>
      </c>
    </row>
    <row r="661" spans="1:19" x14ac:dyDescent="0.25">
      <c r="A661" s="14" t="s">
        <v>1179</v>
      </c>
      <c r="B661" s="3" t="s">
        <v>1089</v>
      </c>
      <c r="C661" s="17">
        <v>1</v>
      </c>
      <c r="D661" s="10" t="s">
        <v>1090</v>
      </c>
      <c r="E661" s="10" t="s">
        <v>1336</v>
      </c>
      <c r="F661" s="10" t="s">
        <v>1328</v>
      </c>
      <c r="G661" s="10" t="s">
        <v>1328</v>
      </c>
      <c r="H661" s="10">
        <v>2010</v>
      </c>
      <c r="I661" s="11">
        <v>878850</v>
      </c>
      <c r="J661" s="3" t="s">
        <v>1092</v>
      </c>
      <c r="K661" s="12">
        <v>1</v>
      </c>
      <c r="L661" s="12">
        <v>1</v>
      </c>
      <c r="M661" s="11">
        <v>9090.4333332999995</v>
      </c>
      <c r="N661" s="13">
        <f t="shared" si="71"/>
        <v>1.1000575696835136E-4</v>
      </c>
      <c r="O661" s="11">
        <v>6232.7287412999995</v>
      </c>
      <c r="P661" s="13">
        <f t="shared" si="72"/>
        <v>1.604433694304212E-4</v>
      </c>
      <c r="Q661" s="26">
        <f t="shared" si="69"/>
        <v>96.678559511635598</v>
      </c>
      <c r="R661" s="26">
        <f t="shared" si="70"/>
        <v>141.00565522392566</v>
      </c>
      <c r="S661" s="11">
        <v>145.70952375412142</v>
      </c>
    </row>
    <row r="662" spans="1:19" x14ac:dyDescent="0.25">
      <c r="A662" s="1" t="s">
        <v>1180</v>
      </c>
      <c r="B662" s="3"/>
      <c r="C662" s="17">
        <v>1</v>
      </c>
      <c r="D662" s="10"/>
      <c r="E662" s="10"/>
      <c r="F662" s="10"/>
      <c r="G662" s="10" t="s">
        <v>1328</v>
      </c>
      <c r="H662" s="10">
        <v>2010</v>
      </c>
      <c r="I662" s="11"/>
      <c r="J662" s="3"/>
      <c r="K662" s="12"/>
      <c r="L662" s="12"/>
      <c r="M662" s="11">
        <v>10254.176470000002</v>
      </c>
      <c r="N662" s="13">
        <f t="shared" si="71"/>
        <v>9.752123955791447E-5</v>
      </c>
      <c r="O662" s="11">
        <v>3886.05</v>
      </c>
      <c r="P662" s="13">
        <f t="shared" si="72"/>
        <v>2.5733070856010599E-4</v>
      </c>
      <c r="Q662" s="26">
        <f t="shared" si="69"/>
        <v>0</v>
      </c>
      <c r="R662" s="26">
        <f t="shared" si="70"/>
        <v>0</v>
      </c>
      <c r="S662" s="11">
        <v>302.43724203228953</v>
      </c>
    </row>
    <row r="663" spans="1:19" x14ac:dyDescent="0.25">
      <c r="A663" s="1" t="s">
        <v>1181</v>
      </c>
      <c r="B663" s="3"/>
      <c r="C663" s="17">
        <v>1</v>
      </c>
      <c r="D663" s="10"/>
      <c r="E663" s="10"/>
      <c r="F663" s="10"/>
      <c r="G663" s="10" t="s">
        <v>1328</v>
      </c>
      <c r="H663" s="10">
        <v>2010</v>
      </c>
      <c r="I663" s="11"/>
      <c r="J663" s="3"/>
      <c r="K663" s="12"/>
      <c r="L663" s="12"/>
      <c r="M663" s="11">
        <v>1170</v>
      </c>
      <c r="N663" s="13">
        <f t="shared" si="71"/>
        <v>8.547008547008547E-4</v>
      </c>
      <c r="O663" s="11">
        <v>1410.5505690000002</v>
      </c>
      <c r="P663" s="13">
        <f t="shared" si="72"/>
        <v>7.0894303400192375E-4</v>
      </c>
      <c r="Q663" s="26">
        <f t="shared" si="69"/>
        <v>0</v>
      </c>
      <c r="R663" s="26">
        <f t="shared" si="70"/>
        <v>0</v>
      </c>
      <c r="S663" s="11">
        <v>126.87132018288179</v>
      </c>
    </row>
    <row r="664" spans="1:19" x14ac:dyDescent="0.25">
      <c r="A664" s="1" t="s">
        <v>1182</v>
      </c>
      <c r="B664" s="3"/>
      <c r="C664" s="17">
        <v>1</v>
      </c>
      <c r="D664" s="10"/>
      <c r="E664" s="10"/>
      <c r="F664" s="10"/>
      <c r="G664" s="10" t="s">
        <v>1328</v>
      </c>
      <c r="H664" s="10">
        <v>2010</v>
      </c>
      <c r="I664" s="11"/>
      <c r="J664" s="3"/>
      <c r="K664" s="12"/>
      <c r="L664" s="12"/>
      <c r="M664" s="11">
        <v>0.75504499999999997</v>
      </c>
      <c r="N664" s="13">
        <f t="shared" si="71"/>
        <v>1.3244243720572946</v>
      </c>
      <c r="O664" s="11">
        <v>0.86103388999999986</v>
      </c>
      <c r="P664" s="13">
        <f t="shared" si="72"/>
        <v>1.1613944719411684</v>
      </c>
      <c r="Q664" s="26">
        <f t="shared" si="69"/>
        <v>0</v>
      </c>
      <c r="R664" s="26">
        <f t="shared" si="70"/>
        <v>0</v>
      </c>
      <c r="S664" s="11">
        <v>3822.7971968041261</v>
      </c>
    </row>
    <row r="665" spans="1:19" x14ac:dyDescent="0.25">
      <c r="A665" s="14" t="s">
        <v>1183</v>
      </c>
      <c r="B665" s="3" t="s">
        <v>1089</v>
      </c>
      <c r="C665" s="17">
        <v>1</v>
      </c>
      <c r="D665" s="10" t="s">
        <v>1090</v>
      </c>
      <c r="E665" s="10" t="s">
        <v>1336</v>
      </c>
      <c r="F665" s="10" t="s">
        <v>1328</v>
      </c>
      <c r="G665" s="10" t="s">
        <v>1328</v>
      </c>
      <c r="H665" s="10">
        <v>2010</v>
      </c>
      <c r="I665" s="11">
        <v>4118</v>
      </c>
      <c r="J665" s="3" t="s">
        <v>1092</v>
      </c>
      <c r="K665" s="12">
        <v>1</v>
      </c>
      <c r="L665" s="12">
        <v>1</v>
      </c>
      <c r="M665" s="11">
        <v>3.7329999999999997</v>
      </c>
      <c r="N665" s="13">
        <f t="shared" si="71"/>
        <v>0.26788106080900081</v>
      </c>
      <c r="O665" s="11">
        <v>4.0205135200000006</v>
      </c>
      <c r="P665" s="13">
        <f t="shared" si="72"/>
        <v>0.24872444652294065</v>
      </c>
      <c r="Q665" s="26">
        <f t="shared" si="69"/>
        <v>1103.1342084114654</v>
      </c>
      <c r="R665" s="26">
        <f t="shared" si="70"/>
        <v>1024.2472707814695</v>
      </c>
      <c r="S665" s="11">
        <v>2008.1591894484291</v>
      </c>
    </row>
    <row r="666" spans="1:19" x14ac:dyDescent="0.25">
      <c r="A666" s="1" t="s">
        <v>1184</v>
      </c>
      <c r="B666" s="3" t="s">
        <v>1094</v>
      </c>
      <c r="C666" s="17">
        <v>1</v>
      </c>
      <c r="D666" s="10" t="s">
        <v>1090</v>
      </c>
      <c r="E666" s="10" t="s">
        <v>1331</v>
      </c>
      <c r="F666" s="10" t="s">
        <v>1332</v>
      </c>
      <c r="G666" s="18" t="s">
        <v>1328</v>
      </c>
      <c r="H666" s="10">
        <v>2008</v>
      </c>
      <c r="I666" s="11">
        <v>1118.55</v>
      </c>
      <c r="J666" s="3" t="s">
        <v>1092</v>
      </c>
      <c r="K666" s="12">
        <v>1</v>
      </c>
      <c r="L666" s="12">
        <v>1.0246103363166126</v>
      </c>
      <c r="M666" s="11">
        <v>0.75504499999999997</v>
      </c>
      <c r="N666" s="13">
        <f t="shared" si="71"/>
        <v>1.3244243720572946</v>
      </c>
      <c r="O666" s="11">
        <v>0.8047110999999999</v>
      </c>
      <c r="P666" s="13">
        <f t="shared" si="72"/>
        <v>1.2426820010311777</v>
      </c>
      <c r="Q666" s="26">
        <f t="shared" si="69"/>
        <v>1517.8934920262327</v>
      </c>
      <c r="R666" s="26">
        <f t="shared" si="70"/>
        <v>1424.2103677791285</v>
      </c>
      <c r="S666" s="11">
        <v>2624.8914141753203</v>
      </c>
    </row>
    <row r="667" spans="1:19" x14ac:dyDescent="0.25">
      <c r="A667" s="1" t="s">
        <v>1185</v>
      </c>
      <c r="B667" s="3"/>
      <c r="C667" s="17">
        <v>1</v>
      </c>
      <c r="D667" s="10"/>
      <c r="E667" s="10"/>
      <c r="F667" s="10"/>
      <c r="G667" s="10" t="s">
        <v>1328</v>
      </c>
      <c r="H667" s="10">
        <v>2010</v>
      </c>
      <c r="I667" s="11"/>
      <c r="J667" s="3"/>
      <c r="K667" s="12"/>
      <c r="L667" s="12"/>
      <c r="M667" s="11">
        <v>87.196136809999985</v>
      </c>
      <c r="N667" s="13">
        <f t="shared" si="71"/>
        <v>1.146839798853699E-2</v>
      </c>
      <c r="O667" s="11">
        <v>56.817577599999993</v>
      </c>
      <c r="P667" s="13">
        <f t="shared" si="72"/>
        <v>1.7600187164614357E-2</v>
      </c>
      <c r="Q667" s="26">
        <f t="shared" si="69"/>
        <v>0</v>
      </c>
      <c r="R667" s="26">
        <f t="shared" si="70"/>
        <v>0</v>
      </c>
      <c r="S667" s="11">
        <v>369.60127992604515</v>
      </c>
    </row>
    <row r="668" spans="1:19" x14ac:dyDescent="0.25">
      <c r="A668" s="1" t="s">
        <v>1186</v>
      </c>
      <c r="B668" s="3"/>
      <c r="C668" s="17">
        <v>1</v>
      </c>
      <c r="D668" s="10"/>
      <c r="E668" s="10"/>
      <c r="F668" s="10"/>
      <c r="G668" s="10" t="s">
        <v>1328</v>
      </c>
      <c r="H668" s="10">
        <v>2010</v>
      </c>
      <c r="I668" s="11"/>
      <c r="J668" s="3"/>
      <c r="K668" s="12"/>
      <c r="L668" s="12">
        <v>0.81689320811447341</v>
      </c>
      <c r="M668" s="11">
        <v>87.779899999999998</v>
      </c>
      <c r="N668" s="13">
        <f t="shared" si="71"/>
        <v>1.1392129633321525E-2</v>
      </c>
      <c r="O668" s="11">
        <v>111.35566123000001</v>
      </c>
      <c r="P668" s="13">
        <f t="shared" si="72"/>
        <v>8.9802349422949037E-3</v>
      </c>
      <c r="Q668" s="26">
        <f t="shared" si="69"/>
        <v>0</v>
      </c>
      <c r="R668" s="26">
        <f t="shared" si="70"/>
        <v>0</v>
      </c>
      <c r="S668" s="11">
        <v>3995.7665318225718</v>
      </c>
    </row>
    <row r="669" spans="1:19" x14ac:dyDescent="0.25">
      <c r="A669" s="1" t="s">
        <v>1187</v>
      </c>
      <c r="B669" s="3" t="s">
        <v>1094</v>
      </c>
      <c r="C669" s="17">
        <v>1</v>
      </c>
      <c r="D669" s="10" t="s">
        <v>1090</v>
      </c>
      <c r="E669" s="10" t="s">
        <v>1331</v>
      </c>
      <c r="F669" s="10" t="s">
        <v>1332</v>
      </c>
      <c r="G669" s="18" t="s">
        <v>1328</v>
      </c>
      <c r="H669" s="10">
        <v>2006</v>
      </c>
      <c r="I669" s="11">
        <v>143</v>
      </c>
      <c r="J669" s="3" t="s">
        <v>1092</v>
      </c>
      <c r="K669" s="12">
        <v>1</v>
      </c>
      <c r="L669" s="12">
        <v>1.4870427322520683</v>
      </c>
      <c r="M669" s="11">
        <v>0.71</v>
      </c>
      <c r="N669" s="13">
        <f t="shared" si="71"/>
        <v>1.4084507042253522</v>
      </c>
      <c r="O669" s="11">
        <v>0.53253821000000001</v>
      </c>
      <c r="P669" s="13">
        <f t="shared" si="72"/>
        <v>1.8777995291643017</v>
      </c>
      <c r="Q669" s="26">
        <f t="shared" si="69"/>
        <v>299.50297283386732</v>
      </c>
      <c r="R669" s="26">
        <f t="shared" si="70"/>
        <v>399.30864437322867</v>
      </c>
      <c r="S669" s="11">
        <v>250.12049642958934</v>
      </c>
    </row>
    <row r="670" spans="1:19" x14ac:dyDescent="0.25">
      <c r="A670" s="14" t="s">
        <v>472</v>
      </c>
      <c r="B670" s="3" t="s">
        <v>1089</v>
      </c>
      <c r="C670" s="17">
        <v>1</v>
      </c>
      <c r="D670" s="10" t="s">
        <v>1090</v>
      </c>
      <c r="E670" s="10" t="s">
        <v>1333</v>
      </c>
      <c r="F670" s="10" t="s">
        <v>1328</v>
      </c>
      <c r="G670" s="10" t="s">
        <v>1328</v>
      </c>
      <c r="H670" s="10">
        <v>2010</v>
      </c>
      <c r="I670" s="11">
        <v>34187</v>
      </c>
      <c r="J670" s="3" t="s">
        <v>49</v>
      </c>
      <c r="K670" s="12">
        <v>8.3333333333333329E-2</v>
      </c>
      <c r="L670" s="12">
        <v>1</v>
      </c>
      <c r="M670" s="11">
        <v>147.35499999999999</v>
      </c>
      <c r="N670" s="13">
        <f t="shared" si="71"/>
        <v>6.786332326694039E-3</v>
      </c>
      <c r="O670" s="11">
        <v>110.26331077999998</v>
      </c>
      <c r="P670" s="13">
        <f t="shared" si="72"/>
        <v>9.0691998356119026E-3</v>
      </c>
      <c r="Q670" s="26">
        <f t="shared" si="69"/>
        <v>19.333695271057426</v>
      </c>
      <c r="R670" s="26">
        <f t="shared" si="70"/>
        <v>25.83739456500534</v>
      </c>
      <c r="S670" s="11">
        <v>445.99766164023026</v>
      </c>
    </row>
    <row r="671" spans="1:19" x14ac:dyDescent="0.25">
      <c r="A671" s="1" t="s">
        <v>1188</v>
      </c>
      <c r="B671" s="3"/>
      <c r="C671" s="17">
        <v>1</v>
      </c>
      <c r="D671" s="10"/>
      <c r="E671" s="10"/>
      <c r="F671" s="10"/>
      <c r="G671" s="10" t="s">
        <v>1328</v>
      </c>
      <c r="H671" s="10">
        <v>2010</v>
      </c>
      <c r="I671" s="11"/>
      <c r="J671" s="3"/>
      <c r="K671" s="12"/>
      <c r="L671" s="12"/>
      <c r="M671" s="11">
        <v>79.233151699999993</v>
      </c>
      <c r="N671" s="13">
        <f t="shared" si="71"/>
        <v>1.2620979710441078E-2</v>
      </c>
      <c r="O671" s="11">
        <v>38.21991646</v>
      </c>
      <c r="P671" s="13">
        <f t="shared" si="72"/>
        <v>2.6164369067801986E-2</v>
      </c>
      <c r="Q671" s="26">
        <f t="shared" si="69"/>
        <v>0</v>
      </c>
      <c r="R671" s="26">
        <f t="shared" si="70"/>
        <v>0</v>
      </c>
      <c r="S671" s="11">
        <v>53.65319907531628</v>
      </c>
    </row>
    <row r="672" spans="1:19" x14ac:dyDescent="0.25">
      <c r="A672" s="1" t="s">
        <v>1189</v>
      </c>
      <c r="B672" s="3"/>
      <c r="C672" s="17">
        <v>1</v>
      </c>
      <c r="D672" s="10"/>
      <c r="E672" s="10"/>
      <c r="F672" s="10"/>
      <c r="G672" s="10" t="s">
        <v>1328</v>
      </c>
      <c r="H672" s="10">
        <v>2010</v>
      </c>
      <c r="I672" s="11"/>
      <c r="J672" s="3"/>
      <c r="K672" s="12"/>
      <c r="L672" s="12"/>
      <c r="M672" s="11">
        <v>1.09015949</v>
      </c>
      <c r="N672" s="13">
        <f t="shared" si="71"/>
        <v>0.91729697275762834</v>
      </c>
      <c r="O672" s="11">
        <v>0.67885594999999999</v>
      </c>
      <c r="P672" s="13">
        <f t="shared" si="72"/>
        <v>1.4730665614700733</v>
      </c>
      <c r="Q672" s="26">
        <f t="shared" si="69"/>
        <v>0</v>
      </c>
      <c r="R672" s="26">
        <f t="shared" si="70"/>
        <v>0</v>
      </c>
      <c r="S672" s="11">
        <v>96.285257598976287</v>
      </c>
    </row>
    <row r="673" spans="1:19" ht="30" x14ac:dyDescent="0.25">
      <c r="A673" s="1" t="s">
        <v>1190</v>
      </c>
      <c r="B673" s="3"/>
      <c r="C673" s="17">
        <v>1</v>
      </c>
      <c r="D673" s="10"/>
      <c r="E673" s="10"/>
      <c r="F673" s="10"/>
      <c r="G673" s="10" t="s">
        <v>1328</v>
      </c>
      <c r="H673" s="10">
        <v>2010</v>
      </c>
      <c r="I673" s="11"/>
      <c r="J673" s="3"/>
      <c r="K673" s="12"/>
      <c r="L673" s="12"/>
      <c r="M673" s="11"/>
      <c r="N673" s="13"/>
      <c r="O673" s="11"/>
      <c r="P673" s="13"/>
      <c r="Q673" s="26">
        <f t="shared" si="69"/>
        <v>0</v>
      </c>
      <c r="R673" s="26">
        <f t="shared" si="70"/>
        <v>0</v>
      </c>
      <c r="S673" s="11"/>
    </row>
    <row r="674" spans="1:19" x14ac:dyDescent="0.25">
      <c r="A674" s="14" t="s">
        <v>1191</v>
      </c>
      <c r="B674" s="3" t="s">
        <v>1089</v>
      </c>
      <c r="C674" s="17">
        <v>1</v>
      </c>
      <c r="D674" s="10" t="s">
        <v>1090</v>
      </c>
      <c r="E674" s="10" t="s">
        <v>1333</v>
      </c>
      <c r="F674" s="10" t="s">
        <v>1328</v>
      </c>
      <c r="G674" s="10" t="s">
        <v>1328</v>
      </c>
      <c r="H674" s="10">
        <v>2010</v>
      </c>
      <c r="I674" s="11">
        <v>1403237</v>
      </c>
      <c r="J674" s="3" t="s">
        <v>1092</v>
      </c>
      <c r="K674" s="12">
        <v>1</v>
      </c>
      <c r="L674" s="12">
        <v>1</v>
      </c>
      <c r="M674" s="11">
        <v>1156.06</v>
      </c>
      <c r="N674" s="13">
        <f t="shared" ref="N674:N705" si="73">1/M674</f>
        <v>8.6500700655675318E-4</v>
      </c>
      <c r="O674" s="11">
        <v>824.5736859000001</v>
      </c>
      <c r="P674" s="13">
        <f t="shared" ref="P674:P705" si="74">1/O674</f>
        <v>1.2127478927593071E-3</v>
      </c>
      <c r="Q674" s="26">
        <f t="shared" si="69"/>
        <v>1213.8098368596786</v>
      </c>
      <c r="R674" s="26">
        <f t="shared" si="70"/>
        <v>1701.772714791892</v>
      </c>
      <c r="S674" s="11">
        <v>1906.1978338713832</v>
      </c>
    </row>
    <row r="675" spans="1:19" x14ac:dyDescent="0.25">
      <c r="A675" s="1" t="s">
        <v>1192</v>
      </c>
      <c r="B675" s="3" t="s">
        <v>1094</v>
      </c>
      <c r="C675" s="17">
        <v>1</v>
      </c>
      <c r="D675" s="10" t="s">
        <v>1090</v>
      </c>
      <c r="E675" s="10" t="s">
        <v>1331</v>
      </c>
      <c r="F675" s="10" t="s">
        <v>1332</v>
      </c>
      <c r="G675" s="18" t="s">
        <v>1328</v>
      </c>
      <c r="H675" s="10">
        <v>2004</v>
      </c>
      <c r="I675" s="11">
        <v>148</v>
      </c>
      <c r="J675" s="3" t="s">
        <v>1092</v>
      </c>
      <c r="K675" s="12">
        <v>1</v>
      </c>
      <c r="L675" s="12">
        <v>1.6687903388662526</v>
      </c>
      <c r="M675" s="11">
        <v>0.28999999999999998</v>
      </c>
      <c r="N675" s="13">
        <f t="shared" si="73"/>
        <v>3.4482758620689657</v>
      </c>
      <c r="O675" s="11">
        <v>0.26500586166655399</v>
      </c>
      <c r="P675" s="13">
        <f t="shared" si="74"/>
        <v>3.7735014377087968</v>
      </c>
      <c r="Q675" s="26">
        <f t="shared" si="69"/>
        <v>851.65851776622549</v>
      </c>
      <c r="R675" s="26">
        <f t="shared" si="70"/>
        <v>931.98304595606044</v>
      </c>
      <c r="S675" s="11">
        <v>3086.9312299308913</v>
      </c>
    </row>
    <row r="676" spans="1:19" x14ac:dyDescent="0.25">
      <c r="A676" s="1" t="s">
        <v>1193</v>
      </c>
      <c r="B676" s="3" t="s">
        <v>1094</v>
      </c>
      <c r="C676" s="17">
        <v>1</v>
      </c>
      <c r="D676" s="10" t="s">
        <v>1090</v>
      </c>
      <c r="E676" s="10" t="s">
        <v>1331</v>
      </c>
      <c r="F676" s="10" t="s">
        <v>1332</v>
      </c>
      <c r="G676" s="18" t="s">
        <v>1328</v>
      </c>
      <c r="H676" s="10">
        <v>2002</v>
      </c>
      <c r="I676" s="11">
        <v>824.2</v>
      </c>
      <c r="J676" s="3" t="s">
        <v>1092</v>
      </c>
      <c r="K676" s="12">
        <v>1</v>
      </c>
      <c r="L676" s="12">
        <v>2.0583659753142016</v>
      </c>
      <c r="M676" s="11">
        <v>45.964300000000001</v>
      </c>
      <c r="N676" s="13">
        <f t="shared" si="73"/>
        <v>2.1756014994245534E-2</v>
      </c>
      <c r="O676" s="11">
        <v>17.985888490000001</v>
      </c>
      <c r="P676" s="13">
        <f t="shared" si="74"/>
        <v>5.5599143770739566E-2</v>
      </c>
      <c r="Q676" s="26">
        <f t="shared" si="69"/>
        <v>36.909193370810932</v>
      </c>
      <c r="R676" s="26">
        <f t="shared" si="70"/>
        <v>94.324238571656181</v>
      </c>
      <c r="S676" s="11">
        <v>52.991926883928876</v>
      </c>
    </row>
    <row r="677" spans="1:19" ht="30" x14ac:dyDescent="0.25">
      <c r="A677" s="1" t="s">
        <v>477</v>
      </c>
      <c r="B677" s="3"/>
      <c r="C677" s="17">
        <v>1</v>
      </c>
      <c r="D677" s="10"/>
      <c r="E677" s="10"/>
      <c r="F677" s="10"/>
      <c r="G677" s="10" t="s">
        <v>1328</v>
      </c>
      <c r="H677" s="10">
        <v>2010</v>
      </c>
      <c r="I677" s="11"/>
      <c r="J677" s="3"/>
      <c r="K677" s="12"/>
      <c r="L677" s="12"/>
      <c r="M677" s="11">
        <v>8258.770086200002</v>
      </c>
      <c r="N677" s="13">
        <f t="shared" si="73"/>
        <v>1.2108340461867933E-4</v>
      </c>
      <c r="O677" s="11">
        <v>3726.5555007000003</v>
      </c>
      <c r="P677" s="13">
        <f t="shared" si="74"/>
        <v>2.6834431952299086E-4</v>
      </c>
      <c r="Q677" s="26">
        <f t="shared" si="69"/>
        <v>0</v>
      </c>
      <c r="R677" s="26">
        <f t="shared" si="70"/>
        <v>0</v>
      </c>
      <c r="S677" s="11">
        <v>59.987413116662857</v>
      </c>
    </row>
    <row r="678" spans="1:19" x14ac:dyDescent="0.25">
      <c r="A678" s="1" t="s">
        <v>1194</v>
      </c>
      <c r="B678" s="3" t="s">
        <v>1094</v>
      </c>
      <c r="C678" s="17">
        <v>1</v>
      </c>
      <c r="D678" s="10" t="s">
        <v>1090</v>
      </c>
      <c r="E678" s="10" t="s">
        <v>1331</v>
      </c>
      <c r="F678" s="10" t="s">
        <v>1332</v>
      </c>
      <c r="G678" s="18" t="s">
        <v>1328</v>
      </c>
      <c r="H678" s="10">
        <v>2005</v>
      </c>
      <c r="I678" s="11">
        <v>148.83000000000001</v>
      </c>
      <c r="J678" s="3" t="s">
        <v>1092</v>
      </c>
      <c r="K678" s="12">
        <v>1</v>
      </c>
      <c r="L678" s="12">
        <v>1.5243841744231237</v>
      </c>
      <c r="M678" s="11">
        <v>0.53047500000000003</v>
      </c>
      <c r="N678" s="13">
        <f t="shared" si="73"/>
        <v>1.885102973749941</v>
      </c>
      <c r="O678" s="11">
        <v>0.34510330925583699</v>
      </c>
      <c r="P678" s="13">
        <f t="shared" si="74"/>
        <v>2.897683021806857</v>
      </c>
      <c r="Q678" s="26">
        <f t="shared" si="69"/>
        <v>427.68103431715633</v>
      </c>
      <c r="R678" s="26">
        <f t="shared" si="70"/>
        <v>657.40921803564606</v>
      </c>
      <c r="S678" s="11">
        <v>586.17988120283314</v>
      </c>
    </row>
    <row r="679" spans="1:19" x14ac:dyDescent="0.25">
      <c r="A679" s="1" t="s">
        <v>1195</v>
      </c>
      <c r="B679" s="3"/>
      <c r="C679" s="17">
        <v>1</v>
      </c>
      <c r="D679" s="10"/>
      <c r="E679" s="10"/>
      <c r="F679" s="10"/>
      <c r="G679" s="10" t="s">
        <v>1328</v>
      </c>
      <c r="H679" s="10">
        <v>2010</v>
      </c>
      <c r="I679" s="11"/>
      <c r="J679" s="3"/>
      <c r="K679" s="12"/>
      <c r="L679" s="12"/>
      <c r="M679" s="11">
        <v>1507.5</v>
      </c>
      <c r="N679" s="13">
        <f t="shared" si="73"/>
        <v>6.6334991708126036E-4</v>
      </c>
      <c r="O679" s="11">
        <v>945.22647496000013</v>
      </c>
      <c r="P679" s="13">
        <f t="shared" si="74"/>
        <v>1.0579475146866974E-3</v>
      </c>
      <c r="Q679" s="26">
        <f t="shared" si="69"/>
        <v>0</v>
      </c>
      <c r="R679" s="26">
        <f t="shared" si="70"/>
        <v>0</v>
      </c>
      <c r="S679" s="11">
        <v>656.14103740549933</v>
      </c>
    </row>
    <row r="680" spans="1:19" x14ac:dyDescent="0.25">
      <c r="A680" s="1" t="s">
        <v>1196</v>
      </c>
      <c r="B680" s="3"/>
      <c r="C680" s="17">
        <v>1</v>
      </c>
      <c r="D680" s="10"/>
      <c r="E680" s="10"/>
      <c r="F680" s="10"/>
      <c r="G680" s="10" t="s">
        <v>1328</v>
      </c>
      <c r="H680" s="10">
        <v>2010</v>
      </c>
      <c r="I680" s="11"/>
      <c r="J680" s="3"/>
      <c r="K680" s="12"/>
      <c r="L680" s="12"/>
      <c r="M680" s="11">
        <v>7.3212219599999981</v>
      </c>
      <c r="N680" s="13">
        <f t="shared" si="73"/>
        <v>0.13658922041478444</v>
      </c>
      <c r="O680" s="11">
        <v>4.5171164900000003</v>
      </c>
      <c r="P680" s="13">
        <f t="shared" si="74"/>
        <v>0.22138016635475344</v>
      </c>
      <c r="Q680" s="26">
        <f t="shared" si="69"/>
        <v>0</v>
      </c>
      <c r="R680" s="26">
        <f t="shared" si="70"/>
        <v>0</v>
      </c>
      <c r="S680" s="11">
        <v>75.236588519778707</v>
      </c>
    </row>
    <row r="681" spans="1:19" x14ac:dyDescent="0.25">
      <c r="A681" s="1" t="s">
        <v>1197</v>
      </c>
      <c r="B681" s="3"/>
      <c r="C681" s="17">
        <v>1</v>
      </c>
      <c r="D681" s="10"/>
      <c r="E681" s="10"/>
      <c r="F681" s="10"/>
      <c r="G681" s="10" t="s">
        <v>1328</v>
      </c>
      <c r="H681" s="10">
        <v>2010</v>
      </c>
      <c r="I681" s="11"/>
      <c r="J681" s="3"/>
      <c r="K681" s="12"/>
      <c r="L681" s="12"/>
      <c r="M681" s="11">
        <v>71.403333329999995</v>
      </c>
      <c r="N681" s="13">
        <f t="shared" si="73"/>
        <v>1.4004948415760467E-2</v>
      </c>
      <c r="O681" s="11">
        <v>42.658946379999996</v>
      </c>
      <c r="P681" s="13">
        <f t="shared" si="74"/>
        <v>2.3441741647628571E-2</v>
      </c>
      <c r="Q681" s="26">
        <f t="shared" si="69"/>
        <v>0</v>
      </c>
      <c r="R681" s="26">
        <f t="shared" si="70"/>
        <v>0</v>
      </c>
      <c r="S681" s="11">
        <v>22.235938070291326</v>
      </c>
    </row>
    <row r="682" spans="1:19" x14ac:dyDescent="0.25">
      <c r="A682" s="1" t="s">
        <v>1198</v>
      </c>
      <c r="B682" s="3"/>
      <c r="C682" s="17">
        <v>1</v>
      </c>
      <c r="D682" s="10"/>
      <c r="E682" s="10"/>
      <c r="F682" s="10"/>
      <c r="G682" s="10" t="s">
        <v>1328</v>
      </c>
      <c r="H682" s="10">
        <v>2010</v>
      </c>
      <c r="I682" s="11"/>
      <c r="J682" s="3"/>
      <c r="K682" s="12"/>
      <c r="L682" s="12"/>
      <c r="M682" s="11">
        <v>1.2667894099999999</v>
      </c>
      <c r="N682" s="13">
        <f t="shared" si="73"/>
        <v>0.78939718954549842</v>
      </c>
      <c r="O682" s="11">
        <v>0.86</v>
      </c>
      <c r="P682" s="13">
        <f t="shared" si="74"/>
        <v>1.1627906976744187</v>
      </c>
      <c r="Q682" s="26">
        <f t="shared" si="69"/>
        <v>0</v>
      </c>
      <c r="R682" s="26">
        <f t="shared" si="70"/>
        <v>0</v>
      </c>
      <c r="S682" s="11">
        <v>893.28872285941577</v>
      </c>
    </row>
    <row r="683" spans="1:19" x14ac:dyDescent="0.25">
      <c r="A683" s="1" t="s">
        <v>1199</v>
      </c>
      <c r="B683" s="3" t="s">
        <v>1094</v>
      </c>
      <c r="C683" s="17">
        <v>1</v>
      </c>
      <c r="D683" s="10" t="s">
        <v>1090</v>
      </c>
      <c r="E683" s="10" t="s">
        <v>1331</v>
      </c>
      <c r="F683" s="10" t="s">
        <v>1332</v>
      </c>
      <c r="G683" s="18" t="s">
        <v>1328</v>
      </c>
      <c r="H683" s="10">
        <v>2006</v>
      </c>
      <c r="I683" s="10">
        <v>1044</v>
      </c>
      <c r="J683" s="3" t="s">
        <v>1092</v>
      </c>
      <c r="K683" s="12">
        <v>1</v>
      </c>
      <c r="L683" s="12">
        <v>1.1413234569634576</v>
      </c>
      <c r="M683" s="11">
        <v>2.6063333300000004</v>
      </c>
      <c r="N683" s="13">
        <f t="shared" si="73"/>
        <v>0.38368077808374568</v>
      </c>
      <c r="O683" s="11">
        <v>1.5888070700000001</v>
      </c>
      <c r="P683" s="13">
        <f t="shared" si="74"/>
        <v>0.62940304010605885</v>
      </c>
      <c r="Q683" s="26">
        <f t="shared" si="69"/>
        <v>457.17164238154055</v>
      </c>
      <c r="R683" s="26">
        <f t="shared" si="70"/>
        <v>749.95996151367171</v>
      </c>
      <c r="S683" s="11">
        <v>792.97341837436909</v>
      </c>
    </row>
    <row r="684" spans="1:19" x14ac:dyDescent="0.25">
      <c r="A684" s="1" t="s">
        <v>1200</v>
      </c>
      <c r="B684" s="3" t="s">
        <v>1094</v>
      </c>
      <c r="C684" s="17">
        <v>1</v>
      </c>
      <c r="D684" s="10" t="s">
        <v>1090</v>
      </c>
      <c r="E684" s="10" t="s">
        <v>1331</v>
      </c>
      <c r="F684" s="10" t="s">
        <v>1332</v>
      </c>
      <c r="G684" s="18" t="s">
        <v>1328</v>
      </c>
      <c r="H684" s="10">
        <v>2006</v>
      </c>
      <c r="I684" s="10">
        <v>11.3</v>
      </c>
      <c r="J684" s="3" t="s">
        <v>1108</v>
      </c>
      <c r="K684" s="12">
        <f>40*52/12</f>
        <v>173.33333333333334</v>
      </c>
      <c r="L684" s="12">
        <v>1.1264044943820224</v>
      </c>
      <c r="M684" s="11">
        <v>0.75504499999999997</v>
      </c>
      <c r="N684" s="13">
        <f t="shared" si="73"/>
        <v>1.3244243720572946</v>
      </c>
      <c r="O684" s="11">
        <v>0.92171775</v>
      </c>
      <c r="P684" s="13">
        <f t="shared" si="74"/>
        <v>1.0849308261666872</v>
      </c>
      <c r="Q684" s="26">
        <f t="shared" si="69"/>
        <v>2922.0125109491328</v>
      </c>
      <c r="R684" s="26">
        <f t="shared" si="70"/>
        <v>2393.6296510830871</v>
      </c>
      <c r="S684" s="11">
        <v>7534.2929048600454</v>
      </c>
    </row>
    <row r="685" spans="1:19" ht="30" x14ac:dyDescent="0.25">
      <c r="A685" s="14" t="s">
        <v>1201</v>
      </c>
      <c r="B685" s="3" t="s">
        <v>1089</v>
      </c>
      <c r="C685" s="17">
        <v>1</v>
      </c>
      <c r="D685" s="10" t="s">
        <v>1090</v>
      </c>
      <c r="E685" s="10" t="s">
        <v>1333</v>
      </c>
      <c r="F685" s="10" t="s">
        <v>1328</v>
      </c>
      <c r="G685" s="10" t="s">
        <v>1328</v>
      </c>
      <c r="H685" s="10">
        <v>2010</v>
      </c>
      <c r="I685" s="11">
        <v>18846.189999999999</v>
      </c>
      <c r="J685" s="3" t="s">
        <v>1092</v>
      </c>
      <c r="K685" s="12">
        <v>1</v>
      </c>
      <c r="L685" s="12">
        <v>1</v>
      </c>
      <c r="M685" s="11">
        <v>46.405100000000004</v>
      </c>
      <c r="N685" s="13">
        <f t="shared" si="73"/>
        <v>2.154935556652178E-2</v>
      </c>
      <c r="O685" s="11">
        <v>18.598958649999997</v>
      </c>
      <c r="P685" s="13">
        <f t="shared" si="74"/>
        <v>5.3766451058807001E-2</v>
      </c>
      <c r="Q685" s="26">
        <f t="shared" si="69"/>
        <v>406.12324938422705</v>
      </c>
      <c r="R685" s="26">
        <f t="shared" si="70"/>
        <v>1013.2927522799779</v>
      </c>
      <c r="S685" s="11">
        <v>320.62989602784353</v>
      </c>
    </row>
    <row r="686" spans="1:19" x14ac:dyDescent="0.25">
      <c r="A686" s="1" t="s">
        <v>1202</v>
      </c>
      <c r="B686" s="3" t="s">
        <v>1094</v>
      </c>
      <c r="C686" s="17">
        <v>1</v>
      </c>
      <c r="D686" s="10" t="s">
        <v>1090</v>
      </c>
      <c r="E686" s="10" t="s">
        <v>1331</v>
      </c>
      <c r="F686" s="10" t="s">
        <v>1332</v>
      </c>
      <c r="G686" s="18" t="s">
        <v>1328</v>
      </c>
      <c r="H686" s="10">
        <v>2005</v>
      </c>
      <c r="I686" s="11">
        <v>47000</v>
      </c>
      <c r="J686" s="3" t="s">
        <v>1092</v>
      </c>
      <c r="K686" s="12">
        <v>1</v>
      </c>
      <c r="L686" s="12">
        <v>1.5885044879000003</v>
      </c>
      <c r="M686" s="11">
        <v>2089.9499999999998</v>
      </c>
      <c r="N686" s="13">
        <f t="shared" si="73"/>
        <v>4.7848034641977084E-4</v>
      </c>
      <c r="O686" s="11">
        <v>929.69817512000009</v>
      </c>
      <c r="P686" s="13">
        <f t="shared" si="74"/>
        <v>1.0756179013376311E-3</v>
      </c>
      <c r="Q686" s="26">
        <f t="shared" si="69"/>
        <v>35.72320435000838</v>
      </c>
      <c r="R686" s="26">
        <f t="shared" si="70"/>
        <v>80.305321586399117</v>
      </c>
      <c r="S686" s="11">
        <v>25.612298909625569</v>
      </c>
    </row>
    <row r="687" spans="1:19" x14ac:dyDescent="0.25">
      <c r="A687" s="1" t="s">
        <v>1203</v>
      </c>
      <c r="B687" s="3" t="s">
        <v>1094</v>
      </c>
      <c r="C687" s="17">
        <v>1</v>
      </c>
      <c r="D687" s="10" t="s">
        <v>1090</v>
      </c>
      <c r="E687" s="10" t="s">
        <v>1331</v>
      </c>
      <c r="F687" s="10" t="s">
        <v>1332</v>
      </c>
      <c r="G687" s="18" t="s">
        <v>1328</v>
      </c>
      <c r="H687" s="10">
        <v>2002</v>
      </c>
      <c r="I687" s="11">
        <v>1325.41</v>
      </c>
      <c r="J687" s="3" t="s">
        <v>1092</v>
      </c>
      <c r="K687" s="12">
        <v>1</v>
      </c>
      <c r="L687" s="12">
        <v>2.484651706692</v>
      </c>
      <c r="M687" s="11">
        <v>150.48665586999999</v>
      </c>
      <c r="N687" s="13">
        <f t="shared" si="73"/>
        <v>6.6451074629757471E-3</v>
      </c>
      <c r="O687" s="11">
        <v>62.950673080000001</v>
      </c>
      <c r="P687" s="13">
        <f t="shared" si="74"/>
        <v>1.5885453658758559E-2</v>
      </c>
      <c r="Q687" s="26">
        <f t="shared" si="69"/>
        <v>21.883549737536232</v>
      </c>
      <c r="R687" s="26">
        <f t="shared" si="70"/>
        <v>52.313693522888123</v>
      </c>
      <c r="S687" s="11">
        <v>24.048258938194735</v>
      </c>
    </row>
    <row r="688" spans="1:19" x14ac:dyDescent="0.25">
      <c r="A688" s="1" t="s">
        <v>1206</v>
      </c>
      <c r="B688" s="3"/>
      <c r="C688" s="17">
        <v>1</v>
      </c>
      <c r="D688" s="10"/>
      <c r="E688" s="10"/>
      <c r="F688" s="10"/>
      <c r="G688" s="10" t="s">
        <v>1328</v>
      </c>
      <c r="H688" s="10">
        <v>2010</v>
      </c>
      <c r="I688" s="11"/>
      <c r="J688" s="3"/>
      <c r="K688" s="12"/>
      <c r="L688" s="12"/>
      <c r="M688" s="11">
        <v>3.2210869100000004</v>
      </c>
      <c r="N688" s="13">
        <f t="shared" si="73"/>
        <v>0.31045421248816907</v>
      </c>
      <c r="O688" s="11">
        <v>1.8402483800000002</v>
      </c>
      <c r="P688" s="13">
        <f t="shared" si="74"/>
        <v>0.54340490711367984</v>
      </c>
      <c r="Q688" s="26">
        <f t="shared" si="69"/>
        <v>0</v>
      </c>
      <c r="R688" s="26">
        <f t="shared" si="70"/>
        <v>0</v>
      </c>
      <c r="S688" s="11">
        <v>580.38910311730183</v>
      </c>
    </row>
    <row r="689" spans="1:19" x14ac:dyDescent="0.25">
      <c r="A689" s="1" t="s">
        <v>1207</v>
      </c>
      <c r="B689" s="3" t="s">
        <v>1094</v>
      </c>
      <c r="C689" s="17">
        <v>1</v>
      </c>
      <c r="D689" s="10" t="s">
        <v>1090</v>
      </c>
      <c r="E689" s="10" t="s">
        <v>1331</v>
      </c>
      <c r="F689" s="10" t="s">
        <v>1340</v>
      </c>
      <c r="G689" s="18" t="s">
        <v>1328</v>
      </c>
      <c r="H689" s="10">
        <v>2008</v>
      </c>
      <c r="I689" s="11">
        <v>3814.9119999999998</v>
      </c>
      <c r="J689" s="3" t="s">
        <v>1092</v>
      </c>
      <c r="K689" s="12">
        <v>1</v>
      </c>
      <c r="L689" s="12">
        <v>1.0935469134989728</v>
      </c>
      <c r="M689" s="11">
        <v>12.8</v>
      </c>
      <c r="N689" s="13">
        <f t="shared" si="73"/>
        <v>7.8125E-2</v>
      </c>
      <c r="O689" s="11">
        <v>10.297316519999999</v>
      </c>
      <c r="P689" s="13">
        <f t="shared" si="74"/>
        <v>9.7112679605190974E-2</v>
      </c>
      <c r="Q689" s="26">
        <f t="shared" si="69"/>
        <v>325.9207220992339</v>
      </c>
      <c r="R689" s="26">
        <f t="shared" si="70"/>
        <v>405.13324367251693</v>
      </c>
      <c r="S689" s="11">
        <v>444.70424294937197</v>
      </c>
    </row>
    <row r="690" spans="1:19" x14ac:dyDescent="0.25">
      <c r="A690" s="1" t="s">
        <v>1210</v>
      </c>
      <c r="B690" s="3"/>
      <c r="C690" s="17">
        <v>1</v>
      </c>
      <c r="D690" s="10"/>
      <c r="E690" s="10"/>
      <c r="F690" s="10"/>
      <c r="G690" s="10" t="s">
        <v>1328</v>
      </c>
      <c r="H690" s="10">
        <v>2010</v>
      </c>
      <c r="I690" s="11"/>
      <c r="J690" s="3"/>
      <c r="K690" s="12"/>
      <c r="L690" s="12"/>
      <c r="M690" s="11">
        <v>495.27702157000004</v>
      </c>
      <c r="N690" s="13">
        <f t="shared" si="73"/>
        <v>2.0190720676482362E-3</v>
      </c>
      <c r="O690" s="11">
        <v>274.52297779999998</v>
      </c>
      <c r="P690" s="13">
        <f t="shared" si="74"/>
        <v>3.6426823285027037E-3</v>
      </c>
      <c r="Q690" s="26">
        <f t="shared" si="69"/>
        <v>0</v>
      </c>
      <c r="R690" s="26">
        <f t="shared" si="70"/>
        <v>0</v>
      </c>
      <c r="S690" s="11">
        <v>41.728935324268939</v>
      </c>
    </row>
    <row r="691" spans="1:19" x14ac:dyDescent="0.25">
      <c r="A691" s="1" t="s">
        <v>1211</v>
      </c>
      <c r="B691" s="3"/>
      <c r="C691" s="17">
        <v>1</v>
      </c>
      <c r="D691" s="10"/>
      <c r="E691" s="10"/>
      <c r="F691" s="10"/>
      <c r="G691" s="10" t="s">
        <v>1328</v>
      </c>
      <c r="H691" s="10">
        <v>2010</v>
      </c>
      <c r="I691" s="11"/>
      <c r="J691" s="3"/>
      <c r="K691" s="12"/>
      <c r="L691" s="12"/>
      <c r="M691" s="11">
        <v>0.75504499999999997</v>
      </c>
      <c r="N691" s="13">
        <f t="shared" si="73"/>
        <v>1.3244243720572946</v>
      </c>
      <c r="O691" s="11">
        <v>0.55551328</v>
      </c>
      <c r="P691" s="13">
        <f t="shared" si="74"/>
        <v>1.8001369832238754</v>
      </c>
      <c r="Q691" s="26">
        <f t="shared" si="69"/>
        <v>0</v>
      </c>
      <c r="R691" s="26">
        <f t="shared" si="70"/>
        <v>0</v>
      </c>
      <c r="S691" s="11">
        <v>1496.0421179891937</v>
      </c>
    </row>
    <row r="692" spans="1:19" x14ac:dyDescent="0.25">
      <c r="A692" s="1" t="s">
        <v>1212</v>
      </c>
      <c r="B692" s="3"/>
      <c r="C692" s="17">
        <v>1</v>
      </c>
      <c r="D692" s="10"/>
      <c r="E692" s="10"/>
      <c r="F692" s="10"/>
      <c r="G692" s="10" t="s">
        <v>1328</v>
      </c>
      <c r="H692" s="10">
        <v>2010</v>
      </c>
      <c r="I692" s="11"/>
      <c r="J692" s="3"/>
      <c r="K692" s="12"/>
      <c r="L692" s="12"/>
      <c r="M692" s="11">
        <v>1</v>
      </c>
      <c r="N692" s="13">
        <f t="shared" si="73"/>
        <v>1</v>
      </c>
      <c r="O692" s="11">
        <v>1.3800000000000001</v>
      </c>
      <c r="P692" s="13">
        <f t="shared" si="74"/>
        <v>0.72463768115942018</v>
      </c>
      <c r="Q692" s="26">
        <f t="shared" si="69"/>
        <v>0</v>
      </c>
      <c r="R692" s="26">
        <f t="shared" si="70"/>
        <v>0</v>
      </c>
      <c r="S692" s="11">
        <v>251.62667780709296</v>
      </c>
    </row>
    <row r="693" spans="1:19" x14ac:dyDescent="0.25">
      <c r="A693" s="1" t="s">
        <v>1213</v>
      </c>
      <c r="B693" s="3"/>
      <c r="C693" s="17">
        <v>1</v>
      </c>
      <c r="D693" s="10"/>
      <c r="E693" s="10"/>
      <c r="F693" s="10"/>
      <c r="G693" s="10" t="s">
        <v>1328</v>
      </c>
      <c r="H693" s="10">
        <v>2010</v>
      </c>
      <c r="I693" s="11"/>
      <c r="J693" s="3"/>
      <c r="K693" s="12"/>
      <c r="L693" s="12"/>
      <c r="M693" s="11">
        <v>275.89416666999995</v>
      </c>
      <c r="N693" s="13">
        <f t="shared" si="73"/>
        <v>3.6245782651726415E-3</v>
      </c>
      <c r="O693" s="11">
        <v>119.82356625999998</v>
      </c>
      <c r="P693" s="13">
        <f t="shared" si="74"/>
        <v>8.3456037173033487E-3</v>
      </c>
      <c r="Q693" s="26">
        <f t="shared" si="69"/>
        <v>0</v>
      </c>
      <c r="R693" s="26">
        <f t="shared" si="70"/>
        <v>0</v>
      </c>
      <c r="S693" s="11">
        <v>54.606113669020111</v>
      </c>
    </row>
    <row r="694" spans="1:19" x14ac:dyDescent="0.25">
      <c r="A694" s="14" t="s">
        <v>1214</v>
      </c>
      <c r="B694" s="3" t="s">
        <v>1089</v>
      </c>
      <c r="C694" s="17">
        <v>1</v>
      </c>
      <c r="D694" s="10" t="s">
        <v>1090</v>
      </c>
      <c r="E694" s="10" t="s">
        <v>1333</v>
      </c>
      <c r="F694" s="10" t="s">
        <v>1328</v>
      </c>
      <c r="G694" s="10" t="s">
        <v>1328</v>
      </c>
      <c r="H694" s="10">
        <v>2010</v>
      </c>
      <c r="I694" s="11">
        <v>7800</v>
      </c>
      <c r="J694" s="3" t="s">
        <v>49</v>
      </c>
      <c r="K694" s="12">
        <v>8.3333333333333329E-2</v>
      </c>
      <c r="L694" s="12">
        <v>1</v>
      </c>
      <c r="M694" s="11">
        <v>30.784399999999998</v>
      </c>
      <c r="N694" s="13">
        <f t="shared" si="73"/>
        <v>3.2483985395200171E-2</v>
      </c>
      <c r="O694" s="11">
        <v>16.56727605</v>
      </c>
      <c r="P694" s="13">
        <f t="shared" si="74"/>
        <v>6.0359952775700866E-2</v>
      </c>
      <c r="Q694" s="26">
        <f t="shared" si="69"/>
        <v>21.114590506880113</v>
      </c>
      <c r="R694" s="26">
        <f t="shared" si="70"/>
        <v>39.233969304205566</v>
      </c>
      <c r="S694" s="11">
        <v>576.69414706057535</v>
      </c>
    </row>
    <row r="695" spans="1:19" x14ac:dyDescent="0.25">
      <c r="A695" s="1" t="s">
        <v>1215</v>
      </c>
      <c r="B695" s="3" t="s">
        <v>1094</v>
      </c>
      <c r="C695" s="17">
        <v>1</v>
      </c>
      <c r="D695" s="10" t="s">
        <v>1090</v>
      </c>
      <c r="E695" s="10" t="s">
        <v>1331</v>
      </c>
      <c r="F695" s="10" t="s">
        <v>1332</v>
      </c>
      <c r="G695" s="18" t="s">
        <v>1328</v>
      </c>
      <c r="H695" s="10">
        <v>2008</v>
      </c>
      <c r="I695" s="11">
        <v>3263</v>
      </c>
      <c r="J695" s="3" t="s">
        <v>1092</v>
      </c>
      <c r="K695" s="12">
        <v>1</v>
      </c>
      <c r="L695" s="12">
        <v>1.0837905944426631</v>
      </c>
      <c r="M695" s="11">
        <v>12.635999999999999</v>
      </c>
      <c r="N695" s="13">
        <f t="shared" si="73"/>
        <v>7.9138968027856915E-2</v>
      </c>
      <c r="O695" s="11">
        <v>7.9265892499999993</v>
      </c>
      <c r="P695" s="13">
        <f t="shared" si="74"/>
        <v>0.12615766611093165</v>
      </c>
      <c r="Q695" s="26">
        <f t="shared" si="69"/>
        <v>279.86773580772473</v>
      </c>
      <c r="R695" s="26">
        <f t="shared" si="70"/>
        <v>446.14506922588555</v>
      </c>
      <c r="S695" s="11">
        <v>787.05180187679127</v>
      </c>
    </row>
    <row r="696" spans="1:19" x14ac:dyDescent="0.25">
      <c r="A696" s="1" t="s">
        <v>1216</v>
      </c>
      <c r="B696" s="3"/>
      <c r="C696" s="17">
        <v>1</v>
      </c>
      <c r="D696" s="10"/>
      <c r="E696" s="10"/>
      <c r="F696" s="10"/>
      <c r="G696" s="10" t="s">
        <v>1328</v>
      </c>
      <c r="H696" s="10">
        <v>2010</v>
      </c>
      <c r="I696" s="11"/>
      <c r="J696" s="3"/>
      <c r="K696" s="12"/>
      <c r="L696" s="12"/>
      <c r="M696" s="11">
        <v>1</v>
      </c>
      <c r="N696" s="13">
        <f t="shared" si="73"/>
        <v>1</v>
      </c>
      <c r="O696" s="11">
        <v>0.80470585000000006</v>
      </c>
      <c r="P696" s="13">
        <f t="shared" si="74"/>
        <v>1.2426901084414881</v>
      </c>
      <c r="Q696" s="26">
        <f t="shared" si="69"/>
        <v>0</v>
      </c>
      <c r="R696" s="26">
        <f t="shared" si="70"/>
        <v>0</v>
      </c>
      <c r="S696" s="11">
        <v>205.2058043282706</v>
      </c>
    </row>
    <row r="697" spans="1:19" x14ac:dyDescent="0.25">
      <c r="A697" s="1" t="s">
        <v>1217</v>
      </c>
      <c r="B697" s="3" t="s">
        <v>1094</v>
      </c>
      <c r="C697" s="17">
        <v>1</v>
      </c>
      <c r="D697" s="10" t="s">
        <v>1090</v>
      </c>
      <c r="E697" s="10" t="s">
        <v>1329</v>
      </c>
      <c r="F697" s="10" t="s">
        <v>1330</v>
      </c>
      <c r="G697" s="18" t="s">
        <v>1328</v>
      </c>
      <c r="H697" s="10">
        <v>2008</v>
      </c>
      <c r="I697" s="11">
        <v>1539.7</v>
      </c>
      <c r="J697" s="3" t="s">
        <v>1092</v>
      </c>
      <c r="K697" s="12">
        <v>1</v>
      </c>
      <c r="L697" s="12">
        <v>1.1107709164147763</v>
      </c>
      <c r="M697" s="11">
        <v>12.36926096</v>
      </c>
      <c r="N697" s="13">
        <f t="shared" si="73"/>
        <v>8.0845573816723804E-2</v>
      </c>
      <c r="O697" s="11">
        <v>6.371806509999999</v>
      </c>
      <c r="P697" s="13">
        <f t="shared" si="74"/>
        <v>0.15694136324299657</v>
      </c>
      <c r="Q697" s="26">
        <f t="shared" si="69"/>
        <v>138.26646438574542</v>
      </c>
      <c r="R697" s="26">
        <f t="shared" si="70"/>
        <v>268.40959111356187</v>
      </c>
      <c r="S697" s="11">
        <v>92.839329574299128</v>
      </c>
    </row>
    <row r="698" spans="1:19" x14ac:dyDescent="0.25">
      <c r="A698" s="1" t="s">
        <v>1218</v>
      </c>
      <c r="B698" s="3"/>
      <c r="C698" s="17">
        <v>1</v>
      </c>
      <c r="D698" s="10"/>
      <c r="E698" s="10"/>
      <c r="F698" s="10"/>
      <c r="G698" s="10" t="s">
        <v>1328</v>
      </c>
      <c r="H698" s="10">
        <v>2010</v>
      </c>
      <c r="I698" s="11"/>
      <c r="J698" s="3"/>
      <c r="K698" s="12"/>
      <c r="L698" s="12"/>
      <c r="M698" s="11">
        <v>0.75504499999999997</v>
      </c>
      <c r="N698" s="13">
        <f t="shared" si="73"/>
        <v>1.3244243720572946</v>
      </c>
      <c r="O698" s="11">
        <v>0.85063089999999986</v>
      </c>
      <c r="P698" s="13">
        <f t="shared" si="74"/>
        <v>1.1755980178947181</v>
      </c>
      <c r="Q698" s="26">
        <f t="shared" si="69"/>
        <v>0</v>
      </c>
      <c r="R698" s="26">
        <f t="shared" si="70"/>
        <v>0</v>
      </c>
      <c r="S698" s="11">
        <v>12266.253116900583</v>
      </c>
    </row>
    <row r="699" spans="1:19" x14ac:dyDescent="0.25">
      <c r="A699" s="1" t="s">
        <v>1219</v>
      </c>
      <c r="B699" s="3"/>
      <c r="C699" s="17">
        <v>1</v>
      </c>
      <c r="D699" s="10"/>
      <c r="E699" s="10"/>
      <c r="F699" s="10"/>
      <c r="G699" s="10" t="s">
        <v>1328</v>
      </c>
      <c r="H699" s="10">
        <v>2010</v>
      </c>
      <c r="I699" s="11"/>
      <c r="J699" s="3"/>
      <c r="K699" s="12"/>
      <c r="L699" s="12"/>
      <c r="M699" s="11">
        <v>1357.0641667</v>
      </c>
      <c r="N699" s="13">
        <f t="shared" si="73"/>
        <v>7.3688483163748993E-4</v>
      </c>
      <c r="O699" s="11">
        <v>759.87139223000008</v>
      </c>
      <c r="P699" s="13">
        <f t="shared" si="74"/>
        <v>1.3160121702506693E-3</v>
      </c>
      <c r="Q699" s="26">
        <f t="shared" si="69"/>
        <v>0</v>
      </c>
      <c r="R699" s="26">
        <f t="shared" si="70"/>
        <v>0</v>
      </c>
      <c r="S699" s="11">
        <v>115.90938192715021</v>
      </c>
    </row>
    <row r="700" spans="1:19" x14ac:dyDescent="0.25">
      <c r="A700" s="1" t="s">
        <v>1220</v>
      </c>
      <c r="B700" s="3"/>
      <c r="C700" s="17">
        <v>1</v>
      </c>
      <c r="D700" s="10"/>
      <c r="E700" s="10"/>
      <c r="F700" s="10"/>
      <c r="G700" s="10" t="s">
        <v>1328</v>
      </c>
      <c r="H700" s="10">
        <v>2010</v>
      </c>
      <c r="I700" s="11"/>
      <c r="J700" s="3"/>
      <c r="K700" s="12"/>
      <c r="L700" s="12"/>
      <c r="M700" s="11">
        <v>0.75429999999999997</v>
      </c>
      <c r="N700" s="13">
        <f t="shared" si="73"/>
        <v>1.3257324671881214</v>
      </c>
      <c r="O700" s="11">
        <v>0.37561046378449398</v>
      </c>
      <c r="P700" s="13">
        <f t="shared" si="74"/>
        <v>2.6623326462325307</v>
      </c>
      <c r="Q700" s="26">
        <f t="shared" si="69"/>
        <v>0</v>
      </c>
      <c r="R700" s="26">
        <f t="shared" si="70"/>
        <v>0</v>
      </c>
      <c r="S700" s="11">
        <v>410.65093097803316</v>
      </c>
    </row>
    <row r="701" spans="1:19" x14ac:dyDescent="0.25">
      <c r="A701" s="1" t="s">
        <v>1221</v>
      </c>
      <c r="B701" s="3"/>
      <c r="C701" s="17">
        <v>1</v>
      </c>
      <c r="D701" s="10"/>
      <c r="E701" s="10"/>
      <c r="F701" s="10"/>
      <c r="G701" s="10" t="s">
        <v>1328</v>
      </c>
      <c r="H701" s="10">
        <v>2010</v>
      </c>
      <c r="I701" s="11"/>
      <c r="J701" s="3"/>
      <c r="K701" s="12"/>
      <c r="L701" s="12"/>
      <c r="M701" s="11">
        <v>8.4171570800000008</v>
      </c>
      <c r="N701" s="13">
        <f t="shared" si="73"/>
        <v>0.11880495878781912</v>
      </c>
      <c r="O701" s="11">
        <v>5.0157640800000003</v>
      </c>
      <c r="P701" s="13">
        <f t="shared" si="74"/>
        <v>0.19937141860149052</v>
      </c>
      <c r="Q701" s="26">
        <f t="shared" si="69"/>
        <v>0</v>
      </c>
      <c r="R701" s="26">
        <f t="shared" si="70"/>
        <v>0</v>
      </c>
      <c r="S701" s="11">
        <v>218.61380271230163</v>
      </c>
    </row>
    <row r="702" spans="1:19" x14ac:dyDescent="0.25">
      <c r="A702" s="1" t="s">
        <v>1222</v>
      </c>
      <c r="B702" s="3"/>
      <c r="C702" s="17">
        <v>1</v>
      </c>
      <c r="D702" s="10"/>
      <c r="E702" s="10"/>
      <c r="F702" s="10"/>
      <c r="G702" s="10" t="s">
        <v>1328</v>
      </c>
      <c r="H702" s="10">
        <v>2010</v>
      </c>
      <c r="I702" s="11"/>
      <c r="J702" s="3"/>
      <c r="K702" s="12"/>
      <c r="L702" s="12"/>
      <c r="M702" s="11">
        <v>33.960098800000004</v>
      </c>
      <c r="N702" s="13">
        <f t="shared" si="73"/>
        <v>2.944632186994697E-2</v>
      </c>
      <c r="O702" s="11">
        <v>14.707537940000003</v>
      </c>
      <c r="P702" s="13">
        <f t="shared" si="74"/>
        <v>6.7992345427191181E-2</v>
      </c>
      <c r="Q702" s="26">
        <f t="shared" si="69"/>
        <v>0</v>
      </c>
      <c r="R702" s="26">
        <f t="shared" si="70"/>
        <v>0</v>
      </c>
      <c r="S702" s="11">
        <v>36.092484161595955</v>
      </c>
    </row>
    <row r="703" spans="1:19" x14ac:dyDescent="0.25">
      <c r="A703" s="1" t="s">
        <v>1223</v>
      </c>
      <c r="B703" s="3" t="s">
        <v>1094</v>
      </c>
      <c r="C703" s="17">
        <v>1</v>
      </c>
      <c r="D703" s="10" t="s">
        <v>1090</v>
      </c>
      <c r="E703" s="10" t="s">
        <v>1331</v>
      </c>
      <c r="F703" s="10" t="s">
        <v>1332</v>
      </c>
      <c r="G703" s="18" t="s">
        <v>1328</v>
      </c>
      <c r="H703" s="10">
        <v>2007</v>
      </c>
      <c r="I703" s="11">
        <v>15000</v>
      </c>
      <c r="J703" s="3" t="s">
        <v>1092</v>
      </c>
      <c r="K703" s="12">
        <v>1</v>
      </c>
      <c r="L703" s="12">
        <v>1.5291993122297585</v>
      </c>
      <c r="M703" s="11">
        <v>970</v>
      </c>
      <c r="N703" s="13">
        <f t="shared" si="73"/>
        <v>1.0309278350515464E-3</v>
      </c>
      <c r="O703" s="11">
        <v>646.54</v>
      </c>
      <c r="P703" s="13">
        <f t="shared" si="74"/>
        <v>1.5466947133974697E-3</v>
      </c>
      <c r="Q703" s="26">
        <f t="shared" si="69"/>
        <v>23.64741204479008</v>
      </c>
      <c r="R703" s="26">
        <f t="shared" si="70"/>
        <v>35.478067379352211</v>
      </c>
      <c r="S703" s="11">
        <v>26.771132358707323</v>
      </c>
    </row>
    <row r="704" spans="1:19" x14ac:dyDescent="0.25">
      <c r="A704" s="1" t="s">
        <v>1224</v>
      </c>
      <c r="B704" s="3"/>
      <c r="C704" s="17">
        <v>1</v>
      </c>
      <c r="D704" s="10"/>
      <c r="E704" s="10"/>
      <c r="F704" s="10"/>
      <c r="G704" s="10" t="s">
        <v>1328</v>
      </c>
      <c r="H704" s="10">
        <v>2010</v>
      </c>
      <c r="I704" s="11"/>
      <c r="J704" s="3"/>
      <c r="K704" s="12"/>
      <c r="L704" s="12"/>
      <c r="M704" s="11">
        <v>7.3212219599999981</v>
      </c>
      <c r="N704" s="13">
        <f t="shared" si="73"/>
        <v>0.13658922041478444</v>
      </c>
      <c r="O704" s="11">
        <v>5.499044360000001</v>
      </c>
      <c r="P704" s="13">
        <f t="shared" si="74"/>
        <v>0.18184977871318714</v>
      </c>
      <c r="Q704" s="26">
        <f t="shared" si="69"/>
        <v>0</v>
      </c>
      <c r="R704" s="26">
        <f t="shared" si="70"/>
        <v>0</v>
      </c>
      <c r="S704" s="11">
        <v>359.5454942733648</v>
      </c>
    </row>
    <row r="705" spans="1:19" x14ac:dyDescent="0.25">
      <c r="A705" s="1" t="s">
        <v>1225</v>
      </c>
      <c r="B705" s="3"/>
      <c r="C705" s="17">
        <v>1</v>
      </c>
      <c r="D705" s="10"/>
      <c r="E705" s="10"/>
      <c r="F705" s="10"/>
      <c r="G705" s="10" t="s">
        <v>1328</v>
      </c>
      <c r="H705" s="10">
        <v>2010</v>
      </c>
      <c r="I705" s="11"/>
      <c r="J705" s="3"/>
      <c r="K705" s="12"/>
      <c r="L705" s="12"/>
      <c r="M705" s="11">
        <v>1.09015949</v>
      </c>
      <c r="N705" s="13">
        <f t="shared" si="73"/>
        <v>0.91729697275762834</v>
      </c>
      <c r="O705" s="11">
        <v>2.95</v>
      </c>
      <c r="P705" s="13">
        <f t="shared" si="74"/>
        <v>0.33898305084745761</v>
      </c>
      <c r="Q705" s="26">
        <f t="shared" si="69"/>
        <v>0</v>
      </c>
      <c r="R705" s="26">
        <f t="shared" si="70"/>
        <v>0</v>
      </c>
      <c r="S705" s="11">
        <v>267.85829483835568</v>
      </c>
    </row>
    <row r="706" spans="1:19" x14ac:dyDescent="0.25">
      <c r="A706" s="1" t="s">
        <v>1226</v>
      </c>
      <c r="B706" s="3"/>
      <c r="C706" s="17">
        <v>1</v>
      </c>
      <c r="D706" s="10"/>
      <c r="E706" s="10"/>
      <c r="F706" s="10"/>
      <c r="G706" s="10" t="s">
        <v>1328</v>
      </c>
      <c r="H706" s="10">
        <v>2010</v>
      </c>
      <c r="I706" s="11"/>
      <c r="J706" s="3"/>
      <c r="K706" s="12"/>
      <c r="L706" s="12"/>
      <c r="M706" s="11">
        <v>73.15554684</v>
      </c>
      <c r="N706" s="13">
        <f t="shared" ref="N706:N737" si="75">1/M706</f>
        <v>1.3669503451148011E-2</v>
      </c>
      <c r="O706" s="11">
        <v>33.236284160000004</v>
      </c>
      <c r="P706" s="13">
        <f t="shared" ref="P706:P737" si="76">1/O706</f>
        <v>3.0087599299187116E-2</v>
      </c>
      <c r="Q706" s="26">
        <f t="shared" ref="Q706:Q769" si="77">I706*K706*L706*N706</f>
        <v>0</v>
      </c>
      <c r="R706" s="26">
        <f t="shared" ref="R706:R769" si="78">I706*K706*L706*P706</f>
        <v>0</v>
      </c>
      <c r="S706" s="11">
        <v>31.682010506365433</v>
      </c>
    </row>
    <row r="707" spans="1:19" x14ac:dyDescent="0.25">
      <c r="A707" s="1" t="s">
        <v>1227</v>
      </c>
      <c r="B707" s="3"/>
      <c r="C707" s="17">
        <v>1</v>
      </c>
      <c r="D707" s="10"/>
      <c r="E707" s="10"/>
      <c r="F707" s="10"/>
      <c r="G707" s="10" t="s">
        <v>1328</v>
      </c>
      <c r="H707" s="10">
        <v>2010</v>
      </c>
      <c r="I707" s="11"/>
      <c r="J707" s="3"/>
      <c r="K707" s="12"/>
      <c r="L707" s="12"/>
      <c r="M707" s="11">
        <v>0.75504499999999997</v>
      </c>
      <c r="N707" s="13">
        <f t="shared" si="75"/>
        <v>1.3244243720572946</v>
      </c>
      <c r="O707" s="11">
        <v>0.83944618000000015</v>
      </c>
      <c r="P707" s="13">
        <f t="shared" si="76"/>
        <v>1.1912616005948109</v>
      </c>
      <c r="Q707" s="26">
        <f t="shared" si="77"/>
        <v>0</v>
      </c>
      <c r="R707" s="26">
        <f t="shared" si="78"/>
        <v>0</v>
      </c>
      <c r="S707" s="11">
        <v>3672.6567889519579</v>
      </c>
    </row>
    <row r="708" spans="1:19" x14ac:dyDescent="0.25">
      <c r="A708" s="1" t="s">
        <v>1228</v>
      </c>
      <c r="B708" s="3"/>
      <c r="C708" s="17">
        <v>1</v>
      </c>
      <c r="D708" s="10"/>
      <c r="E708" s="10"/>
      <c r="F708" s="10"/>
      <c r="G708" s="10" t="s">
        <v>1328</v>
      </c>
      <c r="H708" s="10">
        <v>2010</v>
      </c>
      <c r="I708" s="11"/>
      <c r="J708" s="3"/>
      <c r="K708" s="12"/>
      <c r="L708" s="12"/>
      <c r="M708" s="11">
        <v>1.3874299999999999</v>
      </c>
      <c r="N708" s="13">
        <f t="shared" si="75"/>
        <v>0.72075708324023557</v>
      </c>
      <c r="O708" s="11">
        <v>1.5146657099999998</v>
      </c>
      <c r="P708" s="13">
        <f t="shared" si="76"/>
        <v>0.66021168459672863</v>
      </c>
      <c r="Q708" s="26">
        <f t="shared" si="77"/>
        <v>0</v>
      </c>
      <c r="R708" s="26">
        <f t="shared" si="78"/>
        <v>0</v>
      </c>
      <c r="S708" s="11">
        <v>2529.673327886177</v>
      </c>
    </row>
    <row r="709" spans="1:19" x14ac:dyDescent="0.25">
      <c r="A709" s="1" t="s">
        <v>1229</v>
      </c>
      <c r="B709" s="3" t="s">
        <v>1094</v>
      </c>
      <c r="C709" s="17">
        <v>1</v>
      </c>
      <c r="D709" s="10" t="s">
        <v>1090</v>
      </c>
      <c r="E709" s="10" t="s">
        <v>1331</v>
      </c>
      <c r="F709" s="10" t="s">
        <v>1332</v>
      </c>
      <c r="G709" s="18" t="s">
        <v>1328</v>
      </c>
      <c r="H709" s="10">
        <v>2002</v>
      </c>
      <c r="I709" s="11">
        <v>1300</v>
      </c>
      <c r="J709" s="3" t="s">
        <v>1092</v>
      </c>
      <c r="K709" s="12">
        <v>1</v>
      </c>
      <c r="L709" s="12">
        <v>1.8973054002172054</v>
      </c>
      <c r="M709" s="11">
        <v>21.35644868</v>
      </c>
      <c r="N709" s="13">
        <f t="shared" si="75"/>
        <v>4.6824264416980774E-2</v>
      </c>
      <c r="O709" s="11">
        <v>8.7168946299999988</v>
      </c>
      <c r="P709" s="13">
        <f t="shared" si="76"/>
        <v>0.11471975312841429</v>
      </c>
      <c r="Q709" s="26">
        <f t="shared" si="77"/>
        <v>115.49190866139674</v>
      </c>
      <c r="R709" s="26">
        <f t="shared" si="78"/>
        <v>282.95592925876258</v>
      </c>
      <c r="S709" s="11">
        <v>116.47618950853486</v>
      </c>
    </row>
    <row r="710" spans="1:19" x14ac:dyDescent="0.25">
      <c r="A710" s="1" t="s">
        <v>1230</v>
      </c>
      <c r="B710" s="3"/>
      <c r="C710" s="17">
        <v>1</v>
      </c>
      <c r="D710" s="10"/>
      <c r="E710" s="10"/>
      <c r="F710" s="10"/>
      <c r="G710" s="10" t="s">
        <v>1328</v>
      </c>
      <c r="H710" s="10">
        <v>2010</v>
      </c>
      <c r="I710" s="11"/>
      <c r="J710" s="3"/>
      <c r="K710" s="12"/>
      <c r="L710" s="12"/>
      <c r="M710" s="11">
        <v>495.27702157000004</v>
      </c>
      <c r="N710" s="13">
        <f t="shared" si="75"/>
        <v>2.0190720676482362E-3</v>
      </c>
      <c r="O710" s="11">
        <v>279.35491736000006</v>
      </c>
      <c r="P710" s="13">
        <f t="shared" si="76"/>
        <v>3.5796756665332531E-3</v>
      </c>
      <c r="Q710" s="26">
        <f t="shared" si="77"/>
        <v>0</v>
      </c>
      <c r="R710" s="26">
        <f t="shared" si="78"/>
        <v>0</v>
      </c>
      <c r="S710" s="11">
        <v>22.84101814738942</v>
      </c>
    </row>
    <row r="711" spans="1:19" x14ac:dyDescent="0.25">
      <c r="A711" s="1" t="s">
        <v>1231</v>
      </c>
      <c r="B711" s="3"/>
      <c r="C711" s="17">
        <v>1</v>
      </c>
      <c r="D711" s="10"/>
      <c r="E711" s="10"/>
      <c r="F711" s="10"/>
      <c r="G711" s="10" t="s">
        <v>1328</v>
      </c>
      <c r="H711" s="10">
        <v>2010</v>
      </c>
      <c r="I711" s="11"/>
      <c r="J711" s="3"/>
      <c r="K711" s="12"/>
      <c r="L711" s="12"/>
      <c r="M711" s="11">
        <v>150.298025</v>
      </c>
      <c r="N711" s="13">
        <f t="shared" si="75"/>
        <v>6.653447375639168E-3</v>
      </c>
      <c r="O711" s="11">
        <v>91.462404029999988</v>
      </c>
      <c r="P711" s="13">
        <f t="shared" si="76"/>
        <v>1.0933454140042027E-2</v>
      </c>
      <c r="Q711" s="26">
        <f t="shared" si="77"/>
        <v>0</v>
      </c>
      <c r="R711" s="26">
        <f t="shared" si="78"/>
        <v>0</v>
      </c>
      <c r="S711" s="11">
        <v>77.83967587721051</v>
      </c>
    </row>
    <row r="712" spans="1:19" x14ac:dyDescent="0.25">
      <c r="A712" s="1" t="s">
        <v>1232</v>
      </c>
      <c r="B712" s="3"/>
      <c r="C712" s="17">
        <v>1</v>
      </c>
      <c r="D712" s="10"/>
      <c r="E712" s="10"/>
      <c r="F712" s="10"/>
      <c r="G712" s="10" t="s">
        <v>1328</v>
      </c>
      <c r="H712" s="10">
        <v>2010</v>
      </c>
      <c r="I712" s="11"/>
      <c r="J712" s="3"/>
      <c r="K712" s="12"/>
      <c r="L712" s="12"/>
      <c r="M712" s="11">
        <v>1.38742999</v>
      </c>
      <c r="N712" s="13">
        <f t="shared" si="75"/>
        <v>0.7207570884351433</v>
      </c>
      <c r="O712" s="11">
        <v>0.9</v>
      </c>
      <c r="P712" s="13">
        <f t="shared" si="76"/>
        <v>1.1111111111111112</v>
      </c>
      <c r="Q712" s="26">
        <f t="shared" si="77"/>
        <v>0</v>
      </c>
      <c r="R712" s="26">
        <f t="shared" si="78"/>
        <v>0</v>
      </c>
      <c r="S712" s="11">
        <v>822.08046652158555</v>
      </c>
    </row>
    <row r="713" spans="1:19" x14ac:dyDescent="0.25">
      <c r="A713" s="14" t="s">
        <v>1233</v>
      </c>
      <c r="B713" s="3" t="s">
        <v>1089</v>
      </c>
      <c r="C713" s="17">
        <v>1</v>
      </c>
      <c r="D713" s="10" t="s">
        <v>1090</v>
      </c>
      <c r="E713" s="10" t="s">
        <v>1333</v>
      </c>
      <c r="F713" s="10" t="s">
        <v>1328</v>
      </c>
      <c r="G713" s="10" t="s">
        <v>1328</v>
      </c>
      <c r="H713" s="10">
        <v>2010</v>
      </c>
      <c r="I713" s="11">
        <v>27400</v>
      </c>
      <c r="J713" s="3" t="s">
        <v>1092</v>
      </c>
      <c r="K713" s="12">
        <v>1</v>
      </c>
      <c r="L713" s="12">
        <v>1</v>
      </c>
      <c r="M713" s="11">
        <v>6.0441700000000003</v>
      </c>
      <c r="N713" s="13">
        <f t="shared" si="75"/>
        <v>0.16544868857097003</v>
      </c>
      <c r="O713" s="11">
        <v>9.0134064600000006</v>
      </c>
      <c r="P713" s="13">
        <f t="shared" si="76"/>
        <v>0.11094584544010455</v>
      </c>
      <c r="Q713" s="26">
        <f t="shared" si="77"/>
        <v>4533.294066844579</v>
      </c>
      <c r="R713" s="26">
        <f t="shared" si="78"/>
        <v>3039.9161650588649</v>
      </c>
      <c r="S713" s="11">
        <v>5652.8940579031687</v>
      </c>
    </row>
    <row r="714" spans="1:19" x14ac:dyDescent="0.25">
      <c r="A714" s="1" t="s">
        <v>512</v>
      </c>
      <c r="B714" s="3"/>
      <c r="C714" s="17">
        <v>1</v>
      </c>
      <c r="D714" s="10"/>
      <c r="E714" s="10"/>
      <c r="F714" s="10"/>
      <c r="G714" s="10" t="s">
        <v>1328</v>
      </c>
      <c r="H714" s="10">
        <v>2010</v>
      </c>
      <c r="I714" s="11"/>
      <c r="J714" s="3"/>
      <c r="K714" s="12"/>
      <c r="L714" s="12"/>
      <c r="M714" s="11">
        <v>0.38</v>
      </c>
      <c r="N714" s="13">
        <f t="shared" si="75"/>
        <v>2.6315789473684212</v>
      </c>
      <c r="O714" s="11">
        <v>0.296258050542058</v>
      </c>
      <c r="P714" s="13">
        <f t="shared" si="76"/>
        <v>3.3754356992841816</v>
      </c>
      <c r="Q714" s="26">
        <f t="shared" si="77"/>
        <v>0</v>
      </c>
      <c r="R714" s="26">
        <f t="shared" si="78"/>
        <v>0</v>
      </c>
      <c r="S714" s="11">
        <v>1375.8373747365465</v>
      </c>
    </row>
    <row r="715" spans="1:19" x14ac:dyDescent="0.25">
      <c r="A715" s="1" t="s">
        <v>1234</v>
      </c>
      <c r="B715" s="3" t="s">
        <v>1094</v>
      </c>
      <c r="C715" s="17">
        <v>1</v>
      </c>
      <c r="D715" s="10" t="s">
        <v>1090</v>
      </c>
      <c r="E715" s="10" t="s">
        <v>1329</v>
      </c>
      <c r="F715" s="10" t="s">
        <v>1330</v>
      </c>
      <c r="G715" s="18" t="s">
        <v>1328</v>
      </c>
      <c r="H715" s="10">
        <v>2004</v>
      </c>
      <c r="I715" s="11">
        <v>2600</v>
      </c>
      <c r="J715" s="3" t="s">
        <v>1092</v>
      </c>
      <c r="K715" s="12">
        <v>1</v>
      </c>
      <c r="L715" s="12">
        <v>1.9932687780781388</v>
      </c>
      <c r="M715" s="11">
        <v>85.19381632999999</v>
      </c>
      <c r="N715" s="13">
        <f t="shared" si="75"/>
        <v>1.1737941121530223E-2</v>
      </c>
      <c r="O715" s="11">
        <v>32.054743799999997</v>
      </c>
      <c r="P715" s="13">
        <f t="shared" si="76"/>
        <v>3.1196630559249709E-2</v>
      </c>
      <c r="Q715" s="26">
        <f t="shared" si="77"/>
        <v>60.831866046810788</v>
      </c>
      <c r="R715" s="26">
        <f t="shared" si="78"/>
        <v>161.67650115497608</v>
      </c>
      <c r="S715" s="11">
        <v>71.158085231147382</v>
      </c>
    </row>
    <row r="716" spans="1:19" x14ac:dyDescent="0.25">
      <c r="A716" s="1" t="s">
        <v>1235</v>
      </c>
      <c r="B716" s="3"/>
      <c r="C716" s="17">
        <v>1</v>
      </c>
      <c r="D716" s="10"/>
      <c r="E716" s="10"/>
      <c r="F716" s="10"/>
      <c r="G716" s="10" t="s">
        <v>1328</v>
      </c>
      <c r="H716" s="10">
        <v>2010</v>
      </c>
      <c r="I716" s="11"/>
      <c r="J716" s="3"/>
      <c r="K716" s="12"/>
      <c r="L716" s="12"/>
      <c r="M716" s="11">
        <v>1</v>
      </c>
      <c r="N716" s="13">
        <f t="shared" si="75"/>
        <v>1</v>
      </c>
      <c r="O716" s="11">
        <v>0.58331029000000001</v>
      </c>
      <c r="P716" s="13">
        <f t="shared" si="76"/>
        <v>1.7143534361445947</v>
      </c>
      <c r="Q716" s="26">
        <f t="shared" si="77"/>
        <v>0</v>
      </c>
      <c r="R716" s="26">
        <f t="shared" si="78"/>
        <v>0</v>
      </c>
      <c r="S716" s="11">
        <v>776.12761859198179</v>
      </c>
    </row>
    <row r="717" spans="1:19" x14ac:dyDescent="0.25">
      <c r="A717" s="14" t="s">
        <v>1236</v>
      </c>
      <c r="B717" s="3" t="s">
        <v>1089</v>
      </c>
      <c r="C717" s="17">
        <v>1</v>
      </c>
      <c r="D717" s="10" t="s">
        <v>1090</v>
      </c>
      <c r="E717" s="10" t="s">
        <v>1333</v>
      </c>
      <c r="F717" s="10" t="s">
        <v>1328</v>
      </c>
      <c r="G717" s="10" t="s">
        <v>1328</v>
      </c>
      <c r="H717" s="10">
        <v>2010</v>
      </c>
      <c r="I717" s="11">
        <v>325.14100000000002</v>
      </c>
      <c r="J717" s="3" t="s">
        <v>1092</v>
      </c>
      <c r="K717" s="12">
        <v>1</v>
      </c>
      <c r="L717" s="12">
        <v>1</v>
      </c>
      <c r="M717" s="11">
        <v>1</v>
      </c>
      <c r="N717" s="13">
        <f t="shared" si="75"/>
        <v>1</v>
      </c>
      <c r="O717" s="11">
        <v>0.53899721999999994</v>
      </c>
      <c r="P717" s="13">
        <f t="shared" si="76"/>
        <v>1.8552971386383035</v>
      </c>
      <c r="Q717" s="26">
        <f t="shared" si="77"/>
        <v>325.14100000000002</v>
      </c>
      <c r="R717" s="26">
        <f t="shared" si="78"/>
        <v>603.23316695399672</v>
      </c>
      <c r="S717" s="11">
        <v>619.60165166785657</v>
      </c>
    </row>
    <row r="718" spans="1:19" x14ac:dyDescent="0.25">
      <c r="A718" s="1" t="s">
        <v>1237</v>
      </c>
      <c r="B718" s="3"/>
      <c r="C718" s="17">
        <v>1</v>
      </c>
      <c r="D718" s="10"/>
      <c r="E718" s="10"/>
      <c r="F718" s="10"/>
      <c r="G718" s="10" t="s">
        <v>1328</v>
      </c>
      <c r="H718" s="10">
        <v>2010</v>
      </c>
      <c r="I718" s="11"/>
      <c r="J718" s="3"/>
      <c r="K718" s="12"/>
      <c r="L718" s="12"/>
      <c r="M718" s="11">
        <v>2.71929417</v>
      </c>
      <c r="N718" s="13">
        <f t="shared" si="75"/>
        <v>0.36774248664681985</v>
      </c>
      <c r="O718" s="11">
        <v>1.52722924</v>
      </c>
      <c r="P718" s="13">
        <f t="shared" si="76"/>
        <v>0.65478054885853287</v>
      </c>
      <c r="Q718" s="26">
        <f t="shared" si="77"/>
        <v>0</v>
      </c>
      <c r="R718" s="26">
        <f t="shared" si="78"/>
        <v>0</v>
      </c>
      <c r="S718" s="11">
        <v>88.319417966780691</v>
      </c>
    </row>
    <row r="719" spans="1:19" x14ac:dyDescent="0.25">
      <c r="A719" s="1" t="s">
        <v>1238</v>
      </c>
      <c r="B719" s="3" t="s">
        <v>1089</v>
      </c>
      <c r="C719" s="17">
        <v>1</v>
      </c>
      <c r="D719" s="10" t="s">
        <v>1090</v>
      </c>
      <c r="E719" s="10" t="s">
        <v>1336</v>
      </c>
      <c r="F719" s="10" t="s">
        <v>1328</v>
      </c>
      <c r="G719" s="10" t="s">
        <v>1328</v>
      </c>
      <c r="H719" s="10">
        <v>2010</v>
      </c>
      <c r="I719" s="11">
        <v>998153</v>
      </c>
      <c r="J719" s="3" t="s">
        <v>1092</v>
      </c>
      <c r="K719" s="12">
        <v>1</v>
      </c>
      <c r="L719" s="12">
        <v>1</v>
      </c>
      <c r="M719" s="11">
        <v>4735.4616667</v>
      </c>
      <c r="N719" s="13">
        <f t="shared" si="75"/>
        <v>2.111726522953505E-4</v>
      </c>
      <c r="O719" s="11">
        <v>2492.3765250999995</v>
      </c>
      <c r="P719" s="13">
        <f t="shared" si="76"/>
        <v>4.0122348687258552E-4</v>
      </c>
      <c r="Q719" s="26">
        <f t="shared" si="77"/>
        <v>210.78261640656098</v>
      </c>
      <c r="R719" s="26">
        <f t="shared" si="78"/>
        <v>400.48242709233187</v>
      </c>
      <c r="S719" s="11">
        <v>159.74494580657179</v>
      </c>
    </row>
    <row r="720" spans="1:19" x14ac:dyDescent="0.25">
      <c r="A720" s="1" t="s">
        <v>1239</v>
      </c>
      <c r="B720" s="3" t="s">
        <v>1089</v>
      </c>
      <c r="C720" s="17">
        <v>1</v>
      </c>
      <c r="D720" s="10" t="s">
        <v>1090</v>
      </c>
      <c r="E720" s="10" t="s">
        <v>1336</v>
      </c>
      <c r="F720" s="10" t="s">
        <v>1328</v>
      </c>
      <c r="G720" s="10" t="s">
        <v>1328</v>
      </c>
      <c r="H720" s="10">
        <v>2010</v>
      </c>
      <c r="I720" s="11">
        <v>672.7</v>
      </c>
      <c r="J720" s="3" t="s">
        <v>1092</v>
      </c>
      <c r="K720" s="12">
        <v>1</v>
      </c>
      <c r="L720" s="12">
        <v>1</v>
      </c>
      <c r="M720" s="11">
        <v>2.8251249999999999</v>
      </c>
      <c r="N720" s="13">
        <f t="shared" si="75"/>
        <v>0.35396663864430777</v>
      </c>
      <c r="O720" s="11">
        <v>1.5738006500000001</v>
      </c>
      <c r="P720" s="13">
        <f t="shared" si="76"/>
        <v>0.6354044903971795</v>
      </c>
      <c r="Q720" s="26">
        <f t="shared" si="77"/>
        <v>238.11335781602585</v>
      </c>
      <c r="R720" s="26">
        <f t="shared" si="78"/>
        <v>427.43660069018267</v>
      </c>
      <c r="S720" s="11">
        <v>357.0759228697512</v>
      </c>
    </row>
    <row r="721" spans="1:19" x14ac:dyDescent="0.25">
      <c r="A721" s="1" t="s">
        <v>1240</v>
      </c>
      <c r="B721" s="3" t="s">
        <v>1089</v>
      </c>
      <c r="C721" s="3">
        <v>1</v>
      </c>
      <c r="D721" s="10" t="s">
        <v>1090</v>
      </c>
      <c r="E721" s="10" t="s">
        <v>1336</v>
      </c>
      <c r="F721" s="10" t="s">
        <v>1328</v>
      </c>
      <c r="G721" s="10" t="s">
        <v>1328</v>
      </c>
      <c r="H721" s="10">
        <v>2010</v>
      </c>
      <c r="I721" s="11">
        <v>169.73</v>
      </c>
      <c r="J721" s="3" t="s">
        <v>1167</v>
      </c>
      <c r="K721" s="16">
        <f>1/8*40*52/12</f>
        <v>21.666666666666668</v>
      </c>
      <c r="L721" s="12">
        <v>1</v>
      </c>
      <c r="M721" s="11">
        <v>45.109664179999996</v>
      </c>
      <c r="N721" s="13">
        <f t="shared" si="75"/>
        <v>2.2168198725881095E-2</v>
      </c>
      <c r="O721" s="11">
        <v>24.430351449999996</v>
      </c>
      <c r="P721" s="13">
        <f t="shared" si="76"/>
        <v>4.093268989791795E-2</v>
      </c>
      <c r="Q721" s="26">
        <f t="shared" si="77"/>
        <v>81.523181344448957</v>
      </c>
      <c r="R721" s="26">
        <f t="shared" si="78"/>
        <v>150.52928488809496</v>
      </c>
      <c r="S721" s="11">
        <v>130.05286522628123</v>
      </c>
    </row>
    <row r="722" spans="1:19" x14ac:dyDescent="0.25">
      <c r="A722" s="1" t="s">
        <v>1241</v>
      </c>
      <c r="B722" s="3" t="s">
        <v>1089</v>
      </c>
      <c r="C722" s="3">
        <v>1</v>
      </c>
      <c r="D722" s="10" t="s">
        <v>1090</v>
      </c>
      <c r="E722" s="10" t="s">
        <v>1333</v>
      </c>
      <c r="F722" s="10" t="s">
        <v>1328</v>
      </c>
      <c r="G722" s="10" t="s">
        <v>1328</v>
      </c>
      <c r="H722" s="10">
        <v>2010</v>
      </c>
      <c r="I722" s="11">
        <v>2074.15</v>
      </c>
      <c r="J722" s="3" t="s">
        <v>1092</v>
      </c>
      <c r="K722" s="12">
        <v>1</v>
      </c>
      <c r="L722" s="12">
        <v>1</v>
      </c>
      <c r="M722" s="11">
        <v>3.0153000000000003</v>
      </c>
      <c r="N722" s="13">
        <f t="shared" si="75"/>
        <v>0.33164195934069574</v>
      </c>
      <c r="O722" s="11">
        <v>1.86317475</v>
      </c>
      <c r="P722" s="13">
        <f t="shared" si="76"/>
        <v>0.53671830836050138</v>
      </c>
      <c r="Q722" s="26">
        <f t="shared" si="77"/>
        <v>687.87516996650413</v>
      </c>
      <c r="R722" s="26">
        <f t="shared" si="78"/>
        <v>1113.234279285934</v>
      </c>
      <c r="S722" s="11">
        <v>898.36996719064643</v>
      </c>
    </row>
    <row r="723" spans="1:19" x14ac:dyDescent="0.25">
      <c r="A723" s="1" t="s">
        <v>1242</v>
      </c>
      <c r="B723" s="3" t="s">
        <v>1089</v>
      </c>
      <c r="C723" s="3">
        <v>1</v>
      </c>
      <c r="D723" s="10" t="s">
        <v>1090</v>
      </c>
      <c r="E723" s="10" t="s">
        <v>1336</v>
      </c>
      <c r="F723" s="10" t="s">
        <v>1328</v>
      </c>
      <c r="G723" s="10" t="s">
        <v>1328</v>
      </c>
      <c r="H723" s="10">
        <v>2010</v>
      </c>
      <c r="I723" s="11">
        <v>517</v>
      </c>
      <c r="J723" s="3" t="s">
        <v>1092</v>
      </c>
      <c r="K723" s="12">
        <v>1</v>
      </c>
      <c r="L723" s="12">
        <v>1</v>
      </c>
      <c r="M723" s="11">
        <v>0.75504499999999997</v>
      </c>
      <c r="N723" s="13">
        <f t="shared" si="75"/>
        <v>1.3244243720572946</v>
      </c>
      <c r="O723" s="11">
        <v>0.63795827000000016</v>
      </c>
      <c r="P723" s="13">
        <f t="shared" si="76"/>
        <v>1.5675006454575779</v>
      </c>
      <c r="Q723" s="26">
        <f t="shared" si="77"/>
        <v>684.72740035362131</v>
      </c>
      <c r="R723" s="26">
        <f t="shared" si="78"/>
        <v>810.39783370156783</v>
      </c>
      <c r="S723" s="11">
        <v>1627.9811634049449</v>
      </c>
    </row>
    <row r="724" spans="1:19" x14ac:dyDescent="0.25">
      <c r="A724" s="1" t="s">
        <v>1243</v>
      </c>
      <c r="B724" s="3"/>
      <c r="C724" s="17">
        <v>1</v>
      </c>
      <c r="D724" s="10"/>
      <c r="E724" s="10"/>
      <c r="F724" s="10"/>
      <c r="G724" s="10" t="s">
        <v>1328</v>
      </c>
      <c r="H724" s="10">
        <v>2010</v>
      </c>
      <c r="I724" s="11"/>
      <c r="J724" s="3"/>
      <c r="K724" s="12"/>
      <c r="L724" s="12"/>
      <c r="M724" s="11">
        <v>3.6399999999999997</v>
      </c>
      <c r="N724" s="13">
        <f t="shared" si="75"/>
        <v>0.27472527472527475</v>
      </c>
      <c r="O724" s="11">
        <v>3.3428610000000001</v>
      </c>
      <c r="P724" s="13">
        <f t="shared" si="76"/>
        <v>0.29914495397804453</v>
      </c>
      <c r="Q724" s="26">
        <f t="shared" si="77"/>
        <v>0</v>
      </c>
      <c r="R724" s="26">
        <f t="shared" si="78"/>
        <v>0</v>
      </c>
      <c r="S724" s="11">
        <v>5482.4075965140009</v>
      </c>
    </row>
    <row r="725" spans="1:19" x14ac:dyDescent="0.25">
      <c r="A725" s="1" t="s">
        <v>1244</v>
      </c>
      <c r="B725" s="3" t="s">
        <v>1094</v>
      </c>
      <c r="C725" s="17">
        <v>1</v>
      </c>
      <c r="D725" s="10" t="s">
        <v>1090</v>
      </c>
      <c r="E725" s="10" t="s">
        <v>1331</v>
      </c>
      <c r="F725" s="10" t="s">
        <v>1332</v>
      </c>
      <c r="G725" s="18" t="s">
        <v>1328</v>
      </c>
      <c r="H725" s="10">
        <v>2007</v>
      </c>
      <c r="I725" s="11">
        <v>731</v>
      </c>
      <c r="J725" s="3" t="s">
        <v>1092</v>
      </c>
      <c r="K725" s="12">
        <v>1</v>
      </c>
      <c r="L725" s="12">
        <v>1.2701195219123507</v>
      </c>
      <c r="M725" s="11">
        <v>3.1779000000000002</v>
      </c>
      <c r="N725" s="13">
        <f t="shared" si="75"/>
        <v>0.31467321186947356</v>
      </c>
      <c r="O725" s="11">
        <v>1.6494084699999998</v>
      </c>
      <c r="P725" s="13">
        <f t="shared" si="76"/>
        <v>0.60627795854595079</v>
      </c>
      <c r="Q725" s="26">
        <f t="shared" si="77"/>
        <v>292.16066286476234</v>
      </c>
      <c r="R725" s="26">
        <f t="shared" si="78"/>
        <v>562.90323919455102</v>
      </c>
      <c r="S725" s="11">
        <v>486.62230767068462</v>
      </c>
    </row>
    <row r="726" spans="1:19" x14ac:dyDescent="0.25">
      <c r="A726" s="1" t="s">
        <v>1245</v>
      </c>
      <c r="B726" s="3" t="s">
        <v>1094</v>
      </c>
      <c r="C726" s="17">
        <v>1</v>
      </c>
      <c r="D726" s="10" t="s">
        <v>1090</v>
      </c>
      <c r="E726" s="10" t="s">
        <v>1331</v>
      </c>
      <c r="F726" s="10" t="s">
        <v>1332</v>
      </c>
      <c r="G726" s="18" t="s">
        <v>1328</v>
      </c>
      <c r="H726" s="10">
        <v>2007</v>
      </c>
      <c r="I726" s="11">
        <v>3858</v>
      </c>
      <c r="J726" s="3" t="s">
        <v>1092</v>
      </c>
      <c r="K726" s="12">
        <v>1</v>
      </c>
      <c r="L726" s="12">
        <v>1.3738003675813897</v>
      </c>
      <c r="M726" s="11">
        <v>30.367899999999999</v>
      </c>
      <c r="N726" s="13">
        <f t="shared" si="75"/>
        <v>3.2929507802646876E-2</v>
      </c>
      <c r="O726" s="11">
        <v>15.658114190000001</v>
      </c>
      <c r="P726" s="13">
        <f t="shared" si="76"/>
        <v>6.3864651123737903E-2</v>
      </c>
      <c r="Q726" s="26">
        <f t="shared" si="77"/>
        <v>174.53040276505791</v>
      </c>
      <c r="R726" s="26">
        <f t="shared" si="78"/>
        <v>338.49043082812011</v>
      </c>
      <c r="S726" s="11">
        <v>570.86915347780098</v>
      </c>
    </row>
    <row r="727" spans="1:19" x14ac:dyDescent="0.25">
      <c r="A727" s="1" t="s">
        <v>1246</v>
      </c>
      <c r="B727" s="3"/>
      <c r="C727" s="17">
        <v>1</v>
      </c>
      <c r="D727" s="10"/>
      <c r="E727" s="10"/>
      <c r="F727" s="10"/>
      <c r="G727" s="10" t="s">
        <v>1328</v>
      </c>
      <c r="H727" s="10">
        <v>2010</v>
      </c>
      <c r="I727" s="11"/>
      <c r="J727" s="3"/>
      <c r="K727" s="12"/>
      <c r="L727" s="12"/>
      <c r="M727" s="11">
        <v>583.13090659</v>
      </c>
      <c r="N727" s="13">
        <f t="shared" si="75"/>
        <v>1.7148808075492749E-3</v>
      </c>
      <c r="O727" s="11">
        <v>258.26915574999998</v>
      </c>
      <c r="P727" s="13">
        <f t="shared" si="76"/>
        <v>3.8719296429186555E-3</v>
      </c>
      <c r="Q727" s="26">
        <f t="shared" si="77"/>
        <v>0</v>
      </c>
      <c r="R727" s="26">
        <f t="shared" si="78"/>
        <v>0</v>
      </c>
      <c r="S727" s="11">
        <v>33.246825245159329</v>
      </c>
    </row>
    <row r="728" spans="1:19" x14ac:dyDescent="0.25">
      <c r="A728" s="1" t="s">
        <v>1247</v>
      </c>
      <c r="B728" s="3" t="s">
        <v>1094</v>
      </c>
      <c r="C728" s="17">
        <v>1</v>
      </c>
      <c r="D728" s="10" t="s">
        <v>1090</v>
      </c>
      <c r="E728" s="10" t="s">
        <v>1329</v>
      </c>
      <c r="F728" s="10" t="s">
        <v>1330</v>
      </c>
      <c r="G728" s="18" t="s">
        <v>1328</v>
      </c>
      <c r="H728" s="10">
        <v>2000</v>
      </c>
      <c r="I728" s="11">
        <v>5.26</v>
      </c>
      <c r="J728" s="3" t="s">
        <v>1108</v>
      </c>
      <c r="K728" s="12">
        <f>40*52/12</f>
        <v>173.33333333333334</v>
      </c>
      <c r="L728" s="12">
        <v>1.3233620916481441</v>
      </c>
      <c r="M728" s="11">
        <v>2.7</v>
      </c>
      <c r="N728" s="13">
        <f t="shared" si="75"/>
        <v>0.37037037037037035</v>
      </c>
      <c r="O728" s="11">
        <v>2.1024742099999996</v>
      </c>
      <c r="P728" s="13">
        <f t="shared" si="76"/>
        <v>0.47563009108206861</v>
      </c>
      <c r="Q728" s="26">
        <f t="shared" si="77"/>
        <v>446.87160408345721</v>
      </c>
      <c r="R728" s="26">
        <f t="shared" si="78"/>
        <v>573.87307073095315</v>
      </c>
      <c r="S728" s="11">
        <v>1015.0016476445468</v>
      </c>
    </row>
    <row r="729" spans="1:19" x14ac:dyDescent="0.25">
      <c r="A729" s="1" t="s">
        <v>1248</v>
      </c>
      <c r="B729" s="3"/>
      <c r="C729" s="17">
        <v>1</v>
      </c>
      <c r="D729" s="10"/>
      <c r="E729" s="10"/>
      <c r="F729" s="10"/>
      <c r="G729" s="10" t="s">
        <v>1328</v>
      </c>
      <c r="H729" s="10">
        <v>2010</v>
      </c>
      <c r="I729" s="11"/>
      <c r="J729" s="3"/>
      <c r="K729" s="12"/>
      <c r="L729" s="12"/>
      <c r="M729" s="11">
        <v>2.7</v>
      </c>
      <c r="N729" s="13">
        <f t="shared" si="75"/>
        <v>0.37037037037037035</v>
      </c>
      <c r="O729" s="11">
        <v>1.65106328</v>
      </c>
      <c r="P729" s="13">
        <f t="shared" si="76"/>
        <v>0.60567030477475092</v>
      </c>
      <c r="Q729" s="26">
        <f t="shared" si="77"/>
        <v>0</v>
      </c>
      <c r="R729" s="26">
        <f t="shared" si="78"/>
        <v>0</v>
      </c>
      <c r="S729" s="11">
        <v>562.49147850630823</v>
      </c>
    </row>
    <row r="730" spans="1:19" x14ac:dyDescent="0.25">
      <c r="A730" s="1" t="s">
        <v>1249</v>
      </c>
      <c r="B730" s="3" t="s">
        <v>1094</v>
      </c>
      <c r="C730" s="17">
        <v>1</v>
      </c>
      <c r="D730" s="10" t="s">
        <v>1090</v>
      </c>
      <c r="E730" s="10" t="s">
        <v>1331</v>
      </c>
      <c r="F730" s="10" t="s">
        <v>1332</v>
      </c>
      <c r="G730" s="18" t="s">
        <v>1328</v>
      </c>
      <c r="H730" s="10">
        <v>2003</v>
      </c>
      <c r="I730" s="11">
        <v>25</v>
      </c>
      <c r="J730" s="3" t="s">
        <v>1167</v>
      </c>
      <c r="K730" s="16">
        <f>1/8*40*52/12</f>
        <v>21.666666666666668</v>
      </c>
      <c r="L730" s="12">
        <v>1.2398372579907155</v>
      </c>
      <c r="M730" s="11">
        <v>2.7</v>
      </c>
      <c r="N730" s="13">
        <f t="shared" si="75"/>
        <v>0.37037037037037035</v>
      </c>
      <c r="O730" s="11">
        <v>1.6130044000000001</v>
      </c>
      <c r="P730" s="13">
        <f t="shared" si="76"/>
        <v>0.6199611110794242</v>
      </c>
      <c r="Q730" s="26">
        <f t="shared" si="77"/>
        <v>248.73278323887814</v>
      </c>
      <c r="R730" s="26">
        <f t="shared" si="78"/>
        <v>416.35256217836172</v>
      </c>
      <c r="S730" s="11">
        <v>497.63775972695129</v>
      </c>
    </row>
    <row r="731" spans="1:19" x14ac:dyDescent="0.25">
      <c r="A731" s="1" t="s">
        <v>1250</v>
      </c>
      <c r="B731" s="3"/>
      <c r="C731" s="17">
        <v>1</v>
      </c>
      <c r="D731" s="10"/>
      <c r="E731" s="10"/>
      <c r="F731" s="10"/>
      <c r="G731" s="10" t="s">
        <v>1328</v>
      </c>
      <c r="H731" s="10">
        <v>2010</v>
      </c>
      <c r="I731" s="11"/>
      <c r="J731" s="3"/>
      <c r="K731" s="12"/>
      <c r="L731" s="12"/>
      <c r="M731" s="11">
        <v>2.4846565800000002</v>
      </c>
      <c r="N731" s="13">
        <f t="shared" si="75"/>
        <v>0.40247010715661957</v>
      </c>
      <c r="O731" s="11">
        <v>1.8363187899999995</v>
      </c>
      <c r="P731" s="13">
        <f t="shared" si="76"/>
        <v>0.54456775449103811</v>
      </c>
      <c r="Q731" s="26">
        <f t="shared" si="77"/>
        <v>0</v>
      </c>
      <c r="R731" s="26">
        <f t="shared" si="78"/>
        <v>0</v>
      </c>
      <c r="S731" s="11">
        <v>216.21468411397504</v>
      </c>
    </row>
    <row r="732" spans="1:19" x14ac:dyDescent="0.25">
      <c r="A732" s="1" t="s">
        <v>1251</v>
      </c>
      <c r="B732" s="3" t="s">
        <v>1094</v>
      </c>
      <c r="C732" s="17">
        <v>1</v>
      </c>
      <c r="D732" s="10" t="s">
        <v>1090</v>
      </c>
      <c r="E732" s="10" t="s">
        <v>1331</v>
      </c>
      <c r="F732" s="10" t="s">
        <v>1332</v>
      </c>
      <c r="G732" s="18" t="s">
        <v>1328</v>
      </c>
      <c r="H732" s="10">
        <v>2005</v>
      </c>
      <c r="I732" s="11">
        <v>1443.35</v>
      </c>
      <c r="J732" s="3" t="s">
        <v>1092</v>
      </c>
      <c r="K732" s="12">
        <v>1</v>
      </c>
      <c r="L732" s="12">
        <v>1.0835639099999999</v>
      </c>
      <c r="M732" s="11">
        <v>0.75504499999999997</v>
      </c>
      <c r="N732" s="13">
        <f t="shared" si="75"/>
        <v>1.3244243720572946</v>
      </c>
      <c r="O732" s="11">
        <v>0.8047110999999999</v>
      </c>
      <c r="P732" s="13">
        <f t="shared" si="76"/>
        <v>1.2426820010311777</v>
      </c>
      <c r="Q732" s="26">
        <f t="shared" si="77"/>
        <v>2071.34934937454</v>
      </c>
      <c r="R732" s="26">
        <f t="shared" si="78"/>
        <v>1943.5073897930572</v>
      </c>
      <c r="S732" s="11">
        <v>3780.5800550940385</v>
      </c>
    </row>
    <row r="733" spans="1:19" x14ac:dyDescent="0.25">
      <c r="A733" s="1" t="s">
        <v>1252</v>
      </c>
      <c r="B733" s="3"/>
      <c r="C733" s="17">
        <v>1</v>
      </c>
      <c r="D733" s="10"/>
      <c r="E733" s="10"/>
      <c r="F733" s="10"/>
      <c r="G733" s="10" t="s">
        <v>1328</v>
      </c>
      <c r="H733" s="10">
        <v>2010</v>
      </c>
      <c r="I733" s="11"/>
      <c r="J733" s="3"/>
      <c r="K733" s="12"/>
      <c r="L733" s="12"/>
      <c r="M733" s="11">
        <v>18498.601323999999</v>
      </c>
      <c r="N733" s="13">
        <f t="shared" si="75"/>
        <v>5.4058141071595753E-5</v>
      </c>
      <c r="O733" s="11">
        <v>12179.150353999999</v>
      </c>
      <c r="P733" s="13">
        <f t="shared" si="76"/>
        <v>8.2107533853670667E-5</v>
      </c>
      <c r="Q733" s="26">
        <f t="shared" si="77"/>
        <v>0</v>
      </c>
      <c r="R733" s="26">
        <f t="shared" si="78"/>
        <v>0</v>
      </c>
      <c r="S733" s="11">
        <v>83.528721022781042</v>
      </c>
    </row>
    <row r="734" spans="1:19" x14ac:dyDescent="0.25">
      <c r="A734" s="1" t="s">
        <v>1253</v>
      </c>
      <c r="B734" s="3"/>
      <c r="C734" s="17">
        <v>1</v>
      </c>
      <c r="D734" s="10"/>
      <c r="E734" s="10"/>
      <c r="F734" s="10"/>
      <c r="G734" s="10" t="s">
        <v>1328</v>
      </c>
      <c r="H734" s="10">
        <v>2010</v>
      </c>
      <c r="I734" s="11"/>
      <c r="J734" s="3"/>
      <c r="K734" s="12"/>
      <c r="L734" s="12"/>
      <c r="M734" s="11">
        <v>3.75</v>
      </c>
      <c r="N734" s="13">
        <f t="shared" si="75"/>
        <v>0.26666666666666666</v>
      </c>
      <c r="O734" s="11">
        <v>2.62626179</v>
      </c>
      <c r="P734" s="13">
        <f t="shared" si="76"/>
        <v>0.38076935201497941</v>
      </c>
      <c r="Q734" s="26">
        <f t="shared" si="77"/>
        <v>0</v>
      </c>
      <c r="R734" s="26">
        <f t="shared" si="78"/>
        <v>0</v>
      </c>
      <c r="S734" s="11">
        <v>1257.1271849984525</v>
      </c>
    </row>
    <row r="735" spans="1:19" x14ac:dyDescent="0.25">
      <c r="A735" s="1" t="s">
        <v>1254</v>
      </c>
      <c r="B735" s="3"/>
      <c r="C735" s="17">
        <v>1</v>
      </c>
      <c r="D735" s="10"/>
      <c r="E735" s="10"/>
      <c r="F735" s="10"/>
      <c r="G735" s="10" t="s">
        <v>1328</v>
      </c>
      <c r="H735" s="10">
        <v>2010</v>
      </c>
      <c r="I735" s="11"/>
      <c r="J735" s="3"/>
      <c r="K735" s="12"/>
      <c r="L735" s="12"/>
      <c r="M735" s="11">
        <v>495.27702157000004</v>
      </c>
      <c r="N735" s="13">
        <f t="shared" si="75"/>
        <v>2.0190720676482362E-3</v>
      </c>
      <c r="O735" s="11">
        <v>265.46502225000006</v>
      </c>
      <c r="P735" s="13">
        <f t="shared" si="76"/>
        <v>3.7669746150521335E-3</v>
      </c>
      <c r="Q735" s="26">
        <f t="shared" si="77"/>
        <v>0</v>
      </c>
      <c r="R735" s="26">
        <f t="shared" si="78"/>
        <v>0</v>
      </c>
      <c r="S735" s="11">
        <v>76.695767107869173</v>
      </c>
    </row>
    <row r="736" spans="1:19" x14ac:dyDescent="0.25">
      <c r="A736" s="1" t="s">
        <v>1255</v>
      </c>
      <c r="B736" s="3"/>
      <c r="C736" s="17">
        <v>1</v>
      </c>
      <c r="D736" s="10"/>
      <c r="E736" s="10"/>
      <c r="F736" s="10"/>
      <c r="G736" s="10" t="s">
        <v>1328</v>
      </c>
      <c r="H736" s="10">
        <v>2010</v>
      </c>
      <c r="I736" s="11"/>
      <c r="J736" s="3"/>
      <c r="K736" s="12"/>
      <c r="L736" s="12"/>
      <c r="M736" s="11">
        <v>77.72893332999999</v>
      </c>
      <c r="N736" s="13">
        <f t="shared" si="75"/>
        <v>1.2865222217246657E-2</v>
      </c>
      <c r="O736" s="11">
        <v>35.863423499999996</v>
      </c>
      <c r="P736" s="13">
        <f t="shared" si="76"/>
        <v>2.7883562203703173E-2</v>
      </c>
      <c r="Q736" s="26">
        <f t="shared" si="77"/>
        <v>0</v>
      </c>
      <c r="R736" s="26">
        <f t="shared" si="78"/>
        <v>0</v>
      </c>
      <c r="S736" s="11">
        <v>366.50926069846918</v>
      </c>
    </row>
    <row r="737" spans="1:19" x14ac:dyDescent="0.25">
      <c r="A737" s="1" t="s">
        <v>1256</v>
      </c>
      <c r="B737" s="3"/>
      <c r="C737" s="17">
        <v>1</v>
      </c>
      <c r="D737" s="10"/>
      <c r="E737" s="10"/>
      <c r="F737" s="10"/>
      <c r="G737" s="10" t="s">
        <v>1328</v>
      </c>
      <c r="H737" s="10">
        <v>2010</v>
      </c>
      <c r="I737" s="11"/>
      <c r="J737" s="3"/>
      <c r="K737" s="12"/>
      <c r="L737" s="12"/>
      <c r="M737" s="11">
        <v>12.067756640000002</v>
      </c>
      <c r="N737" s="13">
        <f t="shared" si="75"/>
        <v>8.2865443000845918E-2</v>
      </c>
      <c r="O737" s="11">
        <v>5.5959617800000006</v>
      </c>
      <c r="P737" s="13">
        <f t="shared" si="76"/>
        <v>0.17870029126610651</v>
      </c>
      <c r="Q737" s="26">
        <f t="shared" si="77"/>
        <v>0</v>
      </c>
      <c r="R737" s="26">
        <f t="shared" si="78"/>
        <v>0</v>
      </c>
      <c r="S737" s="11">
        <v>1242.1693314856498</v>
      </c>
    </row>
    <row r="738" spans="1:19" x14ac:dyDescent="0.25">
      <c r="A738" s="1" t="s">
        <v>1257</v>
      </c>
      <c r="B738" s="3"/>
      <c r="C738" s="17">
        <v>1</v>
      </c>
      <c r="D738" s="10"/>
      <c r="E738" s="10"/>
      <c r="F738" s="10"/>
      <c r="G738" s="10" t="s">
        <v>1328</v>
      </c>
      <c r="H738" s="10">
        <v>2010</v>
      </c>
      <c r="I738" s="11"/>
      <c r="J738" s="3"/>
      <c r="K738" s="12"/>
      <c r="L738" s="12"/>
      <c r="M738" s="11">
        <v>3978.0875265000004</v>
      </c>
      <c r="N738" s="13">
        <f t="shared" ref="N738:N742" si="79">1/M738</f>
        <v>2.5137707336465263E-4</v>
      </c>
      <c r="O738" s="11">
        <v>1610.4366305999999</v>
      </c>
      <c r="P738" s="13">
        <f t="shared" ref="P738:P742" si="80">1/O738</f>
        <v>6.209496114276973E-4</v>
      </c>
      <c r="Q738" s="26">
        <f t="shared" si="77"/>
        <v>0</v>
      </c>
      <c r="R738" s="26">
        <f t="shared" si="78"/>
        <v>0</v>
      </c>
      <c r="S738" s="11">
        <v>33.586697357624985</v>
      </c>
    </row>
    <row r="739" spans="1:19" x14ac:dyDescent="0.25">
      <c r="A739" s="1" t="s">
        <v>1258</v>
      </c>
      <c r="B739" s="3" t="s">
        <v>1094</v>
      </c>
      <c r="C739" s="17">
        <v>1</v>
      </c>
      <c r="D739" s="10" t="s">
        <v>1090</v>
      </c>
      <c r="E739" s="10" t="s">
        <v>1331</v>
      </c>
      <c r="F739" s="10" t="s">
        <v>1332</v>
      </c>
      <c r="G739" s="18" t="s">
        <v>1328</v>
      </c>
      <c r="H739" s="10">
        <v>2007</v>
      </c>
      <c r="I739" s="11">
        <v>870</v>
      </c>
      <c r="J739" s="3" t="s">
        <v>1092</v>
      </c>
      <c r="K739" s="12">
        <v>1</v>
      </c>
      <c r="L739" s="12">
        <v>1.0171386583010786</v>
      </c>
      <c r="M739" s="11">
        <v>1.3635083300000002</v>
      </c>
      <c r="N739" s="13">
        <f t="shared" si="79"/>
        <v>0.73340219344314517</v>
      </c>
      <c r="O739" s="11">
        <v>1.0717880799999999</v>
      </c>
      <c r="P739" s="13">
        <f t="shared" si="80"/>
        <v>0.93302026646909531</v>
      </c>
      <c r="Q739" s="26">
        <f t="shared" si="77"/>
        <v>648.99539903943105</v>
      </c>
      <c r="R739" s="26">
        <f t="shared" si="78"/>
        <v>825.63955434355876</v>
      </c>
      <c r="S739" s="11">
        <v>3129.4257562489056</v>
      </c>
    </row>
    <row r="740" spans="1:19" x14ac:dyDescent="0.25">
      <c r="A740" s="1" t="s">
        <v>1259</v>
      </c>
      <c r="B740" s="3" t="s">
        <v>1089</v>
      </c>
      <c r="C740" s="17">
        <v>1</v>
      </c>
      <c r="D740" s="10" t="s">
        <v>1090</v>
      </c>
      <c r="E740" s="10" t="s">
        <v>1333</v>
      </c>
      <c r="F740" s="10" t="s">
        <v>1328</v>
      </c>
      <c r="G740" s="10" t="s">
        <v>1328</v>
      </c>
      <c r="H740" s="10">
        <v>2010</v>
      </c>
      <c r="I740" s="11">
        <v>469</v>
      </c>
      <c r="J740" s="3" t="s">
        <v>1092</v>
      </c>
      <c r="K740" s="12">
        <v>1</v>
      </c>
      <c r="L740" s="12">
        <v>1</v>
      </c>
      <c r="M740" s="11">
        <v>0.75504499999999997</v>
      </c>
      <c r="N740" s="13">
        <f t="shared" si="79"/>
        <v>1.3244243720572946</v>
      </c>
      <c r="O740" s="11">
        <v>0.52044789000000002</v>
      </c>
      <c r="P740" s="13">
        <f t="shared" si="80"/>
        <v>1.9214219506202628</v>
      </c>
      <c r="Q740" s="26">
        <f t="shared" si="77"/>
        <v>621.1550304948712</v>
      </c>
      <c r="R740" s="26">
        <f t="shared" si="78"/>
        <v>901.1468948409032</v>
      </c>
      <c r="S740" s="11">
        <v>911.80380027867966</v>
      </c>
    </row>
    <row r="741" spans="1:19" x14ac:dyDescent="0.25">
      <c r="A741" s="1" t="s">
        <v>1260</v>
      </c>
      <c r="B741" s="3" t="s">
        <v>1089</v>
      </c>
      <c r="C741" s="17">
        <v>1</v>
      </c>
      <c r="D741" s="10" t="s">
        <v>1090</v>
      </c>
      <c r="E741" s="10" t="s">
        <v>1333</v>
      </c>
      <c r="F741" s="10" t="s">
        <v>1328</v>
      </c>
      <c r="G741" s="10" t="s">
        <v>1328</v>
      </c>
      <c r="H741" s="10">
        <v>2010</v>
      </c>
      <c r="I741" s="11">
        <v>908</v>
      </c>
      <c r="J741" s="3" t="s">
        <v>1092</v>
      </c>
      <c r="K741" s="12">
        <v>1</v>
      </c>
      <c r="L741" s="12">
        <v>1</v>
      </c>
      <c r="M741" s="11">
        <v>0.75504499999999997</v>
      </c>
      <c r="N741" s="13">
        <f t="shared" si="79"/>
        <v>1.3244243720572946</v>
      </c>
      <c r="O741" s="11">
        <v>0.64162190999999991</v>
      </c>
      <c r="P741" s="13">
        <f t="shared" si="80"/>
        <v>1.5585502683348207</v>
      </c>
      <c r="Q741" s="26">
        <f t="shared" si="77"/>
        <v>1202.5773298280235</v>
      </c>
      <c r="R741" s="26">
        <f t="shared" si="78"/>
        <v>1415.1636436480171</v>
      </c>
      <c r="S741" s="11">
        <v>1509.3769727021079</v>
      </c>
    </row>
    <row r="742" spans="1:19" x14ac:dyDescent="0.25">
      <c r="A742" s="1" t="s">
        <v>1261</v>
      </c>
      <c r="B742" s="3"/>
      <c r="C742" s="17">
        <v>1</v>
      </c>
      <c r="D742" s="10"/>
      <c r="E742" s="10"/>
      <c r="F742" s="10"/>
      <c r="G742" s="10" t="s">
        <v>1328</v>
      </c>
      <c r="H742" s="10">
        <v>2010</v>
      </c>
      <c r="I742" s="11"/>
      <c r="J742" s="3"/>
      <c r="K742" s="12"/>
      <c r="L742" s="12"/>
      <c r="M742" s="11">
        <v>8.0645013400000014</v>
      </c>
      <c r="N742" s="13">
        <f t="shared" si="79"/>
        <v>0.12400022739657698</v>
      </c>
      <c r="O742" s="11">
        <v>3.7708413799999994</v>
      </c>
      <c r="P742" s="13">
        <f t="shared" si="80"/>
        <v>0.26519280426481373</v>
      </c>
      <c r="Q742" s="26">
        <f t="shared" si="77"/>
        <v>0</v>
      </c>
      <c r="R742" s="26">
        <f t="shared" si="78"/>
        <v>0</v>
      </c>
      <c r="S742" s="11">
        <v>95.532424504945411</v>
      </c>
    </row>
    <row r="743" spans="1:19" x14ac:dyDescent="0.25">
      <c r="A743" s="1" t="s">
        <v>1262</v>
      </c>
      <c r="B743" s="3"/>
      <c r="C743" s="17">
        <v>1</v>
      </c>
      <c r="D743" s="10"/>
      <c r="E743" s="10"/>
      <c r="F743" s="10"/>
      <c r="G743" s="10" t="s">
        <v>1328</v>
      </c>
      <c r="H743" s="10">
        <v>2010</v>
      </c>
      <c r="I743" s="11"/>
      <c r="J743" s="3"/>
      <c r="K743" s="12"/>
      <c r="L743" s="12"/>
      <c r="M743" s="11"/>
      <c r="N743" s="13"/>
      <c r="O743" s="11"/>
      <c r="P743" s="13"/>
      <c r="Q743" s="26">
        <f t="shared" si="77"/>
        <v>0</v>
      </c>
      <c r="R743" s="26">
        <f t="shared" si="78"/>
        <v>0</v>
      </c>
      <c r="S743" s="11">
        <v>0</v>
      </c>
    </row>
    <row r="744" spans="1:19" x14ac:dyDescent="0.25">
      <c r="A744" s="1" t="s">
        <v>1263</v>
      </c>
      <c r="B744" s="3"/>
      <c r="C744" s="17">
        <v>1</v>
      </c>
      <c r="D744" s="10"/>
      <c r="E744" s="10"/>
      <c r="F744" s="10"/>
      <c r="G744" s="10" t="s">
        <v>1328</v>
      </c>
      <c r="H744" s="10">
        <v>2010</v>
      </c>
      <c r="I744" s="11"/>
      <c r="J744" s="3"/>
      <c r="K744" s="12"/>
      <c r="L744" s="12"/>
      <c r="M744" s="11">
        <v>7.3212219599999981</v>
      </c>
      <c r="N744" s="13">
        <f t="shared" ref="N744:N776" si="81">1/M744</f>
        <v>0.13658922041478444</v>
      </c>
      <c r="O744" s="11">
        <v>5.0366016899999995</v>
      </c>
      <c r="P744" s="13">
        <f t="shared" ref="P744:P776" si="82">1/O744</f>
        <v>0.19854657198433337</v>
      </c>
      <c r="Q744" s="26">
        <f t="shared" si="77"/>
        <v>0</v>
      </c>
      <c r="R744" s="26">
        <f t="shared" si="78"/>
        <v>0</v>
      </c>
      <c r="S744" s="11">
        <v>534.39016997704982</v>
      </c>
    </row>
    <row r="745" spans="1:19" x14ac:dyDescent="0.25">
      <c r="A745" s="1" t="s">
        <v>1264</v>
      </c>
      <c r="B745" s="3"/>
      <c r="C745" s="17">
        <v>1</v>
      </c>
      <c r="D745" s="10"/>
      <c r="E745" s="10"/>
      <c r="F745" s="10"/>
      <c r="G745" s="10" t="s">
        <v>1328</v>
      </c>
      <c r="H745" s="10">
        <v>2010</v>
      </c>
      <c r="I745" s="11"/>
      <c r="J745" s="3"/>
      <c r="K745" s="12"/>
      <c r="L745" s="12"/>
      <c r="M745" s="11">
        <v>0.75504499999999997</v>
      </c>
      <c r="N745" s="13">
        <f t="shared" si="81"/>
        <v>1.3244243720572946</v>
      </c>
      <c r="O745" s="11">
        <v>0.71524807999999995</v>
      </c>
      <c r="P745" s="13">
        <f t="shared" si="82"/>
        <v>1.3981163011300919</v>
      </c>
      <c r="Q745" s="26">
        <f t="shared" si="77"/>
        <v>0</v>
      </c>
      <c r="R745" s="26">
        <f t="shared" si="78"/>
        <v>0</v>
      </c>
      <c r="S745" s="11">
        <v>2137.1528192221481</v>
      </c>
    </row>
    <row r="746" spans="1:19" x14ac:dyDescent="0.25">
      <c r="A746" s="1" t="s">
        <v>1265</v>
      </c>
      <c r="B746" s="3" t="s">
        <v>1089</v>
      </c>
      <c r="C746" s="17">
        <v>1</v>
      </c>
      <c r="D746" s="10" t="s">
        <v>1090</v>
      </c>
      <c r="E746" s="10" t="s">
        <v>1336</v>
      </c>
      <c r="F746" s="10" t="s">
        <v>1328</v>
      </c>
      <c r="G746" s="10" t="s">
        <v>1328</v>
      </c>
      <c r="H746" s="10">
        <v>2010</v>
      </c>
      <c r="I746" s="11">
        <v>9326.4689999999991</v>
      </c>
      <c r="J746" s="3" t="s">
        <v>1092</v>
      </c>
      <c r="K746" s="12">
        <v>1</v>
      </c>
      <c r="L746" s="12">
        <v>1</v>
      </c>
      <c r="M746" s="11">
        <v>113.06448045000002</v>
      </c>
      <c r="N746" s="13">
        <f t="shared" si="81"/>
        <v>8.8445106369389407E-3</v>
      </c>
      <c r="O746" s="11">
        <v>53.138784410000007</v>
      </c>
      <c r="P746" s="13">
        <f t="shared" si="82"/>
        <v>1.8818646514085734E-2</v>
      </c>
      <c r="Q746" s="26">
        <f t="shared" si="77"/>
        <v>82.488054275581277</v>
      </c>
      <c r="R746" s="26">
        <f t="shared" si="78"/>
        <v>175.51152333557863</v>
      </c>
      <c r="S746" s="11">
        <v>147.44057429055215</v>
      </c>
    </row>
    <row r="747" spans="1:19" x14ac:dyDescent="0.25">
      <c r="A747" s="1" t="s">
        <v>1266</v>
      </c>
      <c r="B747" s="3"/>
      <c r="C747" s="17">
        <v>1</v>
      </c>
      <c r="D747" s="10"/>
      <c r="E747" s="10"/>
      <c r="F747" s="10"/>
      <c r="G747" s="10" t="s">
        <v>1328</v>
      </c>
      <c r="H747" s="10">
        <v>2010</v>
      </c>
      <c r="I747" s="11"/>
      <c r="J747" s="3"/>
      <c r="K747" s="12"/>
      <c r="L747" s="12"/>
      <c r="M747" s="11">
        <v>2.3060009199999998</v>
      </c>
      <c r="N747" s="13">
        <f t="shared" si="81"/>
        <v>0.43365117131002712</v>
      </c>
      <c r="O747" s="11">
        <v>1.6630301700000001</v>
      </c>
      <c r="P747" s="13">
        <f t="shared" si="82"/>
        <v>0.60131200145334707</v>
      </c>
      <c r="Q747" s="26">
        <f t="shared" si="77"/>
        <v>0</v>
      </c>
      <c r="R747" s="26">
        <f t="shared" si="78"/>
        <v>0</v>
      </c>
      <c r="S747" s="11">
        <v>0</v>
      </c>
    </row>
    <row r="748" spans="1:19" x14ac:dyDescent="0.25">
      <c r="A748" s="1" t="s">
        <v>1267</v>
      </c>
      <c r="B748" s="3"/>
      <c r="C748" s="17">
        <v>1</v>
      </c>
      <c r="D748" s="10"/>
      <c r="E748" s="10"/>
      <c r="F748" s="10"/>
      <c r="G748" s="10" t="s">
        <v>1328</v>
      </c>
      <c r="H748" s="10">
        <v>2010</v>
      </c>
      <c r="I748" s="11"/>
      <c r="J748" s="3"/>
      <c r="K748" s="12"/>
      <c r="L748" s="12"/>
      <c r="M748" s="11">
        <v>2.3060009199999998</v>
      </c>
      <c r="N748" s="13">
        <f t="shared" si="81"/>
        <v>0.43365117131002712</v>
      </c>
      <c r="O748" s="11">
        <v>1.6630301700000001</v>
      </c>
      <c r="P748" s="13">
        <f t="shared" si="82"/>
        <v>0.60131200145334707</v>
      </c>
      <c r="Q748" s="26">
        <f t="shared" si="77"/>
        <v>0</v>
      </c>
      <c r="R748" s="26">
        <f t="shared" si="78"/>
        <v>0</v>
      </c>
      <c r="S748" s="11">
        <v>332.65850251439502</v>
      </c>
    </row>
    <row r="749" spans="1:19" x14ac:dyDescent="0.25">
      <c r="A749" s="1" t="s">
        <v>1268</v>
      </c>
      <c r="B749" s="3"/>
      <c r="C749" s="17">
        <v>1</v>
      </c>
      <c r="D749" s="10"/>
      <c r="E749" s="10"/>
      <c r="F749" s="10"/>
      <c r="G749" s="10" t="s">
        <v>1328</v>
      </c>
      <c r="H749" s="10">
        <v>2010</v>
      </c>
      <c r="I749" s="11"/>
      <c r="J749" s="3"/>
      <c r="K749" s="12"/>
      <c r="L749" s="12"/>
      <c r="M749" s="11">
        <v>2.74541667</v>
      </c>
      <c r="N749" s="13">
        <f t="shared" si="81"/>
        <v>0.36424343558750227</v>
      </c>
      <c r="O749" s="11">
        <v>2.8948978399999996</v>
      </c>
      <c r="P749" s="13">
        <f t="shared" si="82"/>
        <v>0.34543533322060171</v>
      </c>
      <c r="Q749" s="26">
        <f t="shared" si="77"/>
        <v>0</v>
      </c>
      <c r="R749" s="26">
        <f t="shared" si="78"/>
        <v>0</v>
      </c>
      <c r="S749" s="11">
        <v>384.14706345696533</v>
      </c>
    </row>
    <row r="750" spans="1:19" x14ac:dyDescent="0.25">
      <c r="A750" s="1" t="s">
        <v>1269</v>
      </c>
      <c r="B750" s="3"/>
      <c r="C750" s="17">
        <v>1</v>
      </c>
      <c r="D750" s="10"/>
      <c r="E750" s="10"/>
      <c r="F750" s="10"/>
      <c r="G750" s="10" t="s">
        <v>1328</v>
      </c>
      <c r="H750" s="10">
        <v>2010</v>
      </c>
      <c r="I750" s="11"/>
      <c r="J750" s="3"/>
      <c r="K750" s="12"/>
      <c r="L750" s="12"/>
      <c r="M750" s="11">
        <v>7.3212219599999981</v>
      </c>
      <c r="N750" s="13">
        <f t="shared" si="81"/>
        <v>0.13658922041478444</v>
      </c>
      <c r="O750" s="11">
        <v>4.3217222999999994</v>
      </c>
      <c r="P750" s="13">
        <f t="shared" si="82"/>
        <v>0.23138923109427928</v>
      </c>
      <c r="Q750" s="26">
        <f t="shared" si="77"/>
        <v>0</v>
      </c>
      <c r="R750" s="26">
        <f t="shared" si="78"/>
        <v>0</v>
      </c>
      <c r="S750" s="11">
        <v>227.49516860743336</v>
      </c>
    </row>
    <row r="751" spans="1:19" x14ac:dyDescent="0.25">
      <c r="A751" s="1" t="s">
        <v>1270</v>
      </c>
      <c r="B751" s="3"/>
      <c r="C751" s="17">
        <v>1</v>
      </c>
      <c r="D751" s="10"/>
      <c r="E751" s="10"/>
      <c r="F751" s="10"/>
      <c r="G751" s="10" t="s">
        <v>1328</v>
      </c>
      <c r="H751" s="10">
        <v>2010</v>
      </c>
      <c r="I751" s="11"/>
      <c r="J751" s="3"/>
      <c r="K751" s="12"/>
      <c r="L751" s="12"/>
      <c r="M751" s="11">
        <v>7.2075199999999997</v>
      </c>
      <c r="N751" s="13">
        <f t="shared" si="81"/>
        <v>0.13874397851133261</v>
      </c>
      <c r="O751" s="11">
        <v>9.02638286</v>
      </c>
      <c r="P751" s="13">
        <f t="shared" si="82"/>
        <v>0.11078634880772163</v>
      </c>
      <c r="Q751" s="26">
        <f t="shared" si="77"/>
        <v>0</v>
      </c>
      <c r="R751" s="26">
        <f t="shared" si="78"/>
        <v>0</v>
      </c>
      <c r="S751" s="11">
        <v>4093.0421227162565</v>
      </c>
    </row>
    <row r="752" spans="1:19" x14ac:dyDescent="0.25">
      <c r="A752" s="1" t="s">
        <v>1271</v>
      </c>
      <c r="B752" s="3" t="s">
        <v>1089</v>
      </c>
      <c r="C752" s="17">
        <v>1</v>
      </c>
      <c r="D752" s="10" t="s">
        <v>1090</v>
      </c>
      <c r="E752" s="10" t="s">
        <v>1333</v>
      </c>
      <c r="F752" s="10" t="s">
        <v>1328</v>
      </c>
      <c r="G752" s="10" t="s">
        <v>1328</v>
      </c>
      <c r="H752" s="10">
        <v>2010</v>
      </c>
      <c r="I752" s="11">
        <v>26000</v>
      </c>
      <c r="J752" s="3" t="s">
        <v>49</v>
      </c>
      <c r="K752" s="12">
        <v>8.3333333333333329E-2</v>
      </c>
      <c r="L752" s="12">
        <v>1</v>
      </c>
      <c r="M752" s="11">
        <v>1.0429100000000002</v>
      </c>
      <c r="N752" s="13">
        <f t="shared" si="81"/>
        <v>0.95885551006318837</v>
      </c>
      <c r="O752" s="11">
        <v>1.5159461999999999</v>
      </c>
      <c r="P752" s="13">
        <f t="shared" si="82"/>
        <v>0.65965401674544921</v>
      </c>
      <c r="Q752" s="26">
        <f t="shared" si="77"/>
        <v>2077.5202718035748</v>
      </c>
      <c r="R752" s="26">
        <f t="shared" si="78"/>
        <v>1429.2503696151398</v>
      </c>
      <c r="S752" s="11">
        <v>5434.6831983390484</v>
      </c>
    </row>
    <row r="753" spans="1:19" x14ac:dyDescent="0.25">
      <c r="A753" s="1" t="s">
        <v>1272</v>
      </c>
      <c r="B753" s="3"/>
      <c r="C753" s="17">
        <v>1</v>
      </c>
      <c r="D753" s="10"/>
      <c r="E753" s="10"/>
      <c r="F753" s="10"/>
      <c r="G753" s="10" t="s">
        <v>1328</v>
      </c>
      <c r="H753" s="10">
        <v>2010</v>
      </c>
      <c r="I753" s="11"/>
      <c r="J753" s="3"/>
      <c r="K753" s="12"/>
      <c r="L753" s="12"/>
      <c r="M753" s="11">
        <v>46.4</v>
      </c>
      <c r="N753" s="13">
        <f t="shared" si="81"/>
        <v>2.1551724137931036E-2</v>
      </c>
      <c r="O753" s="11">
        <v>25.678613500000001</v>
      </c>
      <c r="P753" s="13">
        <f t="shared" si="82"/>
        <v>3.8942912552502103E-2</v>
      </c>
      <c r="Q753" s="26">
        <f t="shared" si="77"/>
        <v>0</v>
      </c>
      <c r="R753" s="26">
        <f t="shared" si="78"/>
        <v>0</v>
      </c>
      <c r="S753" s="11">
        <v>161.80662119421444</v>
      </c>
    </row>
    <row r="754" spans="1:19" x14ac:dyDescent="0.25">
      <c r="A754" s="1" t="s">
        <v>1273</v>
      </c>
      <c r="B754" s="3"/>
      <c r="C754" s="17">
        <v>1</v>
      </c>
      <c r="D754" s="10"/>
      <c r="E754" s="10"/>
      <c r="F754" s="10"/>
      <c r="G754" s="10" t="s">
        <v>1328</v>
      </c>
      <c r="H754" s="10">
        <v>2010</v>
      </c>
      <c r="I754" s="11"/>
      <c r="J754" s="3"/>
      <c r="K754" s="12"/>
      <c r="L754" s="12"/>
      <c r="M754" s="11">
        <v>4.3789666699999996</v>
      </c>
      <c r="N754" s="13">
        <f t="shared" si="81"/>
        <v>0.22836437802802462</v>
      </c>
      <c r="O754" s="11">
        <v>1.6648175900000002</v>
      </c>
      <c r="P754" s="13">
        <f t="shared" si="82"/>
        <v>0.60066640694251672</v>
      </c>
      <c r="Q754" s="26">
        <f t="shared" si="77"/>
        <v>0</v>
      </c>
      <c r="R754" s="26">
        <f t="shared" si="78"/>
        <v>0</v>
      </c>
      <c r="S754" s="11">
        <v>42.940490165377071</v>
      </c>
    </row>
    <row r="755" spans="1:19" x14ac:dyDescent="0.25">
      <c r="A755" s="1" t="s">
        <v>1274</v>
      </c>
      <c r="B755" s="3"/>
      <c r="C755" s="17">
        <v>1</v>
      </c>
      <c r="D755" s="10"/>
      <c r="E755" s="10"/>
      <c r="F755" s="10"/>
      <c r="G755" s="10" t="s">
        <v>1328</v>
      </c>
      <c r="H755" s="10">
        <v>2010</v>
      </c>
      <c r="I755" s="11"/>
      <c r="J755" s="3"/>
      <c r="K755" s="12"/>
      <c r="L755" s="12"/>
      <c r="M755" s="11">
        <v>1409.2722106000001</v>
      </c>
      <c r="N755" s="13">
        <f t="shared" si="81"/>
        <v>7.0958612004010796E-4</v>
      </c>
      <c r="O755" s="11">
        <v>517.06413434000001</v>
      </c>
      <c r="P755" s="13">
        <f t="shared" si="82"/>
        <v>1.9339960627445904E-3</v>
      </c>
      <c r="Q755" s="26">
        <f t="shared" si="77"/>
        <v>0</v>
      </c>
      <c r="R755" s="26">
        <f t="shared" si="78"/>
        <v>0</v>
      </c>
      <c r="S755" s="11">
        <v>40.675158961144071</v>
      </c>
    </row>
    <row r="756" spans="1:19" x14ac:dyDescent="0.25">
      <c r="A756" s="1" t="s">
        <v>1275</v>
      </c>
      <c r="B756" s="3" t="s">
        <v>1094</v>
      </c>
      <c r="C756" s="17">
        <v>1</v>
      </c>
      <c r="D756" s="10" t="s">
        <v>1090</v>
      </c>
      <c r="E756" s="10" t="s">
        <v>1331</v>
      </c>
      <c r="F756" s="10" t="s">
        <v>1332</v>
      </c>
      <c r="G756" s="18" t="s">
        <v>1328</v>
      </c>
      <c r="H756" s="10">
        <v>2006</v>
      </c>
      <c r="I756" s="11">
        <v>5178</v>
      </c>
      <c r="J756" s="3" t="s">
        <v>1092</v>
      </c>
      <c r="K756" s="12">
        <v>1</v>
      </c>
      <c r="L756" s="12">
        <v>1.1360946656405384</v>
      </c>
      <c r="M756" s="11">
        <v>31.685704999999995</v>
      </c>
      <c r="N756" s="13">
        <f t="shared" si="81"/>
        <v>3.1559973180334794E-2</v>
      </c>
      <c r="O756" s="11">
        <v>17.166465380000002</v>
      </c>
      <c r="P756" s="13">
        <f t="shared" si="82"/>
        <v>5.8253110227633818E-2</v>
      </c>
      <c r="Q756" s="26">
        <f t="shared" si="77"/>
        <v>185.65779674735685</v>
      </c>
      <c r="R756" s="26">
        <f t="shared" si="78"/>
        <v>342.68546543893751</v>
      </c>
      <c r="S756" s="11">
        <v>282.64535980044184</v>
      </c>
    </row>
    <row r="757" spans="1:19" x14ac:dyDescent="0.25">
      <c r="A757" s="1" t="s">
        <v>1276</v>
      </c>
      <c r="B757" s="3"/>
      <c r="C757" s="17">
        <v>1</v>
      </c>
      <c r="D757" s="10"/>
      <c r="E757" s="10"/>
      <c r="F757" s="10"/>
      <c r="G757" s="10" t="s">
        <v>1328</v>
      </c>
      <c r="H757" s="10">
        <v>2010</v>
      </c>
      <c r="I757" s="11"/>
      <c r="J757" s="3"/>
      <c r="K757" s="12"/>
      <c r="L757" s="12"/>
      <c r="M757" s="11">
        <v>1</v>
      </c>
      <c r="N757" s="13">
        <f t="shared" si="81"/>
        <v>1</v>
      </c>
      <c r="O757" s="11">
        <v>0.53233394999999994</v>
      </c>
      <c r="P757" s="13">
        <f t="shared" si="82"/>
        <v>1.8785200530606776</v>
      </c>
      <c r="Q757" s="26">
        <f t="shared" si="77"/>
        <v>0</v>
      </c>
      <c r="R757" s="26">
        <f t="shared" si="78"/>
        <v>0</v>
      </c>
      <c r="S757" s="11">
        <v>57.160400221442927</v>
      </c>
    </row>
    <row r="758" spans="1:19" x14ac:dyDescent="0.25">
      <c r="A758" s="1" t="s">
        <v>1277</v>
      </c>
      <c r="B758" s="3"/>
      <c r="C758" s="17">
        <v>1</v>
      </c>
      <c r="D758" s="10"/>
      <c r="E758" s="10"/>
      <c r="F758" s="10"/>
      <c r="G758" s="10" t="s">
        <v>1328</v>
      </c>
      <c r="H758" s="10">
        <v>2010</v>
      </c>
      <c r="I758" s="11"/>
      <c r="J758" s="3"/>
      <c r="K758" s="12"/>
      <c r="L758" s="12"/>
      <c r="M758" s="11">
        <v>495.27702157000004</v>
      </c>
      <c r="N758" s="13">
        <f t="shared" si="81"/>
        <v>2.0190720676482362E-3</v>
      </c>
      <c r="O758" s="11">
        <v>260.46940181999997</v>
      </c>
      <c r="P758" s="13">
        <f t="shared" si="82"/>
        <v>3.839222545959775E-3</v>
      </c>
      <c r="Q758" s="26">
        <f t="shared" si="77"/>
        <v>0</v>
      </c>
      <c r="R758" s="26">
        <f t="shared" si="78"/>
        <v>0</v>
      </c>
      <c r="S758" s="11">
        <v>37.883935446374579</v>
      </c>
    </row>
    <row r="759" spans="1:19" x14ac:dyDescent="0.25">
      <c r="A759" s="1" t="s">
        <v>1278</v>
      </c>
      <c r="B759" s="3"/>
      <c r="C759" s="17">
        <v>1</v>
      </c>
      <c r="D759" s="10"/>
      <c r="E759" s="10"/>
      <c r="F759" s="10"/>
      <c r="G759" s="10" t="s">
        <v>1328</v>
      </c>
      <c r="H759" s="10">
        <v>2010</v>
      </c>
      <c r="I759" s="11"/>
      <c r="J759" s="3"/>
      <c r="K759" s="12"/>
      <c r="L759" s="12"/>
      <c r="M759" s="11">
        <v>1.9059878399999994</v>
      </c>
      <c r="N759" s="13">
        <f t="shared" si="81"/>
        <v>0.52466231893693527</v>
      </c>
      <c r="O759" s="11">
        <v>1.4915348099999999</v>
      </c>
      <c r="P759" s="13">
        <f t="shared" si="82"/>
        <v>0.67045032626492984</v>
      </c>
      <c r="Q759" s="26">
        <f t="shared" si="77"/>
        <v>0</v>
      </c>
      <c r="R759" s="26">
        <f t="shared" si="78"/>
        <v>0</v>
      </c>
      <c r="S759" s="11">
        <v>236.83622508214296</v>
      </c>
    </row>
    <row r="760" spans="1:19" x14ac:dyDescent="0.25">
      <c r="A760" s="1" t="s">
        <v>1279</v>
      </c>
      <c r="B760" s="3" t="s">
        <v>1094</v>
      </c>
      <c r="C760" s="17">
        <v>1</v>
      </c>
      <c r="D760" s="10" t="s">
        <v>1090</v>
      </c>
      <c r="E760" s="10" t="s">
        <v>1331</v>
      </c>
      <c r="F760" s="10" t="s">
        <v>1332</v>
      </c>
      <c r="G760" s="18" t="s">
        <v>1328</v>
      </c>
      <c r="H760" s="10">
        <v>2000</v>
      </c>
      <c r="I760" s="11">
        <v>5.9</v>
      </c>
      <c r="J760" s="3" t="s">
        <v>1108</v>
      </c>
      <c r="K760" s="12">
        <f>40*52/12</f>
        <v>173.33333333333334</v>
      </c>
      <c r="L760" s="12">
        <v>1.4746779708453746</v>
      </c>
      <c r="M760" s="11">
        <v>6.3755083300000006</v>
      </c>
      <c r="N760" s="13">
        <f t="shared" si="81"/>
        <v>0.15685023816759722</v>
      </c>
      <c r="O760" s="11">
        <v>3.7985424299999999</v>
      </c>
      <c r="P760" s="13">
        <f t="shared" si="82"/>
        <v>0.26325887321995767</v>
      </c>
      <c r="Q760" s="26">
        <f t="shared" si="77"/>
        <v>236.54647234241841</v>
      </c>
      <c r="R760" s="26">
        <f t="shared" si="78"/>
        <v>397.02176101563333</v>
      </c>
      <c r="S760" s="11">
        <v>1300.6122798287279</v>
      </c>
    </row>
    <row r="761" spans="1:19" x14ac:dyDescent="0.25">
      <c r="A761" s="1" t="s">
        <v>1280</v>
      </c>
      <c r="B761" s="3"/>
      <c r="C761" s="17">
        <v>1</v>
      </c>
      <c r="D761" s="10"/>
      <c r="E761" s="10"/>
      <c r="F761" s="10"/>
      <c r="G761" s="10" t="s">
        <v>1328</v>
      </c>
      <c r="H761" s="10">
        <v>2010</v>
      </c>
      <c r="I761" s="11"/>
      <c r="J761" s="3"/>
      <c r="K761" s="12"/>
      <c r="L761" s="12"/>
      <c r="M761" s="11">
        <v>1.4314000000000002</v>
      </c>
      <c r="N761" s="13">
        <f t="shared" si="81"/>
        <v>0.69861673885706288</v>
      </c>
      <c r="O761" s="11">
        <v>0.63870021999999993</v>
      </c>
      <c r="P761" s="13">
        <f t="shared" si="82"/>
        <v>1.5656797487873106</v>
      </c>
      <c r="Q761" s="26">
        <f t="shared" si="77"/>
        <v>0</v>
      </c>
      <c r="R761" s="26">
        <f t="shared" si="78"/>
        <v>0</v>
      </c>
      <c r="S761" s="11">
        <v>357.17864190781944</v>
      </c>
    </row>
    <row r="762" spans="1:19" x14ac:dyDescent="0.25">
      <c r="A762" s="1" t="s">
        <v>1281</v>
      </c>
      <c r="B762" s="3" t="s">
        <v>1089</v>
      </c>
      <c r="C762" s="17">
        <v>1</v>
      </c>
      <c r="D762" s="10" t="s">
        <v>1090</v>
      </c>
      <c r="E762" s="10" t="s">
        <v>1333</v>
      </c>
      <c r="F762" s="10" t="s">
        <v>1328</v>
      </c>
      <c r="G762" s="10" t="s">
        <v>1328</v>
      </c>
      <c r="H762" s="10">
        <v>2010</v>
      </c>
      <c r="I762" s="11">
        <v>1086</v>
      </c>
      <c r="J762" s="3" t="s">
        <v>1092</v>
      </c>
      <c r="K762" s="12">
        <v>1</v>
      </c>
      <c r="L762" s="12">
        <v>1</v>
      </c>
      <c r="M762" s="11">
        <v>1.50285</v>
      </c>
      <c r="N762" s="13">
        <f t="shared" si="81"/>
        <v>0.66540240210267154</v>
      </c>
      <c r="O762" s="11">
        <v>0.96665838000000015</v>
      </c>
      <c r="P762" s="13">
        <f t="shared" si="82"/>
        <v>1.0344916267109792</v>
      </c>
      <c r="Q762" s="26">
        <f t="shared" si="77"/>
        <v>722.62700868350134</v>
      </c>
      <c r="R762" s="26">
        <f t="shared" si="78"/>
        <v>1123.4579066081233</v>
      </c>
      <c r="S762" s="11">
        <v>265.85236698028444</v>
      </c>
    </row>
    <row r="763" spans="1:19" x14ac:dyDescent="0.25">
      <c r="A763" s="1" t="s">
        <v>1282</v>
      </c>
      <c r="B763" s="3"/>
      <c r="C763" s="17">
        <v>1</v>
      </c>
      <c r="D763" s="10"/>
      <c r="E763" s="10"/>
      <c r="F763" s="10"/>
      <c r="G763" s="10" t="s">
        <v>1328</v>
      </c>
      <c r="H763" s="10">
        <v>2010</v>
      </c>
      <c r="I763" s="11"/>
      <c r="J763" s="3"/>
      <c r="K763" s="12"/>
      <c r="L763" s="12"/>
      <c r="M763" s="11">
        <v>2.85</v>
      </c>
      <c r="N763" s="13">
        <f t="shared" si="81"/>
        <v>0.35087719298245612</v>
      </c>
      <c r="O763" s="11">
        <v>1.56619558</v>
      </c>
      <c r="P763" s="13">
        <f t="shared" si="82"/>
        <v>0.63848986216651182</v>
      </c>
      <c r="Q763" s="26">
        <f t="shared" si="77"/>
        <v>0</v>
      </c>
      <c r="R763" s="26">
        <f t="shared" si="78"/>
        <v>0</v>
      </c>
      <c r="S763" s="11">
        <v>489.50700098706574</v>
      </c>
    </row>
    <row r="764" spans="1:19" x14ac:dyDescent="0.25">
      <c r="A764" s="1" t="s">
        <v>1283</v>
      </c>
      <c r="B764" s="3"/>
      <c r="C764" s="17">
        <v>1</v>
      </c>
      <c r="D764" s="10"/>
      <c r="E764" s="10"/>
      <c r="F764" s="10"/>
      <c r="G764" s="10" t="s">
        <v>1328</v>
      </c>
      <c r="H764" s="10">
        <v>2010</v>
      </c>
      <c r="I764" s="11"/>
      <c r="J764" s="3"/>
      <c r="K764" s="12"/>
      <c r="L764" s="12"/>
      <c r="M764" s="11">
        <v>1.09015949</v>
      </c>
      <c r="N764" s="13">
        <f t="shared" si="81"/>
        <v>0.91729697275762834</v>
      </c>
      <c r="O764" s="11">
        <v>1.31</v>
      </c>
      <c r="P764" s="13">
        <f t="shared" si="82"/>
        <v>0.76335877862595414</v>
      </c>
      <c r="Q764" s="26">
        <f t="shared" si="77"/>
        <v>0</v>
      </c>
      <c r="R764" s="26">
        <f t="shared" si="78"/>
        <v>0</v>
      </c>
      <c r="S764" s="11">
        <v>227.91529663512247</v>
      </c>
    </row>
    <row r="765" spans="1:19" x14ac:dyDescent="0.25">
      <c r="A765" s="1" t="s">
        <v>1284</v>
      </c>
      <c r="B765" s="3"/>
      <c r="C765" s="17">
        <v>1</v>
      </c>
      <c r="D765" s="10"/>
      <c r="E765" s="10"/>
      <c r="F765" s="10"/>
      <c r="G765" s="10" t="s">
        <v>1328</v>
      </c>
      <c r="H765" s="10">
        <v>2010</v>
      </c>
      <c r="I765" s="11"/>
      <c r="J765" s="3"/>
      <c r="K765" s="12"/>
      <c r="L765" s="12"/>
      <c r="M765" s="11">
        <v>2177.5575067999998</v>
      </c>
      <c r="N765" s="13">
        <f t="shared" si="81"/>
        <v>4.5923012222512388E-4</v>
      </c>
      <c r="O765" s="11">
        <v>819.11238874000003</v>
      </c>
      <c r="P765" s="13">
        <f t="shared" si="82"/>
        <v>1.2208336899143357E-3</v>
      </c>
      <c r="Q765" s="26">
        <f t="shared" si="77"/>
        <v>0</v>
      </c>
      <c r="R765" s="26">
        <f t="shared" si="78"/>
        <v>0</v>
      </c>
      <c r="S765" s="11">
        <v>36.973897084336805</v>
      </c>
    </row>
    <row r="766" spans="1:19" x14ac:dyDescent="0.25">
      <c r="A766" s="1" t="s">
        <v>1285</v>
      </c>
      <c r="B766" s="3" t="s">
        <v>1094</v>
      </c>
      <c r="C766" s="17">
        <v>1</v>
      </c>
      <c r="D766" s="10" t="s">
        <v>1090</v>
      </c>
      <c r="E766" s="10" t="s">
        <v>1331</v>
      </c>
      <c r="F766" s="10" t="s">
        <v>1332</v>
      </c>
      <c r="G766" s="18" t="s">
        <v>1328</v>
      </c>
      <c r="H766" s="10">
        <v>1999</v>
      </c>
      <c r="I766" s="11">
        <v>72.83</v>
      </c>
      <c r="J766" s="3" t="s">
        <v>1092</v>
      </c>
      <c r="K766" s="12">
        <v>1</v>
      </c>
      <c r="L766" s="12">
        <v>5.1506884482269433</v>
      </c>
      <c r="M766" s="11">
        <v>7.9356000000000009</v>
      </c>
      <c r="N766" s="13">
        <f t="shared" si="81"/>
        <v>0.12601441604919603</v>
      </c>
      <c r="O766" s="11">
        <v>3.5267299700000003</v>
      </c>
      <c r="P766" s="13">
        <f t="shared" si="82"/>
        <v>0.28354878556239449</v>
      </c>
      <c r="Q766" s="26">
        <f t="shared" si="77"/>
        <v>47.271112415490734</v>
      </c>
      <c r="R766" s="26">
        <f t="shared" si="78"/>
        <v>106.36613601703344</v>
      </c>
      <c r="S766" s="11">
        <v>184.34534902993826</v>
      </c>
    </row>
    <row r="767" spans="1:19" x14ac:dyDescent="0.25">
      <c r="A767" s="1" t="s">
        <v>1286</v>
      </c>
      <c r="B767" s="3"/>
      <c r="C767" s="17">
        <v>1</v>
      </c>
      <c r="D767" s="10"/>
      <c r="E767" s="10"/>
      <c r="F767" s="10"/>
      <c r="G767" s="10" t="s">
        <v>1328</v>
      </c>
      <c r="H767" s="10">
        <v>2010</v>
      </c>
      <c r="I767" s="11"/>
      <c r="J767" s="3"/>
      <c r="K767" s="12"/>
      <c r="L767" s="12"/>
      <c r="M767" s="11">
        <v>3.6725000000000003</v>
      </c>
      <c r="N767" s="13">
        <f t="shared" si="81"/>
        <v>0.27229407760381208</v>
      </c>
      <c r="O767" s="11">
        <v>3.45</v>
      </c>
      <c r="P767" s="13">
        <f t="shared" si="82"/>
        <v>0.28985507246376813</v>
      </c>
      <c r="Q767" s="26">
        <f t="shared" si="77"/>
        <v>0</v>
      </c>
      <c r="R767" s="26">
        <f t="shared" si="78"/>
        <v>0</v>
      </c>
      <c r="S767" s="11">
        <v>2606.8683642419314</v>
      </c>
    </row>
    <row r="768" spans="1:19" x14ac:dyDescent="0.25">
      <c r="A768" s="1" t="s">
        <v>1287</v>
      </c>
      <c r="B768" s="3" t="s">
        <v>1089</v>
      </c>
      <c r="C768" s="17">
        <v>1</v>
      </c>
      <c r="D768" s="10" t="s">
        <v>1090</v>
      </c>
      <c r="E768" s="10" t="s">
        <v>1336</v>
      </c>
      <c r="F768" s="10" t="s">
        <v>1328</v>
      </c>
      <c r="G768" s="10" t="s">
        <v>1328</v>
      </c>
      <c r="H768" s="10">
        <v>2010</v>
      </c>
      <c r="I768" s="11">
        <v>1184</v>
      </c>
      <c r="J768" s="3" t="s">
        <v>1092</v>
      </c>
      <c r="K768" s="12">
        <v>1</v>
      </c>
      <c r="L768" s="12">
        <v>1</v>
      </c>
      <c r="M768" s="11">
        <v>0.64717900000000006</v>
      </c>
      <c r="N768" s="13">
        <f t="shared" si="81"/>
        <v>1.5451675656966619</v>
      </c>
      <c r="O768" s="11">
        <v>0.65876639999999997</v>
      </c>
      <c r="P768" s="13">
        <f t="shared" si="82"/>
        <v>1.5179887741694174</v>
      </c>
      <c r="Q768" s="26">
        <f t="shared" si="77"/>
        <v>1829.4783977848476</v>
      </c>
      <c r="R768" s="26">
        <f t="shared" si="78"/>
        <v>1797.2987086165901</v>
      </c>
      <c r="S768" s="11">
        <v>3483.9497210429922</v>
      </c>
    </row>
    <row r="769" spans="1:19" x14ac:dyDescent="0.25">
      <c r="A769" s="1" t="s">
        <v>1288</v>
      </c>
      <c r="B769" s="3" t="s">
        <v>1094</v>
      </c>
      <c r="C769" s="17">
        <v>1</v>
      </c>
      <c r="D769" s="10" t="s">
        <v>1090</v>
      </c>
      <c r="E769" s="10" t="s">
        <v>1331</v>
      </c>
      <c r="F769" s="10" t="s">
        <v>1332</v>
      </c>
      <c r="G769" s="18" t="s">
        <v>1328</v>
      </c>
      <c r="H769" s="10">
        <v>2007</v>
      </c>
      <c r="I769" s="11">
        <v>9.94</v>
      </c>
      <c r="J769" s="3" t="s">
        <v>1108</v>
      </c>
      <c r="K769" s="12">
        <f>40*52/12</f>
        <v>173.33333333333334</v>
      </c>
      <c r="L769" s="12">
        <v>1.0448899013026989</v>
      </c>
      <c r="M769" s="11">
        <v>1</v>
      </c>
      <c r="N769" s="13">
        <f t="shared" si="81"/>
        <v>1</v>
      </c>
      <c r="O769" s="11">
        <v>1</v>
      </c>
      <c r="P769" s="13">
        <f t="shared" si="82"/>
        <v>1</v>
      </c>
      <c r="Q769" s="26">
        <f t="shared" si="77"/>
        <v>1800.2756406177966</v>
      </c>
      <c r="R769" s="26">
        <f t="shared" si="78"/>
        <v>1800.2756406177966</v>
      </c>
      <c r="S769" s="11">
        <v>3895.5569763935237</v>
      </c>
    </row>
    <row r="770" spans="1:19" x14ac:dyDescent="0.25">
      <c r="A770" s="1" t="s">
        <v>1289</v>
      </c>
      <c r="B770" s="3"/>
      <c r="C770" s="17">
        <v>1</v>
      </c>
      <c r="D770" s="10"/>
      <c r="E770" s="10"/>
      <c r="F770" s="10"/>
      <c r="G770" s="10" t="s">
        <v>1328</v>
      </c>
      <c r="H770" s="10">
        <v>2010</v>
      </c>
      <c r="I770" s="11"/>
      <c r="J770" s="3"/>
      <c r="K770" s="12"/>
      <c r="L770" s="12"/>
      <c r="M770" s="11">
        <v>20.059275000000003</v>
      </c>
      <c r="N770" s="13">
        <f t="shared" si="81"/>
        <v>4.9852250392898041E-2</v>
      </c>
      <c r="O770" s="11">
        <v>16.565448960000001</v>
      </c>
      <c r="P770" s="13">
        <f t="shared" si="82"/>
        <v>6.0366610190563767E-2</v>
      </c>
      <c r="Q770" s="26">
        <f t="shared" ref="Q770:Q777" si="83">I770*K770*L770*N770</f>
        <v>0</v>
      </c>
      <c r="R770" s="26">
        <f t="shared" ref="R770:R777" si="84">I770*K770*L770*P770</f>
        <v>0</v>
      </c>
      <c r="S770" s="11">
        <v>631.18917202025534</v>
      </c>
    </row>
    <row r="771" spans="1:19" x14ac:dyDescent="0.25">
      <c r="A771" s="1" t="s">
        <v>1290</v>
      </c>
      <c r="B771" s="3"/>
      <c r="C771" s="17">
        <v>1</v>
      </c>
      <c r="D771" s="10"/>
      <c r="E771" s="10"/>
      <c r="F771" s="10"/>
      <c r="G771" s="10" t="s">
        <v>1328</v>
      </c>
      <c r="H771" s="10">
        <v>2010</v>
      </c>
      <c r="I771" s="11"/>
      <c r="J771" s="3"/>
      <c r="K771" s="12"/>
      <c r="L771" s="12"/>
      <c r="M771" s="11">
        <v>1586.7585000000001</v>
      </c>
      <c r="N771" s="13">
        <f t="shared" si="81"/>
        <v>6.3021562512505832E-4</v>
      </c>
      <c r="O771" s="11">
        <v>714.73338815</v>
      </c>
      <c r="P771" s="13">
        <f t="shared" si="82"/>
        <v>1.3991231088117736E-3</v>
      </c>
      <c r="Q771" s="26">
        <f t="shared" si="83"/>
        <v>0</v>
      </c>
      <c r="R771" s="26">
        <f t="shared" si="84"/>
        <v>0</v>
      </c>
      <c r="S771" s="11">
        <v>72.363809862815032</v>
      </c>
    </row>
    <row r="772" spans="1:19" x14ac:dyDescent="0.25">
      <c r="A772" s="1" t="s">
        <v>1291</v>
      </c>
      <c r="B772" s="3"/>
      <c r="C772" s="17">
        <v>1</v>
      </c>
      <c r="D772" s="10"/>
      <c r="E772" s="10"/>
      <c r="F772" s="10"/>
      <c r="G772" s="10" t="s">
        <v>1328</v>
      </c>
      <c r="H772" s="10">
        <v>2010</v>
      </c>
      <c r="I772" s="11"/>
      <c r="J772" s="3"/>
      <c r="K772" s="12"/>
      <c r="L772" s="12"/>
      <c r="M772" s="11">
        <v>96.905833330000007</v>
      </c>
      <c r="N772" s="13">
        <f t="shared" si="81"/>
        <v>1.0319296224352481E-2</v>
      </c>
      <c r="O772" s="11">
        <v>64.6590037</v>
      </c>
      <c r="P772" s="13">
        <f t="shared" si="82"/>
        <v>1.546575020920095E-2</v>
      </c>
      <c r="Q772" s="26">
        <f t="shared" si="83"/>
        <v>0</v>
      </c>
      <c r="R772" s="26">
        <f t="shared" si="84"/>
        <v>0</v>
      </c>
      <c r="S772" s="11">
        <v>194.34570579481965</v>
      </c>
    </row>
    <row r="773" spans="1:19" ht="30" x14ac:dyDescent="0.25">
      <c r="A773" s="1" t="s">
        <v>1292</v>
      </c>
      <c r="B773" s="3"/>
      <c r="C773" s="17">
        <v>1</v>
      </c>
      <c r="D773" s="10"/>
      <c r="E773" s="10"/>
      <c r="F773" s="10"/>
      <c r="G773" s="10" t="s">
        <v>1328</v>
      </c>
      <c r="H773" s="10">
        <v>2010</v>
      </c>
      <c r="I773" s="11"/>
      <c r="J773" s="3"/>
      <c r="K773" s="12"/>
      <c r="L773" s="12">
        <v>1</v>
      </c>
      <c r="M773" s="11">
        <v>2.5820603199999992</v>
      </c>
      <c r="N773" s="13">
        <f t="shared" si="81"/>
        <v>0.38728762153782692</v>
      </c>
      <c r="O773" s="11">
        <v>2.8956592100000003</v>
      </c>
      <c r="P773" s="13">
        <f t="shared" si="82"/>
        <v>0.34534450619967805</v>
      </c>
      <c r="Q773" s="26">
        <f t="shared" si="83"/>
        <v>0</v>
      </c>
      <c r="R773" s="26">
        <f t="shared" si="84"/>
        <v>0</v>
      </c>
      <c r="S773" s="11">
        <v>557.07769153231732</v>
      </c>
    </row>
    <row r="774" spans="1:19" x14ac:dyDescent="0.25">
      <c r="A774" s="1" t="s">
        <v>1293</v>
      </c>
      <c r="B774" s="3"/>
      <c r="C774" s="17">
        <v>1</v>
      </c>
      <c r="D774" s="10"/>
      <c r="E774" s="10"/>
      <c r="F774" s="10"/>
      <c r="G774" s="10" t="s">
        <v>1328</v>
      </c>
      <c r="H774" s="10">
        <v>2010</v>
      </c>
      <c r="I774" s="11"/>
      <c r="J774" s="3"/>
      <c r="K774" s="12"/>
      <c r="L774" s="12"/>
      <c r="M774" s="11">
        <v>18612.916667000005</v>
      </c>
      <c r="N774" s="13">
        <f t="shared" si="81"/>
        <v>5.3726131046025797E-5</v>
      </c>
      <c r="O774" s="11">
        <v>7141.4672129</v>
      </c>
      <c r="P774" s="13">
        <f t="shared" si="82"/>
        <v>1.4002724792933985E-4</v>
      </c>
      <c r="Q774" s="26">
        <f t="shared" si="83"/>
        <v>0</v>
      </c>
      <c r="R774" s="26">
        <f t="shared" si="84"/>
        <v>0</v>
      </c>
      <c r="S774" s="11">
        <v>78.191229271380038</v>
      </c>
    </row>
    <row r="775" spans="1:19" x14ac:dyDescent="0.25">
      <c r="A775" s="1" t="s">
        <v>576</v>
      </c>
      <c r="B775" s="3"/>
      <c r="C775" s="17">
        <v>1</v>
      </c>
      <c r="D775" s="10"/>
      <c r="E775" s="10"/>
      <c r="F775" s="10"/>
      <c r="G775" s="10" t="s">
        <v>1328</v>
      </c>
      <c r="H775" s="10">
        <v>2010</v>
      </c>
      <c r="I775" s="11"/>
      <c r="J775" s="3"/>
      <c r="K775" s="12"/>
      <c r="L775" s="12"/>
      <c r="M775" s="11">
        <v>219.59</v>
      </c>
      <c r="N775" s="13">
        <f t="shared" si="81"/>
        <v>4.5539414363131286E-3</v>
      </c>
      <c r="O775" s="11">
        <v>113.57000000000001</v>
      </c>
      <c r="P775" s="13">
        <f t="shared" si="82"/>
        <v>8.805142203046578E-3</v>
      </c>
      <c r="Q775" s="26">
        <f t="shared" si="83"/>
        <v>0</v>
      </c>
      <c r="R775" s="26">
        <f t="shared" si="84"/>
        <v>0</v>
      </c>
      <c r="S775" s="11">
        <v>88.162356958876217</v>
      </c>
    </row>
    <row r="776" spans="1:19" x14ac:dyDescent="0.25">
      <c r="A776" s="1" t="s">
        <v>1294</v>
      </c>
      <c r="B776" s="3" t="s">
        <v>1094</v>
      </c>
      <c r="C776" s="17">
        <v>1</v>
      </c>
      <c r="D776" s="10" t="s">
        <v>1090</v>
      </c>
      <c r="E776" s="10" t="s">
        <v>1331</v>
      </c>
      <c r="F776" s="10" t="s">
        <v>1332</v>
      </c>
      <c r="G776" s="18" t="s">
        <v>1328</v>
      </c>
      <c r="H776" s="10">
        <v>2006</v>
      </c>
      <c r="I776" s="11">
        <v>268800</v>
      </c>
      <c r="J776" s="3" t="s">
        <v>1092</v>
      </c>
      <c r="K776" s="12">
        <v>1</v>
      </c>
      <c r="L776" s="12">
        <v>1.5675820331335162</v>
      </c>
      <c r="M776" s="11">
        <v>4797</v>
      </c>
      <c r="N776" s="13">
        <f t="shared" si="81"/>
        <v>2.0846362309776944E-4</v>
      </c>
      <c r="O776" s="11">
        <v>3863.3160409999996</v>
      </c>
      <c r="P776" s="13">
        <f t="shared" si="82"/>
        <v>2.5884498948244345E-4</v>
      </c>
      <c r="Q776" s="26">
        <f t="shared" si="83"/>
        <v>87.839493538938754</v>
      </c>
      <c r="R776" s="26">
        <f t="shared" si="84"/>
        <v>109.06849091155915</v>
      </c>
      <c r="S776" s="11">
        <v>69.240315970052464</v>
      </c>
    </row>
    <row r="777" spans="1:19" x14ac:dyDescent="0.25">
      <c r="A777" s="1" t="s">
        <v>1295</v>
      </c>
      <c r="B777" s="3" t="s">
        <v>1094</v>
      </c>
      <c r="C777" s="17">
        <v>1</v>
      </c>
      <c r="D777" s="10" t="s">
        <v>1090</v>
      </c>
      <c r="E777" s="10" t="s">
        <v>1331</v>
      </c>
      <c r="F777" s="10" t="s">
        <v>1332</v>
      </c>
      <c r="G777" s="18" t="s">
        <v>1328</v>
      </c>
      <c r="H777" s="10">
        <v>2002</v>
      </c>
      <c r="I777" s="11">
        <v>13839.11</v>
      </c>
      <c r="J777" s="3" t="s">
        <v>1092</v>
      </c>
      <c r="K777" s="12">
        <v>1</v>
      </c>
      <c r="L777" s="12"/>
      <c r="M777" s="10"/>
      <c r="N777" s="13"/>
      <c r="O777" s="10"/>
      <c r="P777" s="13"/>
      <c r="Q777" s="26">
        <f t="shared" si="83"/>
        <v>0</v>
      </c>
      <c r="R777" s="26">
        <f t="shared" si="84"/>
        <v>0</v>
      </c>
      <c r="S777" s="11">
        <v>0</v>
      </c>
    </row>
  </sheetData>
  <autoFilter ref="A1:R777" xr:uid="{00000000-0009-0000-0000-000006000000}"/>
  <sortState xmlns:xlrd2="http://schemas.microsoft.com/office/spreadsheetml/2017/richdata2" ref="A2:S777">
    <sortCondition descending="1" ref="C2:C777"/>
    <sortCondition ref="A2:A777"/>
  </sortState>
  <pageMargins left="0.25" right="0.25" top="0.75" bottom="0.75" header="0.3" footer="0.3"/>
  <pageSetup paperSize="9" orientation="landscape"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D39B5-148F-4615-BF37-2AFE06BA2D9D}">
  <sheetPr codeName="Sheet27">
    <tabColor theme="7" tint="0.39997558519241921"/>
  </sheetPr>
  <dimension ref="A1:W189"/>
  <sheetViews>
    <sheetView showZeros="0" zoomScale="70" zoomScaleNormal="70" workbookViewId="0">
      <pane xSplit="2" ySplit="3" topLeftCell="C4" activePane="bottomRight" state="frozenSplit"/>
      <selection pane="topRight" activeCell="P1" sqref="P1"/>
      <selection pane="bottomLeft" activeCell="A39" sqref="A39"/>
      <selection pane="bottomRight" activeCell="C10" sqref="C10"/>
    </sheetView>
  </sheetViews>
  <sheetFormatPr defaultColWidth="10.85546875" defaultRowHeight="12.95" customHeight="1" outlineLevelCol="1" x14ac:dyDescent="0.2"/>
  <cols>
    <col min="1" max="1" width="21.7109375" style="573" customWidth="1"/>
    <col min="2" max="2" width="7" style="573" customWidth="1"/>
    <col min="3" max="3" width="15.28515625" style="573" customWidth="1"/>
    <col min="4" max="4" width="16.28515625" style="573" customWidth="1"/>
    <col min="5" max="6" width="15.28515625" style="573" customWidth="1"/>
    <col min="7" max="7" width="12.140625" style="573" bestFit="1" customWidth="1"/>
    <col min="8" max="8" width="13.85546875" style="573" bestFit="1" customWidth="1"/>
    <col min="9" max="9" width="18.5703125" style="573" bestFit="1" customWidth="1"/>
    <col min="10" max="10" width="16" style="573" bestFit="1" customWidth="1"/>
    <col min="11" max="11" width="11.7109375" style="573" bestFit="1" customWidth="1"/>
    <col min="12" max="12" width="12.140625" style="573" bestFit="1" customWidth="1"/>
    <col min="13" max="13" width="20.28515625" style="573" bestFit="1" customWidth="1"/>
    <col min="14" max="15" width="16.42578125" style="573" customWidth="1" outlineLevel="1"/>
    <col min="16" max="16" width="14.28515625" style="573" customWidth="1" outlineLevel="1"/>
    <col min="17" max="17" width="14.5703125" style="608" customWidth="1" outlineLevel="1"/>
    <col min="18" max="18" width="14" style="573" customWidth="1" outlineLevel="1"/>
    <col min="19" max="16384" width="10.85546875" style="573"/>
  </cols>
  <sheetData>
    <row r="1" spans="1:18" s="571" customFormat="1" ht="12.95" customHeight="1" x14ac:dyDescent="0.2">
      <c r="C1" s="730" t="s">
        <v>1341</v>
      </c>
      <c r="D1" s="731"/>
      <c r="E1" s="731"/>
      <c r="F1" s="731"/>
      <c r="G1" s="732"/>
      <c r="H1" s="733" t="s">
        <v>1342</v>
      </c>
      <c r="I1" s="734"/>
      <c r="J1" s="734"/>
      <c r="K1" s="734"/>
      <c r="L1" s="735"/>
      <c r="M1" s="572"/>
      <c r="Q1" s="572"/>
    </row>
    <row r="2" spans="1:18" ht="12.95" customHeight="1" x14ac:dyDescent="0.2">
      <c r="B2" s="574"/>
      <c r="C2" s="736" t="s">
        <v>1343</v>
      </c>
      <c r="D2" s="737"/>
      <c r="E2" s="737"/>
      <c r="F2" s="737"/>
      <c r="G2" s="738"/>
      <c r="H2" s="739" t="s">
        <v>1343</v>
      </c>
      <c r="I2" s="739"/>
      <c r="J2" s="739"/>
      <c r="K2" s="739"/>
      <c r="L2" s="740"/>
      <c r="M2" s="572"/>
      <c r="N2" s="571"/>
      <c r="O2" s="571"/>
      <c r="Q2" s="729" t="s">
        <v>825</v>
      </c>
      <c r="R2" s="573" t="s">
        <v>1344</v>
      </c>
    </row>
    <row r="3" spans="1:18" ht="15" customHeight="1" x14ac:dyDescent="0.25">
      <c r="A3" s="575" t="s">
        <v>1345</v>
      </c>
      <c r="B3" s="576" t="s">
        <v>1346</v>
      </c>
      <c r="C3" s="577" t="s">
        <v>1347</v>
      </c>
      <c r="D3" s="578" t="s">
        <v>1348</v>
      </c>
      <c r="E3" s="578" t="s">
        <v>1349</v>
      </c>
      <c r="F3" s="578" t="s">
        <v>1350</v>
      </c>
      <c r="G3" s="579" t="s">
        <v>1351</v>
      </c>
      <c r="H3" s="580" t="s">
        <v>1347</v>
      </c>
      <c r="I3" s="580" t="s">
        <v>1348</v>
      </c>
      <c r="J3" s="580" t="s">
        <v>1349</v>
      </c>
      <c r="K3" s="580" t="s">
        <v>1350</v>
      </c>
      <c r="L3" s="581" t="s">
        <v>1351</v>
      </c>
      <c r="M3" s="582" t="s">
        <v>1352</v>
      </c>
      <c r="N3" s="583" t="s">
        <v>1353</v>
      </c>
      <c r="O3" s="583" t="s">
        <v>1354</v>
      </c>
      <c r="P3" s="584" t="s">
        <v>1355</v>
      </c>
      <c r="Q3" s="729"/>
      <c r="R3" s="573" t="s">
        <v>1356</v>
      </c>
    </row>
    <row r="4" spans="1:18" ht="12.95" customHeight="1" x14ac:dyDescent="0.2">
      <c r="A4" s="585" t="s">
        <v>384</v>
      </c>
      <c r="B4" s="586" t="s">
        <v>610</v>
      </c>
      <c r="C4" s="589">
        <v>871.70004692226894</v>
      </c>
      <c r="D4" s="587">
        <v>694.13577977714715</v>
      </c>
      <c r="E4" s="587">
        <v>525.46304416852149</v>
      </c>
      <c r="F4" s="587">
        <v>433.42397297539361</v>
      </c>
      <c r="G4" s="588">
        <v>286.12841351538935</v>
      </c>
      <c r="H4" s="589">
        <v>871.70004692226894</v>
      </c>
      <c r="I4" s="587">
        <v>694.13577977714715</v>
      </c>
      <c r="J4" s="587">
        <v>525.46304416852149</v>
      </c>
      <c r="K4" s="587">
        <v>433.42397297539361</v>
      </c>
      <c r="L4" s="588">
        <v>286.12841351538935</v>
      </c>
      <c r="M4" s="587">
        <v>77.737949178336706</v>
      </c>
      <c r="N4" s="590">
        <v>17.948214945257501</v>
      </c>
      <c r="O4" s="591">
        <f>VLOOKUP(B4,'[3]3.1 Metadata'!$B$4:$J$197,8,FALSE)</f>
        <v>494.17934988602889</v>
      </c>
      <c r="P4" s="592">
        <v>2152.3664894209001</v>
      </c>
      <c r="Q4" s="593">
        <v>1</v>
      </c>
      <c r="R4" s="573">
        <v>17.134464253980202</v>
      </c>
    </row>
    <row r="5" spans="1:18" ht="12.95" customHeight="1" x14ac:dyDescent="0.2">
      <c r="A5" s="585" t="s">
        <v>189</v>
      </c>
      <c r="B5" s="586" t="s">
        <v>621</v>
      </c>
      <c r="C5" s="589">
        <v>1428.9800045919728</v>
      </c>
      <c r="D5" s="587">
        <v>1040.8534949221885</v>
      </c>
      <c r="E5" s="587">
        <v>813.80794308478198</v>
      </c>
      <c r="F5" s="587">
        <v>656.40396296222673</v>
      </c>
      <c r="G5" s="588">
        <v>473.47193107746807</v>
      </c>
      <c r="H5" s="589">
        <v>1428.9800045919728</v>
      </c>
      <c r="I5" s="587">
        <v>1040.8534949221885</v>
      </c>
      <c r="J5" s="587">
        <v>813.80794308478198</v>
      </c>
      <c r="K5" s="587">
        <v>656.40396296222673</v>
      </c>
      <c r="L5" s="588">
        <v>473.47193107746807</v>
      </c>
      <c r="M5" s="587">
        <v>364.82580498088703</v>
      </c>
      <c r="N5" s="590">
        <v>147.434156654357</v>
      </c>
      <c r="O5" s="591">
        <f>VLOOKUP(B5,'[3]3.1 Metadata'!$B$4:$J$197,8,FALSE)</f>
        <v>2809.6260883912914</v>
      </c>
      <c r="P5" s="592">
        <v>6952.4193623685087</v>
      </c>
      <c r="Q5" s="593">
        <v>1</v>
      </c>
      <c r="R5" s="573">
        <v>107.269989013672</v>
      </c>
    </row>
    <row r="6" spans="1:18" ht="12.95" customHeight="1" x14ac:dyDescent="0.2">
      <c r="A6" s="585" t="s">
        <v>386</v>
      </c>
      <c r="B6" s="586" t="s">
        <v>613</v>
      </c>
      <c r="C6" s="589">
        <v>2248.7015891136616</v>
      </c>
      <c r="D6" s="587">
        <v>1550.8520888584937</v>
      </c>
      <c r="E6" s="587">
        <v>1237.9440243763929</v>
      </c>
      <c r="F6" s="587">
        <v>984.3926304049744</v>
      </c>
      <c r="G6" s="588">
        <v>749.04172854158844</v>
      </c>
      <c r="H6" s="589">
        <v>2304.1645628353854</v>
      </c>
      <c r="I6" s="587">
        <v>1672.0034291957206</v>
      </c>
      <c r="J6" s="587">
        <v>1407.2376363227409</v>
      </c>
      <c r="K6" s="587">
        <v>1325.909452781081</v>
      </c>
      <c r="L6" s="588">
        <v>929.86011246425278</v>
      </c>
      <c r="M6" s="587">
        <v>109.850833333333</v>
      </c>
      <c r="N6" s="590">
        <v>42.2977601391758</v>
      </c>
      <c r="O6" s="591">
        <f>VLOOKUP(B6,'[3]3.1 Metadata'!$B$4:$J$197,8,FALSE)</f>
        <v>5395.6595318537547</v>
      </c>
      <c r="P6" s="592">
        <v>14012.976435430464</v>
      </c>
      <c r="Q6" s="593">
        <v>0</v>
      </c>
      <c r="R6" s="573">
        <v>50.993346596416004</v>
      </c>
    </row>
    <row r="7" spans="1:18" ht="12.95" customHeight="1" x14ac:dyDescent="0.2">
      <c r="A7" s="585" t="s">
        <v>567</v>
      </c>
      <c r="B7" s="586" t="s">
        <v>803</v>
      </c>
      <c r="C7" s="589">
        <v>8882.2993933050657</v>
      </c>
      <c r="D7" s="587">
        <v>5678.0162586914121</v>
      </c>
      <c r="E7" s="587">
        <v>4670.2657183038482</v>
      </c>
      <c r="F7" s="587">
        <v>3638.6412743728333</v>
      </c>
      <c r="G7" s="588">
        <v>2979.0906108412023</v>
      </c>
      <c r="H7" s="589">
        <v>8882.2993933050657</v>
      </c>
      <c r="I7" s="587">
        <v>5678.0162586914121</v>
      </c>
      <c r="J7" s="587">
        <v>4670.2657183038482</v>
      </c>
      <c r="K7" s="587">
        <v>3638.6412743728333</v>
      </c>
      <c r="L7" s="588">
        <v>2979.0906108412023</v>
      </c>
      <c r="M7" s="587">
        <v>3.6724999999999999</v>
      </c>
      <c r="N7" s="590">
        <v>2.2040738533348398</v>
      </c>
      <c r="O7" s="591">
        <f>VLOOKUP(B7,'[3]3.1 Metadata'!$B$4:$J$197,8,FALSE)</f>
        <v>42701.443045478234</v>
      </c>
      <c r="P7" s="592">
        <v>71150.542141427402</v>
      </c>
      <c r="Q7" s="593">
        <v>0</v>
      </c>
      <c r="R7" s="573">
        <v>2.7473036678640899</v>
      </c>
    </row>
    <row r="8" spans="1:18" ht="12.95" customHeight="1" x14ac:dyDescent="0.2">
      <c r="A8" s="585" t="s">
        <v>391</v>
      </c>
      <c r="B8" s="586" t="s">
        <v>624</v>
      </c>
      <c r="C8" s="589">
        <v>3291.9992871835475</v>
      </c>
      <c r="D8" s="587">
        <v>2199.9509647690229</v>
      </c>
      <c r="E8" s="587">
        <v>1777.7616961754354</v>
      </c>
      <c r="F8" s="587">
        <v>1401.8390270808623</v>
      </c>
      <c r="G8" s="588">
        <v>1099.7721970087082</v>
      </c>
      <c r="H8" s="589">
        <v>2965.0742663060655</v>
      </c>
      <c r="I8" s="587">
        <v>1585.792382333882</v>
      </c>
      <c r="J8" s="587">
        <v>1644.2648409846936</v>
      </c>
      <c r="K8" s="587">
        <v>1420.3387998040917</v>
      </c>
      <c r="L8" s="588">
        <v>951.25451743273209</v>
      </c>
      <c r="M8" s="587">
        <v>48.147891666666702</v>
      </c>
      <c r="N8" s="590">
        <v>21.0943755138792</v>
      </c>
      <c r="O8" s="591">
        <f>VLOOKUP(B8,'[3]3.1 Metadata'!$B$4:$J$197,8,FALSE)</f>
        <v>10056.637940264993</v>
      </c>
      <c r="P8" s="592">
        <v>22999.275052557696</v>
      </c>
      <c r="Q8" s="593">
        <v>1</v>
      </c>
      <c r="R8" s="585">
        <v>10.807939529418899</v>
      </c>
    </row>
    <row r="9" spans="1:18" ht="12.95" customHeight="1" x14ac:dyDescent="0.2">
      <c r="A9" s="585" t="s">
        <v>392</v>
      </c>
      <c r="B9" s="586" t="s">
        <v>625</v>
      </c>
      <c r="C9" s="589">
        <v>2274.034763874638</v>
      </c>
      <c r="D9" s="587">
        <v>1566.6133958095356</v>
      </c>
      <c r="E9" s="587">
        <v>1251.051783977558</v>
      </c>
      <c r="F9" s="587">
        <v>994.52899180967665</v>
      </c>
      <c r="G9" s="588">
        <v>757.55810528440531</v>
      </c>
      <c r="H9" s="589">
        <v>1261.2179262694042</v>
      </c>
      <c r="I9" s="587">
        <v>832.14729593465961</v>
      </c>
      <c r="J9" s="587">
        <v>696.84048964247881</v>
      </c>
      <c r="K9" s="587">
        <v>683.65470423783233</v>
      </c>
      <c r="L9" s="588">
        <v>672.14505237257561</v>
      </c>
      <c r="M9" s="587">
        <v>480.445128767119</v>
      </c>
      <c r="N9" s="590">
        <v>155.453007697038</v>
      </c>
      <c r="O9" s="591">
        <f>VLOOKUP(B9,'[3]3.1 Metadata'!$B$4:$J$197,8,FALSE)</f>
        <v>4604.6463235569481</v>
      </c>
      <c r="P9" s="592">
        <v>14231.180188532926</v>
      </c>
      <c r="Q9" s="593">
        <v>0</v>
      </c>
      <c r="R9" s="573">
        <v>166.83256759518099</v>
      </c>
    </row>
    <row r="10" spans="1:18" ht="12.95" customHeight="1" x14ac:dyDescent="0.2">
      <c r="A10" s="585" t="s">
        <v>390</v>
      </c>
      <c r="B10" s="586" t="s">
        <v>622</v>
      </c>
      <c r="C10" s="589">
        <v>3265.8653680729126</v>
      </c>
      <c r="D10" s="587">
        <v>2183.6914661146766</v>
      </c>
      <c r="E10" s="587">
        <v>1764.2396195951972</v>
      </c>
      <c r="F10" s="587">
        <v>1391.3822702185244</v>
      </c>
      <c r="G10" s="588">
        <v>1090.9866301378986</v>
      </c>
      <c r="H10" s="589">
        <v>3265.8653680729126</v>
      </c>
      <c r="I10" s="587">
        <v>2183.6914661146766</v>
      </c>
      <c r="J10" s="587">
        <v>1764.2396195951972</v>
      </c>
      <c r="K10" s="587">
        <v>1391.3822702185244</v>
      </c>
      <c r="L10" s="588">
        <v>1090.9866301378986</v>
      </c>
      <c r="M10" s="587">
        <v>2.7</v>
      </c>
      <c r="N10" s="590">
        <v>2.0600946367692501</v>
      </c>
      <c r="O10" s="591">
        <f>VLOOKUP(B10,'[3]3.1 Metadata'!$B$4:$J$197,8,FALSE)</f>
        <v>17376.649676500369</v>
      </c>
      <c r="P10" s="592">
        <v>22774.174200137066</v>
      </c>
      <c r="Q10" s="593">
        <v>0</v>
      </c>
      <c r="R10" s="573" t="s">
        <v>1357</v>
      </c>
    </row>
    <row r="11" spans="1:18" ht="12.95" customHeight="1" x14ac:dyDescent="0.2">
      <c r="A11" s="585" t="s">
        <v>393</v>
      </c>
      <c r="B11" s="586" t="s">
        <v>626</v>
      </c>
      <c r="C11" s="589">
        <v>6629.735409696068</v>
      </c>
      <c r="D11" s="587">
        <v>4276.5593663948839</v>
      </c>
      <c r="E11" s="587">
        <v>3504.7557708940594</v>
      </c>
      <c r="F11" s="587">
        <v>2737.3407922773849</v>
      </c>
      <c r="G11" s="588">
        <v>2221.8352055192745</v>
      </c>
      <c r="H11" s="589">
        <v>6629.735409696068</v>
      </c>
      <c r="I11" s="587">
        <v>4276.5593663948839</v>
      </c>
      <c r="J11" s="587">
        <v>3504.7557708940594</v>
      </c>
      <c r="K11" s="587">
        <v>2737.3407922773849</v>
      </c>
      <c r="L11" s="588">
        <v>2221.8352055192745</v>
      </c>
      <c r="M11" s="587">
        <v>1.4385065442138201</v>
      </c>
      <c r="N11" s="590">
        <v>1.4826859999999999</v>
      </c>
      <c r="O11" s="591">
        <f>VLOOKUP(B11,'[3]3.1 Metadata'!$B$4:$J$197,8,FALSE)</f>
        <v>54875.285956335065</v>
      </c>
      <c r="P11" s="592">
        <v>51748.397721532201</v>
      </c>
      <c r="Q11" s="593">
        <v>0</v>
      </c>
      <c r="R11" s="573">
        <v>1.526038</v>
      </c>
    </row>
    <row r="12" spans="1:18" ht="12.95" customHeight="1" x14ac:dyDescent="0.2">
      <c r="A12" s="585" t="s">
        <v>394</v>
      </c>
      <c r="B12" s="586" t="s">
        <v>628</v>
      </c>
      <c r="C12" s="589">
        <v>7364.4023817675479</v>
      </c>
      <c r="D12" s="587">
        <v>4733.6403190533701</v>
      </c>
      <c r="E12" s="587">
        <v>3884.8833367316602</v>
      </c>
      <c r="F12" s="587">
        <v>3031.2972352134657</v>
      </c>
      <c r="G12" s="588">
        <v>2468.8117796635897</v>
      </c>
      <c r="H12" s="589">
        <v>9195.2224371944467</v>
      </c>
      <c r="I12" s="587">
        <v>5011.5916571204689</v>
      </c>
      <c r="J12" s="587">
        <v>4268.2011881040089</v>
      </c>
      <c r="K12" s="587">
        <v>3023.2604030453967</v>
      </c>
      <c r="L12" s="588">
        <v>2085.0165925287224</v>
      </c>
      <c r="M12" s="587">
        <v>0.89327599999999996</v>
      </c>
      <c r="N12" s="590">
        <v>0.77081299999999997</v>
      </c>
      <c r="O12" s="591">
        <f>VLOOKUP(B12,'[3]3.1 Metadata'!$B$4:$J$197,8,FALSE)</f>
        <v>50114.401109972823</v>
      </c>
      <c r="P12" s="592">
        <v>58076.348801447988</v>
      </c>
      <c r="Q12" s="593">
        <v>0</v>
      </c>
      <c r="R12" s="573">
        <v>0.82336500000000001</v>
      </c>
    </row>
    <row r="13" spans="1:18" ht="12.95" customHeight="1" x14ac:dyDescent="0.2">
      <c r="A13" s="585" t="s">
        <v>395</v>
      </c>
      <c r="B13" s="586" t="s">
        <v>629</v>
      </c>
      <c r="C13" s="589">
        <v>2369.4230543446183</v>
      </c>
      <c r="D13" s="587">
        <v>1625.9602459306827</v>
      </c>
      <c r="E13" s="587">
        <v>1300.4070973973583</v>
      </c>
      <c r="F13" s="587">
        <v>1032.6959485809152</v>
      </c>
      <c r="G13" s="588">
        <v>789.62525147355836</v>
      </c>
      <c r="H13" s="589">
        <v>2369.4230543446183</v>
      </c>
      <c r="I13" s="587">
        <v>1625.9602459306827</v>
      </c>
      <c r="J13" s="587">
        <v>1300.4070973973583</v>
      </c>
      <c r="K13" s="587">
        <v>1032.6959485809152</v>
      </c>
      <c r="L13" s="588">
        <v>789.62525147355836</v>
      </c>
      <c r="M13" s="587">
        <v>1.7</v>
      </c>
      <c r="N13" s="590">
        <v>0.54274185845445899</v>
      </c>
      <c r="O13" s="591">
        <f>VLOOKUP(B13,'[3]3.1 Metadata'!$B$4:$J$197,8,FALSE)</f>
        <v>4805.7537176591732</v>
      </c>
      <c r="P13" s="592">
        <v>15052.793870156418</v>
      </c>
      <c r="Q13" s="593">
        <v>0</v>
      </c>
      <c r="R13" s="573" t="s">
        <v>1357</v>
      </c>
    </row>
    <row r="14" spans="1:18" ht="12.95" customHeight="1" x14ac:dyDescent="0.2">
      <c r="A14" s="585" t="s">
        <v>412</v>
      </c>
      <c r="B14" s="586" t="s">
        <v>647</v>
      </c>
      <c r="C14" s="589">
        <v>712.7708354587071</v>
      </c>
      <c r="D14" s="587">
        <v>595.25626274074079</v>
      </c>
      <c r="E14" s="587">
        <v>443.23071769848764</v>
      </c>
      <c r="F14" s="587">
        <v>369.83289367488123</v>
      </c>
      <c r="G14" s="588">
        <v>232.70040644430392</v>
      </c>
      <c r="H14" s="589">
        <v>712.7708354587071</v>
      </c>
      <c r="I14" s="587">
        <v>595.25626274074079</v>
      </c>
      <c r="J14" s="587">
        <v>443.23071769848764</v>
      </c>
      <c r="K14" s="587">
        <v>369.83289367488123</v>
      </c>
      <c r="L14" s="588">
        <v>232.70040644430392</v>
      </c>
      <c r="M14" s="587">
        <v>1845.62289069697</v>
      </c>
      <c r="N14" s="590">
        <v>615.43055578998803</v>
      </c>
      <c r="O14" s="591">
        <f>VLOOKUP(B14,'[3]3.1 Metadata'!$B$4:$J$197,8,FALSE)</f>
        <v>228.21358924422691</v>
      </c>
      <c r="P14" s="592">
        <v>783.4519831986695</v>
      </c>
      <c r="Q14" s="593">
        <v>1</v>
      </c>
      <c r="R14" s="573" t="s">
        <v>1357</v>
      </c>
    </row>
    <row r="15" spans="1:18" ht="12.95" customHeight="1" x14ac:dyDescent="0.2">
      <c r="A15" s="585" t="s">
        <v>401</v>
      </c>
      <c r="B15" s="586" t="s">
        <v>636</v>
      </c>
      <c r="C15" s="589">
        <v>6922.4337670643399</v>
      </c>
      <c r="D15" s="587">
        <v>4458.664795267282</v>
      </c>
      <c r="E15" s="587">
        <v>3656.2022334964913</v>
      </c>
      <c r="F15" s="587">
        <v>2854.4558542797085</v>
      </c>
      <c r="G15" s="588">
        <v>2320.2330378822226</v>
      </c>
      <c r="H15" s="589">
        <v>8916.2587068583998</v>
      </c>
      <c r="I15" s="587">
        <v>6053.2020907505357</v>
      </c>
      <c r="J15" s="587">
        <v>4807.0786805051775</v>
      </c>
      <c r="K15" s="587">
        <v>3722.1985975755251</v>
      </c>
      <c r="L15" s="588">
        <v>2657.2102626283477</v>
      </c>
      <c r="M15" s="587">
        <v>0.89327599999999996</v>
      </c>
      <c r="N15" s="590">
        <v>0.76689600000000002</v>
      </c>
      <c r="O15" s="591">
        <f>VLOOKUP(B15,'[3]3.1 Metadata'!$B$4:$J$197,8,FALSE)</f>
        <v>46591.491606739604</v>
      </c>
      <c r="P15" s="592">
        <v>54269.514032744184</v>
      </c>
      <c r="Q15" s="593">
        <v>0</v>
      </c>
      <c r="R15" s="573">
        <v>0.83618300000000001</v>
      </c>
    </row>
    <row r="16" spans="1:18" ht="12.95" customHeight="1" x14ac:dyDescent="0.2">
      <c r="A16" s="585" t="s">
        <v>403</v>
      </c>
      <c r="B16" s="586" t="s">
        <v>638</v>
      </c>
      <c r="C16" s="589">
        <v>1019.6055299396651</v>
      </c>
      <c r="D16" s="587">
        <v>786.15676568098525</v>
      </c>
      <c r="E16" s="587">
        <v>601.99153036807161</v>
      </c>
      <c r="F16" s="587">
        <v>492.60421563139039</v>
      </c>
      <c r="G16" s="588">
        <v>335.85052010444474</v>
      </c>
      <c r="H16" s="589">
        <v>1019.6055299396651</v>
      </c>
      <c r="I16" s="587">
        <v>786.15676568098525</v>
      </c>
      <c r="J16" s="587">
        <v>601.99153036807161</v>
      </c>
      <c r="K16" s="587">
        <v>492.60421563139039</v>
      </c>
      <c r="L16" s="588">
        <v>335.85052010444474</v>
      </c>
      <c r="M16" s="587">
        <v>585.95081375715597</v>
      </c>
      <c r="N16" s="590">
        <v>208.54022282678301</v>
      </c>
      <c r="O16" s="591">
        <f>VLOOKUP(B16,'[3]3.1 Metadata'!$B$4:$J$197,8,FALSE)</f>
        <v>1219.515505969046</v>
      </c>
      <c r="P16" s="592">
        <v>3426.3296544539071</v>
      </c>
      <c r="Q16" s="593">
        <v>0</v>
      </c>
      <c r="R16" s="573" t="s">
        <v>1357</v>
      </c>
    </row>
    <row r="17" spans="1:23" ht="12.95" customHeight="1" x14ac:dyDescent="0.2">
      <c r="A17" s="585" t="s">
        <v>411</v>
      </c>
      <c r="B17" s="586" t="s">
        <v>646</v>
      </c>
      <c r="C17" s="589">
        <v>885.06766986761602</v>
      </c>
      <c r="D17" s="587">
        <v>702.45259006386868</v>
      </c>
      <c r="E17" s="587">
        <v>532.37965014703991</v>
      </c>
      <c r="F17" s="587">
        <v>438.77265345363162</v>
      </c>
      <c r="G17" s="588">
        <v>290.62227242698003</v>
      </c>
      <c r="H17" s="589">
        <v>767.39225829475015</v>
      </c>
      <c r="I17" s="587">
        <v>848.93166308880723</v>
      </c>
      <c r="J17" s="587">
        <v>628.95706339753258</v>
      </c>
      <c r="K17" s="587">
        <v>557.72694070333046</v>
      </c>
      <c r="L17" s="588">
        <v>349.89015299386722</v>
      </c>
      <c r="M17" s="587">
        <v>585.91101318036897</v>
      </c>
      <c r="N17" s="590">
        <v>205.71170518554601</v>
      </c>
      <c r="O17" s="591">
        <f>VLOOKUP(B17,'[3]3.1 Metadata'!$B$4:$J$197,8,FALSE)</f>
        <v>796.11520682767571</v>
      </c>
      <c r="P17" s="592">
        <v>2267.5066376358191</v>
      </c>
      <c r="Q17" s="593">
        <v>1</v>
      </c>
      <c r="R17" s="573">
        <v>188.940792491026</v>
      </c>
    </row>
    <row r="18" spans="1:23" ht="12.95" customHeight="1" x14ac:dyDescent="0.2">
      <c r="A18" s="585" t="s">
        <v>398</v>
      </c>
      <c r="B18" s="586" t="s">
        <v>632</v>
      </c>
      <c r="C18" s="589">
        <v>1197.0545395101467</v>
      </c>
      <c r="D18" s="587">
        <v>896.55857415494654</v>
      </c>
      <c r="E18" s="587">
        <v>693.80627450734869</v>
      </c>
      <c r="F18" s="587">
        <v>563.60547421361787</v>
      </c>
      <c r="G18" s="588">
        <v>395.50441790448804</v>
      </c>
      <c r="H18" s="589">
        <v>1293.460737726379</v>
      </c>
      <c r="I18" s="587">
        <v>643.87735832023611</v>
      </c>
      <c r="J18" s="587">
        <v>716.24831269434856</v>
      </c>
      <c r="K18" s="587">
        <v>500.85666107786159</v>
      </c>
      <c r="L18" s="588">
        <v>255.0500551020869</v>
      </c>
      <c r="M18" s="587">
        <v>84.453522500000005</v>
      </c>
      <c r="N18" s="590">
        <v>31.4720182937719</v>
      </c>
      <c r="O18" s="591">
        <f>VLOOKUP(B18,'[3]3.1 Metadata'!$B$4:$J$197,8,FALSE)</f>
        <v>1855.7400942231857</v>
      </c>
      <c r="P18" s="592">
        <v>4954.7618481258214</v>
      </c>
      <c r="Q18" s="593">
        <v>1</v>
      </c>
      <c r="R18" s="573">
        <v>31.536383264723799</v>
      </c>
      <c r="S18" s="658">
        <f>C18*12</f>
        <v>14364.65447412176</v>
      </c>
      <c r="T18" s="658">
        <f t="shared" ref="T18:W18" si="0">D18*12</f>
        <v>10758.702889859358</v>
      </c>
      <c r="U18" s="658">
        <f t="shared" si="0"/>
        <v>8325.6752940881852</v>
      </c>
      <c r="V18" s="658">
        <f t="shared" si="0"/>
        <v>6763.265690563414</v>
      </c>
      <c r="W18" s="658">
        <f t="shared" si="0"/>
        <v>4746.0530148538564</v>
      </c>
    </row>
    <row r="19" spans="1:23" ht="12.95" customHeight="1" x14ac:dyDescent="0.2">
      <c r="A19" s="585" t="s">
        <v>410</v>
      </c>
      <c r="B19" s="586" t="s">
        <v>645</v>
      </c>
      <c r="C19" s="589">
        <v>3468.9937752245528</v>
      </c>
      <c r="D19" s="587">
        <v>2310.0699877883571</v>
      </c>
      <c r="E19" s="587">
        <v>1869.3412641475668</v>
      </c>
      <c r="F19" s="587">
        <v>1472.6584215843684</v>
      </c>
      <c r="G19" s="588">
        <v>1159.2732960924729</v>
      </c>
      <c r="H19" s="589">
        <v>4671.32516165986</v>
      </c>
      <c r="I19" s="587">
        <v>2388.8523903785917</v>
      </c>
      <c r="J19" s="587">
        <v>1951.9665459648629</v>
      </c>
      <c r="K19" s="587">
        <v>1259.5043771303783</v>
      </c>
      <c r="L19" s="588">
        <v>944.34409864717179</v>
      </c>
      <c r="M19" s="587">
        <v>1.7470416666666699</v>
      </c>
      <c r="N19" s="590">
        <v>0.70376889203001003</v>
      </c>
      <c r="O19" s="591">
        <f>VLOOKUP(B19,'[3]3.1 Metadata'!$B$4:$J$197,8,FALSE)</f>
        <v>9879.2685331331795</v>
      </c>
      <c r="P19" s="592">
        <v>24523.792288687444</v>
      </c>
      <c r="Q19" s="593">
        <v>0</v>
      </c>
      <c r="R19" s="573">
        <v>0.75319735029841905</v>
      </c>
    </row>
    <row r="20" spans="1:23" ht="12.95" customHeight="1" x14ac:dyDescent="0.2">
      <c r="A20" s="585" t="s">
        <v>397</v>
      </c>
      <c r="B20" s="586" t="s">
        <v>631</v>
      </c>
      <c r="C20" s="589">
        <v>6104.9346698653753</v>
      </c>
      <c r="D20" s="587">
        <v>3950.0489457054491</v>
      </c>
      <c r="E20" s="587">
        <v>3233.2161000427559</v>
      </c>
      <c r="F20" s="587">
        <v>2527.356452984337</v>
      </c>
      <c r="G20" s="588">
        <v>2045.4103848058483</v>
      </c>
      <c r="H20" s="589">
        <v>6104.9346698653753</v>
      </c>
      <c r="I20" s="587">
        <v>3950.0489457054491</v>
      </c>
      <c r="J20" s="587">
        <v>3233.2161000427559</v>
      </c>
      <c r="K20" s="587">
        <v>2527.356452984337</v>
      </c>
      <c r="L20" s="588">
        <v>2045.4103848058483</v>
      </c>
      <c r="M20" s="587">
        <v>0.376</v>
      </c>
      <c r="N20" s="590">
        <v>0.18750544070535299</v>
      </c>
      <c r="O20" s="591">
        <f>VLOOKUP(B20,'[3]3.1 Metadata'!$B$4:$J$197,8,FALSE)</f>
        <v>23551.93008574039</v>
      </c>
      <c r="P20" s="592">
        <v>47228.100042995582</v>
      </c>
      <c r="Q20" s="593">
        <v>0</v>
      </c>
      <c r="R20" s="573" t="s">
        <v>1357</v>
      </c>
    </row>
    <row r="21" spans="1:23" ht="12.95" customHeight="1" x14ac:dyDescent="0.2">
      <c r="A21" s="585" t="s">
        <v>396</v>
      </c>
      <c r="B21" s="586" t="s">
        <v>630</v>
      </c>
      <c r="C21" s="589">
        <v>5030.4581775727875</v>
      </c>
      <c r="D21" s="587">
        <v>3281.55184786877</v>
      </c>
      <c r="E21" s="587">
        <v>2677.2660586066113</v>
      </c>
      <c r="F21" s="587">
        <v>2097.4347337566551</v>
      </c>
      <c r="G21" s="588">
        <v>1684.198389230791</v>
      </c>
      <c r="H21" s="589">
        <v>5030.4581775727875</v>
      </c>
      <c r="I21" s="587">
        <v>3281.55184786877</v>
      </c>
      <c r="J21" s="587">
        <v>2677.2660586066113</v>
      </c>
      <c r="K21" s="587">
        <v>2097.4347337566551</v>
      </c>
      <c r="L21" s="588">
        <v>1684.198389230791</v>
      </c>
      <c r="M21" s="587">
        <v>1</v>
      </c>
      <c r="N21" s="590">
        <v>0.89008499781973005</v>
      </c>
      <c r="O21" s="591">
        <f>VLOOKUP(B21,'[3]3.1 Metadata'!$B$4:$J$197,8,FALSE)</f>
        <v>33799.417694089134</v>
      </c>
      <c r="P21" s="592">
        <v>37973.247248162887</v>
      </c>
      <c r="Q21" s="593">
        <v>0</v>
      </c>
      <c r="R21" s="573" t="s">
        <v>1357</v>
      </c>
    </row>
    <row r="22" spans="1:23" ht="12.95" customHeight="1" x14ac:dyDescent="0.2">
      <c r="A22" s="585" t="s">
        <v>406</v>
      </c>
      <c r="B22" s="586" t="s">
        <v>641</v>
      </c>
      <c r="C22" s="589">
        <v>2447.8339925012424</v>
      </c>
      <c r="D22" s="587">
        <v>1674.7444538424934</v>
      </c>
      <c r="E22" s="587">
        <v>1340.9780774326773</v>
      </c>
      <c r="F22" s="587">
        <v>1064.0698926181867</v>
      </c>
      <c r="G22" s="588">
        <v>815.98503844854793</v>
      </c>
      <c r="H22" s="589">
        <v>2076.0996949159307</v>
      </c>
      <c r="I22" s="587">
        <v>1647.4910685939333</v>
      </c>
      <c r="J22" s="587">
        <v>1311.435310581978</v>
      </c>
      <c r="K22" s="587">
        <v>1243.1680089565957</v>
      </c>
      <c r="L22" s="588">
        <v>1011.7269997400981</v>
      </c>
      <c r="M22" s="587">
        <v>1.74708646136073</v>
      </c>
      <c r="N22" s="590">
        <v>0.67982766119386795</v>
      </c>
      <c r="O22" s="591">
        <f>VLOOKUP(B22,'[3]3.1 Metadata'!$B$4:$J$197,8,FALSE)</f>
        <v>6119.7623446222196</v>
      </c>
      <c r="P22" s="592">
        <v>15728.175505166335</v>
      </c>
      <c r="Q22" s="593">
        <v>0</v>
      </c>
      <c r="R22" s="573">
        <v>0.78059071729957796</v>
      </c>
    </row>
    <row r="23" spans="1:23" ht="12.95" customHeight="1" x14ac:dyDescent="0.2">
      <c r="A23" s="585" t="s">
        <v>400</v>
      </c>
      <c r="B23" s="586" t="s">
        <v>635</v>
      </c>
      <c r="C23" s="589">
        <v>2954.761640734569</v>
      </c>
      <c r="D23" s="587">
        <v>1990.1349384999021</v>
      </c>
      <c r="E23" s="587">
        <v>1603.2699461352838</v>
      </c>
      <c r="F23" s="587">
        <v>1266.9028141533099</v>
      </c>
      <c r="G23" s="588">
        <v>986.40137491007067</v>
      </c>
      <c r="H23" s="589">
        <v>2954.761640734569</v>
      </c>
      <c r="I23" s="587">
        <v>1990.1349384999021</v>
      </c>
      <c r="J23" s="587">
        <v>1603.2699461352838</v>
      </c>
      <c r="K23" s="587">
        <v>1266.9028141533099</v>
      </c>
      <c r="L23" s="588">
        <v>986.40137491007067</v>
      </c>
      <c r="M23" s="587">
        <v>2.0917833333333302</v>
      </c>
      <c r="N23" s="590">
        <v>0.71179276795227997</v>
      </c>
      <c r="O23" s="591">
        <f>VLOOKUP(B23,'[3]3.1 Metadata'!$B$4:$J$197,8,FALSE)</f>
        <v>6837.7178260635119</v>
      </c>
      <c r="P23" s="592">
        <v>20094.525812207416</v>
      </c>
      <c r="Q23" s="593">
        <v>0</v>
      </c>
      <c r="R23" s="573" t="s">
        <v>1357</v>
      </c>
    </row>
    <row r="24" spans="1:23" ht="12.95" customHeight="1" x14ac:dyDescent="0.2">
      <c r="A24" s="585" t="s">
        <v>402</v>
      </c>
      <c r="B24" s="586" t="s">
        <v>637</v>
      </c>
      <c r="C24" s="589">
        <v>1499.3530713048885</v>
      </c>
      <c r="D24" s="587">
        <v>1084.6368547266211</v>
      </c>
      <c r="E24" s="587">
        <v>850.22000945912964</v>
      </c>
      <c r="F24" s="587">
        <v>684.56177753105612</v>
      </c>
      <c r="G24" s="588">
        <v>497.12958766134699</v>
      </c>
      <c r="H24" s="589">
        <v>1116.191785091781</v>
      </c>
      <c r="I24" s="587">
        <v>2098.4405559725483</v>
      </c>
      <c r="J24" s="587">
        <v>1473.3731563211509</v>
      </c>
      <c r="K24" s="587">
        <v>1384.0778135138085</v>
      </c>
      <c r="L24" s="588">
        <v>937.601099477096</v>
      </c>
      <c r="M24" s="587">
        <v>2</v>
      </c>
      <c r="N24" s="590">
        <v>1.3438550794177899</v>
      </c>
      <c r="O24" s="591">
        <f>VLOOKUP(B24,'[3]3.1 Metadata'!$B$4:$J$197,8,FALSE)</f>
        <v>5078.809944417716</v>
      </c>
      <c r="P24" s="592">
        <v>7558.5679173353328</v>
      </c>
      <c r="Q24" s="593">
        <v>0</v>
      </c>
      <c r="R24" s="573">
        <v>1.4770028591155999</v>
      </c>
    </row>
    <row r="25" spans="1:23" ht="12.95" customHeight="1" x14ac:dyDescent="0.2">
      <c r="A25" s="585" t="s">
        <v>405</v>
      </c>
      <c r="B25" s="586" t="s">
        <v>640</v>
      </c>
      <c r="C25" s="589">
        <v>1677.548775283401</v>
      </c>
      <c r="D25" s="587">
        <v>1195.5032271517907</v>
      </c>
      <c r="E25" s="587">
        <v>942.42110433763901</v>
      </c>
      <c r="F25" s="587">
        <v>755.86180499835564</v>
      </c>
      <c r="G25" s="588">
        <v>557.03450535725983</v>
      </c>
      <c r="H25" s="589">
        <v>2258.1959357666042</v>
      </c>
      <c r="I25" s="587">
        <v>1698.3006635125344</v>
      </c>
      <c r="J25" s="587">
        <v>1461.0827432428932</v>
      </c>
      <c r="K25" s="587">
        <v>1161.6194588779913</v>
      </c>
      <c r="L25" s="588">
        <v>855.44857506856567</v>
      </c>
      <c r="M25" s="587">
        <v>6.91</v>
      </c>
      <c r="N25" s="590">
        <v>2.6991780211018899</v>
      </c>
      <c r="O25" s="591">
        <f>VLOOKUP(B25,'[3]3.1 Metadata'!$B$4:$J$197,8,FALSE)</f>
        <v>3552.0681432150168</v>
      </c>
      <c r="P25" s="592">
        <v>9093.4316587224585</v>
      </c>
      <c r="Q25" s="593">
        <v>0</v>
      </c>
      <c r="R25" s="573">
        <v>2.6082862809015301</v>
      </c>
    </row>
    <row r="26" spans="1:23" ht="12.95" customHeight="1" x14ac:dyDescent="0.2">
      <c r="A26" s="585" t="s">
        <v>408</v>
      </c>
      <c r="B26" s="586" t="s">
        <v>643</v>
      </c>
      <c r="C26" s="589">
        <v>2408.3673278289652</v>
      </c>
      <c r="D26" s="587">
        <v>1650.1898442405495</v>
      </c>
      <c r="E26" s="587">
        <v>1320.5574409485021</v>
      </c>
      <c r="F26" s="587">
        <v>1048.2784104873081</v>
      </c>
      <c r="G26" s="588">
        <v>802.71733756609547</v>
      </c>
      <c r="H26" s="596">
        <v>2692.1849477829646</v>
      </c>
      <c r="I26" s="594">
        <v>2193.9634601580428</v>
      </c>
      <c r="J26" s="594">
        <v>1339.6778119501353</v>
      </c>
      <c r="K26" s="594">
        <v>868.7460412923657</v>
      </c>
      <c r="L26" s="595">
        <v>686.86867151176739</v>
      </c>
      <c r="M26" s="587">
        <v>3.9444710972507</v>
      </c>
      <c r="N26" s="597">
        <v>2.2807125509918702</v>
      </c>
      <c r="O26" s="591">
        <f>VLOOKUP(B26,'[3]3.1 Metadata'!$B$4:$J$197,8,FALSE)</f>
        <v>8897.5529658552896</v>
      </c>
      <c r="P26" s="598">
        <v>15388.234915991039</v>
      </c>
      <c r="Q26" s="593">
        <v>1</v>
      </c>
      <c r="R26" s="573">
        <v>2.39957721799485</v>
      </c>
    </row>
    <row r="27" spans="1:23" ht="12.95" customHeight="1" x14ac:dyDescent="0.2">
      <c r="A27" s="585" t="s">
        <v>399</v>
      </c>
      <c r="B27" s="586" t="s">
        <v>634</v>
      </c>
      <c r="C27" s="589">
        <v>2514.2710978812574</v>
      </c>
      <c r="D27" s="587">
        <v>1716.0790130011089</v>
      </c>
      <c r="E27" s="587">
        <v>1375.353619153565</v>
      </c>
      <c r="F27" s="587">
        <v>1090.652842334046</v>
      </c>
      <c r="G27" s="588">
        <v>838.31952374132698</v>
      </c>
      <c r="H27" s="589">
        <v>2514.2710978812574</v>
      </c>
      <c r="I27" s="587">
        <v>1716.0790130011089</v>
      </c>
      <c r="J27" s="587">
        <v>1375.353619153565</v>
      </c>
      <c r="K27" s="587">
        <v>1090.652842334046</v>
      </c>
      <c r="L27" s="588">
        <v>838.31952374132698</v>
      </c>
      <c r="M27" s="587">
        <v>2</v>
      </c>
      <c r="N27" s="590">
        <v>2.2267518734285399</v>
      </c>
      <c r="O27" s="591">
        <f>VLOOKUP(B27,'[3]3.1 Metadata'!$B$4:$J$197,8,FALSE)</f>
        <v>18148.497845105412</v>
      </c>
      <c r="P27" s="592">
        <v>16300.422208390992</v>
      </c>
      <c r="Q27" s="593">
        <v>0</v>
      </c>
      <c r="R27" s="573">
        <v>2.4529277307019499</v>
      </c>
    </row>
    <row r="28" spans="1:23" ht="12.95" customHeight="1" x14ac:dyDescent="0.2">
      <c r="A28" s="585" t="s">
        <v>409</v>
      </c>
      <c r="B28" s="586" t="s">
        <v>644</v>
      </c>
      <c r="C28" s="589">
        <v>8136.2015011796684</v>
      </c>
      <c r="D28" s="587">
        <v>5213.8234362652174</v>
      </c>
      <c r="E28" s="587">
        <v>4284.2236252306893</v>
      </c>
      <c r="F28" s="587">
        <v>3340.111068458049</v>
      </c>
      <c r="G28" s="588">
        <v>2728.2712486288806</v>
      </c>
      <c r="H28" s="589">
        <v>8136.2015011796684</v>
      </c>
      <c r="I28" s="587">
        <v>5213.8234362652174</v>
      </c>
      <c r="J28" s="587">
        <v>4284.2236252306893</v>
      </c>
      <c r="K28" s="587">
        <v>3340.111068458049</v>
      </c>
      <c r="L28" s="588">
        <v>2728.2712486288806</v>
      </c>
      <c r="M28" s="587">
        <v>1.36421851405475</v>
      </c>
      <c r="N28" s="590">
        <v>0.65520336333840001</v>
      </c>
      <c r="O28" s="591">
        <f>VLOOKUP(B28,'[3]3.1 Metadata'!$B$4:$J$197,8,FALSE)</f>
        <v>31085.961925590083</v>
      </c>
      <c r="P28" s="592">
        <v>64724.132432432816</v>
      </c>
      <c r="Q28" s="593">
        <v>0</v>
      </c>
      <c r="R28" s="573">
        <v>0.67211383906298405</v>
      </c>
    </row>
    <row r="29" spans="1:23" ht="12.95" customHeight="1" x14ac:dyDescent="0.2">
      <c r="A29" s="585" t="s">
        <v>404</v>
      </c>
      <c r="B29" s="586" t="s">
        <v>639</v>
      </c>
      <c r="C29" s="589">
        <v>2057.5508689236162</v>
      </c>
      <c r="D29" s="587">
        <v>1431.9256138606211</v>
      </c>
      <c r="E29" s="587">
        <v>1139.0398123508162</v>
      </c>
      <c r="F29" s="587">
        <v>907.90901550487706</v>
      </c>
      <c r="G29" s="588">
        <v>684.78165994936296</v>
      </c>
      <c r="H29" s="589">
        <v>2057.5508689236162</v>
      </c>
      <c r="I29" s="587">
        <v>1431.9256138606211</v>
      </c>
      <c r="J29" s="587">
        <v>1139.0398123508162</v>
      </c>
      <c r="K29" s="587">
        <v>907.90901550487706</v>
      </c>
      <c r="L29" s="588">
        <v>684.78165994936296</v>
      </c>
      <c r="M29" s="587">
        <v>70.420340535955106</v>
      </c>
      <c r="N29" s="590">
        <v>18.921807422539999</v>
      </c>
      <c r="O29" s="591">
        <f>VLOOKUP(B29,'[3]3.1 Metadata'!$B$4:$J$197,8,FALSE)</f>
        <v>3322.8633287193356</v>
      </c>
      <c r="P29" s="592">
        <v>12366.526476147978</v>
      </c>
      <c r="Q29" s="593">
        <v>0</v>
      </c>
      <c r="R29" s="573" t="s">
        <v>1357</v>
      </c>
    </row>
    <row r="30" spans="1:23" ht="12.95" customHeight="1" x14ac:dyDescent="0.2">
      <c r="A30" s="585" t="s">
        <v>407</v>
      </c>
      <c r="B30" s="586" t="s">
        <v>642</v>
      </c>
      <c r="C30" s="589">
        <v>2600.0494681181226</v>
      </c>
      <c r="D30" s="587">
        <v>1769.4469479646311</v>
      </c>
      <c r="E30" s="587">
        <v>1419.7366175994016</v>
      </c>
      <c r="F30" s="587">
        <v>1124.9746582781954</v>
      </c>
      <c r="G30" s="588">
        <v>867.15605624128307</v>
      </c>
      <c r="H30" s="589">
        <v>3905.385588864146</v>
      </c>
      <c r="I30" s="587">
        <v>3044.8521854954879</v>
      </c>
      <c r="J30" s="587">
        <v>2388.7293898065973</v>
      </c>
      <c r="K30" s="587">
        <v>893.3713232041116</v>
      </c>
      <c r="L30" s="588">
        <v>573.039405586155</v>
      </c>
      <c r="M30" s="587">
        <v>10.7558666666667</v>
      </c>
      <c r="N30" s="590">
        <v>4.5468775351231301</v>
      </c>
      <c r="O30" s="591">
        <f>VLOOKUP(B30,'[3]3.1 Metadata'!$B$4:$J$197,8,FALSE)</f>
        <v>7203.0642212299763</v>
      </c>
      <c r="P30" s="592">
        <v>17039.262187876244</v>
      </c>
      <c r="Q30" s="593">
        <v>0</v>
      </c>
      <c r="R30" s="585">
        <v>5.0951802203994099</v>
      </c>
    </row>
    <row r="31" spans="1:23" ht="12.95" customHeight="1" x14ac:dyDescent="0.2">
      <c r="A31" s="585" t="s">
        <v>417</v>
      </c>
      <c r="B31" s="586" t="s">
        <v>652</v>
      </c>
      <c r="C31" s="589">
        <v>736.1833085389186</v>
      </c>
      <c r="D31" s="587">
        <v>609.82258449795881</v>
      </c>
      <c r="E31" s="587">
        <v>455.34467781993607</v>
      </c>
      <c r="F31" s="587">
        <v>379.20074001700061</v>
      </c>
      <c r="G31" s="588">
        <v>240.57109154845756</v>
      </c>
      <c r="H31" s="589">
        <v>736.1833085389186</v>
      </c>
      <c r="I31" s="587">
        <v>609.82258449795881</v>
      </c>
      <c r="J31" s="587">
        <v>455.34467781993607</v>
      </c>
      <c r="K31" s="587">
        <v>379.20074001700061</v>
      </c>
      <c r="L31" s="588">
        <v>240.57109154845756</v>
      </c>
      <c r="M31" s="587">
        <v>585.91101318036897</v>
      </c>
      <c r="N31" s="590">
        <v>278.29571824500402</v>
      </c>
      <c r="O31" s="591">
        <f>VLOOKUP(B31,'[3]3.1 Metadata'!$B$4:$J$197,8,FALSE)</f>
        <v>467.90803227779787</v>
      </c>
      <c r="P31" s="592">
        <v>985.11204135221487</v>
      </c>
      <c r="Q31" s="593">
        <v>1</v>
      </c>
      <c r="R31" s="573" t="s">
        <v>1357</v>
      </c>
    </row>
    <row r="32" spans="1:23" ht="12.95" customHeight="1" x14ac:dyDescent="0.2">
      <c r="A32" s="585" t="s">
        <v>416</v>
      </c>
      <c r="B32" s="586" t="s">
        <v>651</v>
      </c>
      <c r="C32" s="589">
        <v>6346.5826244087348</v>
      </c>
      <c r="D32" s="587">
        <v>4100.3928177856369</v>
      </c>
      <c r="E32" s="587">
        <v>3358.2483285791777</v>
      </c>
      <c r="F32" s="587">
        <v>2624.0451239886379</v>
      </c>
      <c r="G32" s="588">
        <v>2126.6463546138029</v>
      </c>
      <c r="H32" s="589">
        <v>6346.5826244087348</v>
      </c>
      <c r="I32" s="587">
        <v>4100.3928177856369</v>
      </c>
      <c r="J32" s="587">
        <v>3358.2483285791777</v>
      </c>
      <c r="K32" s="587">
        <v>2624.0451239886379</v>
      </c>
      <c r="L32" s="588">
        <v>2126.6463546138029</v>
      </c>
      <c r="M32" s="587">
        <v>1.32679336266012</v>
      </c>
      <c r="N32" s="590">
        <v>1.246847</v>
      </c>
      <c r="O32" s="591">
        <f>VLOOKUP(B32,'[3]3.1 Metadata'!$B$4:$J$197,8,FALSE)</f>
        <v>46338.340956012711</v>
      </c>
      <c r="P32" s="592">
        <v>49309.500858661093</v>
      </c>
      <c r="Q32" s="593">
        <v>0</v>
      </c>
      <c r="R32" s="573" t="s">
        <v>1357</v>
      </c>
    </row>
    <row r="33" spans="1:18" ht="12.95" customHeight="1" x14ac:dyDescent="0.2">
      <c r="A33" s="585" t="s">
        <v>552</v>
      </c>
      <c r="B33" s="586" t="s">
        <v>788</v>
      </c>
      <c r="C33" s="589">
        <v>8984.8595212121236</v>
      </c>
      <c r="D33" s="587">
        <v>5741.8251445548331</v>
      </c>
      <c r="E33" s="587">
        <v>4723.3318465706152</v>
      </c>
      <c r="F33" s="587">
        <v>3679.6778413245529</v>
      </c>
      <c r="G33" s="588">
        <v>3013.5687485515</v>
      </c>
      <c r="H33" s="589">
        <v>8984.8595212121236</v>
      </c>
      <c r="I33" s="587">
        <v>5741.8251445548331</v>
      </c>
      <c r="J33" s="587">
        <v>4723.3318465706152</v>
      </c>
      <c r="K33" s="587">
        <v>3679.6778413245529</v>
      </c>
      <c r="L33" s="588">
        <v>3013.5687485515</v>
      </c>
      <c r="M33" s="587">
        <v>0.99370916666666698</v>
      </c>
      <c r="N33" s="590">
        <v>1.1772689999999999</v>
      </c>
      <c r="O33" s="591">
        <f>VLOOKUP(B33,'[3]3.1 Metadata'!$B$4:$J$197,8,FALSE)</f>
        <v>85334.519462090931</v>
      </c>
      <c r="P33" s="592">
        <v>72033.929440458756</v>
      </c>
      <c r="Q33" s="593">
        <v>0</v>
      </c>
      <c r="R33" s="573">
        <v>1.31328</v>
      </c>
    </row>
    <row r="34" spans="1:18" ht="12.95" customHeight="1" x14ac:dyDescent="0.2">
      <c r="A34" s="585" t="s">
        <v>419</v>
      </c>
      <c r="B34" s="586" t="s">
        <v>654</v>
      </c>
      <c r="C34" s="589">
        <v>3570.1976594758021</v>
      </c>
      <c r="D34" s="587">
        <v>2373.0350720848096</v>
      </c>
      <c r="E34" s="587">
        <v>1921.7056518717975</v>
      </c>
      <c r="F34" s="587">
        <v>1513.1523255663722</v>
      </c>
      <c r="G34" s="588">
        <v>1193.2954987675096</v>
      </c>
      <c r="H34" s="589">
        <v>3570.1976594758021</v>
      </c>
      <c r="I34" s="587">
        <v>2373.0350720848096</v>
      </c>
      <c r="J34" s="587">
        <v>1921.7056518717975</v>
      </c>
      <c r="K34" s="587">
        <v>1513.1523255663722</v>
      </c>
      <c r="L34" s="588">
        <v>1193.2954987675096</v>
      </c>
      <c r="M34" s="587">
        <v>702.89742256152897</v>
      </c>
      <c r="N34" s="590">
        <v>408.02164299999998</v>
      </c>
      <c r="O34" s="591">
        <f>VLOOKUP(B34,'[3]3.1 Metadata'!$B$4:$J$197,8,FALSE)</f>
        <v>14741.714403993639</v>
      </c>
      <c r="P34" s="592">
        <v>25395.497772920175</v>
      </c>
      <c r="Q34" s="593">
        <v>0</v>
      </c>
      <c r="R34" s="573">
        <v>489.17323699999997</v>
      </c>
    </row>
    <row r="35" spans="1:18" ht="12.95" customHeight="1" x14ac:dyDescent="0.2">
      <c r="A35" s="585" t="s">
        <v>420</v>
      </c>
      <c r="B35" s="586" t="s">
        <v>655</v>
      </c>
      <c r="C35" s="589">
        <v>2555.2442647796738</v>
      </c>
      <c r="D35" s="587">
        <v>1741.5709091544877</v>
      </c>
      <c r="E35" s="587">
        <v>1396.5537421886825</v>
      </c>
      <c r="F35" s="587">
        <v>1107.0471091993772</v>
      </c>
      <c r="G35" s="588">
        <v>852.09367281445225</v>
      </c>
      <c r="H35" s="589">
        <v>2555.2442647796738</v>
      </c>
      <c r="I35" s="587">
        <v>1741.5709091544877</v>
      </c>
      <c r="J35" s="587">
        <v>1396.5537421886825</v>
      </c>
      <c r="K35" s="587">
        <v>1107.0471091993772</v>
      </c>
      <c r="L35" s="588">
        <v>852.09367281445225</v>
      </c>
      <c r="M35" s="587">
        <v>6.9083850099290096</v>
      </c>
      <c r="N35" s="590">
        <v>4.2080265276453197</v>
      </c>
      <c r="O35" s="591">
        <f>VLOOKUP(B35,'[3]3.1 Metadata'!$B$4:$J$197,8,FALSE)</f>
        <v>10143.838171992053</v>
      </c>
      <c r="P35" s="592">
        <v>16653.338843517984</v>
      </c>
      <c r="Q35" s="593">
        <v>1</v>
      </c>
      <c r="R35" s="573" t="s">
        <v>1357</v>
      </c>
    </row>
    <row r="36" spans="1:18" ht="12.95" customHeight="1" x14ac:dyDescent="0.2">
      <c r="A36" s="585" t="s">
        <v>426</v>
      </c>
      <c r="B36" s="586" t="s">
        <v>661</v>
      </c>
      <c r="C36" s="589">
        <v>1252.5765149280046</v>
      </c>
      <c r="D36" s="587">
        <v>931.10216789500441</v>
      </c>
      <c r="E36" s="587">
        <v>722.53416642084539</v>
      </c>
      <c r="F36" s="587">
        <v>585.82103993123667</v>
      </c>
      <c r="G36" s="588">
        <v>414.16951079652733</v>
      </c>
      <c r="H36" s="589">
        <v>1252.5765149280046</v>
      </c>
      <c r="I36" s="587">
        <v>931.10216789500441</v>
      </c>
      <c r="J36" s="587">
        <v>722.53416642084539</v>
      </c>
      <c r="K36" s="587">
        <v>585.82103993123667</v>
      </c>
      <c r="L36" s="588">
        <v>414.16951079652733</v>
      </c>
      <c r="M36" s="587">
        <v>585.91101318036897</v>
      </c>
      <c r="N36" s="590">
        <v>245.486840398189</v>
      </c>
      <c r="O36" s="591">
        <f>VLOOKUP(B36,'[3]3.1 Metadata'!$B$4:$J$197,8,FALSE)</f>
        <v>2276.3323939017969</v>
      </c>
      <c r="P36" s="592">
        <v>5432.9926079949446</v>
      </c>
      <c r="Q36" s="593">
        <v>1</v>
      </c>
      <c r="R36" s="573">
        <v>235.167398207991</v>
      </c>
    </row>
    <row r="37" spans="1:18" ht="12.95" customHeight="1" x14ac:dyDescent="0.2">
      <c r="A37" s="585" t="s">
        <v>415</v>
      </c>
      <c r="B37" s="586" t="s">
        <v>650</v>
      </c>
      <c r="C37" s="589">
        <v>1074.7306271901939</v>
      </c>
      <c r="D37" s="587">
        <v>820.45343740370959</v>
      </c>
      <c r="E37" s="587">
        <v>630.51407164323007</v>
      </c>
      <c r="F37" s="587">
        <v>514.66098164957793</v>
      </c>
      <c r="G37" s="588">
        <v>354.38219253000625</v>
      </c>
      <c r="H37" s="589">
        <v>1074.7306271901939</v>
      </c>
      <c r="I37" s="587">
        <v>820.45343740370959</v>
      </c>
      <c r="J37" s="587">
        <v>630.51407164323007</v>
      </c>
      <c r="K37" s="587">
        <v>514.66098164957793</v>
      </c>
      <c r="L37" s="588">
        <v>354.38219253000625</v>
      </c>
      <c r="M37" s="587">
        <v>585.91101318036897</v>
      </c>
      <c r="N37" s="590">
        <v>230.25504761215001</v>
      </c>
      <c r="O37" s="591">
        <f>VLOOKUP(B37,'[3]3.1 Metadata'!$B$4:$J$197,8,FALSE)</f>
        <v>1533.0956880778929</v>
      </c>
      <c r="P37" s="592">
        <v>3901.1419598082389</v>
      </c>
      <c r="Q37" s="593">
        <v>1</v>
      </c>
      <c r="R37" s="573">
        <v>235.217912357937</v>
      </c>
    </row>
    <row r="38" spans="1:18" ht="12.95" customHeight="1" x14ac:dyDescent="0.2">
      <c r="A38" s="585" t="s">
        <v>432</v>
      </c>
      <c r="B38" s="586" t="s">
        <v>667</v>
      </c>
      <c r="C38" s="589">
        <v>754.67423286359235</v>
      </c>
      <c r="D38" s="587">
        <v>621.32691180156269</v>
      </c>
      <c r="E38" s="587">
        <v>464.91215576685767</v>
      </c>
      <c r="F38" s="587">
        <v>386.59936626224373</v>
      </c>
      <c r="G38" s="588">
        <v>246.78727563741018</v>
      </c>
      <c r="H38" s="589">
        <v>754.67423286359235</v>
      </c>
      <c r="I38" s="587">
        <v>621.32691180156269</v>
      </c>
      <c r="J38" s="587">
        <v>464.91215576685767</v>
      </c>
      <c r="K38" s="587">
        <v>386.59936626224373</v>
      </c>
      <c r="L38" s="588">
        <v>246.78727563741018</v>
      </c>
      <c r="M38" s="587">
        <v>585.91101318036897</v>
      </c>
      <c r="N38" s="590">
        <v>836.15689617131</v>
      </c>
      <c r="O38" s="591">
        <f>VLOOKUP(B38,'[3]3.1 Metadata'!$B$4:$J$197,8,FALSE)</f>
        <v>2369.7294942910894</v>
      </c>
      <c r="P38" s="592">
        <v>1144.3810285220591</v>
      </c>
      <c r="Q38" s="593">
        <v>0</v>
      </c>
      <c r="R38" s="573">
        <v>630.60552978515602</v>
      </c>
    </row>
    <row r="39" spans="1:18" ht="12.95" customHeight="1" x14ac:dyDescent="0.2">
      <c r="A39" s="585" t="s">
        <v>423</v>
      </c>
      <c r="B39" s="586" t="s">
        <v>658</v>
      </c>
      <c r="C39" s="589">
        <v>1084.7555418212805</v>
      </c>
      <c r="D39" s="587">
        <v>826.69054578626958</v>
      </c>
      <c r="E39" s="587">
        <v>635.70111086142151</v>
      </c>
      <c r="F39" s="587">
        <v>518.67217087914537</v>
      </c>
      <c r="G39" s="588">
        <v>357.7523169071697</v>
      </c>
      <c r="H39" s="589">
        <v>1084.7555418212805</v>
      </c>
      <c r="I39" s="587">
        <v>826.69054578626958</v>
      </c>
      <c r="J39" s="587">
        <v>635.70111086142151</v>
      </c>
      <c r="K39" s="587">
        <v>518.67217087914537</v>
      </c>
      <c r="L39" s="588">
        <v>357.7523169071697</v>
      </c>
      <c r="M39" s="587">
        <v>1647.76012727639</v>
      </c>
      <c r="N39" s="590">
        <v>348.201631273548</v>
      </c>
      <c r="O39" s="591">
        <f>VLOOKUP(B39,'[3]3.1 Metadata'!$B$4:$J$197,8,FALSE)</f>
        <v>580.71687064539094</v>
      </c>
      <c r="P39" s="592">
        <v>3987.4901580768765</v>
      </c>
      <c r="Q39" s="593">
        <v>1</v>
      </c>
      <c r="R39" s="573" t="s">
        <v>1357</v>
      </c>
    </row>
    <row r="40" spans="1:18" ht="12.95" customHeight="1" x14ac:dyDescent="0.2">
      <c r="A40" s="585" t="s">
        <v>421</v>
      </c>
      <c r="B40" s="586" t="s">
        <v>656</v>
      </c>
      <c r="C40" s="589">
        <v>2443.2432024464788</v>
      </c>
      <c r="D40" s="587">
        <v>1671.8882444694627</v>
      </c>
      <c r="E40" s="587">
        <v>1338.6027347057975</v>
      </c>
      <c r="F40" s="587">
        <v>1062.2330163653185</v>
      </c>
      <c r="G40" s="588">
        <v>814.44173019672269</v>
      </c>
      <c r="H40" s="589">
        <v>2443.2432024464788</v>
      </c>
      <c r="I40" s="587">
        <v>1671.8882444694627</v>
      </c>
      <c r="J40" s="587">
        <v>1338.6027347057975</v>
      </c>
      <c r="K40" s="587">
        <v>1062.2330163653185</v>
      </c>
      <c r="L40" s="588">
        <v>814.44173019672269</v>
      </c>
      <c r="M40" s="587">
        <v>3280.83163119763</v>
      </c>
      <c r="N40" s="590">
        <v>1343.6017810000001</v>
      </c>
      <c r="O40" s="591">
        <f>VLOOKUP(B40,'[3]3.1 Metadata'!$B$4:$J$197,8,FALSE)</f>
        <v>6424.9794924083044</v>
      </c>
      <c r="P40" s="592">
        <v>15688.633377931734</v>
      </c>
      <c r="Q40" s="593">
        <v>1</v>
      </c>
      <c r="R40" s="573" t="s">
        <v>1357</v>
      </c>
    </row>
    <row r="41" spans="1:18" ht="12.95" customHeight="1" x14ac:dyDescent="0.2">
      <c r="A41" s="585" t="s">
        <v>422</v>
      </c>
      <c r="B41" s="586" t="s">
        <v>657</v>
      </c>
      <c r="C41" s="589">
        <v>991.95613487883236</v>
      </c>
      <c r="D41" s="587">
        <v>768.95439737633433</v>
      </c>
      <c r="E41" s="587">
        <v>587.68532409923455</v>
      </c>
      <c r="F41" s="587">
        <v>481.54108344987998</v>
      </c>
      <c r="G41" s="588">
        <v>326.55548830243958</v>
      </c>
      <c r="H41" s="589">
        <v>991.95613487883236</v>
      </c>
      <c r="I41" s="587">
        <v>768.95439737633433</v>
      </c>
      <c r="J41" s="587">
        <v>587.68532409923455</v>
      </c>
      <c r="K41" s="587">
        <v>481.54108344987998</v>
      </c>
      <c r="L41" s="588">
        <v>326.55548830243958</v>
      </c>
      <c r="M41" s="587">
        <v>439.46311031786701</v>
      </c>
      <c r="N41" s="590">
        <v>193.19078780570501</v>
      </c>
      <c r="O41" s="591">
        <f>VLOOKUP(B41,'[3]3.1 Metadata'!$B$4:$J$197,8,FALSE)</f>
        <v>1401.5423119681425</v>
      </c>
      <c r="P41" s="592">
        <v>3188.1754621660962</v>
      </c>
      <c r="Q41" s="593">
        <v>0</v>
      </c>
      <c r="R41" s="573">
        <v>213.51823425293</v>
      </c>
    </row>
    <row r="42" spans="1:18" ht="12.95" customHeight="1" x14ac:dyDescent="0.2">
      <c r="A42" s="585" t="s">
        <v>413</v>
      </c>
      <c r="B42" s="586" t="s">
        <v>648</v>
      </c>
      <c r="C42" s="589">
        <v>1489.6651681021319</v>
      </c>
      <c r="D42" s="587">
        <v>1078.6094216262964</v>
      </c>
      <c r="E42" s="587">
        <v>845.20734494237513</v>
      </c>
      <c r="F42" s="587">
        <v>680.68543399956241</v>
      </c>
      <c r="G42" s="588">
        <v>493.87275805743531</v>
      </c>
      <c r="H42" s="589">
        <v>1489.6651681021319</v>
      </c>
      <c r="I42" s="587">
        <v>1078.6094216262964</v>
      </c>
      <c r="J42" s="587">
        <v>845.20734494237513</v>
      </c>
      <c r="K42" s="587">
        <v>680.68543399956241</v>
      </c>
      <c r="L42" s="588">
        <v>493.87275805743531</v>
      </c>
      <c r="M42" s="587">
        <v>98.495178587897598</v>
      </c>
      <c r="N42" s="590">
        <v>47.484781973245902</v>
      </c>
      <c r="O42" s="591">
        <f>VLOOKUP(B42,'[3]3.1 Metadata'!$B$4:$J$197,8,FALSE)</f>
        <v>3603.775240584625</v>
      </c>
      <c r="P42" s="592">
        <v>7475.1225198089578</v>
      </c>
      <c r="Q42" s="593">
        <v>0</v>
      </c>
      <c r="R42" s="573">
        <v>46.734959809649403</v>
      </c>
    </row>
    <row r="43" spans="1:18" ht="12.95" customHeight="1" x14ac:dyDescent="0.2">
      <c r="A43" s="585" t="s">
        <v>425</v>
      </c>
      <c r="B43" s="586" t="s">
        <v>660</v>
      </c>
      <c r="C43" s="589">
        <v>3235.3460895577778</v>
      </c>
      <c r="D43" s="587">
        <v>2164.7035689742697</v>
      </c>
      <c r="E43" s="587">
        <v>1748.4484931472953</v>
      </c>
      <c r="F43" s="587">
        <v>1379.1708344328802</v>
      </c>
      <c r="G43" s="588">
        <v>1080.7268156374985</v>
      </c>
      <c r="H43" s="589">
        <v>6044.1026892045547</v>
      </c>
      <c r="I43" s="587">
        <v>3852.3530471153199</v>
      </c>
      <c r="J43" s="587">
        <v>2184.3010905331475</v>
      </c>
      <c r="K43" s="587">
        <v>1517.5640808638907</v>
      </c>
      <c r="L43" s="588">
        <v>1119.0472772556452</v>
      </c>
      <c r="M43" s="587">
        <v>587.29459568612401</v>
      </c>
      <c r="N43" s="590">
        <v>331.16774199999998</v>
      </c>
      <c r="O43" s="591">
        <f>VLOOKUP(B43,'[3]3.1 Metadata'!$B$4:$J$197,8,FALSE)</f>
        <v>12693.827956037179</v>
      </c>
      <c r="P43" s="592">
        <v>22511.300668619024</v>
      </c>
      <c r="Q43" s="593">
        <v>0</v>
      </c>
      <c r="R43" s="573">
        <v>373.27536500000002</v>
      </c>
    </row>
    <row r="44" spans="1:18" ht="12.95" customHeight="1" x14ac:dyDescent="0.2">
      <c r="A44" s="585" t="s">
        <v>429</v>
      </c>
      <c r="B44" s="586" t="s">
        <v>664</v>
      </c>
      <c r="C44" s="589">
        <v>5542.568850497215</v>
      </c>
      <c r="D44" s="587">
        <v>3600.1670070433693</v>
      </c>
      <c r="E44" s="587">
        <v>2942.2397010031536</v>
      </c>
      <c r="F44" s="587">
        <v>2302.3414976717486</v>
      </c>
      <c r="G44" s="588">
        <v>1856.3571283462729</v>
      </c>
      <c r="H44" s="589">
        <v>5736.2962243320826</v>
      </c>
      <c r="I44" s="587">
        <v>3615.8485758445577</v>
      </c>
      <c r="J44" s="587">
        <v>3318.555398542725</v>
      </c>
      <c r="K44" s="587">
        <v>2165.528990947229</v>
      </c>
      <c r="L44" s="588">
        <v>1768.7319496577613</v>
      </c>
      <c r="M44" s="587">
        <v>0.89327599999999996</v>
      </c>
      <c r="N44" s="590">
        <v>0.61555398499510705</v>
      </c>
      <c r="O44" s="591">
        <f>VLOOKUP(B44,'[3]3.1 Metadata'!$B$4:$J$197,8,FALSE)</f>
        <v>29206.0767190775</v>
      </c>
      <c r="P44" s="592">
        <v>42384.240812541102</v>
      </c>
      <c r="Q44" s="593">
        <v>0</v>
      </c>
      <c r="R44" s="573">
        <v>0.65669894988449495</v>
      </c>
    </row>
    <row r="45" spans="1:18" ht="12.95" customHeight="1" x14ac:dyDescent="0.2">
      <c r="A45" s="585" t="s">
        <v>1358</v>
      </c>
      <c r="B45" s="586" t="s">
        <v>665</v>
      </c>
      <c r="C45" s="589">
        <v>5596.2951463121717</v>
      </c>
      <c r="D45" s="587">
        <v>3633.5933994190473</v>
      </c>
      <c r="E45" s="587">
        <v>2970.0384817105887</v>
      </c>
      <c r="F45" s="587">
        <v>2323.8385724148334</v>
      </c>
      <c r="G45" s="588">
        <v>1874.4185588804758</v>
      </c>
      <c r="H45" s="589">
        <v>5405.6554534000816</v>
      </c>
      <c r="I45" s="587">
        <v>3711.5854727919104</v>
      </c>
      <c r="J45" s="587">
        <v>2877.154489945121</v>
      </c>
      <c r="K45" s="587">
        <v>2154.0020298628638</v>
      </c>
      <c r="L45" s="588">
        <v>1777.2468407402298</v>
      </c>
      <c r="M45" s="587">
        <v>22.93225</v>
      </c>
      <c r="N45" s="590">
        <v>12.663206000000001</v>
      </c>
      <c r="O45" s="591">
        <f>VLOOKUP(B45,'[3]3.1 Metadata'!$B$4:$J$197,8,FALSE)</f>
        <v>23660.148806831683</v>
      </c>
      <c r="P45" s="592">
        <v>42847.004737620693</v>
      </c>
      <c r="Q45" s="593">
        <v>0</v>
      </c>
      <c r="R45" s="573">
        <v>13.954693000000001</v>
      </c>
    </row>
    <row r="46" spans="1:18" ht="12.95" customHeight="1" x14ac:dyDescent="0.2">
      <c r="A46" s="585" t="s">
        <v>450</v>
      </c>
      <c r="B46" s="586" t="s">
        <v>686</v>
      </c>
      <c r="C46" s="589">
        <v>7083.0416442863043</v>
      </c>
      <c r="D46" s="587">
        <v>4558.588712247084</v>
      </c>
      <c r="E46" s="587">
        <v>3739.3031264774127</v>
      </c>
      <c r="F46" s="587">
        <v>2918.7186047373261</v>
      </c>
      <c r="G46" s="588">
        <v>2374.2253701971317</v>
      </c>
      <c r="H46" s="589">
        <v>12124.250097856737</v>
      </c>
      <c r="I46" s="587">
        <v>6618.6436390457702</v>
      </c>
      <c r="J46" s="587">
        <v>4328.9956836524661</v>
      </c>
      <c r="K46" s="587">
        <v>4544.0142298341889</v>
      </c>
      <c r="L46" s="588">
        <v>2638.8034584035636</v>
      </c>
      <c r="M46" s="587">
        <v>0.89327599999999996</v>
      </c>
      <c r="N46" s="590">
        <v>0.75109800000000004</v>
      </c>
      <c r="O46" s="591">
        <f>VLOOKUP(B46,'[3]3.1 Metadata'!$B$4:$J$197,8,FALSE)</f>
        <v>46794.899291560272</v>
      </c>
      <c r="P46" s="592">
        <v>55652.887491393187</v>
      </c>
      <c r="Q46" s="593">
        <v>0</v>
      </c>
      <c r="R46" s="573">
        <v>0.77799499999999999</v>
      </c>
    </row>
    <row r="47" spans="1:18" ht="12.95" customHeight="1" x14ac:dyDescent="0.2">
      <c r="A47" s="585" t="s">
        <v>434</v>
      </c>
      <c r="B47" s="586" t="s">
        <v>669</v>
      </c>
      <c r="C47" s="589">
        <v>1291.5669302309348</v>
      </c>
      <c r="D47" s="587">
        <v>955.36047383322125</v>
      </c>
      <c r="E47" s="587">
        <v>742.70838443191178</v>
      </c>
      <c r="F47" s="587">
        <v>601.42196419591801</v>
      </c>
      <c r="G47" s="588">
        <v>427.27710860894797</v>
      </c>
      <c r="H47" s="589">
        <v>1291.5669302309348</v>
      </c>
      <c r="I47" s="587">
        <v>955.36047383322125</v>
      </c>
      <c r="J47" s="587">
        <v>742.70838443191178</v>
      </c>
      <c r="K47" s="587">
        <v>601.42196419591801</v>
      </c>
      <c r="L47" s="588">
        <v>427.27710860894797</v>
      </c>
      <c r="M47" s="587">
        <v>177.721</v>
      </c>
      <c r="N47" s="590">
        <v>105.20369006035899</v>
      </c>
      <c r="O47" s="591">
        <f>VLOOKUP(B47,'[3]3.1 Metadata'!$B$4:$J$197,8,FALSE)</f>
        <v>3414.9161775745961</v>
      </c>
      <c r="P47" s="592">
        <v>5768.8310899221497</v>
      </c>
      <c r="Q47" s="593">
        <v>0</v>
      </c>
      <c r="R47" s="573">
        <v>103.90614363705301</v>
      </c>
    </row>
    <row r="48" spans="1:18" ht="12.95" customHeight="1" x14ac:dyDescent="0.2">
      <c r="A48" s="585" t="s">
        <v>435</v>
      </c>
      <c r="B48" s="586" t="s">
        <v>670</v>
      </c>
      <c r="C48" s="589">
        <v>2118.5601180460044</v>
      </c>
      <c r="D48" s="587">
        <v>1469.883173911554</v>
      </c>
      <c r="E48" s="587">
        <v>1170.6069009012688</v>
      </c>
      <c r="F48" s="587">
        <v>932.32016033646141</v>
      </c>
      <c r="G48" s="588">
        <v>705.29143636802917</v>
      </c>
      <c r="H48" s="589">
        <v>2118.5601180460044</v>
      </c>
      <c r="I48" s="587">
        <v>1469.883173911554</v>
      </c>
      <c r="J48" s="587">
        <v>1170.6069009012688</v>
      </c>
      <c r="K48" s="587">
        <v>932.32016033646141</v>
      </c>
      <c r="L48" s="588">
        <v>705.29143636802917</v>
      </c>
      <c r="M48" s="587">
        <v>2.7</v>
      </c>
      <c r="N48" s="590">
        <v>1.7835803965477699</v>
      </c>
      <c r="O48" s="591">
        <f>VLOOKUP(B48,'[3]3.1 Metadata'!$B$4:$J$197,8,FALSE)</f>
        <v>8516.2800389516069</v>
      </c>
      <c r="P48" s="592">
        <v>12892.02109962386</v>
      </c>
      <c r="Q48" s="593">
        <v>0</v>
      </c>
      <c r="R48" s="573" t="s">
        <v>1357</v>
      </c>
    </row>
    <row r="49" spans="1:18" ht="12.95" customHeight="1" x14ac:dyDescent="0.2">
      <c r="A49" s="585" t="s">
        <v>433</v>
      </c>
      <c r="B49" s="586" t="s">
        <v>668</v>
      </c>
      <c r="C49" s="589">
        <v>7436.9206402878262</v>
      </c>
      <c r="D49" s="587">
        <v>4778.7583329966428</v>
      </c>
      <c r="E49" s="587">
        <v>3922.4053571001132</v>
      </c>
      <c r="F49" s="587">
        <v>3060.3133882908705</v>
      </c>
      <c r="G49" s="588">
        <v>2493.1905958253533</v>
      </c>
      <c r="H49" s="589">
        <v>7436.9206402878262</v>
      </c>
      <c r="I49" s="587">
        <v>4778.7583329966428</v>
      </c>
      <c r="J49" s="587">
        <v>3922.4053571001132</v>
      </c>
      <c r="K49" s="587">
        <v>3060.3133882908705</v>
      </c>
      <c r="L49" s="588">
        <v>2493.1905958253533</v>
      </c>
      <c r="M49" s="587">
        <v>6.669446615</v>
      </c>
      <c r="N49" s="590">
        <v>6.7915580000000002</v>
      </c>
      <c r="O49" s="591">
        <f>VLOOKUP(B49,'[3]3.1 Metadata'!$B$4:$J$197,8,FALSE)</f>
        <v>59775.735096451463</v>
      </c>
      <c r="P49" s="592">
        <v>58700.974665631191</v>
      </c>
      <c r="Q49" s="593">
        <v>0</v>
      </c>
      <c r="R49" s="573">
        <v>7.6895210000000001</v>
      </c>
    </row>
    <row r="50" spans="1:18" ht="12.95" customHeight="1" x14ac:dyDescent="0.2">
      <c r="A50" s="585" t="s">
        <v>436</v>
      </c>
      <c r="B50" s="586" t="s">
        <v>671</v>
      </c>
      <c r="C50" s="589">
        <v>2849.9308395565636</v>
      </c>
      <c r="D50" s="587">
        <v>1924.9133288564337</v>
      </c>
      <c r="E50" s="587">
        <v>1549.0289379077853</v>
      </c>
      <c r="F50" s="587">
        <v>1224.9577007946173</v>
      </c>
      <c r="G50" s="588">
        <v>951.15989390712662</v>
      </c>
      <c r="H50" s="589">
        <v>1730.505505383715</v>
      </c>
      <c r="I50" s="587">
        <v>1037.8153262258052</v>
      </c>
      <c r="J50" s="587">
        <v>1030.8078282692943</v>
      </c>
      <c r="K50" s="587">
        <v>662.00978825303412</v>
      </c>
      <c r="L50" s="588">
        <v>771.26477669953636</v>
      </c>
      <c r="M50" s="587">
        <v>51.294858333333302</v>
      </c>
      <c r="N50" s="590">
        <v>22.136289009670602</v>
      </c>
      <c r="O50" s="591">
        <f>VLOOKUP(B50,'[3]3.1 Metadata'!$B$4:$J$197,8,FALSE)</f>
        <v>8282.1171305092084</v>
      </c>
      <c r="P50" s="592">
        <v>19191.580386945734</v>
      </c>
      <c r="Q50" s="593">
        <v>1</v>
      </c>
      <c r="R50" s="573">
        <v>24.657290032760301</v>
      </c>
    </row>
    <row r="51" spans="1:18" ht="12.95" customHeight="1" x14ac:dyDescent="0.2">
      <c r="A51" s="585" t="s">
        <v>387</v>
      </c>
      <c r="B51" s="586" t="s">
        <v>616</v>
      </c>
      <c r="C51" s="589">
        <v>2016.0713220410746</v>
      </c>
      <c r="D51" s="587">
        <v>1406.1186679576961</v>
      </c>
      <c r="E51" s="587">
        <v>1117.5776808165119</v>
      </c>
      <c r="F51" s="587">
        <v>891.31213485048715</v>
      </c>
      <c r="G51" s="588">
        <v>670.83727865068681</v>
      </c>
      <c r="H51" s="589">
        <v>2016.0713220410746</v>
      </c>
      <c r="I51" s="587">
        <v>1406.1186679576961</v>
      </c>
      <c r="J51" s="587">
        <v>1117.5776808165119</v>
      </c>
      <c r="K51" s="587">
        <v>891.31213485048715</v>
      </c>
      <c r="L51" s="588">
        <v>670.83727865068681</v>
      </c>
      <c r="M51" s="587">
        <v>119.353558333333</v>
      </c>
      <c r="N51" s="590">
        <v>39.651214077286703</v>
      </c>
      <c r="O51" s="591">
        <f>VLOOKUP(B51,'[3]3.1 Metadata'!$B$4:$J$197,8,FALSE)</f>
        <v>3989.6682764523566</v>
      </c>
      <c r="P51" s="592">
        <v>12009.248207942042</v>
      </c>
      <c r="Q51" s="593">
        <v>1</v>
      </c>
      <c r="R51" s="573" t="s">
        <v>1357</v>
      </c>
    </row>
    <row r="52" spans="1:18" ht="12.95" customHeight="1" x14ac:dyDescent="0.2">
      <c r="A52" s="585" t="s">
        <v>437</v>
      </c>
      <c r="B52" s="586" t="s">
        <v>672</v>
      </c>
      <c r="C52" s="589">
        <v>1997.7529421321103</v>
      </c>
      <c r="D52" s="587">
        <v>1394.7216910167824</v>
      </c>
      <c r="E52" s="587">
        <v>1108.0994799042683</v>
      </c>
      <c r="F52" s="587">
        <v>883.98254742775634</v>
      </c>
      <c r="G52" s="588">
        <v>664.67909965832837</v>
      </c>
      <c r="H52" s="589">
        <v>2969.3398008818576</v>
      </c>
      <c r="I52" s="587">
        <v>1748.6960769078651</v>
      </c>
      <c r="J52" s="587">
        <v>1408.6284570112271</v>
      </c>
      <c r="K52" s="587">
        <v>1065.2658666165703</v>
      </c>
      <c r="L52" s="588">
        <v>865.11069341613529</v>
      </c>
      <c r="M52" s="587">
        <v>1</v>
      </c>
      <c r="N52" s="590">
        <v>0.525042637268051</v>
      </c>
      <c r="O52" s="591">
        <f>VLOOKUP(B52,'[3]3.1 Metadata'!$B$4:$J$197,8,FALSE)</f>
        <v>6222.5246532724805</v>
      </c>
      <c r="P52" s="592">
        <v>11851.465407933496</v>
      </c>
      <c r="Q52" s="593">
        <v>1</v>
      </c>
      <c r="R52" s="573">
        <v>0.55105071692941798</v>
      </c>
    </row>
    <row r="53" spans="1:18" ht="12.95" customHeight="1" x14ac:dyDescent="0.2">
      <c r="A53" s="585" t="s">
        <v>438</v>
      </c>
      <c r="B53" s="586" t="s">
        <v>673</v>
      </c>
      <c r="C53" s="589">
        <v>2045.2669356764211</v>
      </c>
      <c r="D53" s="587">
        <v>1424.2830327667825</v>
      </c>
      <c r="E53" s="587">
        <v>1132.6839234628187</v>
      </c>
      <c r="F53" s="587">
        <v>902.99394315253176</v>
      </c>
      <c r="G53" s="588">
        <v>680.65211028163333</v>
      </c>
      <c r="H53" s="589">
        <v>1401.6017960903691</v>
      </c>
      <c r="I53" s="587">
        <v>872.30349117483354</v>
      </c>
      <c r="J53" s="587">
        <v>834.50331997377396</v>
      </c>
      <c r="K53" s="587">
        <v>864.41188698680583</v>
      </c>
      <c r="L53" s="588">
        <v>617.6042259684732</v>
      </c>
      <c r="M53" s="587">
        <v>16.7705818428763</v>
      </c>
      <c r="N53" s="590">
        <v>4.32399224303441</v>
      </c>
      <c r="O53" s="591">
        <f>VLOOKUP(B53,'[3]3.1 Metadata'!$B$4:$J$197,8,FALSE)</f>
        <v>3019.0922834664611</v>
      </c>
      <c r="P53" s="592">
        <v>12260.720537386327</v>
      </c>
      <c r="Q53" s="593">
        <v>1</v>
      </c>
      <c r="R53" s="573">
        <v>3.80560440882596</v>
      </c>
    </row>
    <row r="54" spans="1:18" ht="12.95" customHeight="1" x14ac:dyDescent="0.2">
      <c r="A54" s="585" t="s">
        <v>441</v>
      </c>
      <c r="B54" s="586" t="s">
        <v>676</v>
      </c>
      <c r="C54" s="589">
        <v>834.89600169994696</v>
      </c>
      <c r="D54" s="587">
        <v>671.23774748304231</v>
      </c>
      <c r="E54" s="587">
        <v>506.42008639965491</v>
      </c>
      <c r="F54" s="587">
        <v>418.69786355372247</v>
      </c>
      <c r="G54" s="588">
        <v>273.75581838152624</v>
      </c>
      <c r="H54" s="589">
        <v>834.89600169994696</v>
      </c>
      <c r="I54" s="587">
        <v>671.23774748304231</v>
      </c>
      <c r="J54" s="587">
        <v>506.42008639965491</v>
      </c>
      <c r="K54" s="587">
        <v>418.69786355372247</v>
      </c>
      <c r="L54" s="588">
        <v>273.75581838152624</v>
      </c>
      <c r="M54" s="587">
        <v>15.074999999999999</v>
      </c>
      <c r="N54" s="590">
        <v>7.59</v>
      </c>
      <c r="O54" s="591">
        <f>VLOOKUP(B54,'[3]3.1 Metadata'!$B$4:$J$197,8,FALSE)</f>
        <v>566.73</v>
      </c>
      <c r="P54" s="592">
        <v>1835.36</v>
      </c>
      <c r="Q54" s="593">
        <v>1</v>
      </c>
      <c r="R54" s="573" t="s">
        <v>1357</v>
      </c>
    </row>
    <row r="55" spans="1:18" ht="12.95" customHeight="1" x14ac:dyDescent="0.2">
      <c r="A55" s="585" t="s">
        <v>546</v>
      </c>
      <c r="B55" s="586" t="s">
        <v>782</v>
      </c>
      <c r="C55" s="589">
        <v>5462.7010972224653</v>
      </c>
      <c r="D55" s="587">
        <v>3550.4764259483973</v>
      </c>
      <c r="E55" s="587">
        <v>2900.9149432620434</v>
      </c>
      <c r="F55" s="587">
        <v>2270.3846498067305</v>
      </c>
      <c r="G55" s="588">
        <v>1829.5075967377093</v>
      </c>
      <c r="H55" s="589">
        <v>6960.3827648641636</v>
      </c>
      <c r="I55" s="587">
        <v>4552.2897641703712</v>
      </c>
      <c r="J55" s="587">
        <v>3832.3234944074334</v>
      </c>
      <c r="K55" s="587">
        <v>2788.8504080907437</v>
      </c>
      <c r="L55" s="588">
        <v>2223.8666809559536</v>
      </c>
      <c r="M55" s="587">
        <v>0.89327599999999996</v>
      </c>
      <c r="N55" s="590">
        <v>0.63317500000000004</v>
      </c>
      <c r="O55" s="591">
        <f>VLOOKUP(B55,'[3]3.1 Metadata'!$B$4:$J$197,8,FALSE)</f>
        <v>29555.315698507919</v>
      </c>
      <c r="P55" s="592">
        <v>41696.311104526103</v>
      </c>
      <c r="Q55" s="593">
        <v>0</v>
      </c>
      <c r="R55" s="573">
        <v>0.704237</v>
      </c>
    </row>
    <row r="56" spans="1:18" ht="12.95" customHeight="1" x14ac:dyDescent="0.2">
      <c r="A56" s="585" t="s">
        <v>442</v>
      </c>
      <c r="B56" s="586" t="s">
        <v>678</v>
      </c>
      <c r="C56" s="589">
        <v>5016.1579392337153</v>
      </c>
      <c r="D56" s="587">
        <v>3272.6548008913669</v>
      </c>
      <c r="E56" s="587">
        <v>2669.8669036188739</v>
      </c>
      <c r="F56" s="587">
        <v>2091.7128933104468</v>
      </c>
      <c r="G56" s="588">
        <v>1679.391008460055</v>
      </c>
      <c r="H56" s="589">
        <v>4249.9651382427137</v>
      </c>
      <c r="I56" s="587">
        <v>3045.1971364462015</v>
      </c>
      <c r="J56" s="587">
        <v>2912.0886086265191</v>
      </c>
      <c r="K56" s="587">
        <v>2147.3936988052828</v>
      </c>
      <c r="L56" s="588">
        <v>1589.1528321329417</v>
      </c>
      <c r="M56" s="587">
        <v>0.89327599999999996</v>
      </c>
      <c r="N56" s="590">
        <v>0.55218100000000003</v>
      </c>
      <c r="O56" s="591">
        <f>VLOOKUP(B56,'[3]3.1 Metadata'!$B$4:$J$197,8,FALSE)</f>
        <v>23397.120014869379</v>
      </c>
      <c r="P56" s="592">
        <v>37850.074147859174</v>
      </c>
      <c r="Q56" s="593">
        <v>0</v>
      </c>
      <c r="R56" s="573">
        <v>0.620479</v>
      </c>
    </row>
    <row r="57" spans="1:18" ht="12.95" customHeight="1" x14ac:dyDescent="0.2">
      <c r="A57" s="585" t="s">
        <v>443</v>
      </c>
      <c r="B57" s="586" t="s">
        <v>679</v>
      </c>
      <c r="C57" s="589">
        <v>890.62195910248465</v>
      </c>
      <c r="D57" s="587">
        <v>705.90825080720685</v>
      </c>
      <c r="E57" s="587">
        <v>535.25352161135174</v>
      </c>
      <c r="F57" s="587">
        <v>440.99504695788363</v>
      </c>
      <c r="G57" s="588">
        <v>292.48948489083506</v>
      </c>
      <c r="H57" s="589">
        <v>890.62195910248465</v>
      </c>
      <c r="I57" s="587">
        <v>705.90825080720685</v>
      </c>
      <c r="J57" s="587">
        <v>535.25352161135174</v>
      </c>
      <c r="K57" s="587">
        <v>440.99504695788363</v>
      </c>
      <c r="L57" s="588">
        <v>292.48948489083506</v>
      </c>
      <c r="M57" s="587">
        <v>29.069749999999999</v>
      </c>
      <c r="N57" s="590">
        <v>10.3689336650445</v>
      </c>
      <c r="O57" s="591">
        <f>VLOOKUP(B57,'[3]3.1 Metadata'!$B$4:$J$197,8,FALSE)</f>
        <v>855.7608851869029</v>
      </c>
      <c r="P57" s="592">
        <v>2315.347730128176</v>
      </c>
      <c r="Q57" s="593">
        <v>1</v>
      </c>
      <c r="R57" s="573">
        <v>10.7417449178418</v>
      </c>
    </row>
    <row r="58" spans="1:18" ht="12.95" customHeight="1" x14ac:dyDescent="0.2">
      <c r="A58" s="585" t="s">
        <v>445</v>
      </c>
      <c r="B58" s="586" t="s">
        <v>681</v>
      </c>
      <c r="C58" s="589">
        <v>6464.0790296400355</v>
      </c>
      <c r="D58" s="587">
        <v>4173.494469117044</v>
      </c>
      <c r="E58" s="587">
        <v>3419.0427078192133</v>
      </c>
      <c r="F58" s="587">
        <v>2671.0580245988058</v>
      </c>
      <c r="G58" s="588">
        <v>2166.1456934182634</v>
      </c>
      <c r="H58" s="589">
        <v>7461.5540560108893</v>
      </c>
      <c r="I58" s="587">
        <v>4841.1480205045036</v>
      </c>
      <c r="J58" s="587">
        <v>3773.0603261026963</v>
      </c>
      <c r="K58" s="587">
        <v>2977.2075646557964</v>
      </c>
      <c r="L58" s="588">
        <v>2554.3745836832804</v>
      </c>
      <c r="M58" s="587">
        <v>0.89327599999999996</v>
      </c>
      <c r="N58" s="590">
        <v>0.86322500000000002</v>
      </c>
      <c r="O58" s="591">
        <f>VLOOKUP(B58,'[3]3.1 Metadata'!$B$4:$J$197,8,FALSE)</f>
        <v>48628.641762105042</v>
      </c>
      <c r="P58" s="592">
        <v>50321.53969072293</v>
      </c>
      <c r="Q58" s="593">
        <v>0</v>
      </c>
      <c r="R58" s="573">
        <v>0.92313299999999998</v>
      </c>
    </row>
    <row r="59" spans="1:18" ht="12.95" customHeight="1" x14ac:dyDescent="0.2">
      <c r="A59" s="585" t="s">
        <v>444</v>
      </c>
      <c r="B59" s="586" t="s">
        <v>680</v>
      </c>
      <c r="C59" s="589">
        <v>2277.7289500759152</v>
      </c>
      <c r="D59" s="587">
        <v>1568.9117734586857</v>
      </c>
      <c r="E59" s="587">
        <v>1252.963210599178</v>
      </c>
      <c r="F59" s="587">
        <v>996.00711710529072</v>
      </c>
      <c r="G59" s="588">
        <v>758.79999785195901</v>
      </c>
      <c r="H59" s="589">
        <v>2423.962683478399</v>
      </c>
      <c r="I59" s="587">
        <v>2025.4293473104221</v>
      </c>
      <c r="J59" s="587">
        <v>1708.5225997079697</v>
      </c>
      <c r="K59" s="587">
        <v>1331.5509635762241</v>
      </c>
      <c r="L59" s="588">
        <v>1030.1404184390738</v>
      </c>
      <c r="M59" s="587">
        <v>2.1603931153146401</v>
      </c>
      <c r="N59" s="590">
        <v>0.93545499501919405</v>
      </c>
      <c r="O59" s="591">
        <f>VLOOKUP(B59,'[3]3.1 Metadata'!$B$4:$J$197,8,FALSE)</f>
        <v>6175.8906533171312</v>
      </c>
      <c r="P59" s="592">
        <v>14262.999544037462</v>
      </c>
      <c r="Q59" s="593">
        <v>0</v>
      </c>
      <c r="R59" s="573">
        <v>1.0013337549933601</v>
      </c>
    </row>
    <row r="60" spans="1:18" ht="12.95" customHeight="1" x14ac:dyDescent="0.2">
      <c r="A60" s="585" t="s">
        <v>446</v>
      </c>
      <c r="B60" s="586" t="s">
        <v>682</v>
      </c>
      <c r="C60" s="589">
        <v>6319.0513207449731</v>
      </c>
      <c r="D60" s="587">
        <v>4083.263921312885</v>
      </c>
      <c r="E60" s="587">
        <v>3344.0032245471648</v>
      </c>
      <c r="F60" s="587">
        <v>2613.0292427770828</v>
      </c>
      <c r="G60" s="588">
        <v>2117.3910221719061</v>
      </c>
      <c r="H60" s="589">
        <v>7813.1028628752219</v>
      </c>
      <c r="I60" s="587">
        <v>4988.4047258357332</v>
      </c>
      <c r="J60" s="587">
        <v>4015.3628921443205</v>
      </c>
      <c r="K60" s="587">
        <v>3151.6401931598039</v>
      </c>
      <c r="L60" s="588">
        <v>2942.1400557493744</v>
      </c>
      <c r="M60" s="587">
        <v>0.89327599999999996</v>
      </c>
      <c r="N60" s="590">
        <v>0.73866299999999996</v>
      </c>
      <c r="O60" s="591">
        <f>VLOOKUP(B60,'[3]3.1 Metadata'!$B$4:$J$197,8,FALSE)</f>
        <v>40578.644285053386</v>
      </c>
      <c r="P60" s="592">
        <v>49072.363830084229</v>
      </c>
      <c r="Q60" s="593">
        <v>0</v>
      </c>
      <c r="R60" s="573">
        <v>0.83168600000000004</v>
      </c>
    </row>
    <row r="61" spans="1:18" ht="12.95" customHeight="1" x14ac:dyDescent="0.2">
      <c r="A61" s="585" t="s">
        <v>495</v>
      </c>
      <c r="B61" s="586" t="s">
        <v>731</v>
      </c>
      <c r="C61" s="589">
        <v>1041.1729575704946</v>
      </c>
      <c r="D61" s="587">
        <v>799.57517258186522</v>
      </c>
      <c r="E61" s="587">
        <v>613.15083666377927</v>
      </c>
      <c r="F61" s="587">
        <v>501.23381863608779</v>
      </c>
      <c r="G61" s="588">
        <v>343.10094729371747</v>
      </c>
      <c r="H61" s="589">
        <v>1041.1729575704946</v>
      </c>
      <c r="I61" s="587">
        <v>799.57517258186522</v>
      </c>
      <c r="J61" s="587">
        <v>613.15083666377927</v>
      </c>
      <c r="K61" s="587">
        <v>501.23381863608779</v>
      </c>
      <c r="L61" s="588">
        <v>343.10094729371747</v>
      </c>
      <c r="M61" s="587">
        <v>1</v>
      </c>
      <c r="N61" s="590">
        <v>0.99260672729453003</v>
      </c>
      <c r="O61" s="591">
        <f>VLOOKUP(B61,'[3]3.1 Metadata'!$B$4:$J$197,8,FALSE)</f>
        <v>3585.3924488845541</v>
      </c>
      <c r="P61" s="592">
        <v>3612.0976720125268</v>
      </c>
      <c r="Q61" s="593">
        <v>0</v>
      </c>
      <c r="R61" s="573" t="s">
        <v>1357</v>
      </c>
    </row>
    <row r="62" spans="1:18" ht="12.95" customHeight="1" x14ac:dyDescent="0.2">
      <c r="A62" s="585" t="s">
        <v>447</v>
      </c>
      <c r="B62" s="586" t="s">
        <v>683</v>
      </c>
      <c r="C62" s="589">
        <v>2430.3893775042784</v>
      </c>
      <c r="D62" s="587">
        <v>1663.8910991325486</v>
      </c>
      <c r="E62" s="587">
        <v>1331.9519754193084</v>
      </c>
      <c r="F62" s="587">
        <v>1057.0899177889955</v>
      </c>
      <c r="G62" s="588">
        <v>810.12059726226641</v>
      </c>
      <c r="H62" s="589">
        <v>2430.3893775042784</v>
      </c>
      <c r="I62" s="587">
        <v>1663.8910991325486</v>
      </c>
      <c r="J62" s="587">
        <v>1331.9519754193084</v>
      </c>
      <c r="K62" s="587">
        <v>1057.0899177889955</v>
      </c>
      <c r="L62" s="588">
        <v>810.12059726226641</v>
      </c>
      <c r="M62" s="587">
        <v>585.91101318036897</v>
      </c>
      <c r="N62" s="590">
        <v>292.12944226455397</v>
      </c>
      <c r="O62" s="591">
        <f>VLOOKUP(B62,'[3]3.1 Metadata'!$B$4:$J$197,8,FALSE)</f>
        <v>7766.9965542294831</v>
      </c>
      <c r="P62" s="592">
        <v>15577.918756863766</v>
      </c>
      <c r="Q62" s="593">
        <v>0</v>
      </c>
      <c r="R62" s="573" t="s">
        <v>1357</v>
      </c>
    </row>
    <row r="63" spans="1:18" ht="12.95" customHeight="1" x14ac:dyDescent="0.2">
      <c r="A63" s="585" t="s">
        <v>1359</v>
      </c>
      <c r="B63" s="586" t="s">
        <v>804</v>
      </c>
      <c r="C63" s="589">
        <v>6315.4638377315168</v>
      </c>
      <c r="D63" s="587">
        <v>4081.031930198852</v>
      </c>
      <c r="E63" s="587">
        <v>3342.1470077343365</v>
      </c>
      <c r="F63" s="587">
        <v>2611.5938117779788</v>
      </c>
      <c r="G63" s="588">
        <v>2116.1850005346928</v>
      </c>
      <c r="H63" s="589">
        <v>6140.4707161314891</v>
      </c>
      <c r="I63" s="587">
        <v>4801.9207683073237</v>
      </c>
      <c r="J63" s="587">
        <v>3479.3578448328485</v>
      </c>
      <c r="K63" s="587">
        <v>2428.5743353031289</v>
      </c>
      <c r="L63" s="588">
        <v>1988.2044827616278</v>
      </c>
      <c r="M63" s="587">
        <v>0.78344511001192896</v>
      </c>
      <c r="N63" s="590">
        <v>0.68805799999999995</v>
      </c>
      <c r="O63" s="591">
        <f>VLOOKUP(B63,'[3]3.1 Metadata'!$B$4:$J$197,8,FALSE)</f>
        <v>43070.498359588775</v>
      </c>
      <c r="P63" s="592">
        <v>49041.463547545092</v>
      </c>
      <c r="Q63" s="593">
        <v>0</v>
      </c>
      <c r="R63" s="573">
        <v>0.77553099999999997</v>
      </c>
    </row>
    <row r="64" spans="1:18" ht="12.95" customHeight="1" x14ac:dyDescent="0.2">
      <c r="A64" s="585" t="s">
        <v>449</v>
      </c>
      <c r="B64" s="586" t="s">
        <v>685</v>
      </c>
      <c r="C64" s="589">
        <v>2435.641010112623</v>
      </c>
      <c r="D64" s="587">
        <v>1667.1584588028306</v>
      </c>
      <c r="E64" s="587">
        <v>1334.6692478651548</v>
      </c>
      <c r="F64" s="587">
        <v>1059.1912117083389</v>
      </c>
      <c r="G64" s="588">
        <v>811.88606417391532</v>
      </c>
      <c r="H64" s="589">
        <v>2435.641010112623</v>
      </c>
      <c r="I64" s="587">
        <v>1667.1584588028306</v>
      </c>
      <c r="J64" s="587">
        <v>1334.6692478651548</v>
      </c>
      <c r="K64" s="587">
        <v>1059.1912117083389</v>
      </c>
      <c r="L64" s="588">
        <v>811.88606417391532</v>
      </c>
      <c r="M64" s="587">
        <v>2.8181449999999999</v>
      </c>
      <c r="N64" s="590">
        <v>0.84742098894115203</v>
      </c>
      <c r="O64" s="591">
        <f>VLOOKUP(B64,'[3]3.1 Metadata'!$B$4:$J$197,8,FALSE)</f>
        <v>4697.9836523898448</v>
      </c>
      <c r="P64" s="592">
        <v>15623.152958888111</v>
      </c>
      <c r="Q64" s="593">
        <v>0</v>
      </c>
      <c r="R64" s="573" t="s">
        <v>1357</v>
      </c>
    </row>
    <row r="65" spans="1:18" ht="12.95" customHeight="1" x14ac:dyDescent="0.2">
      <c r="A65" s="585" t="s">
        <v>451</v>
      </c>
      <c r="B65" s="586" t="s">
        <v>687</v>
      </c>
      <c r="C65" s="589">
        <v>1292.2057893198032</v>
      </c>
      <c r="D65" s="587">
        <v>955.75794688163001</v>
      </c>
      <c r="E65" s="587">
        <v>743.03893958083881</v>
      </c>
      <c r="F65" s="587">
        <v>601.67758579378517</v>
      </c>
      <c r="G65" s="588">
        <v>427.49187698037042</v>
      </c>
      <c r="H65" s="589">
        <v>1292.2057893198032</v>
      </c>
      <c r="I65" s="587">
        <v>955.75794688163001</v>
      </c>
      <c r="J65" s="587">
        <v>527.29011486551497</v>
      </c>
      <c r="K65" s="587">
        <v>315.39374380151276</v>
      </c>
      <c r="L65" s="588">
        <v>356.86461624687018</v>
      </c>
      <c r="M65" s="587">
        <v>5.2173666666666696</v>
      </c>
      <c r="N65" s="590">
        <v>2.0299388069121398</v>
      </c>
      <c r="O65" s="591">
        <f>VLOOKUP(B65,'[3]3.1 Metadata'!$B$4:$J$197,8,FALSE)</f>
        <v>2246.625578164324</v>
      </c>
      <c r="P65" s="592">
        <v>5774.3338132171966</v>
      </c>
      <c r="Q65" s="593">
        <v>1</v>
      </c>
      <c r="R65" s="573">
        <v>1.93979181808413</v>
      </c>
    </row>
    <row r="66" spans="1:18" ht="12.95" customHeight="1" x14ac:dyDescent="0.2">
      <c r="A66" s="585" t="s">
        <v>455</v>
      </c>
      <c r="B66" s="586" t="s">
        <v>691</v>
      </c>
      <c r="C66" s="589">
        <v>932.44605176845198</v>
      </c>
      <c r="D66" s="587">
        <v>731.929559572367</v>
      </c>
      <c r="E66" s="587">
        <v>556.89392623394258</v>
      </c>
      <c r="F66" s="587">
        <v>457.72978797183049</v>
      </c>
      <c r="G66" s="588">
        <v>306.54969382361116</v>
      </c>
      <c r="H66" s="589">
        <v>932.44605176845198</v>
      </c>
      <c r="I66" s="587">
        <v>731.929559572367</v>
      </c>
      <c r="J66" s="587">
        <v>556.89392623394258</v>
      </c>
      <c r="K66" s="587">
        <v>457.72978797183049</v>
      </c>
      <c r="L66" s="588">
        <v>306.54969382361116</v>
      </c>
      <c r="M66" s="587">
        <v>9183.8758639098396</v>
      </c>
      <c r="N66" s="590">
        <v>3632.03777733076</v>
      </c>
      <c r="O66" s="591">
        <f>VLOOKUP(B66,'[3]3.1 Metadata'!$B$4:$J$197,8,FALSE)</f>
        <v>1058.1433681735582</v>
      </c>
      <c r="P66" s="592">
        <v>2675.5936951888671</v>
      </c>
      <c r="Q66" s="593">
        <v>1</v>
      </c>
      <c r="R66" s="573" t="s">
        <v>1357</v>
      </c>
    </row>
    <row r="67" spans="1:18" ht="12.95" customHeight="1" x14ac:dyDescent="0.2">
      <c r="A67" s="585" t="s">
        <v>448</v>
      </c>
      <c r="B67" s="586" t="s">
        <v>684</v>
      </c>
      <c r="C67" s="589">
        <v>891.04611539869643</v>
      </c>
      <c r="D67" s="587">
        <v>706.17214420560197</v>
      </c>
      <c r="E67" s="587">
        <v>535.47298635734273</v>
      </c>
      <c r="F67" s="587">
        <v>441.16476123771815</v>
      </c>
      <c r="G67" s="588">
        <v>292.63207557875552</v>
      </c>
      <c r="H67" s="589">
        <v>499.4246571236755</v>
      </c>
      <c r="I67" s="587">
        <v>306.16070513334461</v>
      </c>
      <c r="J67" s="587">
        <v>277.13570281995999</v>
      </c>
      <c r="K67" s="587">
        <v>253.93382072098331</v>
      </c>
      <c r="L67" s="588">
        <v>185.58275723435992</v>
      </c>
      <c r="M67" s="587">
        <v>50.062461368422198</v>
      </c>
      <c r="N67" s="590">
        <v>16.666895025313199</v>
      </c>
      <c r="O67" s="591">
        <f>VLOOKUP(B67,'[3]3.1 Metadata'!$B$4:$J$197,8,FALSE)</f>
        <v>772.04591421513942</v>
      </c>
      <c r="P67" s="592">
        <v>2319.0011409860213</v>
      </c>
      <c r="Q67" s="593">
        <v>1</v>
      </c>
      <c r="R67" s="573">
        <v>16.5346232902121</v>
      </c>
    </row>
    <row r="68" spans="1:18" ht="12.95" customHeight="1" x14ac:dyDescent="0.2">
      <c r="A68" s="585" t="s">
        <v>456</v>
      </c>
      <c r="B68" s="586" t="s">
        <v>692</v>
      </c>
      <c r="C68" s="589">
        <v>856.48362182920914</v>
      </c>
      <c r="D68" s="587">
        <v>684.66871736384519</v>
      </c>
      <c r="E68" s="587">
        <v>517.58984059293971</v>
      </c>
      <c r="F68" s="587">
        <v>427.33554602195767</v>
      </c>
      <c r="G68" s="588">
        <v>281.01303378134321</v>
      </c>
      <c r="H68" s="589">
        <v>856.48362182920914</v>
      </c>
      <c r="I68" s="587">
        <v>684.66871736384519</v>
      </c>
      <c r="J68" s="587">
        <v>517.58984059293971</v>
      </c>
      <c r="K68" s="587">
        <v>427.33554602195767</v>
      </c>
      <c r="L68" s="588">
        <v>281.01303378134321</v>
      </c>
      <c r="M68" s="587">
        <v>585.91101318036897</v>
      </c>
      <c r="N68" s="590">
        <v>217.24275085968699</v>
      </c>
      <c r="O68" s="591">
        <f>VLOOKUP(B68,'[3]3.1 Metadata'!$B$4:$J$197,8,FALSE)</f>
        <v>749.45374702880599</v>
      </c>
      <c r="P68" s="592">
        <v>2021.3019428160785</v>
      </c>
      <c r="Q68" s="593">
        <v>1</v>
      </c>
      <c r="R68" s="573" t="s">
        <v>1357</v>
      </c>
    </row>
    <row r="69" spans="1:18" ht="12.95" customHeight="1" x14ac:dyDescent="0.2">
      <c r="A69" s="585" t="s">
        <v>440</v>
      </c>
      <c r="B69" s="586" t="s">
        <v>675</v>
      </c>
      <c r="C69" s="589">
        <v>2860.7809446199362</v>
      </c>
      <c r="D69" s="587">
        <v>1931.6638383353443</v>
      </c>
      <c r="E69" s="587">
        <v>1554.642942870051</v>
      </c>
      <c r="F69" s="587">
        <v>1229.299066898117</v>
      </c>
      <c r="G69" s="588">
        <v>954.80742657094277</v>
      </c>
      <c r="H69" s="589">
        <v>2860.7809446199362</v>
      </c>
      <c r="I69" s="587">
        <v>1931.6638383353443</v>
      </c>
      <c r="J69" s="587">
        <v>1554.642942870051</v>
      </c>
      <c r="K69" s="587">
        <v>1229.299066898117</v>
      </c>
      <c r="L69" s="588">
        <v>954.80742657094277</v>
      </c>
      <c r="M69" s="587">
        <v>585.91101318036897</v>
      </c>
      <c r="N69" s="590">
        <v>255.811376685124</v>
      </c>
      <c r="O69" s="591">
        <f>VLOOKUP(B69,'[3]3.1 Metadata'!$B$4:$J$197,8,FALSE)</f>
        <v>8419.9333361253011</v>
      </c>
      <c r="P69" s="592">
        <v>19285.036247441785</v>
      </c>
      <c r="Q69" s="593">
        <v>0</v>
      </c>
      <c r="R69" s="573" t="s">
        <v>1357</v>
      </c>
    </row>
    <row r="70" spans="1:18" ht="12.95" customHeight="1" x14ac:dyDescent="0.2">
      <c r="A70" s="585" t="s">
        <v>452</v>
      </c>
      <c r="B70" s="586" t="s">
        <v>688</v>
      </c>
      <c r="C70" s="589">
        <v>4146.1365087159065</v>
      </c>
      <c r="D70" s="587">
        <v>2731.3616171606463</v>
      </c>
      <c r="E70" s="587">
        <v>2219.7049374741582</v>
      </c>
      <c r="F70" s="587">
        <v>1743.598149194399</v>
      </c>
      <c r="G70" s="588">
        <v>1386.9116667856094</v>
      </c>
      <c r="H70" s="589">
        <v>2465.4014866176622</v>
      </c>
      <c r="I70" s="587">
        <v>1604.8063264725215</v>
      </c>
      <c r="J70" s="587">
        <v>1590.689458102476</v>
      </c>
      <c r="K70" s="587">
        <v>1325.0289796899524</v>
      </c>
      <c r="L70" s="588">
        <v>1070.3668708368114</v>
      </c>
      <c r="M70" s="587">
        <v>0.89327599999999996</v>
      </c>
      <c r="N70" s="590">
        <v>0.56303800000000004</v>
      </c>
      <c r="O70" s="591">
        <f>VLOOKUP(B70,'[3]3.1 Metadata'!$B$4:$J$197,8,FALSE)</f>
        <v>19133.757763625435</v>
      </c>
      <c r="P70" s="592">
        <v>30356.266395386276</v>
      </c>
      <c r="Q70" s="593">
        <v>0</v>
      </c>
      <c r="R70" s="573">
        <v>0.63081799999999999</v>
      </c>
    </row>
    <row r="71" spans="1:18" ht="12.95" customHeight="1" x14ac:dyDescent="0.2">
      <c r="A71" s="585" t="s">
        <v>453</v>
      </c>
      <c r="B71" s="586" t="s">
        <v>689</v>
      </c>
      <c r="C71" s="589">
        <v>2662.9330033540027</v>
      </c>
      <c r="D71" s="587">
        <v>1808.5706152653481</v>
      </c>
      <c r="E71" s="587">
        <v>1452.2734895280234</v>
      </c>
      <c r="F71" s="587">
        <v>1150.1357462811914</v>
      </c>
      <c r="G71" s="588">
        <v>888.29592055129865</v>
      </c>
      <c r="H71" s="589">
        <v>2662.9330033540027</v>
      </c>
      <c r="I71" s="587">
        <v>1808.5706152653481</v>
      </c>
      <c r="J71" s="587">
        <v>1452.2734895280234</v>
      </c>
      <c r="K71" s="587">
        <v>1150.1357462811914</v>
      </c>
      <c r="L71" s="588">
        <v>888.29592055129865</v>
      </c>
      <c r="M71" s="587">
        <v>2.7</v>
      </c>
      <c r="N71" s="590">
        <v>1.6628314875754</v>
      </c>
      <c r="O71" s="591">
        <f>VLOOKUP(B71,'[3]3.1 Metadata'!$B$4:$J$197,8,FALSE)</f>
        <v>10827.435290507377</v>
      </c>
      <c r="P71" s="592">
        <v>17580.90071231245</v>
      </c>
      <c r="Q71" s="593">
        <v>0</v>
      </c>
      <c r="R71" s="573" t="s">
        <v>1357</v>
      </c>
    </row>
    <row r="72" spans="1:18" ht="12.95" customHeight="1" x14ac:dyDescent="0.2">
      <c r="A72" s="585" t="s">
        <v>454</v>
      </c>
      <c r="B72" s="586" t="s">
        <v>690</v>
      </c>
      <c r="C72" s="589">
        <v>1668.9370840629786</v>
      </c>
      <c r="D72" s="587">
        <v>1190.1453709030841</v>
      </c>
      <c r="E72" s="587">
        <v>937.9652878305568</v>
      </c>
      <c r="F72" s="587">
        <v>752.41607759389444</v>
      </c>
      <c r="G72" s="588">
        <v>554.13947117706311</v>
      </c>
      <c r="H72" s="589">
        <v>2015.7751490256203</v>
      </c>
      <c r="I72" s="587">
        <v>1413.1895922206409</v>
      </c>
      <c r="J72" s="587">
        <v>1252.8116575871122</v>
      </c>
      <c r="K72" s="587">
        <v>1045.5259312097608</v>
      </c>
      <c r="L72" s="588">
        <v>750.01983936562021</v>
      </c>
      <c r="M72" s="587">
        <v>7.6966983333333303</v>
      </c>
      <c r="N72" s="590">
        <v>3.95843973386688</v>
      </c>
      <c r="O72" s="591">
        <f>VLOOKUP(B72,'[3]3.1 Metadata'!$B$4:$J$197,8,FALSE)</f>
        <v>4638.6349431951057</v>
      </c>
      <c r="P72" s="592">
        <v>9019.2560623913469</v>
      </c>
      <c r="Q72" s="593">
        <v>1</v>
      </c>
      <c r="R72" s="573">
        <v>4.5422339113303298</v>
      </c>
    </row>
    <row r="73" spans="1:18" ht="12.95" customHeight="1" x14ac:dyDescent="0.2">
      <c r="A73" s="585" t="s">
        <v>457</v>
      </c>
      <c r="B73" s="586" t="s">
        <v>693</v>
      </c>
      <c r="C73" s="589">
        <v>2204.8684845734952</v>
      </c>
      <c r="D73" s="587">
        <v>1523.5808517635332</v>
      </c>
      <c r="E73" s="587">
        <v>1215.2641272728424</v>
      </c>
      <c r="F73" s="587">
        <v>966.85403947425425</v>
      </c>
      <c r="G73" s="588">
        <v>734.30614030231413</v>
      </c>
      <c r="H73" s="589">
        <v>6991.005704193889</v>
      </c>
      <c r="I73" s="587">
        <v>992.46380575418675</v>
      </c>
      <c r="J73" s="587">
        <v>959.26443581427509</v>
      </c>
      <c r="K73" s="587">
        <v>852.92966412909914</v>
      </c>
      <c r="L73" s="588">
        <v>622.25254915174435</v>
      </c>
      <c r="M73" s="587">
        <v>208.5</v>
      </c>
      <c r="N73" s="590">
        <v>101.06637584005099</v>
      </c>
      <c r="O73" s="591">
        <f>VLOOKUP(B73,'[3]3.1 Metadata'!$B$4:$J$197,8,FALSE)</f>
        <v>6609.5112795458754</v>
      </c>
      <c r="P73" s="592">
        <v>13635.426127936831</v>
      </c>
      <c r="Q73" s="593">
        <v>0</v>
      </c>
      <c r="R73" s="573">
        <v>0</v>
      </c>
    </row>
    <row r="74" spans="1:18" ht="12.95" customHeight="1" x14ac:dyDescent="0.2">
      <c r="A74" s="585" t="s">
        <v>459</v>
      </c>
      <c r="B74" s="586" t="s">
        <v>695</v>
      </c>
      <c r="C74" s="589">
        <v>1315.9399171015541</v>
      </c>
      <c r="D74" s="587">
        <v>970.52438956846072</v>
      </c>
      <c r="E74" s="587">
        <v>755.3193286059734</v>
      </c>
      <c r="F74" s="587">
        <v>611.17413326922428</v>
      </c>
      <c r="G74" s="588">
        <v>435.4706943121368</v>
      </c>
      <c r="H74" s="589">
        <v>1701.187262258562</v>
      </c>
      <c r="I74" s="587">
        <v>1483.8575820531237</v>
      </c>
      <c r="J74" s="587">
        <v>988.30626351625722</v>
      </c>
      <c r="K74" s="587">
        <v>1008.3253037653998</v>
      </c>
      <c r="L74" s="588">
        <v>652.41735672881248</v>
      </c>
      <c r="M74" s="587">
        <v>24.508538914892601</v>
      </c>
      <c r="N74" s="590">
        <v>10.5529534568496</v>
      </c>
      <c r="O74" s="591">
        <f>VLOOKUP(B74,'[3]3.1 Metadata'!$B$4:$J$197,8,FALSE)</f>
        <v>2556.4568906845857</v>
      </c>
      <c r="P74" s="592">
        <v>5978.7643990973756</v>
      </c>
      <c r="Q74" s="593">
        <v>0</v>
      </c>
      <c r="R74" s="573">
        <v>11.3172162135654</v>
      </c>
    </row>
    <row r="75" spans="1:18" ht="12.95" customHeight="1" x14ac:dyDescent="0.2">
      <c r="A75" s="585" t="s">
        <v>427</v>
      </c>
      <c r="B75" s="586" t="s">
        <v>662</v>
      </c>
      <c r="C75" s="589">
        <v>4171.7191938971228</v>
      </c>
      <c r="D75" s="587">
        <v>2747.2781597013045</v>
      </c>
      <c r="E75" s="587">
        <v>2232.9417974599901</v>
      </c>
      <c r="F75" s="587">
        <v>1753.8343452158692</v>
      </c>
      <c r="G75" s="588">
        <v>1395.5119226616207</v>
      </c>
      <c r="H75" s="589">
        <v>4171.7191938971228</v>
      </c>
      <c r="I75" s="587">
        <v>2747.2781597013045</v>
      </c>
      <c r="J75" s="587">
        <v>2232.9417974599901</v>
      </c>
      <c r="K75" s="587">
        <v>1753.8343452158692</v>
      </c>
      <c r="L75" s="588">
        <v>1395.5119226616207</v>
      </c>
      <c r="M75" s="587">
        <v>6.6225451666666704</v>
      </c>
      <c r="N75" s="590">
        <v>3.3163531586386901</v>
      </c>
      <c r="O75" s="591">
        <f>VLOOKUP(B75,'[3]3.1 Metadata'!$B$4:$J$197,8,FALSE)</f>
        <v>15311.766903695032</v>
      </c>
      <c r="P75" s="592">
        <v>30576.619271551601</v>
      </c>
      <c r="Q75" s="593">
        <v>0</v>
      </c>
      <c r="R75" s="573">
        <v>3.8485822347565599</v>
      </c>
    </row>
    <row r="76" spans="1:18" ht="12.95" customHeight="1" x14ac:dyDescent="0.2">
      <c r="A76" s="585" t="s">
        <v>458</v>
      </c>
      <c r="B76" s="586" t="s">
        <v>694</v>
      </c>
      <c r="C76" s="589">
        <v>993.71207876737685</v>
      </c>
      <c r="D76" s="587">
        <v>770.04687673896001</v>
      </c>
      <c r="E76" s="587">
        <v>588.59387545852292</v>
      </c>
      <c r="F76" s="587">
        <v>482.24367528957634</v>
      </c>
      <c r="G76" s="588">
        <v>327.14579251165094</v>
      </c>
      <c r="H76" s="589">
        <v>993.71207876737685</v>
      </c>
      <c r="I76" s="587">
        <v>770.04687673896001</v>
      </c>
      <c r="J76" s="587">
        <v>588.59387545852292</v>
      </c>
      <c r="K76" s="587">
        <v>482.24367528957634</v>
      </c>
      <c r="L76" s="588">
        <v>327.14579251165094</v>
      </c>
      <c r="M76" s="587">
        <v>88.814966176919299</v>
      </c>
      <c r="N76" s="590">
        <v>34.4802586420168</v>
      </c>
      <c r="O76" s="591">
        <f>VLOOKUP(B76,'[3]3.1 Metadata'!$B$4:$J$197,8,FALSE)</f>
        <v>1312.7706360667632</v>
      </c>
      <c r="P76" s="592">
        <v>3203.3000389446825</v>
      </c>
      <c r="Q76" s="593">
        <v>1</v>
      </c>
      <c r="R76" s="573" t="s">
        <v>1357</v>
      </c>
    </row>
    <row r="77" spans="1:18" ht="12.95" customHeight="1" x14ac:dyDescent="0.2">
      <c r="A77" s="585" t="s">
        <v>460</v>
      </c>
      <c r="B77" s="586" t="s">
        <v>696</v>
      </c>
      <c r="C77" s="589">
        <v>4512.8546551187101</v>
      </c>
      <c r="D77" s="587">
        <v>2959.5192533237687</v>
      </c>
      <c r="E77" s="587">
        <v>2409.4503345586636</v>
      </c>
      <c r="F77" s="587">
        <v>1890.3301597171098</v>
      </c>
      <c r="G77" s="588">
        <v>1510.1930921363946</v>
      </c>
      <c r="H77" s="589">
        <v>4629.2868855519882</v>
      </c>
      <c r="I77" s="587">
        <v>2895.2925255869764</v>
      </c>
      <c r="J77" s="587">
        <v>2057.2430851092113</v>
      </c>
      <c r="K77" s="587">
        <v>1733.8909284108565</v>
      </c>
      <c r="L77" s="588">
        <v>1383.7213029258824</v>
      </c>
      <c r="M77" s="587">
        <v>290.66000000000003</v>
      </c>
      <c r="N77" s="590">
        <v>145.14084199999999</v>
      </c>
      <c r="O77" s="591">
        <f>VLOOKUP(B77,'[3]3.1 Metadata'!$B$4:$J$197,8,FALSE)</f>
        <v>16735.659779476086</v>
      </c>
      <c r="P77" s="592">
        <v>33514.941793589081</v>
      </c>
      <c r="Q77" s="593">
        <v>0</v>
      </c>
      <c r="R77" s="573">
        <v>154.87841599999999</v>
      </c>
    </row>
    <row r="78" spans="1:18" ht="12.95" customHeight="1" x14ac:dyDescent="0.2">
      <c r="A78" s="585" t="s">
        <v>463</v>
      </c>
      <c r="B78" s="586" t="s">
        <v>699</v>
      </c>
      <c r="C78" s="589">
        <v>2051.1627459237498</v>
      </c>
      <c r="D78" s="587">
        <v>1427.9511744785896</v>
      </c>
      <c r="E78" s="587">
        <v>1135.7345029541466</v>
      </c>
      <c r="F78" s="587">
        <v>905.35298673883051</v>
      </c>
      <c r="G78" s="588">
        <v>682.63413352760062</v>
      </c>
      <c r="H78" s="589">
        <v>1546.1219152397125</v>
      </c>
      <c r="I78" s="587">
        <v>699.93698795981879</v>
      </c>
      <c r="J78" s="587">
        <v>917.81341059787269</v>
      </c>
      <c r="K78" s="587">
        <v>686.77026109282838</v>
      </c>
      <c r="L78" s="588">
        <v>471.12908543146801</v>
      </c>
      <c r="M78" s="587">
        <v>14147.671360545401</v>
      </c>
      <c r="N78" s="590">
        <v>4751.9357416655603</v>
      </c>
      <c r="O78" s="591">
        <f>VLOOKUP(B78,'[3]3.1 Metadata'!$B$4:$J$197,8,FALSE)</f>
        <v>4135.2015313269367</v>
      </c>
      <c r="P78" s="592">
        <v>12311.503273292319</v>
      </c>
      <c r="Q78" s="593">
        <v>1</v>
      </c>
      <c r="R78" s="573">
        <v>5188.5919526852003</v>
      </c>
    </row>
    <row r="79" spans="1:18" ht="12.95" customHeight="1" x14ac:dyDescent="0.2">
      <c r="A79" s="585" t="s">
        <v>462</v>
      </c>
      <c r="B79" s="586" t="s">
        <v>698</v>
      </c>
      <c r="C79" s="589">
        <v>1434.2560671381098</v>
      </c>
      <c r="D79" s="587">
        <v>1044.1360539408336</v>
      </c>
      <c r="E79" s="587">
        <v>816.53785594205237</v>
      </c>
      <c r="F79" s="587">
        <v>658.51503183796171</v>
      </c>
      <c r="G79" s="588">
        <v>475.24561072028882</v>
      </c>
      <c r="H79" s="589">
        <v>1434.2560671381098</v>
      </c>
      <c r="I79" s="587">
        <v>1044.1360539408336</v>
      </c>
      <c r="J79" s="587">
        <v>816.53785594205237</v>
      </c>
      <c r="K79" s="587">
        <v>658.51503183796171</v>
      </c>
      <c r="L79" s="588">
        <v>475.24561072028882</v>
      </c>
      <c r="M79" s="587">
        <v>70.420340535955106</v>
      </c>
      <c r="N79" s="590">
        <v>21.283205354234099</v>
      </c>
      <c r="O79" s="591">
        <f>VLOOKUP(B79,'[3]3.1 Metadata'!$B$4:$J$197,8,FALSE)</f>
        <v>2100.7514606080495</v>
      </c>
      <c r="P79" s="592">
        <v>6997.8639882408152</v>
      </c>
      <c r="Q79" s="593">
        <v>1</v>
      </c>
      <c r="R79" s="573" t="s">
        <v>1357</v>
      </c>
    </row>
    <row r="80" spans="1:18" ht="12.95" customHeight="1" x14ac:dyDescent="0.2">
      <c r="A80" s="585" t="s">
        <v>466</v>
      </c>
      <c r="B80" s="586" t="s">
        <v>702</v>
      </c>
      <c r="C80" s="589">
        <v>10766.482906224066</v>
      </c>
      <c r="D80" s="587">
        <v>6850.281281903367</v>
      </c>
      <c r="E80" s="587">
        <v>5645.1701574373301</v>
      </c>
      <c r="F80" s="587">
        <v>4392.5446133711575</v>
      </c>
      <c r="G80" s="588">
        <v>3612.5057591604859</v>
      </c>
      <c r="H80" s="589">
        <v>6053.0440271956149</v>
      </c>
      <c r="I80" s="587">
        <v>7064.05143076897</v>
      </c>
      <c r="J80" s="587">
        <v>5477.7009981884103</v>
      </c>
      <c r="K80" s="587">
        <v>4424.9713991326616</v>
      </c>
      <c r="L80" s="588">
        <v>3438.7554450488451</v>
      </c>
      <c r="M80" s="587">
        <v>0.89327599999999996</v>
      </c>
      <c r="N80" s="590">
        <v>0.82689800000000002</v>
      </c>
      <c r="O80" s="591">
        <f>VLOOKUP(B80,'[3]3.1 Metadata'!$B$4:$J$197,8,FALSE)</f>
        <v>80886.615738710418</v>
      </c>
      <c r="P80" s="592">
        <v>87379.692965666778</v>
      </c>
      <c r="Q80" s="593">
        <v>0</v>
      </c>
      <c r="R80" s="573">
        <v>0</v>
      </c>
    </row>
    <row r="81" spans="1:18" ht="12.95" customHeight="1" x14ac:dyDescent="0.2">
      <c r="A81" s="585" t="s">
        <v>464</v>
      </c>
      <c r="B81" s="586" t="s">
        <v>700</v>
      </c>
      <c r="C81" s="589">
        <v>2121.0146466649649</v>
      </c>
      <c r="D81" s="587">
        <v>1471.4102852723904</v>
      </c>
      <c r="E81" s="587">
        <v>1171.8769103404752</v>
      </c>
      <c r="F81" s="587">
        <v>933.30227131918309</v>
      </c>
      <c r="G81" s="588">
        <v>706.1165872084714</v>
      </c>
      <c r="H81" s="589">
        <v>2121.0146466649649</v>
      </c>
      <c r="I81" s="587">
        <v>1471.4102852723904</v>
      </c>
      <c r="J81" s="587">
        <v>1171.8769103404752</v>
      </c>
      <c r="K81" s="587">
        <v>933.30227131918309</v>
      </c>
      <c r="L81" s="588">
        <v>706.1165872084714</v>
      </c>
      <c r="M81" s="587">
        <v>42000</v>
      </c>
      <c r="N81" s="590">
        <v>22800.982319278999</v>
      </c>
      <c r="O81" s="591">
        <f>VLOOKUP(B81,'[3]3.1 Metadata'!$B$4:$J$197,8,FALSE)</f>
        <v>3114.6227528406325</v>
      </c>
      <c r="P81" s="592">
        <v>12913.162838146876</v>
      </c>
      <c r="Q81" s="593">
        <v>1</v>
      </c>
      <c r="R81" s="573" t="s">
        <v>1357</v>
      </c>
    </row>
    <row r="82" spans="1:18" ht="12.95" customHeight="1" x14ac:dyDescent="0.2">
      <c r="A82" s="585" t="s">
        <v>465</v>
      </c>
      <c r="B82" s="586" t="s">
        <v>701</v>
      </c>
      <c r="C82" s="589">
        <v>1945.1112700035326</v>
      </c>
      <c r="D82" s="587">
        <v>1361.9701089248015</v>
      </c>
      <c r="E82" s="587">
        <v>1080.8618995466877</v>
      </c>
      <c r="F82" s="587">
        <v>862.91945451983327</v>
      </c>
      <c r="G82" s="588">
        <v>646.98229235135796</v>
      </c>
      <c r="H82" s="589">
        <v>1945.1112700035326</v>
      </c>
      <c r="I82" s="587">
        <v>1361.9701089248015</v>
      </c>
      <c r="J82" s="587">
        <v>1080.8618995466877</v>
      </c>
      <c r="K82" s="587">
        <v>862.91945451983327</v>
      </c>
      <c r="L82" s="588">
        <v>646.98229235135796</v>
      </c>
      <c r="M82" s="587">
        <v>1182</v>
      </c>
      <c r="N82" s="590">
        <v>620.20300852614002</v>
      </c>
      <c r="O82" s="591">
        <f>VLOOKUP(B82,'[3]3.1 Metadata'!$B$4:$J$197,8,FALSE)</f>
        <v>5980.6269179797046</v>
      </c>
      <c r="P82" s="592">
        <v>11398.043737083979</v>
      </c>
      <c r="Q82" s="593">
        <v>1</v>
      </c>
      <c r="R82" s="573" t="s">
        <v>1357</v>
      </c>
    </row>
    <row r="83" spans="1:18" ht="12.95" customHeight="1" x14ac:dyDescent="0.2">
      <c r="A83" s="585" t="s">
        <v>461</v>
      </c>
      <c r="B83" s="586" t="s">
        <v>697</v>
      </c>
      <c r="C83" s="589">
        <v>7389.2182528212852</v>
      </c>
      <c r="D83" s="587">
        <v>4749.0797799431248</v>
      </c>
      <c r="E83" s="587">
        <v>3897.7234357376074</v>
      </c>
      <c r="F83" s="587">
        <v>3041.2266120068016</v>
      </c>
      <c r="G83" s="588">
        <v>2477.154251899653</v>
      </c>
      <c r="H83" s="589">
        <v>8820.0361817331013</v>
      </c>
      <c r="I83" s="587">
        <v>5848.5322015073052</v>
      </c>
      <c r="J83" s="587">
        <v>5714.05940592967</v>
      </c>
      <c r="K83" s="587">
        <v>4032.8046591692869</v>
      </c>
      <c r="L83" s="588">
        <v>4007.2893082135301</v>
      </c>
      <c r="M83" s="587">
        <v>122.60677360190699</v>
      </c>
      <c r="N83" s="590">
        <v>145.01074299999999</v>
      </c>
      <c r="O83" s="591">
        <f>VLOOKUP(B83,'[3]3.1 Metadata'!$B$4:$J$197,8,FALSE)</f>
        <v>68941.46222723939</v>
      </c>
      <c r="P83" s="592">
        <v>58290.096831512237</v>
      </c>
      <c r="Q83" s="593">
        <v>0</v>
      </c>
      <c r="R83" s="573">
        <v>154.37779</v>
      </c>
    </row>
    <row r="84" spans="1:18" ht="12.95" customHeight="1" x14ac:dyDescent="0.2">
      <c r="A84" s="585" t="s">
        <v>467</v>
      </c>
      <c r="B84" s="586" t="s">
        <v>703</v>
      </c>
      <c r="C84" s="589">
        <v>5266.2294994366584</v>
      </c>
      <c r="D84" s="587">
        <v>3428.2395097670969</v>
      </c>
      <c r="E84" s="587">
        <v>2799.2576304091717</v>
      </c>
      <c r="F84" s="587">
        <v>2191.772034542103</v>
      </c>
      <c r="G84" s="588">
        <v>1763.4587828091621</v>
      </c>
      <c r="H84" s="589">
        <v>4896.4569049030324</v>
      </c>
      <c r="I84" s="587">
        <v>3842.9732563883185</v>
      </c>
      <c r="J84" s="587">
        <v>2799.4354425947954</v>
      </c>
      <c r="K84" s="587">
        <v>1939.522071584169</v>
      </c>
      <c r="L84" s="588">
        <v>1564.2892544881017</v>
      </c>
      <c r="M84" s="587">
        <v>3.5645273466109302</v>
      </c>
      <c r="N84" s="590">
        <v>3.9162409999999999</v>
      </c>
      <c r="O84" s="591">
        <f>VLOOKUP(B84,'[3]3.1 Metadata'!$B$4:$J$197,8,FALSE)</f>
        <v>43951.247730567746</v>
      </c>
      <c r="P84" s="592">
        <v>40004.030511217345</v>
      </c>
      <c r="Q84" s="593">
        <v>0</v>
      </c>
      <c r="R84" s="573">
        <v>4.1601730000000003</v>
      </c>
    </row>
    <row r="85" spans="1:18" ht="12.95" customHeight="1" x14ac:dyDescent="0.2">
      <c r="A85" s="585" t="s">
        <v>468</v>
      </c>
      <c r="B85" s="586" t="s">
        <v>704</v>
      </c>
      <c r="C85" s="589">
        <v>5768.9566392913584</v>
      </c>
      <c r="D85" s="587">
        <v>3741.016602990916</v>
      </c>
      <c r="E85" s="587">
        <v>3059.3760939010526</v>
      </c>
      <c r="F85" s="587">
        <v>2392.9242401223182</v>
      </c>
      <c r="G85" s="588">
        <v>1932.4630139107653</v>
      </c>
      <c r="H85" s="589">
        <v>12085.168219404428</v>
      </c>
      <c r="I85" s="587">
        <v>4650.8368555769475</v>
      </c>
      <c r="J85" s="587">
        <v>4351.3539430687415</v>
      </c>
      <c r="K85" s="587">
        <v>3508.5972249883821</v>
      </c>
      <c r="L85" s="588">
        <v>2991.8785545154797</v>
      </c>
      <c r="M85" s="587">
        <v>0.89327599999999996</v>
      </c>
      <c r="N85" s="590">
        <v>0.67783499999999997</v>
      </c>
      <c r="O85" s="591">
        <f>VLOOKUP(B85,'[3]3.1 Metadata'!$B$4:$J$197,8,FALSE)</f>
        <v>33641.63375136222</v>
      </c>
      <c r="P85" s="592">
        <v>44334.20032758551</v>
      </c>
      <c r="Q85" s="593">
        <v>0</v>
      </c>
      <c r="R85" s="573">
        <v>0.74865300000000001</v>
      </c>
    </row>
    <row r="86" spans="1:18" ht="12.95" customHeight="1" x14ac:dyDescent="0.2">
      <c r="A86" s="585" t="s">
        <v>469</v>
      </c>
      <c r="B86" s="586" t="s">
        <v>705</v>
      </c>
      <c r="C86" s="589">
        <v>1804.9140540327792</v>
      </c>
      <c r="D86" s="587">
        <v>1274.744904210216</v>
      </c>
      <c r="E86" s="587">
        <v>1008.3217848142864</v>
      </c>
      <c r="F86" s="587">
        <v>806.82345935061744</v>
      </c>
      <c r="G86" s="588">
        <v>599.85151143793689</v>
      </c>
      <c r="H86" s="589">
        <v>1804.9140540327792</v>
      </c>
      <c r="I86" s="587">
        <v>1274.744904210216</v>
      </c>
      <c r="J86" s="587">
        <v>1008.3217848142864</v>
      </c>
      <c r="K86" s="587">
        <v>806.82345935061744</v>
      </c>
      <c r="L86" s="588">
        <v>599.85151143793689</v>
      </c>
      <c r="M86" s="587">
        <v>133.31211833795999</v>
      </c>
      <c r="N86" s="590">
        <v>70.243941363538994</v>
      </c>
      <c r="O86" s="591">
        <f>VLOOKUP(B86,'[3]3.1 Metadata'!$B$4:$J$197,8,FALSE)</f>
        <v>5369.4983713849042</v>
      </c>
      <c r="P86" s="592">
        <v>10190.4746507783</v>
      </c>
      <c r="Q86" s="593">
        <v>0</v>
      </c>
      <c r="R86" s="573" t="s">
        <v>1357</v>
      </c>
    </row>
    <row r="87" spans="1:18" ht="12.95" customHeight="1" x14ac:dyDescent="0.2">
      <c r="A87" s="585" t="s">
        <v>471</v>
      </c>
      <c r="B87" s="586" t="s">
        <v>707</v>
      </c>
      <c r="C87" s="589">
        <v>1840.5358404619228</v>
      </c>
      <c r="D87" s="587">
        <v>1296.9073814895755</v>
      </c>
      <c r="E87" s="587">
        <v>1026.7530243838528</v>
      </c>
      <c r="F87" s="587">
        <v>821.07652097963671</v>
      </c>
      <c r="G87" s="588">
        <v>611.82666087519021</v>
      </c>
      <c r="H87" s="589">
        <v>1942.6353040028846</v>
      </c>
      <c r="I87" s="587">
        <v>1489.3033926878466</v>
      </c>
      <c r="J87" s="587">
        <v>1317.3406510844816</v>
      </c>
      <c r="K87" s="587">
        <v>1238.5747348973043</v>
      </c>
      <c r="L87" s="588">
        <v>986.36942592983985</v>
      </c>
      <c r="M87" s="587">
        <v>0.71</v>
      </c>
      <c r="N87" s="590">
        <v>0.29797152291387602</v>
      </c>
      <c r="O87" s="591">
        <f>VLOOKUP(B87,'[3]3.1 Metadata'!$B$4:$J$197,8,FALSE)</f>
        <v>4405.4871092939093</v>
      </c>
      <c r="P87" s="592">
        <v>10497.297919649705</v>
      </c>
      <c r="Q87" s="593">
        <v>1</v>
      </c>
      <c r="R87" s="573">
        <v>0.33219404314420897</v>
      </c>
    </row>
    <row r="88" spans="1:18" ht="12.95" customHeight="1" x14ac:dyDescent="0.2">
      <c r="A88" s="585" t="s">
        <v>470</v>
      </c>
      <c r="B88" s="586" t="s">
        <v>706</v>
      </c>
      <c r="C88" s="589">
        <v>5569.5421022198079</v>
      </c>
      <c r="D88" s="587">
        <v>3616.948705503145</v>
      </c>
      <c r="E88" s="587">
        <v>2956.1960607005594</v>
      </c>
      <c r="F88" s="587">
        <v>2313.1340900057094</v>
      </c>
      <c r="G88" s="588">
        <v>1865.4248577491539</v>
      </c>
      <c r="H88" s="589">
        <v>5569.5421022198079</v>
      </c>
      <c r="I88" s="587">
        <v>3616.948705503145</v>
      </c>
      <c r="J88" s="587">
        <v>2956.1960607005594</v>
      </c>
      <c r="K88" s="587">
        <v>2313.1340900057094</v>
      </c>
      <c r="L88" s="588">
        <v>1865.4248577491539</v>
      </c>
      <c r="M88" s="587">
        <v>109.009665900863</v>
      </c>
      <c r="N88" s="590">
        <v>104.305752</v>
      </c>
      <c r="O88" s="591">
        <f>VLOOKUP(B88,'[3]3.1 Metadata'!$B$4:$J$197,8,FALSE)</f>
        <v>40777.608697051226</v>
      </c>
      <c r="P88" s="592">
        <v>42616.571138873252</v>
      </c>
      <c r="Q88" s="593">
        <v>0</v>
      </c>
      <c r="R88" s="573" t="s">
        <v>1357</v>
      </c>
    </row>
    <row r="89" spans="1:18" ht="12.95" customHeight="1" x14ac:dyDescent="0.2">
      <c r="A89" s="585" t="s">
        <v>472</v>
      </c>
      <c r="B89" s="586" t="s">
        <v>708</v>
      </c>
      <c r="C89" s="589">
        <v>3810.6059154601999</v>
      </c>
      <c r="D89" s="587">
        <v>2522.6076523826246</v>
      </c>
      <c r="E89" s="587">
        <v>2046.0964420238838</v>
      </c>
      <c r="F89" s="587">
        <v>1609.344965862123</v>
      </c>
      <c r="G89" s="588">
        <v>1274.1147130730346</v>
      </c>
      <c r="H89" s="589">
        <v>2703.9815938425313</v>
      </c>
      <c r="I89" s="587">
        <v>1391.0914899390893</v>
      </c>
      <c r="J89" s="587">
        <v>1028.7013807398439</v>
      </c>
      <c r="K89" s="587">
        <v>1033.4375060597604</v>
      </c>
      <c r="L89" s="588">
        <v>807.8043024184874</v>
      </c>
      <c r="M89" s="587">
        <v>382.74731060606098</v>
      </c>
      <c r="N89" s="590">
        <v>136.74049312254601</v>
      </c>
      <c r="O89" s="591">
        <f>VLOOKUP(B89,'[3]3.1 Metadata'!$B$4:$J$197,8,FALSE)</f>
        <v>9812.5958082731995</v>
      </c>
      <c r="P89" s="592">
        <v>27466.220618657586</v>
      </c>
      <c r="Q89" s="593">
        <v>1</v>
      </c>
      <c r="R89" s="573">
        <v>125.263374328613</v>
      </c>
    </row>
    <row r="90" spans="1:18" ht="12.95" customHeight="1" x14ac:dyDescent="0.2">
      <c r="A90" s="585" t="s">
        <v>473</v>
      </c>
      <c r="B90" s="586" t="s">
        <v>709</v>
      </c>
      <c r="C90" s="589">
        <v>1160.6365246209607</v>
      </c>
      <c r="D90" s="587">
        <v>873.90071478154277</v>
      </c>
      <c r="E90" s="587">
        <v>674.96305454684</v>
      </c>
      <c r="F90" s="587">
        <v>549.0338240338998</v>
      </c>
      <c r="G90" s="588">
        <v>383.26159646784845</v>
      </c>
      <c r="H90" s="589">
        <v>1160.6365246209607</v>
      </c>
      <c r="I90" s="587">
        <v>873.90071478154277</v>
      </c>
      <c r="J90" s="587">
        <v>674.96305454684</v>
      </c>
      <c r="K90" s="587">
        <v>549.0338240338998</v>
      </c>
      <c r="L90" s="588">
        <v>383.26159646784845</v>
      </c>
      <c r="M90" s="587">
        <v>101.99129838935001</v>
      </c>
      <c r="N90" s="590">
        <v>42.031367718905898</v>
      </c>
      <c r="O90" s="591">
        <f>VLOOKUP(B90,'[3]3.1 Metadata'!$B$4:$J$197,8,FALSE)</f>
        <v>1912.6478668034376</v>
      </c>
      <c r="P90" s="592">
        <v>4641.0803769190406</v>
      </c>
      <c r="Q90" s="593">
        <v>1</v>
      </c>
      <c r="R90" s="573">
        <v>42.548108077783098</v>
      </c>
    </row>
    <row r="91" spans="1:18" ht="12.95" customHeight="1" x14ac:dyDescent="0.2">
      <c r="A91" s="585" t="s">
        <v>476</v>
      </c>
      <c r="B91" s="586" t="s">
        <v>712</v>
      </c>
      <c r="C91" s="589">
        <v>1258.1202388945519</v>
      </c>
      <c r="D91" s="587">
        <v>934.551255343104</v>
      </c>
      <c r="E91" s="587">
        <v>725.40257125894152</v>
      </c>
      <c r="F91" s="587">
        <v>588.03920603884171</v>
      </c>
      <c r="G91" s="588">
        <v>416.03317148267342</v>
      </c>
      <c r="H91" s="589">
        <v>1258.1202388945519</v>
      </c>
      <c r="I91" s="587">
        <v>934.551255343104</v>
      </c>
      <c r="J91" s="587">
        <v>725.40257125894152</v>
      </c>
      <c r="K91" s="587">
        <v>588.03920603884171</v>
      </c>
      <c r="L91" s="588">
        <v>416.03317148267342</v>
      </c>
      <c r="M91" s="587">
        <v>69.789349180747607</v>
      </c>
      <c r="N91" s="590">
        <v>17.496303703007101</v>
      </c>
      <c r="O91" s="591">
        <f>VLOOKUP(B91,'[3]3.1 Metadata'!$B$4:$J$197,8,FALSE)</f>
        <v>1374.0321046742079</v>
      </c>
      <c r="P91" s="592">
        <v>5480.7426980281953</v>
      </c>
      <c r="Q91" s="593">
        <v>0</v>
      </c>
      <c r="R91" s="573" t="s">
        <v>1357</v>
      </c>
    </row>
    <row r="92" spans="1:18" ht="12.95" customHeight="1" x14ac:dyDescent="0.2">
      <c r="A92" s="585" t="s">
        <v>414</v>
      </c>
      <c r="B92" s="586" t="s">
        <v>649</v>
      </c>
      <c r="C92" s="589">
        <v>1152.8953701626449</v>
      </c>
      <c r="D92" s="587">
        <v>869.08447233565357</v>
      </c>
      <c r="E92" s="587">
        <v>670.95766664609437</v>
      </c>
      <c r="F92" s="587">
        <v>545.936417569078</v>
      </c>
      <c r="G92" s="588">
        <v>380.6592148708562</v>
      </c>
      <c r="H92" s="589">
        <v>700.78933286074403</v>
      </c>
      <c r="I92" s="587">
        <v>793.53647654180475</v>
      </c>
      <c r="J92" s="587">
        <v>855.76073853121932</v>
      </c>
      <c r="K92" s="587">
        <v>769.3700443691904</v>
      </c>
      <c r="L92" s="588">
        <v>668.62342730615853</v>
      </c>
      <c r="M92" s="587">
        <v>4061.1489631336399</v>
      </c>
      <c r="N92" s="590">
        <v>1458.7610110793701</v>
      </c>
      <c r="O92" s="591">
        <f>VLOOKUP(B92,'[3]3.1 Metadata'!$B$4:$J$197,8,FALSE)</f>
        <v>1643.1213887653946</v>
      </c>
      <c r="P92" s="592">
        <v>4574.4030270768744</v>
      </c>
      <c r="Q92" s="593">
        <v>0</v>
      </c>
      <c r="R92" s="573">
        <v>1489.0217586374799</v>
      </c>
    </row>
    <row r="93" spans="1:18" ht="12.95" customHeight="1" x14ac:dyDescent="0.2">
      <c r="A93" s="585" t="s">
        <v>474</v>
      </c>
      <c r="B93" s="586" t="s">
        <v>710</v>
      </c>
      <c r="C93" s="589">
        <v>905.0201963236791</v>
      </c>
      <c r="D93" s="587">
        <v>714.86626884238558</v>
      </c>
      <c r="E93" s="587">
        <v>542.70338267127227</v>
      </c>
      <c r="F93" s="587">
        <v>446.75609891610395</v>
      </c>
      <c r="G93" s="588">
        <v>297.32981042307063</v>
      </c>
      <c r="H93" s="589">
        <v>905.0201963236791</v>
      </c>
      <c r="I93" s="587">
        <v>714.86626884238558</v>
      </c>
      <c r="J93" s="587">
        <v>542.70338267127227</v>
      </c>
      <c r="K93" s="587">
        <v>446.75609891610395</v>
      </c>
      <c r="L93" s="588">
        <v>297.32981042307063</v>
      </c>
      <c r="M93" s="587">
        <v>1.4385065442138201</v>
      </c>
      <c r="N93" s="590">
        <v>0.94462221273244895</v>
      </c>
      <c r="O93" s="591">
        <f>VLOOKUP(B93,'[3]3.1 Metadata'!$B$4:$J$197,8,FALSE)</f>
        <v>1601.8618685528538</v>
      </c>
      <c r="P93" s="592">
        <v>2439.3649300791171</v>
      </c>
      <c r="Q93" s="593">
        <v>0</v>
      </c>
      <c r="R93" s="573" t="s">
        <v>1357</v>
      </c>
    </row>
    <row r="94" spans="1:18" ht="12.95" customHeight="1" x14ac:dyDescent="0.2">
      <c r="A94" s="585" t="s">
        <v>528</v>
      </c>
      <c r="B94" s="586" t="s">
        <v>764</v>
      </c>
      <c r="C94" s="589">
        <v>4083.0169600235499</v>
      </c>
      <c r="D94" s="587">
        <v>2692.0911115513791</v>
      </c>
      <c r="E94" s="587">
        <v>2187.0459486897007</v>
      </c>
      <c r="F94" s="587">
        <v>1718.3426270072239</v>
      </c>
      <c r="G94" s="588">
        <v>1365.6924606824434</v>
      </c>
      <c r="H94" s="589">
        <v>4083.0169600235499</v>
      </c>
      <c r="I94" s="587">
        <v>2692.0911115513791</v>
      </c>
      <c r="J94" s="587">
        <v>2187.0459486897007</v>
      </c>
      <c r="K94" s="587">
        <v>1718.3426270072239</v>
      </c>
      <c r="L94" s="588">
        <v>1365.6924606824434</v>
      </c>
      <c r="M94" s="587">
        <v>2.7</v>
      </c>
      <c r="N94" s="590">
        <v>1.9966749878175001</v>
      </c>
      <c r="O94" s="591">
        <f>VLOOKUP(B94,'[3]3.1 Metadata'!$B$4:$J$197,8,FALSE)</f>
        <v>22046.689912079622</v>
      </c>
      <c r="P94" s="592">
        <v>29812.59500209444</v>
      </c>
      <c r="Q94" s="593">
        <v>0</v>
      </c>
      <c r="R94" s="573" t="s">
        <v>1357</v>
      </c>
    </row>
    <row r="95" spans="1:18" ht="12.95" customHeight="1" x14ac:dyDescent="0.2">
      <c r="A95" s="585" t="s">
        <v>523</v>
      </c>
      <c r="B95" s="586" t="s">
        <v>759</v>
      </c>
      <c r="C95" s="589">
        <v>5619.2502374572541</v>
      </c>
      <c r="D95" s="587">
        <v>3647.875156089518</v>
      </c>
      <c r="E95" s="587">
        <v>2981.9157856486663</v>
      </c>
      <c r="F95" s="587">
        <v>2333.0234101669043</v>
      </c>
      <c r="G95" s="588">
        <v>1882.1354836718508</v>
      </c>
      <c r="H95" s="589">
        <v>10873.083093302204</v>
      </c>
      <c r="I95" s="587">
        <v>4843.2245629826311</v>
      </c>
      <c r="J95" s="587">
        <v>2981.9157856486663</v>
      </c>
      <c r="K95" s="587">
        <v>4711.1450317254394</v>
      </c>
      <c r="L95" s="588">
        <v>2952.7832627118669</v>
      </c>
      <c r="M95" s="587">
        <v>1165.3575000000001</v>
      </c>
      <c r="N95" s="590">
        <v>864.63056700000004</v>
      </c>
      <c r="O95" s="591">
        <f>VLOOKUP(B95,'[3]3.1 Metadata'!$B$4:$J$197,8,FALSE)</f>
        <v>31936.796353472808</v>
      </c>
      <c r="P95" s="592">
        <v>43044.725200528548</v>
      </c>
      <c r="Q95" s="593">
        <v>0</v>
      </c>
      <c r="R95" s="573">
        <v>970.15242799999999</v>
      </c>
    </row>
    <row r="96" spans="1:18" ht="12.95" customHeight="1" x14ac:dyDescent="0.2">
      <c r="A96" s="585" t="s">
        <v>475</v>
      </c>
      <c r="B96" s="586" t="s">
        <v>711</v>
      </c>
      <c r="C96" s="589">
        <v>6654.539904416104</v>
      </c>
      <c r="D96" s="587">
        <v>4291.9917493763569</v>
      </c>
      <c r="E96" s="587">
        <v>3517.5899836165572</v>
      </c>
      <c r="F96" s="587">
        <v>2747.2656171489443</v>
      </c>
      <c r="G96" s="588">
        <v>2230.1738533178295</v>
      </c>
      <c r="H96" s="589">
        <v>6654.539904416104</v>
      </c>
      <c r="I96" s="587">
        <v>4291.9917493763569</v>
      </c>
      <c r="J96" s="587">
        <v>3517.5899836165572</v>
      </c>
      <c r="K96" s="587">
        <v>2747.2656171489443</v>
      </c>
      <c r="L96" s="588">
        <v>2230.1738533178295</v>
      </c>
      <c r="M96" s="587">
        <v>0.30361116303575503</v>
      </c>
      <c r="N96" s="590">
        <v>0.189148031375829</v>
      </c>
      <c r="O96" s="591">
        <f>VLOOKUP(B96,'[3]3.1 Metadata'!$B$4:$J$197,8,FALSE)</f>
        <v>32373.2511220507</v>
      </c>
      <c r="P96" s="592">
        <v>51962.047763139271</v>
      </c>
      <c r="Q96" s="593">
        <v>0</v>
      </c>
      <c r="R96" s="573" t="s">
        <v>1357</v>
      </c>
    </row>
    <row r="97" spans="1:18" ht="12.95" customHeight="1" x14ac:dyDescent="0.2">
      <c r="A97" s="585" t="s">
        <v>1068</v>
      </c>
      <c r="B97" s="586" t="s">
        <v>713</v>
      </c>
      <c r="C97" s="589">
        <v>1576.1652513168815</v>
      </c>
      <c r="D97" s="587">
        <v>1132.4263780757681</v>
      </c>
      <c r="E97" s="587">
        <v>889.96376836571312</v>
      </c>
      <c r="F97" s="587">
        <v>715.29602320814979</v>
      </c>
      <c r="G97" s="588">
        <v>522.95191232421848</v>
      </c>
      <c r="H97" s="589">
        <v>1200.793755486892</v>
      </c>
      <c r="I97" s="587">
        <v>953.89301638305403</v>
      </c>
      <c r="J97" s="587">
        <v>927.46269582287505</v>
      </c>
      <c r="K97" s="587">
        <v>918.33611563008265</v>
      </c>
      <c r="L97" s="588">
        <v>1119.5308788165655</v>
      </c>
      <c r="M97" s="587">
        <v>8796.7892795341704</v>
      </c>
      <c r="N97" s="590">
        <v>2783.0524568921901</v>
      </c>
      <c r="O97" s="591">
        <f>VLOOKUP(B97,'[3]3.1 Metadata'!$B$4:$J$197,8,FALSE)</f>
        <v>2635.8000150335856</v>
      </c>
      <c r="P97" s="592">
        <v>8220.178872959299</v>
      </c>
      <c r="Q97" s="593">
        <v>0</v>
      </c>
      <c r="R97" s="573">
        <v>3167.8066039595701</v>
      </c>
    </row>
    <row r="98" spans="1:18" ht="12.95" customHeight="1" x14ac:dyDescent="0.2">
      <c r="A98" s="585" t="s">
        <v>479</v>
      </c>
      <c r="B98" s="586" t="s">
        <v>715</v>
      </c>
      <c r="C98" s="589">
        <v>2384.1427848810663</v>
      </c>
      <c r="D98" s="587">
        <v>1635.1182844872619</v>
      </c>
      <c r="E98" s="587">
        <v>1308.0233038573119</v>
      </c>
      <c r="F98" s="587">
        <v>1038.5856370982465</v>
      </c>
      <c r="G98" s="588">
        <v>794.57365497939304</v>
      </c>
      <c r="H98" s="589">
        <v>3303.4580767772482</v>
      </c>
      <c r="I98" s="587">
        <v>2142.339084960618</v>
      </c>
      <c r="J98" s="587">
        <v>1884.3290123086592</v>
      </c>
      <c r="K98" s="587">
        <v>1664.7988449322147</v>
      </c>
      <c r="L98" s="588">
        <v>1305.9854888398088</v>
      </c>
      <c r="M98" s="587">
        <v>1507.5</v>
      </c>
      <c r="N98" s="590">
        <v>775.81064158690504</v>
      </c>
      <c r="O98" s="591">
        <f>VLOOKUP(B98,'[3]3.1 Metadata'!$B$4:$J$197,8,FALSE)</f>
        <v>7578.1723680817076</v>
      </c>
      <c r="P98" s="592">
        <v>15179.580207755822</v>
      </c>
      <c r="Q98" s="593">
        <v>0</v>
      </c>
      <c r="R98" s="573">
        <v>798.10619458694998</v>
      </c>
    </row>
    <row r="99" spans="1:18" ht="12.95" customHeight="1" x14ac:dyDescent="0.2">
      <c r="A99" s="585" t="s">
        <v>481</v>
      </c>
      <c r="B99" s="586" t="s">
        <v>717</v>
      </c>
      <c r="C99" s="589">
        <v>799.66703000957045</v>
      </c>
      <c r="D99" s="587">
        <v>649.31966411526378</v>
      </c>
      <c r="E99" s="587">
        <v>488.19209499034241</v>
      </c>
      <c r="F99" s="587">
        <v>404.60197575683458</v>
      </c>
      <c r="G99" s="588">
        <v>261.91272338818044</v>
      </c>
      <c r="H99" s="589">
        <v>799.66703000957045</v>
      </c>
      <c r="I99" s="587">
        <v>649.31966411526378</v>
      </c>
      <c r="J99" s="587">
        <v>488.19209499034241</v>
      </c>
      <c r="K99" s="587">
        <v>404.60197575683458</v>
      </c>
      <c r="L99" s="588">
        <v>261.91272338818044</v>
      </c>
      <c r="M99" s="587">
        <v>186.42974455107199</v>
      </c>
      <c r="N99" s="590">
        <v>0.43888742078216197</v>
      </c>
      <c r="O99" s="591">
        <f>VLOOKUP(B99,'[3]3.1 Metadata'!$B$4:$J$197,8,FALSE)</f>
        <v>672.34049922084091</v>
      </c>
      <c r="P99" s="592">
        <v>1531.920185870516</v>
      </c>
      <c r="Q99" s="593">
        <v>0</v>
      </c>
      <c r="R99" s="573">
        <v>0.51364771891203898</v>
      </c>
    </row>
    <row r="100" spans="1:18" ht="12.95" customHeight="1" x14ac:dyDescent="0.2">
      <c r="A100" s="585" t="s">
        <v>482</v>
      </c>
      <c r="B100" s="586" t="s">
        <v>718</v>
      </c>
      <c r="C100" s="589">
        <v>2458.0160124162576</v>
      </c>
      <c r="D100" s="587">
        <v>1681.079306965971</v>
      </c>
      <c r="E100" s="587">
        <v>1346.2464052502346</v>
      </c>
      <c r="F100" s="587">
        <v>1068.1439431334602</v>
      </c>
      <c r="G100" s="588">
        <v>819.40797767417985</v>
      </c>
      <c r="H100" s="589">
        <v>2458.0160124162576</v>
      </c>
      <c r="I100" s="587">
        <v>1681.079306965971</v>
      </c>
      <c r="J100" s="587">
        <v>1346.2464052502346</v>
      </c>
      <c r="K100" s="587">
        <v>1068.1439431334602</v>
      </c>
      <c r="L100" s="588">
        <v>819.40797767417985</v>
      </c>
      <c r="M100" s="587">
        <v>1.3982628973692801</v>
      </c>
      <c r="N100" s="590">
        <v>0.67932919287590499</v>
      </c>
      <c r="O100" s="591">
        <f>VLOOKUP(B100,'[3]3.1 Metadata'!$B$4:$J$197,8,FALSE)</f>
        <v>7685.9481324831786</v>
      </c>
      <c r="P100" s="592">
        <v>15815.876907796799</v>
      </c>
      <c r="Q100" s="593">
        <v>0</v>
      </c>
      <c r="R100" s="573" t="s">
        <v>1357</v>
      </c>
    </row>
    <row r="101" spans="1:18" ht="12.95" customHeight="1" x14ac:dyDescent="0.2">
      <c r="A101" s="585" t="s">
        <v>529</v>
      </c>
      <c r="B101" s="586" t="s">
        <v>765</v>
      </c>
      <c r="C101" s="589">
        <v>2461.2480937518994</v>
      </c>
      <c r="D101" s="587">
        <v>1683.0901811063989</v>
      </c>
      <c r="E101" s="587">
        <v>1347.9187319743316</v>
      </c>
      <c r="F101" s="587">
        <v>1069.4371700904669</v>
      </c>
      <c r="G101" s="588">
        <v>820.49452219840396</v>
      </c>
      <c r="H101" s="589">
        <v>2461.2480937518994</v>
      </c>
      <c r="I101" s="587">
        <v>1683.0901811063989</v>
      </c>
      <c r="J101" s="587">
        <v>1347.9187319743316</v>
      </c>
      <c r="K101" s="587">
        <v>1069.4371700904669</v>
      </c>
      <c r="L101" s="588">
        <v>820.49452219840396</v>
      </c>
      <c r="M101" s="587">
        <v>2.7</v>
      </c>
      <c r="N101" s="590">
        <v>1.9752889605302699</v>
      </c>
      <c r="O101" s="591">
        <f>VLOOKUP(B101,'[3]3.1 Metadata'!$B$4:$J$197,8,FALSE)</f>
        <v>11591.080475699857</v>
      </c>
      <c r="P101" s="592">
        <v>15843.71598775514</v>
      </c>
      <c r="Q101" s="593">
        <v>0</v>
      </c>
      <c r="R101" s="573" t="s">
        <v>1357</v>
      </c>
    </row>
    <row r="102" spans="1:18" ht="12.95" customHeight="1" x14ac:dyDescent="0.2">
      <c r="A102" s="585" t="s">
        <v>547</v>
      </c>
      <c r="B102" s="586" t="s">
        <v>783</v>
      </c>
      <c r="C102" s="589">
        <v>2203.40962536385</v>
      </c>
      <c r="D102" s="587">
        <v>1522.6732068268634</v>
      </c>
      <c r="E102" s="587">
        <v>1214.5092919238423</v>
      </c>
      <c r="F102" s="587">
        <v>966.27031776045135</v>
      </c>
      <c r="G102" s="588">
        <v>733.81570849653804</v>
      </c>
      <c r="H102" s="589">
        <v>1578.2176350157188</v>
      </c>
      <c r="I102" s="587">
        <v>1042.2466869959869</v>
      </c>
      <c r="J102" s="587">
        <v>898.79523426589276</v>
      </c>
      <c r="K102" s="587">
        <v>750.11115539218963</v>
      </c>
      <c r="L102" s="588">
        <v>664.12445514878175</v>
      </c>
      <c r="M102" s="587">
        <v>178.74492504584799</v>
      </c>
      <c r="N102" s="590">
        <v>50.545392618937697</v>
      </c>
      <c r="O102" s="591">
        <f>VLOOKUP(B102,'[3]3.1 Metadata'!$B$4:$J$197,8,FALSE)</f>
        <v>3852.2656028741512</v>
      </c>
      <c r="P102" s="592">
        <v>13622.860448435695</v>
      </c>
      <c r="Q102" s="593">
        <v>1</v>
      </c>
      <c r="R102" s="573">
        <v>56.266994894861703</v>
      </c>
    </row>
    <row r="103" spans="1:18" ht="12.95" customHeight="1" x14ac:dyDescent="0.2">
      <c r="A103" s="585" t="s">
        <v>480</v>
      </c>
      <c r="B103" s="586" t="s">
        <v>716</v>
      </c>
      <c r="C103" s="589">
        <v>934.48993215514918</v>
      </c>
      <c r="D103" s="587">
        <v>733.20118172197499</v>
      </c>
      <c r="E103" s="587">
        <v>557.95146019939057</v>
      </c>
      <c r="F103" s="587">
        <v>458.54758954873586</v>
      </c>
      <c r="G103" s="588">
        <v>307.23679504778067</v>
      </c>
      <c r="H103" s="589">
        <v>934.48993215514918</v>
      </c>
      <c r="I103" s="587">
        <v>733.20118172197499</v>
      </c>
      <c r="J103" s="587">
        <v>557.95146019939057</v>
      </c>
      <c r="K103" s="587">
        <v>458.54758954873586</v>
      </c>
      <c r="L103" s="588">
        <v>307.23679504778067</v>
      </c>
      <c r="M103" s="587">
        <v>14.448427054833299</v>
      </c>
      <c r="N103" s="590">
        <v>5.9729896600498096</v>
      </c>
      <c r="O103" s="591">
        <f>VLOOKUP(B103,'[3]3.1 Metadata'!$B$4:$J$197,8,FALSE)</f>
        <v>1113.3721403358106</v>
      </c>
      <c r="P103" s="592">
        <v>2693.198372671171</v>
      </c>
      <c r="Q103" s="593">
        <v>0</v>
      </c>
      <c r="R103" s="573" t="s">
        <v>1357</v>
      </c>
    </row>
    <row r="104" spans="1:18" ht="12.95" customHeight="1" x14ac:dyDescent="0.2">
      <c r="A104" s="585" t="s">
        <v>483</v>
      </c>
      <c r="B104" s="586" t="s">
        <v>719</v>
      </c>
      <c r="C104" s="589">
        <v>5096.3481681013964</v>
      </c>
      <c r="D104" s="587">
        <v>3322.5460136423535</v>
      </c>
      <c r="E104" s="587">
        <v>2711.3585150050267</v>
      </c>
      <c r="F104" s="587">
        <v>2123.7987707655184</v>
      </c>
      <c r="G104" s="588">
        <v>1706.3489482592888</v>
      </c>
      <c r="H104" s="589">
        <v>3494.6971233106169</v>
      </c>
      <c r="I104" s="587">
        <v>2617.0556030644721</v>
      </c>
      <c r="J104" s="587">
        <v>1979.4320676370241</v>
      </c>
      <c r="K104" s="587">
        <v>1737.2100609191655</v>
      </c>
      <c r="L104" s="588">
        <v>1399.3335037776935</v>
      </c>
      <c r="M104" s="587">
        <v>0</v>
      </c>
      <c r="N104" s="590">
        <v>0.45371600000000001</v>
      </c>
      <c r="O104" s="591">
        <f>VLOOKUP(B104,'[3]3.1 Metadata'!$B$4:$J$197,8,FALSE)</f>
        <v>19575.768481407049</v>
      </c>
      <c r="P104" s="592">
        <v>38540.781454233853</v>
      </c>
      <c r="Q104" s="593">
        <v>0</v>
      </c>
      <c r="R104" s="573">
        <v>0.50671299999999997</v>
      </c>
    </row>
    <row r="105" spans="1:18" ht="12.95" customHeight="1" x14ac:dyDescent="0.2">
      <c r="A105" s="585" t="s">
        <v>484</v>
      </c>
      <c r="B105" s="586" t="s">
        <v>720</v>
      </c>
      <c r="C105" s="589">
        <v>14245.058310455632</v>
      </c>
      <c r="D105" s="587">
        <v>9014.5143563498459</v>
      </c>
      <c r="E105" s="587">
        <v>7445.0365612103315</v>
      </c>
      <c r="F105" s="587">
        <v>5784.399278389852</v>
      </c>
      <c r="G105" s="588">
        <v>4781.9153949542106</v>
      </c>
      <c r="H105" s="589">
        <v>8470.510862973606</v>
      </c>
      <c r="I105" s="587">
        <v>5757.9692295673321</v>
      </c>
      <c r="J105" s="587">
        <v>4164.3413452018494</v>
      </c>
      <c r="K105" s="587">
        <v>3396.7517627966959</v>
      </c>
      <c r="L105" s="588">
        <v>2834.8859325883036</v>
      </c>
      <c r="M105" s="587">
        <v>0.89327599999999996</v>
      </c>
      <c r="N105" s="590">
        <v>0.86188799999999999</v>
      </c>
      <c r="O105" s="591">
        <f>VLOOKUP(B105,'[3]3.1 Metadata'!$B$4:$J$197,8,FALSE)</f>
        <v>113218.71334967784</v>
      </c>
      <c r="P105" s="592">
        <v>117341.91506435387</v>
      </c>
      <c r="Q105" s="593">
        <v>0</v>
      </c>
      <c r="R105" s="573">
        <v>0</v>
      </c>
    </row>
    <row r="106" spans="1:18" ht="12.95" customHeight="1" x14ac:dyDescent="0.2">
      <c r="A106" s="585" t="s">
        <v>478</v>
      </c>
      <c r="B106" s="586" t="s">
        <v>714</v>
      </c>
      <c r="C106" s="589">
        <v>4323.4183971789535</v>
      </c>
      <c r="D106" s="587">
        <v>2841.6594494414485</v>
      </c>
      <c r="E106" s="587">
        <v>2311.4332106787338</v>
      </c>
      <c r="F106" s="587">
        <v>1814.5325389392503</v>
      </c>
      <c r="G106" s="588">
        <v>1446.5093826690149</v>
      </c>
      <c r="H106" s="589">
        <v>3802.3286836645711</v>
      </c>
      <c r="I106" s="587">
        <v>2446.9495757160662</v>
      </c>
      <c r="J106" s="587">
        <v>2281.1981093382287</v>
      </c>
      <c r="K106" s="587">
        <v>1926.3008254721678</v>
      </c>
      <c r="L106" s="588">
        <v>1348.9083299818021</v>
      </c>
      <c r="M106" s="587">
        <v>0</v>
      </c>
      <c r="N106" s="590">
        <v>0.50225799999999998</v>
      </c>
      <c r="O106" s="591">
        <f>VLOOKUP(B106,'[3]3.1 Metadata'!$B$4:$J$197,8,FALSE)</f>
        <v>17926.841589918971</v>
      </c>
      <c r="P106" s="592">
        <v>31883.25911480323</v>
      </c>
      <c r="Q106" s="593">
        <v>0</v>
      </c>
      <c r="R106" s="573">
        <v>0.57258900000000001</v>
      </c>
    </row>
    <row r="107" spans="1:18" ht="12.95" customHeight="1" x14ac:dyDescent="0.2">
      <c r="A107" s="585" t="s">
        <v>499</v>
      </c>
      <c r="B107" s="586" t="s">
        <v>735</v>
      </c>
      <c r="C107" s="589">
        <v>1535.0346877862576</v>
      </c>
      <c r="D107" s="587">
        <v>1106.8365559160088</v>
      </c>
      <c r="E107" s="587">
        <v>868.68220598331754</v>
      </c>
      <c r="F107" s="587">
        <v>698.83877848224665</v>
      </c>
      <c r="G107" s="588">
        <v>509.12485045865492</v>
      </c>
      <c r="H107" s="589">
        <v>1535.0346877862576</v>
      </c>
      <c r="I107" s="587">
        <v>1106.8365559160088</v>
      </c>
      <c r="J107" s="587">
        <v>868.68220598331754</v>
      </c>
      <c r="K107" s="587">
        <v>698.83877848224665</v>
      </c>
      <c r="L107" s="588">
        <v>509.12485045865492</v>
      </c>
      <c r="M107" s="587">
        <v>9.6170760995074396</v>
      </c>
      <c r="N107" s="590">
        <v>3.9552116157327499</v>
      </c>
      <c r="O107" s="591">
        <f>VLOOKUP(B107,'[3]3.1 Metadata'!$B$4:$J$197,8,FALSE)</f>
        <v>3235.0006604823802</v>
      </c>
      <c r="P107" s="592">
        <v>7865.9065239828797</v>
      </c>
      <c r="Q107" s="593">
        <v>1</v>
      </c>
      <c r="R107" s="573" t="s">
        <v>1357</v>
      </c>
    </row>
    <row r="108" spans="1:18" ht="12.95" customHeight="1" x14ac:dyDescent="0.2">
      <c r="A108" s="585" t="s">
        <v>524</v>
      </c>
      <c r="B108" s="586" t="s">
        <v>760</v>
      </c>
      <c r="C108" s="589">
        <v>2198.1324894428444</v>
      </c>
      <c r="D108" s="587">
        <v>1519.3899799965072</v>
      </c>
      <c r="E108" s="587">
        <v>1211.7788236865267</v>
      </c>
      <c r="F108" s="587">
        <v>964.15881940378085</v>
      </c>
      <c r="G108" s="588">
        <v>732.04166801205974</v>
      </c>
      <c r="H108" s="589">
        <v>822.70003580261709</v>
      </c>
      <c r="I108" s="587">
        <v>710.32877541154392</v>
      </c>
      <c r="J108" s="587">
        <v>642.58095346611844</v>
      </c>
      <c r="K108" s="587">
        <v>577.45257637529778</v>
      </c>
      <c r="L108" s="588">
        <v>482.59014633214116</v>
      </c>
      <c r="M108" s="587">
        <v>17.573468866487499</v>
      </c>
      <c r="N108" s="590">
        <v>5.8142090577805998</v>
      </c>
      <c r="O108" s="591">
        <f>VLOOKUP(B108,'[3]3.1 Metadata'!$B$4:$J$197,8,FALSE)</f>
        <v>4491.688826938198</v>
      </c>
      <c r="P108" s="592">
        <v>13577.406577199272</v>
      </c>
      <c r="Q108" s="593">
        <v>0</v>
      </c>
      <c r="R108" s="573">
        <v>6.6108669286680302</v>
      </c>
    </row>
    <row r="109" spans="1:18" ht="12.95" customHeight="1" x14ac:dyDescent="0.2">
      <c r="A109" s="585" t="s">
        <v>485</v>
      </c>
      <c r="B109" s="586" t="s">
        <v>721</v>
      </c>
      <c r="C109" s="589">
        <v>817.6796339322068</v>
      </c>
      <c r="D109" s="587">
        <v>660.52639923989318</v>
      </c>
      <c r="E109" s="587">
        <v>497.51208288118551</v>
      </c>
      <c r="F109" s="587">
        <v>411.80921547006824</v>
      </c>
      <c r="G109" s="588">
        <v>267.96810817795472</v>
      </c>
      <c r="H109" s="589">
        <v>817.6796339322068</v>
      </c>
      <c r="I109" s="587">
        <v>660.52639923989318</v>
      </c>
      <c r="J109" s="587">
        <v>497.51208288118551</v>
      </c>
      <c r="K109" s="587">
        <v>411.80921547006824</v>
      </c>
      <c r="L109" s="588">
        <v>267.96810817795472</v>
      </c>
      <c r="M109" s="587">
        <v>3618.3218581607198</v>
      </c>
      <c r="N109" s="590">
        <v>1121.67563641425</v>
      </c>
      <c r="O109" s="591">
        <f>VLOOKUP(B109,'[3]3.1 Metadata'!$B$4:$J$197,8,FALSE)</f>
        <v>522.98952427140796</v>
      </c>
      <c r="P109" s="592">
        <v>1687.0692272422193</v>
      </c>
      <c r="Q109" s="593">
        <v>1</v>
      </c>
      <c r="R109" s="573">
        <v>1058.8674176838499</v>
      </c>
    </row>
    <row r="110" spans="1:18" ht="12.95" customHeight="1" x14ac:dyDescent="0.2">
      <c r="A110" s="585" t="s">
        <v>488</v>
      </c>
      <c r="B110" s="586" t="s">
        <v>724</v>
      </c>
      <c r="C110" s="589">
        <v>2982.7488049957192</v>
      </c>
      <c r="D110" s="587">
        <v>2007.5474535427745</v>
      </c>
      <c r="E110" s="587">
        <v>1617.7509191880006</v>
      </c>
      <c r="F110" s="587">
        <v>1278.101095234163</v>
      </c>
      <c r="G110" s="588">
        <v>995.80995622922728</v>
      </c>
      <c r="H110" s="589">
        <v>2982.7488049957192</v>
      </c>
      <c r="I110" s="587">
        <v>2007.5474535427745</v>
      </c>
      <c r="J110" s="587">
        <v>1617.7509191880006</v>
      </c>
      <c r="K110" s="587">
        <v>1278.101095234163</v>
      </c>
      <c r="L110" s="588">
        <v>995.80995622922728</v>
      </c>
      <c r="M110" s="587">
        <v>15.382041922683101</v>
      </c>
      <c r="N110" s="590">
        <v>7.9888876775433504</v>
      </c>
      <c r="O110" s="591">
        <f>VLOOKUP(B110,'[3]3.1 Metadata'!$B$4:$J$197,8,FALSE)</f>
        <v>10561.613511350777</v>
      </c>
      <c r="P110" s="592">
        <v>20335.589332200383</v>
      </c>
      <c r="Q110" s="593">
        <v>0</v>
      </c>
      <c r="R110" s="573">
        <v>9.7935543060302699</v>
      </c>
    </row>
    <row r="111" spans="1:18" ht="12.95" customHeight="1" x14ac:dyDescent="0.2">
      <c r="A111" s="585" t="s">
        <v>494</v>
      </c>
      <c r="B111" s="586" t="s">
        <v>730</v>
      </c>
      <c r="C111" s="589">
        <v>2927.8849534510409</v>
      </c>
      <c r="D111" s="587">
        <v>1973.4133186437371</v>
      </c>
      <c r="E111" s="587">
        <v>1589.3635503079893</v>
      </c>
      <c r="F111" s="587">
        <v>1256.1488593790882</v>
      </c>
      <c r="G111" s="588">
        <v>977.36610804498014</v>
      </c>
      <c r="H111" s="589">
        <v>1555.3661517704622</v>
      </c>
      <c r="I111" s="587">
        <v>1168.4774301786551</v>
      </c>
      <c r="J111" s="587">
        <v>939.73626357684054</v>
      </c>
      <c r="K111" s="587">
        <v>745.60694039946463</v>
      </c>
      <c r="L111" s="588">
        <v>561.96966580364176</v>
      </c>
      <c r="M111" s="587">
        <v>19.263633333333299</v>
      </c>
      <c r="N111" s="590">
        <v>9.6501649999999994</v>
      </c>
      <c r="O111" s="591">
        <f>VLOOKUP(B111,'[3]3.1 Metadata'!$B$4:$J$197,8,FALSE)</f>
        <v>9950.4500804845866</v>
      </c>
      <c r="P111" s="592">
        <v>19863.027230148098</v>
      </c>
      <c r="Q111" s="593">
        <v>1</v>
      </c>
      <c r="R111" s="573">
        <v>10.636293999999999</v>
      </c>
    </row>
    <row r="112" spans="1:18" ht="12.95" customHeight="1" x14ac:dyDescent="0.2">
      <c r="A112" s="585" t="s">
        <v>491</v>
      </c>
      <c r="B112" s="586" t="s">
        <v>727</v>
      </c>
      <c r="C112" s="589">
        <v>1111.7256537113044</v>
      </c>
      <c r="D112" s="587">
        <v>843.47029076546642</v>
      </c>
      <c r="E112" s="587">
        <v>649.6558459629814</v>
      </c>
      <c r="F112" s="587">
        <v>529.46350689691349</v>
      </c>
      <c r="G112" s="588">
        <v>366.81899077724387</v>
      </c>
      <c r="H112" s="589">
        <v>1111.7256537113044</v>
      </c>
      <c r="I112" s="587">
        <v>843.47029076546642</v>
      </c>
      <c r="J112" s="587">
        <v>649.6558459629814</v>
      </c>
      <c r="K112" s="587">
        <v>529.46350689691349</v>
      </c>
      <c r="L112" s="588">
        <v>366.81899077724387</v>
      </c>
      <c r="M112" s="587">
        <v>0</v>
      </c>
      <c r="N112" s="590">
        <v>0.96523914920145804</v>
      </c>
      <c r="O112" s="591">
        <f>VLOOKUP(B112,'[3]3.1 Metadata'!$B$4:$J$197,8,FALSE)</f>
        <v>4073.109829735844</v>
      </c>
      <c r="P112" s="592">
        <v>4219.7934399009055</v>
      </c>
      <c r="Q112" s="593">
        <v>0</v>
      </c>
      <c r="R112" s="573" t="s">
        <v>1357</v>
      </c>
    </row>
    <row r="113" spans="1:18" ht="12.95" customHeight="1" x14ac:dyDescent="0.2">
      <c r="A113" s="585" t="s">
        <v>1360</v>
      </c>
      <c r="B113" s="586" t="s">
        <v>792</v>
      </c>
      <c r="C113" s="589">
        <v>2661.1125475535741</v>
      </c>
      <c r="D113" s="587">
        <v>1807.4379991233889</v>
      </c>
      <c r="E113" s="587">
        <v>1451.3315587506256</v>
      </c>
      <c r="F113" s="587">
        <v>1149.407341804116</v>
      </c>
      <c r="G113" s="588">
        <v>887.68392905846849</v>
      </c>
      <c r="H113" s="589">
        <v>3368.8994341357852</v>
      </c>
      <c r="I113" s="587">
        <v>2313.0074357533663</v>
      </c>
      <c r="J113" s="587">
        <v>1910.7758108441817</v>
      </c>
      <c r="K113" s="587">
        <v>1347.6955081576434</v>
      </c>
      <c r="L113" s="588">
        <v>950.89063031660442</v>
      </c>
      <c r="M113" s="587">
        <v>54.947200000000002</v>
      </c>
      <c r="N113" s="590">
        <v>18.989276394476502</v>
      </c>
      <c r="O113" s="591">
        <f>VLOOKUP(B113,'[3]3.1 Metadata'!$B$4:$J$197,8,FALSE)</f>
        <v>6070.3880535827466</v>
      </c>
      <c r="P113" s="592">
        <v>17565.220471215209</v>
      </c>
      <c r="Q113" s="593">
        <v>0</v>
      </c>
      <c r="R113" s="573">
        <v>22.3308046027269</v>
      </c>
    </row>
    <row r="114" spans="1:18" ht="12.95" customHeight="1" x14ac:dyDescent="0.2">
      <c r="A114" s="585" t="s">
        <v>489</v>
      </c>
      <c r="B114" s="586" t="s">
        <v>725</v>
      </c>
      <c r="C114" s="589">
        <v>902.75881529006733</v>
      </c>
      <c r="D114" s="587">
        <v>713.45932632766687</v>
      </c>
      <c r="E114" s="587">
        <v>541.53331065168175</v>
      </c>
      <c r="F114" s="587">
        <v>445.85127053803046</v>
      </c>
      <c r="G114" s="588">
        <v>296.56959094710646</v>
      </c>
      <c r="H114" s="589">
        <v>1233.9616975515153</v>
      </c>
      <c r="I114" s="587">
        <v>745.43160834720447</v>
      </c>
      <c r="J114" s="587">
        <v>499.70884619340228</v>
      </c>
      <c r="K114" s="587">
        <v>407.02734818687071</v>
      </c>
      <c r="L114" s="588">
        <v>307.74703022127534</v>
      </c>
      <c r="M114" s="587">
        <v>585.91101318036897</v>
      </c>
      <c r="N114" s="590">
        <v>212.83684184670901</v>
      </c>
      <c r="O114" s="591">
        <f>VLOOKUP(B114,'[3]3.1 Metadata'!$B$4:$J$197,8,FALSE)</f>
        <v>879.04318730081184</v>
      </c>
      <c r="P114" s="592">
        <v>2419.8868412337783</v>
      </c>
      <c r="Q114" s="593">
        <v>1</v>
      </c>
      <c r="R114" s="573">
        <v>194.12841050358199</v>
      </c>
    </row>
    <row r="115" spans="1:18" ht="12.95" customHeight="1" x14ac:dyDescent="0.2">
      <c r="A115" s="585" t="s">
        <v>490</v>
      </c>
      <c r="B115" s="586" t="s">
        <v>726</v>
      </c>
      <c r="C115" s="589">
        <v>5955.1209060398378</v>
      </c>
      <c r="D115" s="587">
        <v>3856.840702387186</v>
      </c>
      <c r="E115" s="587">
        <v>3155.7002411068379</v>
      </c>
      <c r="F115" s="587">
        <v>2467.4126651305714</v>
      </c>
      <c r="G115" s="588">
        <v>1995.0467621633745</v>
      </c>
      <c r="H115" s="589">
        <v>6615.0162946772216</v>
      </c>
      <c r="I115" s="587">
        <v>4544.3100607910092</v>
      </c>
      <c r="J115" s="587">
        <v>3663.557183029453</v>
      </c>
      <c r="K115" s="587">
        <v>2686.9777107338778</v>
      </c>
      <c r="L115" s="588">
        <v>2643.9622171874962</v>
      </c>
      <c r="M115" s="587">
        <v>0</v>
      </c>
      <c r="N115" s="590">
        <v>0.58699779819506404</v>
      </c>
      <c r="O115" s="591">
        <f>VLOOKUP(B115,'[3]3.1 Metadata'!$B$4:$J$197,8,FALSE)</f>
        <v>30186.195962197886</v>
      </c>
      <c r="P115" s="592">
        <v>45937.700168460564</v>
      </c>
      <c r="Q115" s="593">
        <v>0</v>
      </c>
      <c r="R115" s="573">
        <v>0.636045706623525</v>
      </c>
    </row>
    <row r="116" spans="1:18" ht="12.95" customHeight="1" x14ac:dyDescent="0.2">
      <c r="A116" s="585" t="s">
        <v>501</v>
      </c>
      <c r="B116" s="586" t="s">
        <v>737</v>
      </c>
      <c r="C116" s="589">
        <v>1195.3584129052701</v>
      </c>
      <c r="D116" s="587">
        <v>895.50331075825352</v>
      </c>
      <c r="E116" s="587">
        <v>692.92867349604126</v>
      </c>
      <c r="F116" s="587">
        <v>562.92681658711138</v>
      </c>
      <c r="G116" s="588">
        <v>394.9342227628631</v>
      </c>
      <c r="H116" s="589">
        <v>963.36423442389253</v>
      </c>
      <c r="I116" s="587">
        <v>540.75144994912375</v>
      </c>
      <c r="J116" s="587">
        <v>724.93469817050595</v>
      </c>
      <c r="K116" s="587">
        <v>561.00685529536509</v>
      </c>
      <c r="L116" s="588">
        <v>468.46491885233934</v>
      </c>
      <c r="M116" s="587">
        <v>1518.2551166666699</v>
      </c>
      <c r="N116" s="590">
        <v>394.23748197079698</v>
      </c>
      <c r="O116" s="591">
        <f>VLOOKUP(B116,'[3]3.1 Metadata'!$B$4:$J$197,8,FALSE)</f>
        <v>1271.1115749486009</v>
      </c>
      <c r="P116" s="592">
        <v>4940.1524991431943</v>
      </c>
      <c r="Q116" s="593">
        <v>1</v>
      </c>
      <c r="R116" s="573">
        <v>434.71382597241899</v>
      </c>
    </row>
    <row r="117" spans="1:18" ht="12.95" customHeight="1" x14ac:dyDescent="0.2">
      <c r="A117" s="585" t="s">
        <v>498</v>
      </c>
      <c r="B117" s="586" t="s">
        <v>734</v>
      </c>
      <c r="C117" s="589">
        <v>3303.3818105217179</v>
      </c>
      <c r="D117" s="587">
        <v>2207.0327239998737</v>
      </c>
      <c r="E117" s="587">
        <v>1783.6511822338987</v>
      </c>
      <c r="F117" s="587">
        <v>1406.3934254672374</v>
      </c>
      <c r="G117" s="588">
        <v>1103.5987153170686</v>
      </c>
      <c r="H117" s="589">
        <v>3303.3818105217179</v>
      </c>
      <c r="I117" s="587">
        <v>2207.0327239998737</v>
      </c>
      <c r="J117" s="587">
        <v>1783.6511822338987</v>
      </c>
      <c r="K117" s="587">
        <v>1406.3934254672374</v>
      </c>
      <c r="L117" s="588">
        <v>1103.5987153170686</v>
      </c>
      <c r="M117" s="587">
        <v>0.89321558147922597</v>
      </c>
      <c r="N117" s="590">
        <v>0.34458519082309402</v>
      </c>
      <c r="O117" s="591">
        <f>VLOOKUP(B117,'[3]3.1 Metadata'!$B$4:$J$197,8,FALSE)</f>
        <v>8910.6508341461285</v>
      </c>
      <c r="P117" s="592">
        <v>23097.31682330295</v>
      </c>
      <c r="Q117" s="593">
        <v>0</v>
      </c>
      <c r="R117" s="573">
        <v>0.41630849055916302</v>
      </c>
    </row>
    <row r="118" spans="1:18" ht="12.95" customHeight="1" x14ac:dyDescent="0.2">
      <c r="A118" s="585" t="s">
        <v>497</v>
      </c>
      <c r="B118" s="586" t="s">
        <v>733</v>
      </c>
      <c r="C118" s="589">
        <v>2132.7348191866899</v>
      </c>
      <c r="D118" s="587">
        <v>1478.702116571744</v>
      </c>
      <c r="E118" s="587">
        <v>1177.9411010843687</v>
      </c>
      <c r="F118" s="587">
        <v>937.99177058354962</v>
      </c>
      <c r="G118" s="588">
        <v>710.05661468736344</v>
      </c>
      <c r="H118" s="589">
        <v>1332.1938158876376</v>
      </c>
      <c r="I118" s="587">
        <v>1491.8130416213853</v>
      </c>
      <c r="J118" s="587">
        <v>1498.3575408001839</v>
      </c>
      <c r="K118" s="587">
        <v>1219.2734741246388</v>
      </c>
      <c r="L118" s="588">
        <v>861.43356987372135</v>
      </c>
      <c r="M118" s="587">
        <v>2663.5413982016298</v>
      </c>
      <c r="N118" s="590">
        <v>901.520473730601</v>
      </c>
      <c r="O118" s="591">
        <f>VLOOKUP(B118,'[3]3.1 Metadata'!$B$4:$J$197,8,FALSE)</f>
        <v>4404.8458302020754</v>
      </c>
      <c r="P118" s="592">
        <v>13014.112902849711</v>
      </c>
      <c r="Q118" s="593">
        <v>0</v>
      </c>
      <c r="R118" s="573">
        <v>959.94076319794397</v>
      </c>
    </row>
    <row r="119" spans="1:18" ht="12.95" customHeight="1" x14ac:dyDescent="0.2">
      <c r="A119" s="585" t="s">
        <v>500</v>
      </c>
      <c r="B119" s="586" t="s">
        <v>736</v>
      </c>
      <c r="C119" s="589">
        <v>776.91937103846124</v>
      </c>
      <c r="D119" s="587">
        <v>635.16696360125002</v>
      </c>
      <c r="E119" s="587">
        <v>476.42211952947423</v>
      </c>
      <c r="F119" s="587">
        <v>395.50013618806236</v>
      </c>
      <c r="G119" s="588">
        <v>254.26553208101342</v>
      </c>
      <c r="H119" s="589">
        <v>776.91937103846124</v>
      </c>
      <c r="I119" s="587">
        <v>635.16696360125002</v>
      </c>
      <c r="J119" s="587">
        <v>476.42211952947423</v>
      </c>
      <c r="K119" s="587">
        <v>395.50013618806236</v>
      </c>
      <c r="L119" s="588">
        <v>254.26553208101342</v>
      </c>
      <c r="M119" s="587">
        <v>62.548333333333296</v>
      </c>
      <c r="N119" s="590">
        <v>23.7282109292012</v>
      </c>
      <c r="O119" s="591">
        <f>VLOOKUP(B119,'[3]3.1 Metadata'!$B$4:$J$197,8,FALSE)</f>
        <v>506.64163908304602</v>
      </c>
      <c r="P119" s="592">
        <v>1335.9864109440161</v>
      </c>
      <c r="Q119" s="593">
        <v>1</v>
      </c>
      <c r="R119" s="573" t="s">
        <v>1357</v>
      </c>
    </row>
    <row r="120" spans="1:18" ht="12.95" customHeight="1" x14ac:dyDescent="0.2">
      <c r="A120" s="585" t="s">
        <v>492</v>
      </c>
      <c r="B120" s="586" t="s">
        <v>728</v>
      </c>
      <c r="C120" s="589">
        <v>1268.4823466890421</v>
      </c>
      <c r="D120" s="587">
        <v>940.99815207632855</v>
      </c>
      <c r="E120" s="587">
        <v>730.76407921098689</v>
      </c>
      <c r="F120" s="587">
        <v>592.18531368269021</v>
      </c>
      <c r="G120" s="588">
        <v>419.51665172785357</v>
      </c>
      <c r="H120" s="589">
        <v>1268.4823466890421</v>
      </c>
      <c r="I120" s="587">
        <v>940.99815207632855</v>
      </c>
      <c r="J120" s="587">
        <v>730.76407921098689</v>
      </c>
      <c r="K120" s="587">
        <v>592.18531368269021</v>
      </c>
      <c r="L120" s="588">
        <v>419.51665172785357</v>
      </c>
      <c r="M120" s="587">
        <v>36.690833333333302</v>
      </c>
      <c r="N120" s="590">
        <v>11.483524682621301</v>
      </c>
      <c r="O120" s="591">
        <f>VLOOKUP(B120,'[3]3.1 Metadata'!$B$4:$J$197,8,FALSE)</f>
        <v>1743.3029009376776</v>
      </c>
      <c r="P120" s="592">
        <v>5569.9952623887011</v>
      </c>
      <c r="Q120" s="593">
        <v>0</v>
      </c>
      <c r="R120" s="573" t="s">
        <v>1357</v>
      </c>
    </row>
    <row r="121" spans="1:18" ht="12.95" customHeight="1" x14ac:dyDescent="0.2">
      <c r="A121" s="585" t="s">
        <v>493</v>
      </c>
      <c r="B121" s="586" t="s">
        <v>729</v>
      </c>
      <c r="C121" s="589">
        <v>3389.248425486076</v>
      </c>
      <c r="D121" s="587">
        <v>2260.4555613690345</v>
      </c>
      <c r="E121" s="587">
        <v>1828.0798398079326</v>
      </c>
      <c r="F121" s="587">
        <v>1440.7505500712123</v>
      </c>
      <c r="G121" s="588">
        <v>1132.4649134768556</v>
      </c>
      <c r="H121" s="589">
        <v>3384.4358788363061</v>
      </c>
      <c r="I121" s="587">
        <v>2071.1685289544434</v>
      </c>
      <c r="J121" s="587">
        <v>1755.7177875737732</v>
      </c>
      <c r="K121" s="587">
        <v>1152.852831741337</v>
      </c>
      <c r="L121" s="588">
        <v>1009.6613311477074</v>
      </c>
      <c r="M121" s="587">
        <v>35.473516666666697</v>
      </c>
      <c r="N121" s="590">
        <v>16.514527679341899</v>
      </c>
      <c r="O121" s="591">
        <f>VLOOKUP(B121,'[3]3.1 Metadata'!$B$4:$J$197,8,FALSE)</f>
        <v>11097.168977136957</v>
      </c>
      <c r="P121" s="592">
        <v>23836.916886390525</v>
      </c>
      <c r="Q121" s="593">
        <v>0</v>
      </c>
      <c r="R121" s="573">
        <v>17.8947183361322</v>
      </c>
    </row>
    <row r="122" spans="1:18" ht="12.95" customHeight="1" x14ac:dyDescent="0.2">
      <c r="A122" s="585" t="s">
        <v>486</v>
      </c>
      <c r="B122" s="586" t="s">
        <v>722</v>
      </c>
      <c r="C122" s="589">
        <v>807.82024739848089</v>
      </c>
      <c r="D122" s="587">
        <v>654.39227594215333</v>
      </c>
      <c r="E122" s="587">
        <v>492.41069035070359</v>
      </c>
      <c r="F122" s="587">
        <v>407.86425767944638</v>
      </c>
      <c r="G122" s="588">
        <v>264.65363018747382</v>
      </c>
      <c r="H122" s="589">
        <v>807.82024739848089</v>
      </c>
      <c r="I122" s="587">
        <v>654.39227594215333</v>
      </c>
      <c r="J122" s="587">
        <v>492.41069035070359</v>
      </c>
      <c r="K122" s="587">
        <v>407.86425767944638</v>
      </c>
      <c r="L122" s="588">
        <v>264.65363018747382</v>
      </c>
      <c r="M122" s="587">
        <v>745.54066787737202</v>
      </c>
      <c r="N122" s="590">
        <v>275.40895534887801</v>
      </c>
      <c r="O122" s="591">
        <f>VLOOKUP(B122,'[3]3.1 Metadata'!$B$4:$J$197,8,FALSE)</f>
        <v>591.84638955664639</v>
      </c>
      <c r="P122" s="592">
        <v>1602.14678205936</v>
      </c>
      <c r="Q122" s="593">
        <v>1</v>
      </c>
      <c r="R122" s="573">
        <v>285.20431079905302</v>
      </c>
    </row>
    <row r="123" spans="1:18" ht="12.95" customHeight="1" x14ac:dyDescent="0.2">
      <c r="A123" s="585" t="s">
        <v>487</v>
      </c>
      <c r="B123" s="586" t="s">
        <v>723</v>
      </c>
      <c r="C123" s="589">
        <v>4061.0522628240574</v>
      </c>
      <c r="D123" s="587">
        <v>2678.4255391186198</v>
      </c>
      <c r="E123" s="587">
        <v>2175.6810892388112</v>
      </c>
      <c r="F123" s="587">
        <v>1709.5540676947974</v>
      </c>
      <c r="G123" s="588">
        <v>1358.3084814474003</v>
      </c>
      <c r="H123" s="589">
        <v>5537.8696944877729</v>
      </c>
      <c r="I123" s="587">
        <v>3546.3382441491367</v>
      </c>
      <c r="J123" s="587">
        <v>2268.30988994879</v>
      </c>
      <c r="K123" s="587">
        <v>1500.5010321728164</v>
      </c>
      <c r="L123" s="588">
        <v>1256.4043405165337</v>
      </c>
      <c r="M123" s="587">
        <v>4.1424697356973104</v>
      </c>
      <c r="N123" s="590">
        <v>1.59875169692803</v>
      </c>
      <c r="O123" s="591">
        <f>VLOOKUP(B123,'[3]3.1 Metadata'!$B$4:$J$197,8,FALSE)</f>
        <v>11432.822997301837</v>
      </c>
      <c r="P123" s="592">
        <v>29623.40515874045</v>
      </c>
      <c r="Q123" s="593">
        <v>1</v>
      </c>
      <c r="R123" s="573">
        <v>1.68148825794486</v>
      </c>
    </row>
    <row r="124" spans="1:18" ht="12.95" customHeight="1" x14ac:dyDescent="0.2">
      <c r="A124" s="585" t="s">
        <v>502</v>
      </c>
      <c r="B124" s="586" t="s">
        <v>738</v>
      </c>
      <c r="C124" s="589">
        <v>1809.2222419577217</v>
      </c>
      <c r="D124" s="587">
        <v>1277.425289630854</v>
      </c>
      <c r="E124" s="587">
        <v>1010.5509050161404</v>
      </c>
      <c r="F124" s="587">
        <v>808.54726026458184</v>
      </c>
      <c r="G124" s="588">
        <v>601.29981595538675</v>
      </c>
      <c r="H124" s="589">
        <v>1809.2222419577217</v>
      </c>
      <c r="I124" s="587">
        <v>1277.425289630854</v>
      </c>
      <c r="J124" s="587">
        <v>1010.5509050161404</v>
      </c>
      <c r="K124" s="587">
        <v>808.54726026458184</v>
      </c>
      <c r="L124" s="588">
        <v>601.29981595538675</v>
      </c>
      <c r="M124" s="587">
        <v>14.4486904166667</v>
      </c>
      <c r="N124" s="590">
        <v>7.0771313685838697</v>
      </c>
      <c r="O124" s="591">
        <f>VLOOKUP(B124,'[3]3.1 Metadata'!$B$4:$J$197,8,FALSE)</f>
        <v>5009.6859039140136</v>
      </c>
      <c r="P124" s="592">
        <v>10227.582624143774</v>
      </c>
      <c r="Q124" s="593">
        <v>0</v>
      </c>
      <c r="R124" s="573" t="s">
        <v>1357</v>
      </c>
    </row>
    <row r="125" spans="1:18" ht="12.95" customHeight="1" x14ac:dyDescent="0.2">
      <c r="A125" s="585" t="s">
        <v>508</v>
      </c>
      <c r="B125" s="586" t="s">
        <v>744</v>
      </c>
      <c r="C125" s="589">
        <v>769.97289162931713</v>
      </c>
      <c r="D125" s="587">
        <v>630.84513677813641</v>
      </c>
      <c r="E125" s="587">
        <v>472.82790826189319</v>
      </c>
      <c r="F125" s="587">
        <v>392.7206967200226</v>
      </c>
      <c r="G125" s="588">
        <v>251.93030026570932</v>
      </c>
      <c r="H125" s="589">
        <v>769.97289162931713</v>
      </c>
      <c r="I125" s="587">
        <v>630.84513677813641</v>
      </c>
      <c r="J125" s="587">
        <v>472.82790826189319</v>
      </c>
      <c r="K125" s="587">
        <v>392.7206967200226</v>
      </c>
      <c r="L125" s="588">
        <v>251.93030026570932</v>
      </c>
      <c r="M125" s="587">
        <v>585.91101318036897</v>
      </c>
      <c r="N125" s="590">
        <v>254.399513645121</v>
      </c>
      <c r="O125" s="591">
        <f>VLOOKUP(B125,'[3]3.1 Metadata'!$B$4:$J$197,8,FALSE)</f>
        <v>554.09938925985455</v>
      </c>
      <c r="P125" s="592">
        <v>1276.1538833502352</v>
      </c>
      <c r="Q125" s="593">
        <v>1</v>
      </c>
      <c r="R125" s="573" t="s">
        <v>1357</v>
      </c>
    </row>
    <row r="126" spans="1:18" ht="12.95" customHeight="1" x14ac:dyDescent="0.2">
      <c r="A126" s="585" t="s">
        <v>509</v>
      </c>
      <c r="B126" s="586" t="s">
        <v>745</v>
      </c>
      <c r="C126" s="589">
        <v>1243.2522575705025</v>
      </c>
      <c r="D126" s="587">
        <v>925.3009809656628</v>
      </c>
      <c r="E126" s="587">
        <v>717.70965764708535</v>
      </c>
      <c r="F126" s="587">
        <v>582.09019911488213</v>
      </c>
      <c r="G126" s="588">
        <v>411.03492978752593</v>
      </c>
      <c r="H126" s="589">
        <v>1243.2522575705025</v>
      </c>
      <c r="I126" s="587">
        <v>925.3009809656628</v>
      </c>
      <c r="J126" s="587">
        <v>717.70965764708535</v>
      </c>
      <c r="K126" s="587">
        <v>582.09019911488213</v>
      </c>
      <c r="L126" s="588">
        <v>411.03492978752593</v>
      </c>
      <c r="M126" s="587">
        <v>306.92095149522299</v>
      </c>
      <c r="N126" s="590">
        <v>135.39089577020499</v>
      </c>
      <c r="O126" s="591">
        <f>VLOOKUP(B126,'[3]3.1 Metadata'!$B$4:$J$197,8,FALSE)</f>
        <v>2229.8586518612988</v>
      </c>
      <c r="P126" s="592">
        <v>5352.6794230310807</v>
      </c>
      <c r="Q126" s="593">
        <v>1</v>
      </c>
      <c r="R126" s="573" t="s">
        <v>1357</v>
      </c>
    </row>
    <row r="127" spans="1:18" ht="12.95" customHeight="1" x14ac:dyDescent="0.2">
      <c r="A127" s="585" t="s">
        <v>507</v>
      </c>
      <c r="B127" s="586" t="s">
        <v>743</v>
      </c>
      <c r="C127" s="589">
        <v>1281.5110272223283</v>
      </c>
      <c r="D127" s="587">
        <v>949.10408569853314</v>
      </c>
      <c r="E127" s="587">
        <v>737.50531136850384</v>
      </c>
      <c r="F127" s="587">
        <v>597.39837583371707</v>
      </c>
      <c r="G127" s="588">
        <v>423.89656671798684</v>
      </c>
      <c r="H127" s="589">
        <v>1281.5110272223283</v>
      </c>
      <c r="I127" s="587">
        <v>949.10408569853314</v>
      </c>
      <c r="J127" s="587">
        <v>737.50531136850384</v>
      </c>
      <c r="K127" s="587">
        <v>597.39837583371707</v>
      </c>
      <c r="L127" s="588">
        <v>423.89656671798684</v>
      </c>
      <c r="M127" s="587">
        <v>33.121745265283998</v>
      </c>
      <c r="N127" s="590">
        <v>11.230753900541499</v>
      </c>
      <c r="O127" s="591">
        <f>VLOOKUP(B127,'[3]3.1 Metadata'!$B$4:$J$197,8,FALSE)</f>
        <v>1926.6996939827582</v>
      </c>
      <c r="P127" s="592">
        <v>5682.2159776034096</v>
      </c>
      <c r="Q127" s="593">
        <v>0</v>
      </c>
      <c r="R127" s="573" t="s">
        <v>1357</v>
      </c>
    </row>
    <row r="128" spans="1:18" ht="12.95" customHeight="1" x14ac:dyDescent="0.2">
      <c r="A128" s="585" t="s">
        <v>505</v>
      </c>
      <c r="B128" s="586" t="s">
        <v>741</v>
      </c>
      <c r="C128" s="589">
        <v>7472.1392195924782</v>
      </c>
      <c r="D128" s="587">
        <v>4800.6699506299483</v>
      </c>
      <c r="E128" s="587">
        <v>3940.6279713352233</v>
      </c>
      <c r="F128" s="587">
        <v>3074.4051178652471</v>
      </c>
      <c r="G128" s="588">
        <v>2505.0301971597742</v>
      </c>
      <c r="H128" s="589">
        <v>7751.9331056697301</v>
      </c>
      <c r="I128" s="587">
        <v>5013.8649903643663</v>
      </c>
      <c r="J128" s="587">
        <v>4157.294319193099</v>
      </c>
      <c r="K128" s="587">
        <v>3322.1221805859923</v>
      </c>
      <c r="L128" s="588">
        <v>2469.9570896485229</v>
      </c>
      <c r="M128" s="587">
        <v>0.89327599999999996</v>
      </c>
      <c r="N128" s="590">
        <v>0.79444700000000001</v>
      </c>
      <c r="O128" s="591">
        <f>VLOOKUP(B128,'[3]3.1 Metadata'!$B$4:$J$197,8,FALSE)</f>
        <v>52476.273253332714</v>
      </c>
      <c r="P128" s="592">
        <v>59004.324966401597</v>
      </c>
      <c r="Q128" s="593">
        <v>0</v>
      </c>
      <c r="R128" s="573">
        <v>0.84865000000000002</v>
      </c>
    </row>
    <row r="129" spans="1:18" ht="12.95" customHeight="1" x14ac:dyDescent="0.2">
      <c r="A129" s="585" t="s">
        <v>511</v>
      </c>
      <c r="B129" s="586" t="s">
        <v>747</v>
      </c>
      <c r="C129" s="589">
        <v>8377.1100773402522</v>
      </c>
      <c r="D129" s="587">
        <v>5363.7072961379408</v>
      </c>
      <c r="E129" s="587">
        <v>4408.8732884476385</v>
      </c>
      <c r="F129" s="587">
        <v>3436.5038978801822</v>
      </c>
      <c r="G129" s="588">
        <v>2809.2586580048078</v>
      </c>
      <c r="H129" s="589">
        <v>6967.291423855725</v>
      </c>
      <c r="I129" s="587">
        <v>5437.4947745314321</v>
      </c>
      <c r="J129" s="587">
        <v>5286.1190903584511</v>
      </c>
      <c r="K129" s="587">
        <v>3992.9096030528567</v>
      </c>
      <c r="L129" s="588">
        <v>3523.7452309140826</v>
      </c>
      <c r="M129" s="587">
        <v>8.8000000000000007</v>
      </c>
      <c r="N129" s="590">
        <v>9.9751820000000002</v>
      </c>
      <c r="O129" s="591">
        <f>VLOOKUP(B129,'[3]3.1 Metadata'!$B$4:$J$197,8,FALSE)</f>
        <v>75719.752896534192</v>
      </c>
      <c r="P129" s="592">
        <v>66799.164715942112</v>
      </c>
      <c r="Q129" s="593">
        <v>0</v>
      </c>
      <c r="R129" s="573">
        <v>10.731424000000001</v>
      </c>
    </row>
    <row r="130" spans="1:18" ht="12.95" customHeight="1" x14ac:dyDescent="0.2">
      <c r="A130" s="585" t="s">
        <v>504</v>
      </c>
      <c r="B130" s="586" t="s">
        <v>740</v>
      </c>
      <c r="C130" s="589">
        <v>1100.1307475388667</v>
      </c>
      <c r="D130" s="587">
        <v>836.25639527164799</v>
      </c>
      <c r="E130" s="587">
        <v>643.65646988239268</v>
      </c>
      <c r="F130" s="587">
        <v>524.82412945897431</v>
      </c>
      <c r="G130" s="588">
        <v>362.92107469709259</v>
      </c>
      <c r="H130" s="589">
        <v>1100.1307475388667</v>
      </c>
      <c r="I130" s="587">
        <v>836.25639527164799</v>
      </c>
      <c r="J130" s="587">
        <v>643.65646988239268</v>
      </c>
      <c r="K130" s="587">
        <v>524.82412945897431</v>
      </c>
      <c r="L130" s="588">
        <v>362.92107469709259</v>
      </c>
      <c r="M130" s="587">
        <v>112.609482758621</v>
      </c>
      <c r="N130" s="590">
        <v>32.740067087247198</v>
      </c>
      <c r="O130" s="591">
        <f>VLOOKUP(B130,'[3]3.1 Metadata'!$B$4:$J$197,8,FALSE)</f>
        <v>1194.9568757257528</v>
      </c>
      <c r="P130" s="592">
        <v>4119.9223393551447</v>
      </c>
      <c r="Q130" s="593">
        <v>1</v>
      </c>
      <c r="R130" s="573">
        <v>32.138628753554102</v>
      </c>
    </row>
    <row r="131" spans="1:18" ht="12.95" customHeight="1" x14ac:dyDescent="0.2">
      <c r="A131" s="585" t="s">
        <v>503</v>
      </c>
      <c r="B131" s="586" t="s">
        <v>739</v>
      </c>
      <c r="C131" s="589">
        <v>2258.7451631341046</v>
      </c>
      <c r="D131" s="587">
        <v>1557.100806380688</v>
      </c>
      <c r="E131" s="587">
        <v>1243.1407182388327</v>
      </c>
      <c r="F131" s="587">
        <v>988.41128566735847</v>
      </c>
      <c r="G131" s="588">
        <v>752.41812573655136</v>
      </c>
      <c r="H131" s="589">
        <v>2258.7451631341046</v>
      </c>
      <c r="I131" s="587">
        <v>1557.100806380688</v>
      </c>
      <c r="J131" s="587">
        <v>1243.1407182388327</v>
      </c>
      <c r="K131" s="587">
        <v>988.41128566735847</v>
      </c>
      <c r="L131" s="588">
        <v>752.41812573655136</v>
      </c>
      <c r="M131" s="587">
        <v>1.4385065442138201</v>
      </c>
      <c r="N131" s="590">
        <v>1.09378292217275</v>
      </c>
      <c r="O131" s="591">
        <f>VLOOKUP(B131,'[3]3.1 Metadata'!$B$4:$J$197,8,FALSE)</f>
        <v>11029.735582421332</v>
      </c>
      <c r="P131" s="592">
        <v>14099.485353736236</v>
      </c>
      <c r="Q131" s="593">
        <v>0</v>
      </c>
      <c r="R131" s="573" t="s">
        <v>1357</v>
      </c>
    </row>
    <row r="132" spans="1:18" ht="12.95" customHeight="1" x14ac:dyDescent="0.2">
      <c r="A132" s="585" t="s">
        <v>506</v>
      </c>
      <c r="B132" s="586" t="s">
        <v>742</v>
      </c>
      <c r="C132" s="589">
        <v>5897.09347139893</v>
      </c>
      <c r="D132" s="587">
        <v>3820.7383102635695</v>
      </c>
      <c r="E132" s="587">
        <v>3125.6759875057069</v>
      </c>
      <c r="F132" s="587">
        <v>2444.1946099733459</v>
      </c>
      <c r="G132" s="588">
        <v>1975.539396841662</v>
      </c>
      <c r="H132" s="589">
        <v>5897.09347139893</v>
      </c>
      <c r="I132" s="587">
        <v>3820.7383102635695</v>
      </c>
      <c r="J132" s="587">
        <v>3125.6759875057069</v>
      </c>
      <c r="K132" s="587">
        <v>2444.1946099733459</v>
      </c>
      <c r="L132" s="588">
        <v>1975.539396841662</v>
      </c>
      <c r="M132" s="587">
        <v>1.5178750000000001</v>
      </c>
      <c r="N132" s="590">
        <v>1.4282589999999999</v>
      </c>
      <c r="O132" s="591">
        <f>VLOOKUP(B132,'[3]3.1 Metadata'!$B$4:$J$197,8,FALSE)</f>
        <v>42755.216263452246</v>
      </c>
      <c r="P132" s="592">
        <v>45437.8889864425</v>
      </c>
      <c r="Q132" s="593">
        <v>0</v>
      </c>
      <c r="R132" s="573" t="s">
        <v>1357</v>
      </c>
    </row>
    <row r="133" spans="1:18" ht="12.95" customHeight="1" x14ac:dyDescent="0.2">
      <c r="A133" s="585" t="s">
        <v>512</v>
      </c>
      <c r="B133" s="586" t="s">
        <v>748</v>
      </c>
      <c r="C133" s="589">
        <v>4407.4455779102209</v>
      </c>
      <c r="D133" s="587">
        <v>2893.9378630327947</v>
      </c>
      <c r="E133" s="587">
        <v>2354.910117753393</v>
      </c>
      <c r="F133" s="587">
        <v>1848.153665377077</v>
      </c>
      <c r="G133" s="588">
        <v>1474.7572092638309</v>
      </c>
      <c r="H133" s="589">
        <v>4407.4455779102209</v>
      </c>
      <c r="I133" s="587">
        <v>2893.9378630327947</v>
      </c>
      <c r="J133" s="587">
        <v>2354.910117753393</v>
      </c>
      <c r="K133" s="587">
        <v>1848.153665377077</v>
      </c>
      <c r="L133" s="588">
        <v>1474.7572092638309</v>
      </c>
      <c r="M133" s="587">
        <v>0.38450000000000001</v>
      </c>
      <c r="N133" s="590">
        <v>0.20872564980566999</v>
      </c>
      <c r="O133" s="591">
        <f>VLOOKUP(B133,'[3]3.1 Metadata'!$B$4:$J$197,8,FALSE)</f>
        <v>17700.703490071388</v>
      </c>
      <c r="P133" s="592">
        <v>32607.015468721598</v>
      </c>
      <c r="Q133" s="593">
        <v>0</v>
      </c>
      <c r="R133" s="573" t="s">
        <v>1357</v>
      </c>
    </row>
    <row r="134" spans="1:18" ht="12.95" customHeight="1" x14ac:dyDescent="0.2">
      <c r="A134" s="585" t="s">
        <v>513</v>
      </c>
      <c r="B134" s="586" t="s">
        <v>749</v>
      </c>
      <c r="C134" s="589">
        <v>1190.2780082439758</v>
      </c>
      <c r="D134" s="587">
        <v>892.34248239553654</v>
      </c>
      <c r="E134" s="587">
        <v>690.29999692450224</v>
      </c>
      <c r="F134" s="587">
        <v>560.89403474216329</v>
      </c>
      <c r="G134" s="588">
        <v>393.22631838412758</v>
      </c>
      <c r="H134" s="589">
        <v>1738.2384628089019</v>
      </c>
      <c r="I134" s="587">
        <v>960.96266621764289</v>
      </c>
      <c r="J134" s="587">
        <v>811.01867446432664</v>
      </c>
      <c r="K134" s="587">
        <v>830.09934100199246</v>
      </c>
      <c r="L134" s="588">
        <v>508.58736185756328</v>
      </c>
      <c r="M134" s="587">
        <v>150.036253839864</v>
      </c>
      <c r="N134" s="590">
        <v>35.917228851201102</v>
      </c>
      <c r="O134" s="591">
        <f>VLOOKUP(B134,'[3]3.1 Metadata'!$B$4:$J$197,8,FALSE)</f>
        <v>1288.556324504344</v>
      </c>
      <c r="P134" s="592">
        <v>4896.3931450617129</v>
      </c>
      <c r="Q134" s="593">
        <v>1</v>
      </c>
      <c r="R134" s="573">
        <v>37.0427325429105</v>
      </c>
    </row>
    <row r="135" spans="1:18" ht="12.95" customHeight="1" x14ac:dyDescent="0.2">
      <c r="A135" s="585" t="s">
        <v>515</v>
      </c>
      <c r="B135" s="586" t="s">
        <v>751</v>
      </c>
      <c r="C135" s="589">
        <v>4426.3528163989258</v>
      </c>
      <c r="D135" s="587">
        <v>2905.701204667972</v>
      </c>
      <c r="E135" s="587">
        <v>2364.6930028110364</v>
      </c>
      <c r="F135" s="587">
        <v>1855.7188680922782</v>
      </c>
      <c r="G135" s="588">
        <v>1481.1133477129342</v>
      </c>
      <c r="H135" s="589">
        <v>3586.5123094543223</v>
      </c>
      <c r="I135" s="587">
        <v>3272.1559867364272</v>
      </c>
      <c r="J135" s="587">
        <v>2237.9087275168663</v>
      </c>
      <c r="K135" s="587">
        <v>1555.8685192726684</v>
      </c>
      <c r="L135" s="588">
        <v>1373.4703885917856</v>
      </c>
      <c r="M135" s="587">
        <v>1</v>
      </c>
      <c r="N135" s="590">
        <v>0.48136458236850999</v>
      </c>
      <c r="O135" s="591">
        <f>VLOOKUP(B135,'[3]3.1 Metadata'!$B$4:$J$197,8,FALSE)</f>
        <v>15774.254940684668</v>
      </c>
      <c r="P135" s="592">
        <v>32769.870319641974</v>
      </c>
      <c r="Q135" s="593">
        <v>0</v>
      </c>
      <c r="R135" s="573">
        <v>0.48907823708570902</v>
      </c>
    </row>
    <row r="136" spans="1:18" ht="12.95" customHeight="1" x14ac:dyDescent="0.2">
      <c r="A136" s="585" t="s">
        <v>518</v>
      </c>
      <c r="B136" s="586" t="s">
        <v>754</v>
      </c>
      <c r="C136" s="589">
        <v>2177.2193194344673</v>
      </c>
      <c r="D136" s="587">
        <v>1506.378626507204</v>
      </c>
      <c r="E136" s="587">
        <v>1200.9580399689503</v>
      </c>
      <c r="F136" s="587">
        <v>955.79099928952382</v>
      </c>
      <c r="G136" s="588">
        <v>725.01118579424178</v>
      </c>
      <c r="H136" s="589">
        <v>2177.2193194344673</v>
      </c>
      <c r="I136" s="587">
        <v>1506.378626507204</v>
      </c>
      <c r="J136" s="587">
        <v>1200.9580399689503</v>
      </c>
      <c r="K136" s="587">
        <v>955.79099928952382</v>
      </c>
      <c r="L136" s="588">
        <v>725.01118579424178</v>
      </c>
      <c r="M136" s="587">
        <v>3.3372655465368002</v>
      </c>
      <c r="N136" s="590">
        <v>1.7505986938321101</v>
      </c>
      <c r="O136" s="591">
        <f>VLOOKUP(B136,'[3]3.1 Metadata'!$B$4:$J$197,8,FALSE)</f>
        <v>7027.6122069772264</v>
      </c>
      <c r="P136" s="592">
        <v>13397.273916048285</v>
      </c>
      <c r="Q136" s="593">
        <v>1</v>
      </c>
      <c r="R136" s="573" t="s">
        <v>1357</v>
      </c>
    </row>
    <row r="137" spans="1:18" ht="12.95" customHeight="1" x14ac:dyDescent="0.2">
      <c r="A137" s="585" t="s">
        <v>519</v>
      </c>
      <c r="B137" s="586" t="s">
        <v>755</v>
      </c>
      <c r="C137" s="589">
        <v>1700.5705992217036</v>
      </c>
      <c r="D137" s="587">
        <v>1209.8265023467879</v>
      </c>
      <c r="E137" s="587">
        <v>954.33293681070313</v>
      </c>
      <c r="F137" s="587">
        <v>765.07334401136268</v>
      </c>
      <c r="G137" s="588">
        <v>564.77386403674927</v>
      </c>
      <c r="H137" s="589">
        <v>1643.062471464146</v>
      </c>
      <c r="I137" s="587">
        <v>1509.9335304810213</v>
      </c>
      <c r="J137" s="587">
        <v>1058.6497262966764</v>
      </c>
      <c r="K137" s="587">
        <v>902.96444432394208</v>
      </c>
      <c r="L137" s="588">
        <v>627.49595351301684</v>
      </c>
      <c r="M137" s="587">
        <v>51.795782651733298</v>
      </c>
      <c r="N137" s="590">
        <v>19.428683056435201</v>
      </c>
      <c r="O137" s="591">
        <f>VLOOKUP(B137,'[3]3.1 Metadata'!$B$4:$J$197,8,FALSE)</f>
        <v>3485.3408438976994</v>
      </c>
      <c r="P137" s="592">
        <v>9291.726915199346</v>
      </c>
      <c r="Q137" s="593">
        <v>1</v>
      </c>
      <c r="R137" s="573">
        <v>20.047385323599499</v>
      </c>
    </row>
    <row r="138" spans="1:18" ht="12.95" customHeight="1" x14ac:dyDescent="0.2">
      <c r="A138" s="585" t="s">
        <v>514</v>
      </c>
      <c r="B138" s="586" t="s">
        <v>750</v>
      </c>
      <c r="C138" s="589">
        <v>2706.6867798232406</v>
      </c>
      <c r="D138" s="587">
        <v>1835.7924975483861</v>
      </c>
      <c r="E138" s="587">
        <v>1474.9123411134676</v>
      </c>
      <c r="F138" s="587">
        <v>1167.6425963028446</v>
      </c>
      <c r="G138" s="588">
        <v>903.00484068660739</v>
      </c>
      <c r="H138" s="589">
        <v>2706.6867798232406</v>
      </c>
      <c r="I138" s="587">
        <v>1835.7924975483861</v>
      </c>
      <c r="J138" s="587">
        <v>1474.9123411134676</v>
      </c>
      <c r="K138" s="587">
        <v>1167.6425963028446</v>
      </c>
      <c r="L138" s="588">
        <v>903.00484068660739</v>
      </c>
      <c r="M138" s="587">
        <v>1</v>
      </c>
      <c r="N138" s="590">
        <v>0.84823945302115</v>
      </c>
      <c r="O138" s="591">
        <f>VLOOKUP(B138,'[3]3.1 Metadata'!$B$4:$J$197,8,FALSE)</f>
        <v>15232.487084050887</v>
      </c>
      <c r="P138" s="592">
        <v>17957.767738576385</v>
      </c>
      <c r="Q138" s="593">
        <v>0</v>
      </c>
      <c r="R138" s="573">
        <v>0.93058629933764403</v>
      </c>
    </row>
    <row r="139" spans="1:18" ht="12.95" customHeight="1" x14ac:dyDescent="0.2">
      <c r="A139" s="585" t="s">
        <v>516</v>
      </c>
      <c r="B139" s="586" t="s">
        <v>752</v>
      </c>
      <c r="C139" s="589">
        <v>1141.3183290242803</v>
      </c>
      <c r="D139" s="587">
        <v>861.88169176479187</v>
      </c>
      <c r="E139" s="587">
        <v>664.96753419857214</v>
      </c>
      <c r="F139" s="587">
        <v>541.30418832490386</v>
      </c>
      <c r="G139" s="588">
        <v>376.76730456621971</v>
      </c>
      <c r="H139" s="589">
        <v>1141.3183290242803</v>
      </c>
      <c r="I139" s="587">
        <v>861.88169176479187</v>
      </c>
      <c r="J139" s="587">
        <v>664.96753419857214</v>
      </c>
      <c r="K139" s="587">
        <v>541.30418832490386</v>
      </c>
      <c r="L139" s="588">
        <v>376.76730456621971</v>
      </c>
      <c r="M139" s="587">
        <v>3.38753768145423</v>
      </c>
      <c r="N139" s="590">
        <v>2.1350745807803402</v>
      </c>
      <c r="O139" s="591">
        <f>VLOOKUP(B139,'[3]3.1 Metadata'!$B$4:$J$197,8,FALSE)</f>
        <v>2820.3063965068918</v>
      </c>
      <c r="P139" s="592">
        <v>4474.6858045002537</v>
      </c>
      <c r="Q139" s="593">
        <v>0</v>
      </c>
      <c r="R139" s="573" t="s">
        <v>1357</v>
      </c>
    </row>
    <row r="140" spans="1:18" ht="12.95" customHeight="1" x14ac:dyDescent="0.2">
      <c r="A140" s="585" t="s">
        <v>520</v>
      </c>
      <c r="B140" s="586" t="s">
        <v>756</v>
      </c>
      <c r="C140" s="589">
        <v>4545.6903392019631</v>
      </c>
      <c r="D140" s="587">
        <v>2979.9483270844248</v>
      </c>
      <c r="E140" s="587">
        <v>2426.440003534779</v>
      </c>
      <c r="F140" s="587">
        <v>1903.4684404094762</v>
      </c>
      <c r="G140" s="588">
        <v>1521.2316239785175</v>
      </c>
      <c r="H140" s="589">
        <v>5385.7240217992494</v>
      </c>
      <c r="I140" s="587">
        <v>3285.3649297267252</v>
      </c>
      <c r="J140" s="587">
        <v>2695.0911986591423</v>
      </c>
      <c r="K140" s="587">
        <v>2096.5216117904752</v>
      </c>
      <c r="L140" s="588">
        <v>1660.3150302929705</v>
      </c>
      <c r="M140" s="587">
        <v>3.839375</v>
      </c>
      <c r="N140" s="590">
        <v>1.787166</v>
      </c>
      <c r="O140" s="591">
        <f>VLOOKUP(B140,'[3]3.1 Metadata'!$B$4:$J$197,8,FALSE)</f>
        <v>15732.203131175449</v>
      </c>
      <c r="P140" s="592">
        <v>33797.767360074708</v>
      </c>
      <c r="Q140" s="593">
        <v>0</v>
      </c>
      <c r="R140" s="573">
        <v>1.8797280000000001</v>
      </c>
    </row>
    <row r="141" spans="1:18" ht="12.95" customHeight="1" x14ac:dyDescent="0.2">
      <c r="A141" s="585" t="s">
        <v>521</v>
      </c>
      <c r="B141" s="586" t="s">
        <v>757</v>
      </c>
      <c r="C141" s="589">
        <v>4821.3441131927157</v>
      </c>
      <c r="D141" s="587">
        <v>3151.4492852183394</v>
      </c>
      <c r="E141" s="587">
        <v>2569.0673464049823</v>
      </c>
      <c r="F141" s="587">
        <v>2013.7635890477136</v>
      </c>
      <c r="G141" s="588">
        <v>1613.8994957330181</v>
      </c>
      <c r="H141" s="589">
        <v>3006.1588112751028</v>
      </c>
      <c r="I141" s="587">
        <v>2330.2311278026268</v>
      </c>
      <c r="J141" s="587">
        <v>1807.6228642062001</v>
      </c>
      <c r="K141" s="587">
        <v>1379.6554581129678</v>
      </c>
      <c r="L141" s="588">
        <v>1200.3346929643317</v>
      </c>
      <c r="M141" s="587">
        <v>0.89327599999999996</v>
      </c>
      <c r="N141" s="590">
        <v>0.57615899999999998</v>
      </c>
      <c r="O141" s="591">
        <f>VLOOKUP(B141,'[3]3.1 Metadata'!$B$4:$J$197,8,FALSE)</f>
        <v>23330.817288932005</v>
      </c>
      <c r="P141" s="592">
        <v>36172.072539317101</v>
      </c>
      <c r="Q141" s="593">
        <v>0</v>
      </c>
      <c r="R141" s="573">
        <v>0.64051400000000003</v>
      </c>
    </row>
    <row r="142" spans="1:18" ht="12.95" customHeight="1" x14ac:dyDescent="0.2">
      <c r="A142" s="585" t="s">
        <v>517</v>
      </c>
      <c r="B142" s="586" t="s">
        <v>753</v>
      </c>
      <c r="C142" s="589">
        <v>2148.3995154351401</v>
      </c>
      <c r="D142" s="587">
        <v>1488.4480757022584</v>
      </c>
      <c r="E142" s="587">
        <v>1186.046246791027</v>
      </c>
      <c r="F142" s="587">
        <v>944.25956070331631</v>
      </c>
      <c r="G142" s="588">
        <v>715.32269191898979</v>
      </c>
      <c r="H142" s="589">
        <v>1944.4407878168122</v>
      </c>
      <c r="I142" s="587">
        <v>1515.5551830569711</v>
      </c>
      <c r="J142" s="587">
        <v>1161.6064071497619</v>
      </c>
      <c r="K142" s="587">
        <v>914.16856213878816</v>
      </c>
      <c r="L142" s="588">
        <v>838.09903033721116</v>
      </c>
      <c r="M142" s="587">
        <v>6240.7220784425699</v>
      </c>
      <c r="N142" s="590">
        <v>2553.88228899251</v>
      </c>
      <c r="O142" s="591">
        <f>VLOOKUP(B142,'[3]3.1 Metadata'!$B$4:$J$197,8,FALSE)</f>
        <v>5380.963321841301</v>
      </c>
      <c r="P142" s="592">
        <v>13149.038570274826</v>
      </c>
      <c r="Q142" s="593">
        <v>0</v>
      </c>
      <c r="R142" s="573">
        <v>2601.9206463036799</v>
      </c>
    </row>
    <row r="143" spans="1:18" ht="12.95" customHeight="1" x14ac:dyDescent="0.2">
      <c r="A143" s="585" t="s">
        <v>522</v>
      </c>
      <c r="B143" s="586" t="s">
        <v>758</v>
      </c>
      <c r="C143" s="589">
        <v>11508.519970853038</v>
      </c>
      <c r="D143" s="587">
        <v>7311.9476168580813</v>
      </c>
      <c r="E143" s="587">
        <v>6029.1111182557588</v>
      </c>
      <c r="F143" s="587">
        <v>4689.4499927296838</v>
      </c>
      <c r="G143" s="588">
        <v>3861.9599732153629</v>
      </c>
      <c r="H143" s="589">
        <v>13054.593292081803</v>
      </c>
      <c r="I143" s="587">
        <v>13572.289398365414</v>
      </c>
      <c r="J143" s="587">
        <v>11204.910400153256</v>
      </c>
      <c r="K143" s="587">
        <v>10914.313904216635</v>
      </c>
      <c r="L143" s="588">
        <v>6480.2575386152384</v>
      </c>
      <c r="M143" s="587">
        <v>3.64</v>
      </c>
      <c r="N143" s="590">
        <v>2.4174414000975499</v>
      </c>
      <c r="O143" s="591">
        <f>VLOOKUP(B143,'[3]3.1 Metadata'!$B$4:$J$197,8,FALSE)</f>
        <v>62276.428694436538</v>
      </c>
      <c r="P143" s="592">
        <v>93771.125305706126</v>
      </c>
      <c r="Q143" s="593">
        <v>0</v>
      </c>
      <c r="R143" s="573">
        <v>0</v>
      </c>
    </row>
    <row r="144" spans="1:18" ht="12.95" customHeight="1" x14ac:dyDescent="0.2">
      <c r="A144" s="585" t="s">
        <v>525</v>
      </c>
      <c r="B144" s="586" t="s">
        <v>761</v>
      </c>
      <c r="C144" s="589">
        <v>4325.5275447726017</v>
      </c>
      <c r="D144" s="587">
        <v>2842.9716782853338</v>
      </c>
      <c r="E144" s="587">
        <v>2312.5245148631384</v>
      </c>
      <c r="F144" s="587">
        <v>1815.3764553637329</v>
      </c>
      <c r="G144" s="588">
        <v>1447.2184250880246</v>
      </c>
      <c r="H144" s="589">
        <v>4325.5275447726017</v>
      </c>
      <c r="I144" s="587">
        <v>2842.9716782853338</v>
      </c>
      <c r="J144" s="587">
        <v>2312.5245148631384</v>
      </c>
      <c r="K144" s="587">
        <v>1815.3764553637329</v>
      </c>
      <c r="L144" s="588">
        <v>1447.2184250880246</v>
      </c>
      <c r="M144" s="587">
        <v>4.2379249999999997</v>
      </c>
      <c r="N144" s="590">
        <v>1.7135954659128001</v>
      </c>
      <c r="O144" s="591">
        <f>VLOOKUP(B144,'[3]3.1 Metadata'!$B$4:$J$197,8,FALSE)</f>
        <v>12899.346111289662</v>
      </c>
      <c r="P144" s="592">
        <v>31901.425962232475</v>
      </c>
      <c r="Q144" s="593">
        <v>0</v>
      </c>
      <c r="R144" s="573">
        <v>1.89820948383288</v>
      </c>
    </row>
    <row r="145" spans="1:18" ht="12.95" customHeight="1" x14ac:dyDescent="0.2">
      <c r="A145" s="585" t="s">
        <v>526</v>
      </c>
      <c r="B145" s="586" t="s">
        <v>762</v>
      </c>
      <c r="C145" s="589">
        <v>4100.958140990484</v>
      </c>
      <c r="D145" s="587">
        <v>2703.2534101164865</v>
      </c>
      <c r="E145" s="587">
        <v>2196.3289812860667</v>
      </c>
      <c r="F145" s="587">
        <v>1725.5212888221713</v>
      </c>
      <c r="G145" s="588">
        <v>1371.723834869339</v>
      </c>
      <c r="H145" s="589">
        <v>3398.3860625347324</v>
      </c>
      <c r="I145" s="587">
        <v>1966.6433169375264</v>
      </c>
      <c r="J145" s="587">
        <v>1806.1650934419283</v>
      </c>
      <c r="K145" s="587">
        <v>1160.3469341110474</v>
      </c>
      <c r="L145" s="588">
        <v>1122.3813132489429</v>
      </c>
      <c r="M145" s="587">
        <v>64.7376583333333</v>
      </c>
      <c r="N145" s="590">
        <v>24.838260999999999</v>
      </c>
      <c r="O145" s="591">
        <f>VLOOKUP(B145,'[3]3.1 Metadata'!$B$4:$J$197,8,FALSE)</f>
        <v>11497.6492498593</v>
      </c>
      <c r="P145" s="592">
        <v>29967.128851839399</v>
      </c>
      <c r="Q145" s="593">
        <v>1</v>
      </c>
      <c r="R145" s="573">
        <v>26.931858999999999</v>
      </c>
    </row>
    <row r="146" spans="1:18" ht="12.95" customHeight="1" x14ac:dyDescent="0.2">
      <c r="A146" s="585" t="s">
        <v>527</v>
      </c>
      <c r="B146" s="586" t="s">
        <v>763</v>
      </c>
      <c r="C146" s="589">
        <v>891.36160770566721</v>
      </c>
      <c r="D146" s="587">
        <v>706.36843113520229</v>
      </c>
      <c r="E146" s="587">
        <v>535.63622674686405</v>
      </c>
      <c r="F146" s="587">
        <v>441.29099666119089</v>
      </c>
      <c r="G146" s="588">
        <v>292.73813616417272</v>
      </c>
      <c r="H146" s="589">
        <v>2184.3649314788572</v>
      </c>
      <c r="I146" s="587">
        <v>540.79063912481229</v>
      </c>
      <c r="J146" s="587">
        <v>1092.0704539920885</v>
      </c>
      <c r="K146" s="587">
        <v>473.15016807767734</v>
      </c>
      <c r="L146" s="588">
        <v>168.20726575397239</v>
      </c>
      <c r="M146" s="587">
        <v>899.35050899999999</v>
      </c>
      <c r="N146" s="590">
        <v>317.73453083078601</v>
      </c>
      <c r="O146" s="591">
        <f>VLOOKUP(B146,'[3]3.1 Metadata'!$B$4:$J$197,8,FALSE)</f>
        <v>820.14928855859421</v>
      </c>
      <c r="P146" s="592">
        <v>2321.7185897900317</v>
      </c>
      <c r="Q146" s="593">
        <v>1</v>
      </c>
      <c r="R146" s="573">
        <v>290.14096071420499</v>
      </c>
    </row>
    <row r="147" spans="1:18" ht="12.95" customHeight="1" x14ac:dyDescent="0.2">
      <c r="A147" s="585" t="s">
        <v>534</v>
      </c>
      <c r="B147" s="586" t="s">
        <v>770</v>
      </c>
      <c r="C147" s="589">
        <v>6304.6330418090456</v>
      </c>
      <c r="D147" s="587">
        <v>4074.2934341094833</v>
      </c>
      <c r="E147" s="587">
        <v>3336.5429936073861</v>
      </c>
      <c r="F147" s="587">
        <v>2607.2601716872059</v>
      </c>
      <c r="G147" s="588">
        <v>2112.5439591188178</v>
      </c>
      <c r="H147" s="589">
        <v>6304.6330418090456</v>
      </c>
      <c r="I147" s="587">
        <v>4074.2934341094833</v>
      </c>
      <c r="J147" s="587">
        <v>3336.5429936073861</v>
      </c>
      <c r="K147" s="587">
        <v>2607.2601716872059</v>
      </c>
      <c r="L147" s="588">
        <v>2112.5439591188178</v>
      </c>
      <c r="M147" s="587">
        <v>3.75</v>
      </c>
      <c r="N147" s="590">
        <v>1.7727779267446</v>
      </c>
      <c r="O147" s="591">
        <f>VLOOKUP(B147,'[3]3.1 Metadata'!$B$4:$J$197,8,FALSE)</f>
        <v>23139.797980823747</v>
      </c>
      <c r="P147" s="592">
        <v>48948.17400363012</v>
      </c>
      <c r="Q147" s="593">
        <v>0</v>
      </c>
      <c r="R147" s="573">
        <v>1.6577492512941601</v>
      </c>
    </row>
    <row r="148" spans="1:18" ht="12.95" customHeight="1" x14ac:dyDescent="0.2">
      <c r="A148" s="585" t="s">
        <v>548</v>
      </c>
      <c r="B148" s="586" t="s">
        <v>784</v>
      </c>
      <c r="C148" s="589">
        <v>1126.8501374210152</v>
      </c>
      <c r="D148" s="587">
        <v>852.88015085895893</v>
      </c>
      <c r="E148" s="587">
        <v>657.48147770590867</v>
      </c>
      <c r="F148" s="587">
        <v>535.51514607706531</v>
      </c>
      <c r="G148" s="588">
        <v>371.90346212865563</v>
      </c>
      <c r="H148" s="589">
        <v>1126.8501374210152</v>
      </c>
      <c r="I148" s="587">
        <v>852.88015085895893</v>
      </c>
      <c r="J148" s="587">
        <v>657.48147770590867</v>
      </c>
      <c r="K148" s="587">
        <v>535.51514607706531</v>
      </c>
      <c r="L148" s="588">
        <v>371.90346212865563</v>
      </c>
      <c r="M148" s="587">
        <v>45.767045454545503</v>
      </c>
      <c r="N148" s="590">
        <v>10.5049908178352</v>
      </c>
      <c r="O148" s="591">
        <f>VLOOKUP(B148,'[3]3.1 Metadata'!$B$4:$J$197,8,FALSE)</f>
        <v>610.927861513165</v>
      </c>
      <c r="P148" s="592">
        <v>4350.0660622758796</v>
      </c>
      <c r="Q148" s="593">
        <v>1</v>
      </c>
      <c r="R148" s="573" t="s">
        <v>1357</v>
      </c>
    </row>
    <row r="149" spans="1:18" ht="12.95" customHeight="1" x14ac:dyDescent="0.2">
      <c r="A149" s="585" t="s">
        <v>535</v>
      </c>
      <c r="B149" s="586" t="s">
        <v>771</v>
      </c>
      <c r="C149" s="589">
        <v>1028.578554891089</v>
      </c>
      <c r="D149" s="587">
        <v>791.73942959394276</v>
      </c>
      <c r="E149" s="587">
        <v>606.63430629600987</v>
      </c>
      <c r="F149" s="587">
        <v>496.19452062313383</v>
      </c>
      <c r="G149" s="588">
        <v>338.86702560484241</v>
      </c>
      <c r="H149" s="589">
        <v>1028.578554891089</v>
      </c>
      <c r="I149" s="587">
        <v>791.73942959394276</v>
      </c>
      <c r="J149" s="587">
        <v>606.63430629600987</v>
      </c>
      <c r="K149" s="587">
        <v>496.19452062313383</v>
      </c>
      <c r="L149" s="588">
        <v>338.86702560484241</v>
      </c>
      <c r="M149" s="587">
        <v>585.91101318036897</v>
      </c>
      <c r="N149" s="590">
        <v>239.16411681189601</v>
      </c>
      <c r="O149" s="591">
        <f>VLOOKUP(B149,'[3]3.1 Metadata'!$B$4:$J$197,8,FALSE)</f>
        <v>1430.1482590016221</v>
      </c>
      <c r="P149" s="592">
        <v>3503.6175482752028</v>
      </c>
      <c r="Q149" s="593">
        <v>0</v>
      </c>
      <c r="R149" s="573" t="s">
        <v>1357</v>
      </c>
    </row>
    <row r="150" spans="1:18" ht="12.95" customHeight="1" x14ac:dyDescent="0.2">
      <c r="A150" s="585" t="s">
        <v>539</v>
      </c>
      <c r="B150" s="586" t="s">
        <v>775</v>
      </c>
      <c r="C150" s="589">
        <v>12530.452933735642</v>
      </c>
      <c r="D150" s="587">
        <v>7947.7541931499618</v>
      </c>
      <c r="E150" s="587">
        <v>6557.8743598296242</v>
      </c>
      <c r="F150" s="587">
        <v>5098.3478881135961</v>
      </c>
      <c r="G150" s="588">
        <v>4205.5081545991561</v>
      </c>
      <c r="H150" s="589">
        <v>12483.324523161056</v>
      </c>
      <c r="I150" s="587">
        <v>8600.1835676172886</v>
      </c>
      <c r="J150" s="587">
        <v>5092.7565452352774</v>
      </c>
      <c r="K150" s="587">
        <v>3412.3530697831516</v>
      </c>
      <c r="L150" s="588">
        <v>2903.7646968446757</v>
      </c>
      <c r="M150" s="587">
        <v>1.36415833333333</v>
      </c>
      <c r="N150" s="590">
        <v>0.87300462146764601</v>
      </c>
      <c r="O150" s="591">
        <f>VLOOKUP(B150,'[3]3.1 Metadata'!$B$4:$J$197,8,FALSE)</f>
        <v>65640.707948498472</v>
      </c>
      <c r="P150" s="592">
        <v>102573.40176825183</v>
      </c>
      <c r="Q150" s="593">
        <v>0</v>
      </c>
      <c r="R150" s="573">
        <v>1.0463746618165399</v>
      </c>
    </row>
    <row r="151" spans="1:18" ht="12.95" customHeight="1" x14ac:dyDescent="0.2">
      <c r="A151" s="585" t="s">
        <v>542</v>
      </c>
      <c r="B151" s="586" t="s">
        <v>778</v>
      </c>
      <c r="C151" s="589">
        <v>943.8142830109432</v>
      </c>
      <c r="D151" s="587">
        <v>739.00242682228361</v>
      </c>
      <c r="E151" s="587">
        <v>562.77601735055077</v>
      </c>
      <c r="F151" s="587">
        <v>462.27846777581709</v>
      </c>
      <c r="G151" s="588">
        <v>310.37140748855819</v>
      </c>
      <c r="H151" s="589">
        <v>943.8142830109432</v>
      </c>
      <c r="I151" s="587">
        <v>739.00242682228361</v>
      </c>
      <c r="J151" s="587">
        <v>562.77601735055077</v>
      </c>
      <c r="K151" s="587">
        <v>462.27846777581709</v>
      </c>
      <c r="L151" s="588">
        <v>310.37140748855819</v>
      </c>
      <c r="M151" s="587">
        <v>8.1733992977783902</v>
      </c>
      <c r="N151" s="590">
        <v>6.9077932218689</v>
      </c>
      <c r="O151" s="591">
        <f>VLOOKUP(B151,'[3]3.1 Metadata'!$B$4:$J$197,8,FALSE)</f>
        <v>2344.0489761531494</v>
      </c>
      <c r="P151" s="592">
        <v>2773.5123629694776</v>
      </c>
      <c r="Q151" s="593">
        <v>0</v>
      </c>
      <c r="R151" s="573" t="s">
        <v>1357</v>
      </c>
    </row>
    <row r="152" spans="1:18" ht="12.95" customHeight="1" x14ac:dyDescent="0.2">
      <c r="A152" s="585" t="s">
        <v>538</v>
      </c>
      <c r="B152" s="586" t="s">
        <v>774</v>
      </c>
      <c r="C152" s="589">
        <v>828.15576241491476</v>
      </c>
      <c r="D152" s="587">
        <v>667.04423516975305</v>
      </c>
      <c r="E152" s="587">
        <v>502.93258682504091</v>
      </c>
      <c r="F152" s="587">
        <v>416.00094530356694</v>
      </c>
      <c r="G152" s="588">
        <v>271.48991931322263</v>
      </c>
      <c r="H152" s="589">
        <v>828.15576241491476</v>
      </c>
      <c r="I152" s="587">
        <v>667.04423516975305</v>
      </c>
      <c r="J152" s="587">
        <v>502.93258682504091</v>
      </c>
      <c r="K152" s="587">
        <v>416.00094530356694</v>
      </c>
      <c r="L152" s="588">
        <v>271.48991931322263</v>
      </c>
      <c r="M152" s="587">
        <v>9010.2211440091505</v>
      </c>
      <c r="N152" s="590">
        <v>2645.0886974473201</v>
      </c>
      <c r="O152" s="591">
        <f>VLOOKUP(B152,'[3]3.1 Metadata'!$B$4:$J$197,8,FALSE)</f>
        <v>521.75483672224073</v>
      </c>
      <c r="P152" s="592">
        <v>1777.3038928330368</v>
      </c>
      <c r="Q152" s="593">
        <v>1</v>
      </c>
      <c r="R152" s="573" t="s">
        <v>1357</v>
      </c>
    </row>
    <row r="153" spans="1:18" ht="12.95" customHeight="1" x14ac:dyDescent="0.2">
      <c r="A153" s="585" t="s">
        <v>439</v>
      </c>
      <c r="B153" s="586" t="s">
        <v>674</v>
      </c>
      <c r="C153" s="589">
        <v>1683.798300187769</v>
      </c>
      <c r="D153" s="587">
        <v>1199.391436239096</v>
      </c>
      <c r="E153" s="587">
        <v>945.65470102817824</v>
      </c>
      <c r="F153" s="587">
        <v>758.36237761256825</v>
      </c>
      <c r="G153" s="588">
        <v>559.13543858222624</v>
      </c>
      <c r="H153" s="589">
        <v>1647.008348232524</v>
      </c>
      <c r="I153" s="587">
        <v>1431.4588028047422</v>
      </c>
      <c r="J153" s="587">
        <v>1120.4801337113458</v>
      </c>
      <c r="K153" s="587">
        <v>907.27900508030268</v>
      </c>
      <c r="L153" s="588">
        <v>658.93941578029728</v>
      </c>
      <c r="M153" s="587">
        <v>1</v>
      </c>
      <c r="N153" s="590">
        <v>0.45562610584537</v>
      </c>
      <c r="O153" s="591">
        <f>VLOOKUP(B153,'[3]3.1 Metadata'!$B$4:$J$197,8,FALSE)</f>
        <v>4167.7309387856294</v>
      </c>
      <c r="P153" s="592">
        <v>9147.2610662920524</v>
      </c>
      <c r="Q153" s="593">
        <v>0</v>
      </c>
      <c r="R153" s="573">
        <v>0.49953146249056102</v>
      </c>
    </row>
    <row r="154" spans="1:18" ht="12.95" customHeight="1" x14ac:dyDescent="0.2">
      <c r="A154" s="585" t="s">
        <v>532</v>
      </c>
      <c r="B154" s="586" t="s">
        <v>768</v>
      </c>
      <c r="C154" s="589">
        <v>7984.8313850426875</v>
      </c>
      <c r="D154" s="587">
        <v>5119.6468916291742</v>
      </c>
      <c r="E154" s="587">
        <v>4205.9024865718166</v>
      </c>
      <c r="F154" s="587">
        <v>3279.5445497523215</v>
      </c>
      <c r="G154" s="588">
        <v>2677.3844194497665</v>
      </c>
      <c r="H154" s="589">
        <v>7984.8313850426875</v>
      </c>
      <c r="I154" s="587">
        <v>5119.6468916291742</v>
      </c>
      <c r="J154" s="587">
        <v>4205.9024865718166</v>
      </c>
      <c r="K154" s="587">
        <v>3279.5445497523215</v>
      </c>
      <c r="L154" s="588">
        <v>2677.3844194497665</v>
      </c>
      <c r="M154" s="587">
        <v>0.89321558147922597</v>
      </c>
      <c r="N154" s="590">
        <v>0.67223739443934905</v>
      </c>
      <c r="O154" s="591">
        <f>VLOOKUP(B154,'[3]3.1 Metadata'!$B$4:$J$197,8,FALSE)</f>
        <v>47731.208539934749</v>
      </c>
      <c r="P154" s="592">
        <v>63420.327135217434</v>
      </c>
      <c r="Q154" s="593">
        <v>0</v>
      </c>
      <c r="R154" s="573" t="s">
        <v>1357</v>
      </c>
    </row>
    <row r="155" spans="1:18" ht="12.95" customHeight="1" x14ac:dyDescent="0.2">
      <c r="A155" s="585" t="s">
        <v>536</v>
      </c>
      <c r="B155" s="586" t="s">
        <v>772</v>
      </c>
      <c r="C155" s="589">
        <v>2809.4060819131942</v>
      </c>
      <c r="D155" s="587">
        <v>1899.700415340453</v>
      </c>
      <c r="E155" s="587">
        <v>1528.0608284585503</v>
      </c>
      <c r="F155" s="587">
        <v>1208.7428523523322</v>
      </c>
      <c r="G155" s="588">
        <v>937.53648875721569</v>
      </c>
      <c r="H155" s="589">
        <v>1840.4231560673184</v>
      </c>
      <c r="I155" s="587">
        <v>1390.0368066135238</v>
      </c>
      <c r="J155" s="587">
        <v>1110.9374995374483</v>
      </c>
      <c r="K155" s="587">
        <v>974.905291946332</v>
      </c>
      <c r="L155" s="588">
        <v>789.17700147623361</v>
      </c>
      <c r="M155" s="587">
        <v>105.249558333333</v>
      </c>
      <c r="N155" s="590">
        <v>41.430629553115097</v>
      </c>
      <c r="O155" s="591">
        <f>VLOOKUP(B155,'[3]3.1 Metadata'!$B$4:$J$197,8,FALSE)</f>
        <v>7417.2036485220124</v>
      </c>
      <c r="P155" s="592">
        <v>18842.526062141085</v>
      </c>
      <c r="Q155" s="593">
        <v>0</v>
      </c>
      <c r="R155" s="573">
        <v>48.628801294243701</v>
      </c>
    </row>
    <row r="156" spans="1:18" ht="12.95" customHeight="1" x14ac:dyDescent="0.2">
      <c r="A156" s="585" t="s">
        <v>545</v>
      </c>
      <c r="B156" s="586" t="s">
        <v>781</v>
      </c>
      <c r="C156" s="589">
        <v>721.89132005261479</v>
      </c>
      <c r="D156" s="587">
        <v>600.93067025512244</v>
      </c>
      <c r="E156" s="587">
        <v>447.94979142813418</v>
      </c>
      <c r="F156" s="587">
        <v>373.48220051865974</v>
      </c>
      <c r="G156" s="588">
        <v>235.76648417090706</v>
      </c>
      <c r="H156" s="589">
        <v>721.89132005261479</v>
      </c>
      <c r="I156" s="587">
        <v>600.93067025512244</v>
      </c>
      <c r="J156" s="587">
        <v>447.94979142813418</v>
      </c>
      <c r="K156" s="587">
        <v>373.48220051865974</v>
      </c>
      <c r="L156" s="588">
        <v>235.76648417090706</v>
      </c>
      <c r="M156" s="587">
        <v>157.99916666666701</v>
      </c>
      <c r="N156" s="590">
        <v>1.9738588618159201</v>
      </c>
      <c r="O156" s="591">
        <f>VLOOKUP(B156,'[3]3.1 Metadata'!$B$4:$J$197,8,FALSE)</f>
        <v>343.01</v>
      </c>
      <c r="P156" s="592">
        <v>862.01</v>
      </c>
      <c r="Q156" s="593">
        <v>0</v>
      </c>
      <c r="R156" s="573" t="s">
        <v>1357</v>
      </c>
    </row>
    <row r="157" spans="1:18" ht="12.95" customHeight="1" x14ac:dyDescent="0.2">
      <c r="A157" s="585" t="s">
        <v>533</v>
      </c>
      <c r="B157" s="586" t="s">
        <v>769</v>
      </c>
      <c r="C157" s="589">
        <v>1106.4935296988829</v>
      </c>
      <c r="D157" s="587">
        <v>840.2150685778106</v>
      </c>
      <c r="E157" s="587">
        <v>646.94866755343014</v>
      </c>
      <c r="F157" s="587">
        <v>527.37001879664501</v>
      </c>
      <c r="G157" s="588">
        <v>365.06008216530159</v>
      </c>
      <c r="H157" s="589">
        <v>1106.4935296988829</v>
      </c>
      <c r="I157" s="587">
        <v>840.2150685778106</v>
      </c>
      <c r="J157" s="587">
        <v>646.94866755343014</v>
      </c>
      <c r="K157" s="587">
        <v>527.37001879664501</v>
      </c>
      <c r="L157" s="588">
        <v>365.06008216530159</v>
      </c>
      <c r="M157" s="587">
        <v>21.8847418164689</v>
      </c>
      <c r="N157" s="590">
        <v>10.497486897273401</v>
      </c>
      <c r="O157" s="591">
        <f>VLOOKUP(B157,'[3]3.1 Metadata'!$B$4:$J$197,8,FALSE)</f>
        <v>1987.5797016681831</v>
      </c>
      <c r="P157" s="592">
        <v>4174.7272724355262</v>
      </c>
      <c r="Q157" s="593">
        <v>0</v>
      </c>
      <c r="R157" s="573" t="s">
        <v>1357</v>
      </c>
    </row>
    <row r="158" spans="1:18" ht="12.95" customHeight="1" x14ac:dyDescent="0.2">
      <c r="A158" s="585" t="s">
        <v>549</v>
      </c>
      <c r="B158" s="586" t="s">
        <v>785</v>
      </c>
      <c r="C158" s="589">
        <v>2925.421405656647</v>
      </c>
      <c r="D158" s="587">
        <v>1971.8805959059689</v>
      </c>
      <c r="E158" s="587">
        <v>1588.0888742139123</v>
      </c>
      <c r="F158" s="587">
        <v>1255.1631396255498</v>
      </c>
      <c r="G158" s="588">
        <v>976.53792518440514</v>
      </c>
      <c r="H158" s="589">
        <v>2925.421405656647</v>
      </c>
      <c r="I158" s="587">
        <v>1971.8805959059689</v>
      </c>
      <c r="J158" s="587">
        <v>1588.0888742139123</v>
      </c>
      <c r="K158" s="587">
        <v>1255.1631396255498</v>
      </c>
      <c r="L158" s="588">
        <v>976.53792518440514</v>
      </c>
      <c r="M158" s="587">
        <v>7.4580000000000002</v>
      </c>
      <c r="N158" s="590">
        <v>2.7292761649953299</v>
      </c>
      <c r="O158" s="591">
        <f>VLOOKUP(B158,'[3]3.1 Metadata'!$B$4:$J$197,8,FALSE)</f>
        <v>6853.6934107798834</v>
      </c>
      <c r="P158" s="592">
        <v>19841.807806220542</v>
      </c>
      <c r="Q158" s="593">
        <v>0</v>
      </c>
      <c r="R158" s="573">
        <v>3.1405050770326199</v>
      </c>
    </row>
    <row r="159" spans="1:18" ht="12.95" customHeight="1" x14ac:dyDescent="0.2">
      <c r="A159" s="585" t="s">
        <v>540</v>
      </c>
      <c r="B159" s="586" t="s">
        <v>776</v>
      </c>
      <c r="C159" s="589">
        <v>4333.0889240126808</v>
      </c>
      <c r="D159" s="587">
        <v>2847.6760716470262</v>
      </c>
      <c r="E159" s="587">
        <v>2316.4368844049486</v>
      </c>
      <c r="F159" s="587">
        <v>1818.4019298026301</v>
      </c>
      <c r="G159" s="588">
        <v>1449.7603707743197</v>
      </c>
      <c r="H159" s="589">
        <v>4645.7305995328315</v>
      </c>
      <c r="I159" s="587">
        <v>2875.3105187052761</v>
      </c>
      <c r="J159" s="587">
        <v>2567.572577954099</v>
      </c>
      <c r="K159" s="587">
        <v>1948.3890104185978</v>
      </c>
      <c r="L159" s="588">
        <v>1787.1046679767157</v>
      </c>
      <c r="M159" s="587">
        <v>0</v>
      </c>
      <c r="N159" s="590">
        <v>0.53942000000000001</v>
      </c>
      <c r="O159" s="591">
        <f>VLOOKUP(B159,'[3]3.1 Metadata'!$B$4:$J$197,8,FALSE)</f>
        <v>19303.545658138271</v>
      </c>
      <c r="P159" s="592">
        <v>31966.554843408387</v>
      </c>
      <c r="Q159" s="593">
        <v>0</v>
      </c>
      <c r="R159" s="573">
        <v>0.591283</v>
      </c>
    </row>
    <row r="160" spans="1:18" ht="12.95" customHeight="1" x14ac:dyDescent="0.2">
      <c r="A160" s="585" t="s">
        <v>541</v>
      </c>
      <c r="B160" s="586" t="s">
        <v>777</v>
      </c>
      <c r="C160" s="589">
        <v>5343.6496188003566</v>
      </c>
      <c r="D160" s="587">
        <v>3476.4072691178599</v>
      </c>
      <c r="E160" s="587">
        <v>2839.3159461350015</v>
      </c>
      <c r="F160" s="587">
        <v>2222.7495301489489</v>
      </c>
      <c r="G160" s="588">
        <v>1789.485481404821</v>
      </c>
      <c r="H160" s="589">
        <v>5012.3269221682131</v>
      </c>
      <c r="I160" s="587">
        <v>4096.1150583818908</v>
      </c>
      <c r="J160" s="587">
        <v>3295.0050211350554</v>
      </c>
      <c r="K160" s="587">
        <v>2713.7010611520832</v>
      </c>
      <c r="L160" s="588">
        <v>2156.0565531433463</v>
      </c>
      <c r="M160" s="587">
        <v>0</v>
      </c>
      <c r="N160" s="590">
        <v>0.56979900000000006</v>
      </c>
      <c r="O160" s="591">
        <f>VLOOKUP(B160,'[3]3.1 Metadata'!$B$4:$J$197,8,FALSE)</f>
        <v>25942.954774143614</v>
      </c>
      <c r="P160" s="592">
        <v>40670.877867310344</v>
      </c>
      <c r="Q160" s="593">
        <v>0</v>
      </c>
      <c r="R160" s="573">
        <v>0.64176599999999995</v>
      </c>
    </row>
    <row r="161" spans="1:18" ht="12.95" customHeight="1" x14ac:dyDescent="0.2">
      <c r="A161" s="585" t="s">
        <v>551</v>
      </c>
      <c r="B161" s="586" t="s">
        <v>787</v>
      </c>
      <c r="C161" s="589">
        <v>6960.6611629933159</v>
      </c>
      <c r="D161" s="587">
        <v>4482.448380501286</v>
      </c>
      <c r="E161" s="587">
        <v>3675.9816539893154</v>
      </c>
      <c r="F161" s="587">
        <v>2869.7514776807529</v>
      </c>
      <c r="G161" s="588">
        <v>2333.0841277554696</v>
      </c>
      <c r="H161" s="589">
        <v>6516.1386404909726</v>
      </c>
      <c r="I161" s="587">
        <v>4616.8448240987154</v>
      </c>
      <c r="J161" s="587">
        <v>4141.9657999968886</v>
      </c>
      <c r="K161" s="587">
        <v>3228.7061302605398</v>
      </c>
      <c r="L161" s="588">
        <v>3064.3078311472068</v>
      </c>
      <c r="M161" s="587">
        <v>9.4583491666666593</v>
      </c>
      <c r="N161" s="590">
        <v>8.9976599999999998</v>
      </c>
      <c r="O161" s="591">
        <f>VLOOKUP(B161,'[3]3.1 Metadata'!$B$4:$J$197,8,FALSE)</f>
        <v>51939.429744529123</v>
      </c>
      <c r="P161" s="592">
        <v>54598.780354148374</v>
      </c>
      <c r="Q161" s="593">
        <v>0</v>
      </c>
      <c r="R161" s="573">
        <v>9.3082340000000006</v>
      </c>
    </row>
    <row r="162" spans="1:18" ht="12.95" customHeight="1" x14ac:dyDescent="0.2">
      <c r="A162" s="585" t="s">
        <v>1361</v>
      </c>
      <c r="B162" s="586" t="s">
        <v>786</v>
      </c>
      <c r="C162" s="589">
        <v>1668.8904378793306</v>
      </c>
      <c r="D162" s="587">
        <v>1190.1163494785883</v>
      </c>
      <c r="E162" s="587">
        <v>937.94115240468386</v>
      </c>
      <c r="F162" s="587">
        <v>752.39741342803018</v>
      </c>
      <c r="G162" s="588">
        <v>554.12378990231923</v>
      </c>
      <c r="H162" s="589">
        <v>1668.8904378793306</v>
      </c>
      <c r="I162" s="587">
        <v>1190.1163494785883</v>
      </c>
      <c r="J162" s="587">
        <v>937.94115240468386</v>
      </c>
      <c r="K162" s="587">
        <v>752.39741342803018</v>
      </c>
      <c r="L162" s="588">
        <v>554.12378990231923</v>
      </c>
      <c r="M162" s="587">
        <v>14.451789228882401</v>
      </c>
      <c r="N162" s="590">
        <v>6.2736403463535604</v>
      </c>
      <c r="O162" s="591">
        <f>VLOOKUP(B162,'[3]3.1 Metadata'!$B$4:$J$197,8,FALSE)</f>
        <v>3915.6434672366868</v>
      </c>
      <c r="P162" s="592">
        <v>9018.8542820209077</v>
      </c>
      <c r="Q162" s="593">
        <v>0</v>
      </c>
      <c r="R162" s="573">
        <v>6.3077216367854296</v>
      </c>
    </row>
    <row r="163" spans="1:18" ht="12.95" customHeight="1" x14ac:dyDescent="0.2">
      <c r="A163" s="585" t="s">
        <v>537</v>
      </c>
      <c r="B163" s="586" t="s">
        <v>773</v>
      </c>
      <c r="C163" s="589">
        <v>3962.9936979303602</v>
      </c>
      <c r="D163" s="587">
        <v>2617.4173490654339</v>
      </c>
      <c r="E163" s="587">
        <v>2124.9441363069691</v>
      </c>
      <c r="F163" s="587">
        <v>1670.318675290682</v>
      </c>
      <c r="G163" s="588">
        <v>1325.3436560998452</v>
      </c>
      <c r="H163" s="589">
        <v>3962.9936979303602</v>
      </c>
      <c r="I163" s="587">
        <v>2617.4173490654339</v>
      </c>
      <c r="J163" s="587">
        <v>2124.9441363069691</v>
      </c>
      <c r="K163" s="587">
        <v>1670.318675290682</v>
      </c>
      <c r="L163" s="588">
        <v>1325.3436560998452</v>
      </c>
      <c r="M163" s="587">
        <v>14.033250000000001</v>
      </c>
      <c r="N163" s="590">
        <v>7.9062347930194203</v>
      </c>
      <c r="O163" s="591">
        <f>VLOOKUP(B163,'[3]3.1 Metadata'!$B$4:$J$197,8,FALSE)</f>
        <v>16213.480756924841</v>
      </c>
      <c r="P163" s="592">
        <v>28778.791442318081</v>
      </c>
      <c r="Q163" s="593">
        <v>0</v>
      </c>
      <c r="R163" s="573" t="s">
        <v>1357</v>
      </c>
    </row>
    <row r="164" spans="1:18" ht="12.95" customHeight="1" x14ac:dyDescent="0.2">
      <c r="A164" s="585" t="s">
        <v>418</v>
      </c>
      <c r="B164" s="586" t="s">
        <v>653</v>
      </c>
      <c r="C164" s="589">
        <v>812.96128512305313</v>
      </c>
      <c r="D164" s="587">
        <v>657.59082781685504</v>
      </c>
      <c r="E164" s="587">
        <v>495.07073936666882</v>
      </c>
      <c r="F164" s="587">
        <v>409.921300148981</v>
      </c>
      <c r="G164" s="588">
        <v>266.38191787840049</v>
      </c>
      <c r="H164" s="589">
        <v>879.43166164900435</v>
      </c>
      <c r="I164" s="587">
        <v>665.46852900930173</v>
      </c>
      <c r="J164" s="587">
        <v>720.74112607543111</v>
      </c>
      <c r="K164" s="587">
        <v>726.50174186971708</v>
      </c>
      <c r="L164" s="588">
        <v>340.9090740345693</v>
      </c>
      <c r="M164" s="587">
        <v>585.91101318036897</v>
      </c>
      <c r="N164" s="590">
        <v>252.50251916518701</v>
      </c>
      <c r="O164" s="591">
        <f>VLOOKUP(B164,'[3]3.1 Metadata'!$B$4:$J$197,8,FALSE)</f>
        <v>709.54004317463011</v>
      </c>
      <c r="P164" s="592">
        <v>1646.4283905402278</v>
      </c>
      <c r="Q164" s="593">
        <v>1</v>
      </c>
      <c r="R164" s="573">
        <v>235.291402902231</v>
      </c>
    </row>
    <row r="165" spans="1:18" ht="12.95" customHeight="1" x14ac:dyDescent="0.2">
      <c r="A165" s="585" t="s">
        <v>558</v>
      </c>
      <c r="B165" s="586" t="s">
        <v>794</v>
      </c>
      <c r="C165" s="589">
        <v>878.58103708063595</v>
      </c>
      <c r="D165" s="587">
        <v>698.41686175903055</v>
      </c>
      <c r="E165" s="587">
        <v>529.02337032838329</v>
      </c>
      <c r="F165" s="587">
        <v>436.17720875122887</v>
      </c>
      <c r="G165" s="588">
        <v>288.44162949029902</v>
      </c>
      <c r="H165" s="589">
        <v>1120.2225291386844</v>
      </c>
      <c r="I165" s="587">
        <v>1038.2210475561697</v>
      </c>
      <c r="J165" s="587">
        <v>529.02337032838329</v>
      </c>
      <c r="K165" s="587">
        <v>257.83860187286012</v>
      </c>
      <c r="L165" s="588">
        <v>337.04373875475824</v>
      </c>
      <c r="M165" s="587">
        <v>585.91101318036897</v>
      </c>
      <c r="N165" s="590">
        <v>236.66881978397399</v>
      </c>
      <c r="O165" s="591">
        <f>VLOOKUP(B165,'[3]3.1 Metadata'!$B$4:$J$197,8,FALSE)</f>
        <v>893.35245412167478</v>
      </c>
      <c r="P165" s="592">
        <v>2211.6349345243398</v>
      </c>
      <c r="Q165" s="593">
        <v>1</v>
      </c>
      <c r="R165" s="573">
        <v>240.23553316272199</v>
      </c>
    </row>
    <row r="166" spans="1:18" ht="12.95" customHeight="1" x14ac:dyDescent="0.2">
      <c r="A166" s="585" t="s">
        <v>555</v>
      </c>
      <c r="B166" s="586" t="s">
        <v>791</v>
      </c>
      <c r="C166" s="589">
        <v>2854.8401351444822</v>
      </c>
      <c r="D166" s="587">
        <v>1927.9676998701202</v>
      </c>
      <c r="E166" s="587">
        <v>1551.5690801120154</v>
      </c>
      <c r="F166" s="587">
        <v>1226.9220181291466</v>
      </c>
      <c r="G166" s="588">
        <v>952.81027571529091</v>
      </c>
      <c r="H166" s="589">
        <v>2623.3640536800149</v>
      </c>
      <c r="I166" s="587">
        <v>2325.8327551301609</v>
      </c>
      <c r="J166" s="587">
        <v>1797.9192636211078</v>
      </c>
      <c r="K166" s="587">
        <v>1274.1323065895251</v>
      </c>
      <c r="L166" s="588">
        <v>1013.9482451791501</v>
      </c>
      <c r="M166" s="587">
        <v>31.047605780549901</v>
      </c>
      <c r="N166" s="590">
        <v>12.6183363508257</v>
      </c>
      <c r="O166" s="591">
        <f>VLOOKUP(B166,'[3]3.1 Metadata'!$B$4:$J$197,8,FALSE)</f>
        <v>7817.0096711891811</v>
      </c>
      <c r="P166" s="592">
        <v>19233.865916986102</v>
      </c>
      <c r="Q166" s="593">
        <v>1</v>
      </c>
      <c r="R166" s="573">
        <v>12.966151960558401</v>
      </c>
    </row>
    <row r="167" spans="1:18" ht="12.95" customHeight="1" x14ac:dyDescent="0.2">
      <c r="A167" s="585" t="s">
        <v>554</v>
      </c>
      <c r="B167" s="586" t="s">
        <v>790</v>
      </c>
      <c r="C167" s="589">
        <v>1055.1943611418749</v>
      </c>
      <c r="D167" s="587">
        <v>808.29873951171498</v>
      </c>
      <c r="E167" s="587">
        <v>620.40571841542135</v>
      </c>
      <c r="F167" s="587">
        <v>506.84409114798882</v>
      </c>
      <c r="G167" s="588">
        <v>347.81459082255355</v>
      </c>
      <c r="H167" s="589">
        <v>1055.1943611418749</v>
      </c>
      <c r="I167" s="587">
        <v>808.29873951171498</v>
      </c>
      <c r="J167" s="587">
        <v>620.40571841542135</v>
      </c>
      <c r="K167" s="587">
        <v>506.84409114798882</v>
      </c>
      <c r="L167" s="588">
        <v>347.81459082255355</v>
      </c>
      <c r="M167" s="587">
        <v>9.5303666666666693</v>
      </c>
      <c r="N167" s="590">
        <v>2.27365177224029</v>
      </c>
      <c r="O167" s="591">
        <f>VLOOKUP(B167,'[3]3.1 Metadata'!$B$4:$J$197,8,FALSE)</f>
        <v>890.54440235573281</v>
      </c>
      <c r="P167" s="592">
        <v>3732.8690680932241</v>
      </c>
      <c r="Q167" s="593">
        <v>1</v>
      </c>
      <c r="R167" s="573">
        <v>2.5948283672332799</v>
      </c>
    </row>
    <row r="168" spans="1:18" ht="12.95" customHeight="1" x14ac:dyDescent="0.2">
      <c r="A168" s="585" t="s">
        <v>563</v>
      </c>
      <c r="B168" s="586" t="s">
        <v>799</v>
      </c>
      <c r="C168" s="589">
        <v>2502.0942677970993</v>
      </c>
      <c r="D168" s="587">
        <v>1708.5030672912669</v>
      </c>
      <c r="E168" s="587">
        <v>1369.0531470274559</v>
      </c>
      <c r="F168" s="587">
        <v>1085.7806243171076</v>
      </c>
      <c r="G168" s="588">
        <v>834.22597946555379</v>
      </c>
      <c r="H168" s="589">
        <v>2502.0942677970993</v>
      </c>
      <c r="I168" s="587">
        <v>1708.5030672912669</v>
      </c>
      <c r="J168" s="587">
        <v>1369.0531470274559</v>
      </c>
      <c r="K168" s="587">
        <v>1085.7806243171076</v>
      </c>
      <c r="L168" s="588">
        <v>834.22597946555379</v>
      </c>
      <c r="M168" s="587">
        <v>0</v>
      </c>
      <c r="N168" s="590">
        <v>1.6450285155393001</v>
      </c>
      <c r="O168" s="591">
        <f>VLOOKUP(B168,'[3]3.1 Metadata'!$B$4:$J$197,8,FALSE)</f>
        <v>7612.0351800945209</v>
      </c>
      <c r="P168" s="592">
        <v>16195.538787725249</v>
      </c>
      <c r="Q168" s="593">
        <v>0</v>
      </c>
      <c r="R168" s="573" t="s">
        <v>1357</v>
      </c>
    </row>
    <row r="169" spans="1:18" ht="12.95" customHeight="1" x14ac:dyDescent="0.2">
      <c r="A169" s="585" t="s">
        <v>557</v>
      </c>
      <c r="B169" s="586" t="s">
        <v>793</v>
      </c>
      <c r="C169" s="589">
        <v>1060.6714197771039</v>
      </c>
      <c r="D169" s="587">
        <v>811.70635040743559</v>
      </c>
      <c r="E169" s="587">
        <v>623.23962962431779</v>
      </c>
      <c r="F169" s="587">
        <v>509.03558298765142</v>
      </c>
      <c r="G169" s="588">
        <v>349.65584029958166</v>
      </c>
      <c r="H169" s="589">
        <v>1075.4072428322695</v>
      </c>
      <c r="I169" s="587">
        <v>1406.1255213453003</v>
      </c>
      <c r="J169" s="587">
        <v>5188.1907306454505</v>
      </c>
      <c r="K169" s="587">
        <v>862.43097268416557</v>
      </c>
      <c r="L169" s="588">
        <v>824.26566326280204</v>
      </c>
      <c r="M169" s="587">
        <v>1</v>
      </c>
      <c r="N169" s="590">
        <v>0.41896686395135102</v>
      </c>
      <c r="O169" s="591">
        <f>VLOOKUP(B169,'[3]3.1 Metadata'!$B$4:$J$197,8,FALSE)</f>
        <v>1583.7135764662212</v>
      </c>
      <c r="P169" s="592">
        <v>3780.0449456310912</v>
      </c>
      <c r="Q169" s="593">
        <v>0</v>
      </c>
      <c r="R169" s="573">
        <v>0.423927187028109</v>
      </c>
    </row>
    <row r="170" spans="1:18" ht="12.95" customHeight="1" x14ac:dyDescent="0.2">
      <c r="A170" s="585" t="s">
        <v>559</v>
      </c>
      <c r="B170" s="586" t="s">
        <v>795</v>
      </c>
      <c r="C170" s="589">
        <v>1393.620938520128</v>
      </c>
      <c r="D170" s="587">
        <v>1018.8544719367633</v>
      </c>
      <c r="E170" s="587">
        <v>795.51263891684994</v>
      </c>
      <c r="F170" s="587">
        <v>642.25602153685645</v>
      </c>
      <c r="G170" s="588">
        <v>461.58510162228862</v>
      </c>
      <c r="H170" s="589">
        <v>3393.22608180724</v>
      </c>
      <c r="I170" s="587">
        <v>789.71109583720045</v>
      </c>
      <c r="J170" s="587">
        <v>852.91830100037419</v>
      </c>
      <c r="K170" s="587">
        <v>774.3434673512055</v>
      </c>
      <c r="L170" s="588">
        <v>556.77365605589262</v>
      </c>
      <c r="M170" s="587">
        <v>2.28948563032632</v>
      </c>
      <c r="N170" s="590">
        <v>1.6756001111991301</v>
      </c>
      <c r="O170" s="591">
        <f>VLOOKUP(B170,'[3]3.1 Metadata'!$B$4:$J$197,8,FALSE)</f>
        <v>4903.0121383544929</v>
      </c>
      <c r="P170" s="592">
        <v>6647.8589985028857</v>
      </c>
      <c r="Q170" s="593">
        <v>0</v>
      </c>
      <c r="R170" s="573">
        <v>1.71356319351713</v>
      </c>
    </row>
    <row r="171" spans="1:18" ht="12.95" customHeight="1" x14ac:dyDescent="0.2">
      <c r="A171" s="585" t="s">
        <v>560</v>
      </c>
      <c r="B171" s="586" t="s">
        <v>796</v>
      </c>
      <c r="C171" s="589">
        <v>3747.207207880444</v>
      </c>
      <c r="D171" s="587">
        <v>2483.1634650712449</v>
      </c>
      <c r="E171" s="587">
        <v>2013.2930122989965</v>
      </c>
      <c r="F171" s="587">
        <v>1583.9777460532046</v>
      </c>
      <c r="G171" s="588">
        <v>1252.8016607670684</v>
      </c>
      <c r="H171" s="589">
        <v>3747.207207880444</v>
      </c>
      <c r="I171" s="587">
        <v>2483.1634650712449</v>
      </c>
      <c r="J171" s="587">
        <v>2013.2930122989965</v>
      </c>
      <c r="K171" s="587">
        <v>1583.9777460532046</v>
      </c>
      <c r="L171" s="588">
        <v>1252.8016607670684</v>
      </c>
      <c r="M171" s="587">
        <v>6.7543266828631996</v>
      </c>
      <c r="N171" s="590">
        <v>4.1742862368298699</v>
      </c>
      <c r="O171" s="591">
        <f>VLOOKUP(B171,'[3]3.1 Metadata'!$B$4:$J$197,8,FALSE)</f>
        <v>16637.162938769739</v>
      </c>
      <c r="P171" s="592">
        <v>26920.144729383024</v>
      </c>
      <c r="Q171" s="593">
        <v>0</v>
      </c>
      <c r="R171" s="573" t="s">
        <v>1357</v>
      </c>
    </row>
    <row r="172" spans="1:18" ht="12.95" customHeight="1" x14ac:dyDescent="0.2">
      <c r="A172" s="585" t="s">
        <v>561</v>
      </c>
      <c r="B172" s="586" t="s">
        <v>797</v>
      </c>
      <c r="C172" s="589">
        <v>2003.3826823517372</v>
      </c>
      <c r="D172" s="587">
        <v>1398.2242944012128</v>
      </c>
      <c r="E172" s="587">
        <v>1111.0123908249143</v>
      </c>
      <c r="F172" s="587">
        <v>886.23513053347222</v>
      </c>
      <c r="G172" s="588">
        <v>666.57167684720821</v>
      </c>
      <c r="H172" s="589">
        <v>2003.3826823517372</v>
      </c>
      <c r="I172" s="587">
        <v>1398.2242944012128</v>
      </c>
      <c r="J172" s="587">
        <v>1111.0123908249143</v>
      </c>
      <c r="K172" s="587">
        <v>886.23513053347222</v>
      </c>
      <c r="L172" s="588">
        <v>666.57167684720821</v>
      </c>
      <c r="M172" s="587">
        <v>2.9344333333333301</v>
      </c>
      <c r="N172" s="590">
        <v>0.88147085817050497</v>
      </c>
      <c r="O172" s="591">
        <f>VLOOKUP(B172,'[3]3.1 Metadata'!$B$4:$J$197,8,FALSE)</f>
        <v>3574.6540241845405</v>
      </c>
      <c r="P172" s="592">
        <v>11899.956386916783</v>
      </c>
      <c r="Q172" s="593">
        <v>0</v>
      </c>
      <c r="R172" s="573" t="s">
        <v>1357</v>
      </c>
    </row>
    <row r="173" spans="1:18" ht="12.95" customHeight="1" x14ac:dyDescent="0.2">
      <c r="A173" s="585" t="s">
        <v>562</v>
      </c>
      <c r="B173" s="586" t="s">
        <v>798</v>
      </c>
      <c r="C173" s="589">
        <v>3741.0917753824269</v>
      </c>
      <c r="D173" s="587">
        <v>2479.3586830157365</v>
      </c>
      <c r="E173" s="587">
        <v>2010.1287970043295</v>
      </c>
      <c r="F173" s="587">
        <v>1581.5308267653211</v>
      </c>
      <c r="G173" s="588">
        <v>1250.7458060394324</v>
      </c>
      <c r="H173" s="589">
        <v>5437.7122315454999</v>
      </c>
      <c r="I173" s="587">
        <v>3327.9340451456096</v>
      </c>
      <c r="J173" s="587">
        <v>2618.2799076135639</v>
      </c>
      <c r="K173" s="587">
        <v>1910.4687225017028</v>
      </c>
      <c r="L173" s="588">
        <v>1467.2996645826847</v>
      </c>
      <c r="M173" s="587">
        <v>5.67381930843574</v>
      </c>
      <c r="N173" s="590">
        <v>1.9262570000000001</v>
      </c>
      <c r="O173" s="591">
        <f>VLOOKUP(B173,'[3]3.1 Metadata'!$B$4:$J$197,8,FALSE)</f>
        <v>9121.5151667370828</v>
      </c>
      <c r="P173" s="592">
        <v>26867.470307977004</v>
      </c>
      <c r="Q173" s="593">
        <v>1</v>
      </c>
      <c r="R173" s="573">
        <v>2.183189</v>
      </c>
    </row>
    <row r="174" spans="1:18" ht="12.95" customHeight="1" x14ac:dyDescent="0.2">
      <c r="A174" s="585" t="s">
        <v>564</v>
      </c>
      <c r="B174" s="586" t="s">
        <v>800</v>
      </c>
      <c r="C174" s="589">
        <v>1139.0958316816027</v>
      </c>
      <c r="D174" s="587">
        <v>860.49894115629832</v>
      </c>
      <c r="E174" s="587">
        <v>663.81758117622462</v>
      </c>
      <c r="F174" s="587">
        <v>540.41491816832354</v>
      </c>
      <c r="G174" s="588">
        <v>376.02015681001717</v>
      </c>
      <c r="H174" s="589">
        <v>1139.0958316816027</v>
      </c>
      <c r="I174" s="587">
        <v>860.49894115629832</v>
      </c>
      <c r="J174" s="587">
        <v>663.81758117622462</v>
      </c>
      <c r="K174" s="587">
        <v>540.41491816832354</v>
      </c>
      <c r="L174" s="588">
        <v>376.02015681001717</v>
      </c>
      <c r="M174" s="587">
        <v>0</v>
      </c>
      <c r="N174" s="590">
        <v>1.30947144097098</v>
      </c>
      <c r="O174" s="591">
        <f>VLOOKUP(B174,'[3]3.1 Metadata'!$B$4:$J$197,8,FALSE)</f>
        <v>4055.8956095973822</v>
      </c>
      <c r="P174" s="592">
        <v>4455.5426348814381</v>
      </c>
      <c r="Q174" s="593">
        <v>0</v>
      </c>
      <c r="R174" s="573" t="s">
        <v>1357</v>
      </c>
    </row>
    <row r="175" spans="1:18" ht="12.95" customHeight="1" x14ac:dyDescent="0.2">
      <c r="A175" s="585" t="s">
        <v>569</v>
      </c>
      <c r="B175" s="586" t="s">
        <v>805</v>
      </c>
      <c r="C175" s="589">
        <v>943.77286488911318</v>
      </c>
      <c r="D175" s="587">
        <v>738.97665809263731</v>
      </c>
      <c r="E175" s="587">
        <v>562.75458700124796</v>
      </c>
      <c r="F175" s="587">
        <v>462.26189547267967</v>
      </c>
      <c r="G175" s="588">
        <v>310.35748375681862</v>
      </c>
      <c r="H175" s="589">
        <v>943.77286488911318</v>
      </c>
      <c r="I175" s="587">
        <v>738.97665809263731</v>
      </c>
      <c r="J175" s="587">
        <v>562.75458700124796</v>
      </c>
      <c r="K175" s="587">
        <v>462.26189547267967</v>
      </c>
      <c r="L175" s="588">
        <v>310.35748375681862</v>
      </c>
      <c r="M175" s="587">
        <v>2288.2066666666701</v>
      </c>
      <c r="N175" s="590">
        <v>895.99335853811601</v>
      </c>
      <c r="O175" s="591">
        <f>VLOOKUP(B175,'[3]3.1 Metadata'!$B$4:$J$197,8,FALSE)</f>
        <v>1085.88486002476</v>
      </c>
      <c r="P175" s="592">
        <v>2773.15561377736</v>
      </c>
      <c r="Q175" s="593">
        <v>1</v>
      </c>
      <c r="R175" s="573">
        <v>774.74057908745704</v>
      </c>
    </row>
    <row r="176" spans="1:18" ht="12.95" customHeight="1" x14ac:dyDescent="0.2">
      <c r="A176" s="585" t="s">
        <v>565</v>
      </c>
      <c r="B176" s="586" t="s">
        <v>801</v>
      </c>
      <c r="C176" s="589">
        <v>885.9625376963113</v>
      </c>
      <c r="D176" s="587">
        <v>703.00934170126732</v>
      </c>
      <c r="E176" s="587">
        <v>532.84266800737623</v>
      </c>
      <c r="F176" s="587">
        <v>439.13070978911583</v>
      </c>
      <c r="G176" s="588">
        <v>290.92310450334242</v>
      </c>
      <c r="H176" s="589">
        <v>648.5710805958596</v>
      </c>
      <c r="I176" s="587">
        <v>708.36280433999991</v>
      </c>
      <c r="J176" s="587">
        <v>432.55593013264968</v>
      </c>
      <c r="K176" s="587">
        <v>325.11301359327683</v>
      </c>
      <c r="L176" s="588">
        <v>231.73898382933007</v>
      </c>
      <c r="M176" s="587">
        <v>3704.0490716968102</v>
      </c>
      <c r="N176" s="590">
        <v>1311.41875647397</v>
      </c>
      <c r="O176" s="591">
        <f>VLOOKUP(B176,'[3]3.1 Metadata'!$B$4:$J$197,8,FALSE)</f>
        <v>798.58573413395914</v>
      </c>
      <c r="P176" s="592">
        <v>2275.2144563594611</v>
      </c>
      <c r="Q176" s="593">
        <v>1</v>
      </c>
      <c r="R176" s="573">
        <v>1235.94800180476</v>
      </c>
    </row>
    <row r="177" spans="1:18" ht="12.95" customHeight="1" x14ac:dyDescent="0.2">
      <c r="A177" s="585" t="s">
        <v>566</v>
      </c>
      <c r="B177" s="586" t="s">
        <v>802</v>
      </c>
      <c r="C177" s="589">
        <v>2171.3217325330843</v>
      </c>
      <c r="D177" s="587">
        <v>1502.7093794309817</v>
      </c>
      <c r="E177" s="587">
        <v>1197.9065412105165</v>
      </c>
      <c r="F177" s="587">
        <v>953.43124482479152</v>
      </c>
      <c r="G177" s="588">
        <v>723.02856528182781</v>
      </c>
      <c r="H177" s="589">
        <v>2171.3217325330843</v>
      </c>
      <c r="I177" s="587">
        <v>1502.7093794309817</v>
      </c>
      <c r="J177" s="587">
        <v>1197.9065412105165</v>
      </c>
      <c r="K177" s="587">
        <v>953.43124482479152</v>
      </c>
      <c r="L177" s="588">
        <v>723.02856528182781</v>
      </c>
      <c r="M177" s="587">
        <v>25.845589333333301</v>
      </c>
      <c r="N177" s="590">
        <v>7.0904509433616996</v>
      </c>
      <c r="O177" s="591">
        <f>VLOOKUP(B177,'[3]3.1 Metadata'!$B$4:$J$197,8,FALSE)</f>
        <v>3661.4562043022802</v>
      </c>
      <c r="P177" s="592">
        <v>13346.475877181399</v>
      </c>
      <c r="Q177" s="593">
        <v>1</v>
      </c>
      <c r="R177" s="573">
        <v>8.0403717724044004</v>
      </c>
    </row>
    <row r="178" spans="1:18" ht="12.95" customHeight="1" x14ac:dyDescent="0.2">
      <c r="A178" s="585" t="s">
        <v>571</v>
      </c>
      <c r="B178" s="586" t="s">
        <v>807</v>
      </c>
      <c r="C178" s="589">
        <v>3408.9701198440066</v>
      </c>
      <c r="D178" s="587">
        <v>2272.7256254767826</v>
      </c>
      <c r="E178" s="587">
        <v>1838.284136387831</v>
      </c>
      <c r="F178" s="587">
        <v>1448.6416345251432</v>
      </c>
      <c r="G178" s="588">
        <v>1139.0948515222658</v>
      </c>
      <c r="H178" s="589">
        <v>3865.3100088230522</v>
      </c>
      <c r="I178" s="587">
        <v>2032.5412215000954</v>
      </c>
      <c r="J178" s="587">
        <v>1781.3334305472658</v>
      </c>
      <c r="K178" s="587">
        <v>1419.4819537011431</v>
      </c>
      <c r="L178" s="588">
        <v>999.28987492570366</v>
      </c>
      <c r="M178" s="587">
        <v>35.255375000000001</v>
      </c>
      <c r="N178" s="590">
        <v>25.9759061422792</v>
      </c>
      <c r="O178" s="591">
        <f>VLOOKUP(B178,'[3]3.1 Metadata'!$B$4:$J$197,8,FALSE)</f>
        <v>17688.015007689984</v>
      </c>
      <c r="P178" s="592">
        <v>24006.78693888268</v>
      </c>
      <c r="Q178" s="593">
        <v>0</v>
      </c>
      <c r="R178" s="573">
        <v>27.663621047421099</v>
      </c>
    </row>
    <row r="179" spans="1:18" ht="12.95" customHeight="1" x14ac:dyDescent="0.2">
      <c r="A179" s="585" t="s">
        <v>570</v>
      </c>
      <c r="B179" s="586" t="s">
        <v>806</v>
      </c>
      <c r="C179" s="589">
        <v>8200.6823305368416</v>
      </c>
      <c r="D179" s="587">
        <v>5253.9408772707438</v>
      </c>
      <c r="E179" s="587">
        <v>4317.5869607807017</v>
      </c>
      <c r="F179" s="587">
        <v>3365.9112690332277</v>
      </c>
      <c r="G179" s="588">
        <v>2749.9480830831585</v>
      </c>
      <c r="H179" s="589">
        <v>6756.37</v>
      </c>
      <c r="I179" s="587">
        <v>5847.65</v>
      </c>
      <c r="J179" s="587">
        <v>4495.83</v>
      </c>
      <c r="K179" s="587">
        <v>3142.3</v>
      </c>
      <c r="L179" s="588">
        <v>2600.5100000000002</v>
      </c>
      <c r="M179" s="587">
        <v>1</v>
      </c>
      <c r="N179" s="590">
        <v>1</v>
      </c>
      <c r="O179" s="591">
        <f>VLOOKUP(B179,'[3]3.1 Metadata'!$B$4:$J$197,8,FALSE)</f>
        <v>65279.529026095282</v>
      </c>
      <c r="P179" s="592">
        <v>65279.529026094977</v>
      </c>
      <c r="Q179" s="593">
        <v>0</v>
      </c>
      <c r="R179" s="573">
        <v>1</v>
      </c>
    </row>
    <row r="180" spans="1:18" ht="12.95" customHeight="1" x14ac:dyDescent="0.2">
      <c r="A180" s="585" t="s">
        <v>572</v>
      </c>
      <c r="B180" s="586" t="s">
        <v>808</v>
      </c>
      <c r="C180" s="589">
        <v>1511.0014457020484</v>
      </c>
      <c r="D180" s="587">
        <v>1091.8840160511113</v>
      </c>
      <c r="E180" s="587">
        <v>856.24705079062244</v>
      </c>
      <c r="F180" s="587">
        <v>689.22254878380784</v>
      </c>
      <c r="G180" s="588">
        <v>501.04547841501631</v>
      </c>
      <c r="H180" s="589">
        <v>1511.0014457020484</v>
      </c>
      <c r="I180" s="587">
        <v>1091.8840160511113</v>
      </c>
      <c r="J180" s="587">
        <v>856.24705079062244</v>
      </c>
      <c r="K180" s="587">
        <v>689.22254878380784</v>
      </c>
      <c r="L180" s="588">
        <v>501.04547841501631</v>
      </c>
      <c r="M180" s="587">
        <v>8836.7875000000004</v>
      </c>
      <c r="N180" s="590">
        <v>2058.3786902145798</v>
      </c>
      <c r="O180" s="591">
        <f>VLOOKUP(B180,'[3]3.1 Metadata'!$B$4:$J$197,8,FALSE)</f>
        <v>1784.0098160819514</v>
      </c>
      <c r="P180" s="592">
        <v>7658.8995589469559</v>
      </c>
      <c r="Q180" s="593">
        <v>1</v>
      </c>
      <c r="R180" s="573" t="s">
        <v>1357</v>
      </c>
    </row>
    <row r="181" spans="1:18" ht="12.95" customHeight="1" x14ac:dyDescent="0.2">
      <c r="A181" s="585" t="s">
        <v>530</v>
      </c>
      <c r="B181" s="586" t="s">
        <v>766</v>
      </c>
      <c r="C181" s="589">
        <v>2133.1091129765464</v>
      </c>
      <c r="D181" s="587">
        <v>1478.9349874759025</v>
      </c>
      <c r="E181" s="587">
        <v>1178.1347662315102</v>
      </c>
      <c r="F181" s="587">
        <v>938.14153377593732</v>
      </c>
      <c r="G181" s="588">
        <v>710.18244285367064</v>
      </c>
      <c r="H181" s="589">
        <v>2133.1091129765464</v>
      </c>
      <c r="I181" s="587">
        <v>1478.9349874759025</v>
      </c>
      <c r="J181" s="587">
        <v>1178.1347662315102</v>
      </c>
      <c r="K181" s="587">
        <v>938.14153377593732</v>
      </c>
      <c r="L181" s="588">
        <v>710.18244285367064</v>
      </c>
      <c r="M181" s="587">
        <v>2.7</v>
      </c>
      <c r="N181" s="590">
        <v>1.54735291403325</v>
      </c>
      <c r="O181" s="591">
        <f>VLOOKUP(B181,'[3]3.1 Metadata'!$B$4:$J$197,8,FALSE)</f>
        <v>7460.1533617927053</v>
      </c>
      <c r="P181" s="592">
        <v>13017.336829991895</v>
      </c>
      <c r="Q181" s="593">
        <v>0</v>
      </c>
      <c r="R181" s="573" t="s">
        <v>1357</v>
      </c>
    </row>
    <row r="182" spans="1:18" ht="12.95" customHeight="1" x14ac:dyDescent="0.2">
      <c r="A182" s="585" t="s">
        <v>575</v>
      </c>
      <c r="B182" s="586" t="s">
        <v>811</v>
      </c>
      <c r="C182" s="589">
        <v>1594.8641617832932</v>
      </c>
      <c r="D182" s="587">
        <v>1144.0601061928278</v>
      </c>
      <c r="E182" s="587">
        <v>899.63886142096567</v>
      </c>
      <c r="F182" s="587">
        <v>722.77786929140052</v>
      </c>
      <c r="G182" s="588">
        <v>529.23801612742068</v>
      </c>
      <c r="H182" s="589">
        <v>1474.4752280373909</v>
      </c>
      <c r="I182" s="587">
        <v>1219.3906476154036</v>
      </c>
      <c r="J182" s="587">
        <v>978.97835098527014</v>
      </c>
      <c r="K182" s="587">
        <v>870.54668644630567</v>
      </c>
      <c r="L182" s="588">
        <v>749.87839117263422</v>
      </c>
      <c r="M182" s="587">
        <v>23050.241666666701</v>
      </c>
      <c r="N182" s="590">
        <v>7467.6029685869898</v>
      </c>
      <c r="O182" s="591">
        <f>VLOOKUP(B182,'[3]3.1 Metadata'!$B$4:$J$197,8,FALSE)</f>
        <v>2715.2759801099546</v>
      </c>
      <c r="P182" s="592">
        <v>8381.2393196342655</v>
      </c>
      <c r="Q182" s="593">
        <v>1</v>
      </c>
      <c r="R182" s="573">
        <v>7967.4606028870703</v>
      </c>
    </row>
    <row r="183" spans="1:18" ht="12.95" customHeight="1" x14ac:dyDescent="0.2">
      <c r="A183" s="585" t="s">
        <v>573</v>
      </c>
      <c r="B183" s="586" t="s">
        <v>809</v>
      </c>
      <c r="C183" s="589">
        <v>1001.4459644256181</v>
      </c>
      <c r="D183" s="587">
        <v>774.85859682275975</v>
      </c>
      <c r="E183" s="587">
        <v>592.59550237451754</v>
      </c>
      <c r="F183" s="587">
        <v>485.33817334732998</v>
      </c>
      <c r="G183" s="588">
        <v>329.74573052071992</v>
      </c>
      <c r="H183" s="589">
        <v>1001.4459644256181</v>
      </c>
      <c r="I183" s="587">
        <v>774.85859682275975</v>
      </c>
      <c r="J183" s="587">
        <v>592.59550237451754</v>
      </c>
      <c r="K183" s="587">
        <v>485.33817334732998</v>
      </c>
      <c r="L183" s="588">
        <v>329.74573052071992</v>
      </c>
      <c r="M183" s="587">
        <v>114.7325</v>
      </c>
      <c r="N183" s="590">
        <v>109.342492604456</v>
      </c>
      <c r="O183" s="591">
        <f>VLOOKUP(B183,'[3]3.1 Metadata'!$B$4:$J$197,8,FALSE)</f>
        <v>3116.2977591252861</v>
      </c>
      <c r="P183" s="592">
        <v>3269.9147799953403</v>
      </c>
      <c r="Q183" s="593">
        <v>0</v>
      </c>
      <c r="R183" s="573">
        <v>118.33288324342701</v>
      </c>
    </row>
    <row r="184" spans="1:18" ht="12.95" customHeight="1" x14ac:dyDescent="0.2">
      <c r="A184" s="585" t="s">
        <v>531</v>
      </c>
      <c r="B184" s="586" t="s">
        <v>767</v>
      </c>
      <c r="C184" s="589">
        <v>1424.2916016286486</v>
      </c>
      <c r="D184" s="587">
        <v>1037.9365546289821</v>
      </c>
      <c r="E184" s="587">
        <v>811.38209399415359</v>
      </c>
      <c r="F184" s="587">
        <v>654.52802963387262</v>
      </c>
      <c r="G184" s="588">
        <v>471.89580781875532</v>
      </c>
      <c r="H184" s="589">
        <v>1471.6283227113026</v>
      </c>
      <c r="I184" s="587">
        <v>1120.9190808411872</v>
      </c>
      <c r="J184" s="587">
        <v>1028.5234116645977</v>
      </c>
      <c r="K184" s="587">
        <v>685.70018981279532</v>
      </c>
      <c r="L184" s="588">
        <v>548.1516814205404</v>
      </c>
      <c r="M184" s="587">
        <v>2.6488263218660499</v>
      </c>
      <c r="N184" s="590">
        <v>1.6373278244337599</v>
      </c>
      <c r="O184" s="591">
        <f>VLOOKUP(B184,'[3]3.1 Metadata'!$B$4:$J$197,8,FALSE)</f>
        <v>4322.8684566404545</v>
      </c>
      <c r="P184" s="592">
        <v>6912.0364600158991</v>
      </c>
      <c r="Q184" s="593">
        <v>0</v>
      </c>
      <c r="R184" s="573">
        <v>1.86769042285938</v>
      </c>
    </row>
    <row r="185" spans="1:18" ht="12.95" customHeight="1" x14ac:dyDescent="0.2">
      <c r="A185" s="585" t="s">
        <v>576</v>
      </c>
      <c r="B185" s="586" t="s">
        <v>812</v>
      </c>
      <c r="C185" s="589">
        <v>858.65444219135293</v>
      </c>
      <c r="D185" s="587">
        <v>686.01931658349076</v>
      </c>
      <c r="E185" s="587">
        <v>518.71305518064014</v>
      </c>
      <c r="F185" s="587">
        <v>428.20413907999284</v>
      </c>
      <c r="G185" s="588">
        <v>281.7428090353107</v>
      </c>
      <c r="H185" s="589">
        <v>858.65444219135293</v>
      </c>
      <c r="I185" s="587">
        <v>686.01931658349076</v>
      </c>
      <c r="J185" s="587">
        <v>518.71305518064014</v>
      </c>
      <c r="K185" s="587">
        <v>428.20413907999284</v>
      </c>
      <c r="L185" s="588">
        <v>281.7428090353107</v>
      </c>
      <c r="M185" s="587">
        <v>490.97250000000003</v>
      </c>
      <c r="N185" s="590"/>
      <c r="O185" s="591">
        <f>VLOOKUP(B185,'[3]3.1 Metadata'!$B$4:$J$197,8,FALSE)</f>
        <v>697.59</v>
      </c>
      <c r="P185" s="592">
        <v>2040</v>
      </c>
      <c r="Q185" s="593">
        <v>0</v>
      </c>
      <c r="R185" s="573">
        <v>90.360168457031307</v>
      </c>
    </row>
    <row r="186" spans="1:18" ht="12.95" customHeight="1" x14ac:dyDescent="0.2">
      <c r="A186" s="585" t="s">
        <v>544</v>
      </c>
      <c r="B186" s="586" t="s">
        <v>780</v>
      </c>
      <c r="C186" s="589">
        <v>2280.8358049106218</v>
      </c>
      <c r="D186" s="587">
        <v>1570.8447365856587</v>
      </c>
      <c r="E186" s="587">
        <v>1254.5707432780973</v>
      </c>
      <c r="F186" s="587">
        <v>997.25023818007367</v>
      </c>
      <c r="G186" s="588">
        <v>759.84444437345689</v>
      </c>
      <c r="H186" s="589">
        <v>2955.9705098309555</v>
      </c>
      <c r="I186" s="587">
        <v>3284.4116775899506</v>
      </c>
      <c r="J186" s="587">
        <v>940.53607130984949</v>
      </c>
      <c r="K186" s="587">
        <v>746.45719945226153</v>
      </c>
      <c r="L186" s="588">
        <v>567.30747158371878</v>
      </c>
      <c r="M186" s="587">
        <v>14.448427054833299</v>
      </c>
      <c r="N186" s="590">
        <v>6.69830769087487</v>
      </c>
      <c r="O186" s="591">
        <f>VLOOKUP(B186,'[3]3.1 Metadata'!$B$4:$J$197,8,FALSE)</f>
        <v>6624.7618649330934</v>
      </c>
      <c r="P186" s="592">
        <v>14289.760003066929</v>
      </c>
      <c r="Q186" s="593">
        <v>1</v>
      </c>
      <c r="R186" s="573">
        <v>6.8329195061359798</v>
      </c>
    </row>
    <row r="187" spans="1:18" ht="12.95" customHeight="1" x14ac:dyDescent="0.2">
      <c r="A187" s="585" t="s">
        <v>577</v>
      </c>
      <c r="B187" s="586" t="s">
        <v>813</v>
      </c>
      <c r="C187" s="589" t="e">
        <v>#N/A</v>
      </c>
      <c r="D187" s="587" t="e">
        <v>#N/A</v>
      </c>
      <c r="E187" s="587" t="e">
        <v>#N/A</v>
      </c>
      <c r="F187" s="587" t="e">
        <v>#N/A</v>
      </c>
      <c r="G187" s="588" t="e">
        <v>#N/A</v>
      </c>
      <c r="H187" s="589" t="s">
        <v>1357</v>
      </c>
      <c r="I187" s="587">
        <v>1875.0110015252762</v>
      </c>
      <c r="J187" s="587">
        <v>909.717628577141</v>
      </c>
      <c r="K187" s="587">
        <v>647.61385973889162</v>
      </c>
      <c r="L187" s="588">
        <v>41.226472086574717</v>
      </c>
      <c r="M187" s="587">
        <v>12.89</v>
      </c>
      <c r="N187" s="599">
        <v>4.6504100471447396</v>
      </c>
      <c r="O187" s="591">
        <f>VLOOKUP(B187,'[3]3.1 Metadata'!$B$4:$J$197,8,FALSE)</f>
        <v>1305.001030804026</v>
      </c>
      <c r="P187" s="592" t="e">
        <v>#N/A</v>
      </c>
      <c r="Q187" s="593">
        <v>0</v>
      </c>
      <c r="R187" s="573">
        <v>4.7515617203366496</v>
      </c>
    </row>
    <row r="188" spans="1:18" ht="12.95" customHeight="1" x14ac:dyDescent="0.2">
      <c r="A188" s="600" t="s">
        <v>578</v>
      </c>
      <c r="B188" s="601" t="s">
        <v>814</v>
      </c>
      <c r="C188" s="604" t="e">
        <v>#N/A</v>
      </c>
      <c r="D188" s="602" t="e">
        <v>#N/A</v>
      </c>
      <c r="E188" s="602" t="e">
        <v>#N/A</v>
      </c>
      <c r="F188" s="602" t="e">
        <v>#N/A</v>
      </c>
      <c r="G188" s="603" t="e">
        <v>#N/A</v>
      </c>
      <c r="H188" s="604">
        <v>334.2525947038888</v>
      </c>
      <c r="I188" s="602">
        <v>219.42404078513664</v>
      </c>
      <c r="J188" s="602">
        <v>232.33585928201308</v>
      </c>
      <c r="K188" s="602">
        <v>159.79077601218017</v>
      </c>
      <c r="L188" s="603">
        <v>82.5504860162103</v>
      </c>
      <c r="M188" s="604">
        <v>0</v>
      </c>
      <c r="N188" s="605">
        <v>3.3821726978708999</v>
      </c>
      <c r="O188" s="602">
        <f>VLOOKUP(B188,'[3]3.1 Metadata'!$B$4:$J$197,8,FALSE)</f>
        <v>1316.7406569287105</v>
      </c>
      <c r="P188" s="606" t="e">
        <v>#N/A</v>
      </c>
      <c r="Q188" s="607">
        <v>0</v>
      </c>
      <c r="R188" s="573">
        <v>0.48502758145332298</v>
      </c>
    </row>
    <row r="189" spans="1:18" ht="12.95" customHeight="1" x14ac:dyDescent="0.2">
      <c r="Q189" s="608">
        <f>SUM(Q4:Q188)</f>
        <v>62</v>
      </c>
    </row>
  </sheetData>
  <autoFilter ref="Q2:Q188" xr:uid="{578095BA-4D4C-492C-A74D-E0B8F3B11F15}"/>
  <mergeCells count="5">
    <mergeCell ref="Q2:Q3"/>
    <mergeCell ref="C1:G1"/>
    <mergeCell ref="H1:L1"/>
    <mergeCell ref="C2:G2"/>
    <mergeCell ref="H2:L2"/>
  </mergeCells>
  <pageMargins left="0.75" right="0.75" top="1" bottom="1" header="0.5" footer="0.5"/>
  <pageSetup paperSize="9" orientation="portrait" horizontalDpi="4294967292" verticalDpi="4294967292" r:id="rId1"/>
  <headerFooter alignWithMargins="0"/>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66B4-E7B0-4F03-8D28-7886E0B110DA}">
  <sheetPr codeName="Sheet24" filterMode="1">
    <tabColor theme="7" tint="0.39997558519241921"/>
  </sheetPr>
  <dimension ref="A1:O927"/>
  <sheetViews>
    <sheetView workbookViewId="0">
      <selection activeCell="G15" sqref="G15"/>
    </sheetView>
  </sheetViews>
  <sheetFormatPr defaultRowHeight="15" outlineLevelCol="1" x14ac:dyDescent="0.25"/>
  <cols>
    <col min="1" max="1" width="25.42578125" style="29" customWidth="1"/>
    <col min="2" max="2" width="11.85546875" style="29" customWidth="1"/>
    <col min="3" max="3" width="12" style="49" bestFit="1" customWidth="1"/>
    <col min="4" max="4" width="13" style="29" hidden="1" customWidth="1" outlineLevel="1"/>
    <col min="5" max="5" width="21" style="29" customWidth="1" collapsed="1"/>
    <col min="6" max="6" width="8.28515625" style="49" customWidth="1"/>
    <col min="7" max="7" width="19" style="49" customWidth="1"/>
    <col min="8" max="10" width="19.28515625" style="49" customWidth="1"/>
    <col min="11" max="11" width="19" style="49" customWidth="1"/>
    <col min="12" max="14" width="9.140625" style="29"/>
    <col min="15" max="15" width="19.28515625" style="49" hidden="1" customWidth="1"/>
    <col min="16" max="16384" width="9.140625" style="29"/>
  </cols>
  <sheetData>
    <row r="1" spans="1:15" x14ac:dyDescent="0.25">
      <c r="A1"/>
      <c r="B1"/>
      <c r="O1" s="49" t="s">
        <v>1362</v>
      </c>
    </row>
    <row r="2" spans="1:15" s="93" customFormat="1" ht="50.25" customHeight="1" x14ac:dyDescent="0.25">
      <c r="A2" s="94" t="s">
        <v>188</v>
      </c>
      <c r="B2" s="94" t="s">
        <v>1060</v>
      </c>
      <c r="C2" s="207" t="s">
        <v>1070</v>
      </c>
      <c r="D2" s="95" t="s">
        <v>1071</v>
      </c>
      <c r="E2" s="207" t="s">
        <v>1074</v>
      </c>
      <c r="F2" s="207" t="s">
        <v>1363</v>
      </c>
      <c r="G2" s="654" t="s">
        <v>1364</v>
      </c>
      <c r="H2" s="654" t="s">
        <v>1365</v>
      </c>
      <c r="I2" s="665" t="s">
        <v>1366</v>
      </c>
      <c r="J2" s="665" t="s">
        <v>1367</v>
      </c>
      <c r="K2" s="210" t="s">
        <v>1043</v>
      </c>
      <c r="O2" s="654" t="s">
        <v>1365</v>
      </c>
    </row>
    <row r="3" spans="1:15" x14ac:dyDescent="0.25">
      <c r="A3" s="403" t="s">
        <v>384</v>
      </c>
      <c r="B3" s="403" t="s">
        <v>610</v>
      </c>
      <c r="C3" s="404">
        <v>1</v>
      </c>
      <c r="D3" s="403"/>
      <c r="E3" s="403" t="s">
        <v>1368</v>
      </c>
      <c r="F3" s="206">
        <v>1</v>
      </c>
      <c r="G3" s="661">
        <f>H3/12</f>
        <v>156.54749999999999</v>
      </c>
      <c r="H3" s="666" cm="1">
        <f t="array" ref="H3">IFERROR(INDEX([4]Comparison!$G$3:$G$312,MATCH(B3&amp;F3,[4]Comparison!$B$3:$B$312&amp;[4]Comparison!$E$3:$E$312,0)),"")</f>
        <v>1878.57</v>
      </c>
      <c r="I3" s="661">
        <f>G3*VLOOKUP($B3,'3.2 Prices and Deflators'!$B$3:$BL$196,58,FALSE)</f>
        <v>678.04411949118582</v>
      </c>
      <c r="J3" s="661">
        <f t="shared" ref="J3:J66" si="0">I3*12</f>
        <v>8136.5294338942294</v>
      </c>
      <c r="K3" s="664">
        <f>VLOOKUP(B3,'[5]Salaries 2019 WF'!$B$4:$AA$188,26,FALSE)</f>
        <v>1</v>
      </c>
      <c r="L3" s="49"/>
      <c r="O3" s="655" cm="1">
        <f t="array" ref="O3">IFERROR(INDEX([6]Salaries!$P$2:$P$311,MATCH(1,(A3=[6]Salaries!$M$2:$M$311)*(F3=[6]Salaries!$O$2:$O$311),0)),"")</f>
        <v>1878.57</v>
      </c>
    </row>
    <row r="4" spans="1:15" x14ac:dyDescent="0.25">
      <c r="A4" s="197" t="s">
        <v>384</v>
      </c>
      <c r="B4" s="197" t="s">
        <v>610</v>
      </c>
      <c r="C4" s="262">
        <v>2</v>
      </c>
      <c r="D4" s="197"/>
      <c r="E4" s="197" t="s">
        <v>1369</v>
      </c>
      <c r="F4" s="203">
        <v>2</v>
      </c>
      <c r="G4" s="662">
        <f t="shared" ref="G4:G7" si="1">H4/12</f>
        <v>204.13</v>
      </c>
      <c r="H4" s="667" cm="1">
        <f t="array" ref="H4">IFERROR(INDEX([4]Comparison!$G$3:$G$312,MATCH(B4&amp;F4,[4]Comparison!$B$3:$B$312&amp;[4]Comparison!$E$3:$E$312,0)),"")</f>
        <v>2449.56</v>
      </c>
      <c r="I4" s="662">
        <f>G4*VLOOKUP(B4,'3.2 Prices and Deflators'!$B$3:$BL$196,58,FALSE)</f>
        <v>884.13514180511208</v>
      </c>
      <c r="J4" s="662">
        <f t="shared" si="0"/>
        <v>10609.621701661345</v>
      </c>
      <c r="K4" s="423">
        <f>VLOOKUP(B4,'[5]Salaries 2019 WF'!$B$4:$AA$188,26,FALSE)</f>
        <v>1</v>
      </c>
      <c r="L4" s="49"/>
      <c r="O4" s="655" cm="1">
        <f t="array" ref="O4">IFERROR(INDEX([6]Salaries!$P$2:$P$311,MATCH(1,(A4=[6]Salaries!$M$2:$M$311)*(F4=[6]Salaries!$O$2:$O$311),0)),"")</f>
        <v>2449.56</v>
      </c>
    </row>
    <row r="5" spans="1:15" x14ac:dyDescent="0.25">
      <c r="A5" s="197" t="s">
        <v>384</v>
      </c>
      <c r="B5" s="197" t="s">
        <v>610</v>
      </c>
      <c r="C5" s="262">
        <v>3</v>
      </c>
      <c r="D5" s="197"/>
      <c r="E5" s="197" t="s">
        <v>1370</v>
      </c>
      <c r="F5" s="203">
        <v>3</v>
      </c>
      <c r="G5" s="662">
        <f t="shared" si="1"/>
        <v>269.4975</v>
      </c>
      <c r="H5" s="667" cm="1">
        <f t="array" ref="H5">IFERROR(INDEX([4]Comparison!$G$3:$G$312,MATCH(B5&amp;F5,[4]Comparison!$B$3:$B$312&amp;[4]Comparison!$E$3:$E$312,0)),"")</f>
        <v>3233.97</v>
      </c>
      <c r="I5" s="662">
        <f>G5*VLOOKUP(B5,'3.2 Prices and Deflators'!$B$3:$BL$196,58,FALSE)</f>
        <v>1167.2571909010101</v>
      </c>
      <c r="J5" s="662">
        <f t="shared" si="0"/>
        <v>14007.08629081212</v>
      </c>
      <c r="K5" s="423">
        <f>VLOOKUP(B5,'[5]Salaries 2019 WF'!$B$4:$AA$188,26,FALSE)</f>
        <v>1</v>
      </c>
      <c r="L5" s="49"/>
      <c r="O5" s="655" cm="1">
        <f t="array" ref="O5">IFERROR(INDEX([6]Salaries!$P$2:$P$311,MATCH(1,(A5=[6]Salaries!$M$2:$M$311)*(F5=[6]Salaries!$O$2:$O$311),0)),"")</f>
        <v>3233.97</v>
      </c>
    </row>
    <row r="6" spans="1:15" x14ac:dyDescent="0.25">
      <c r="A6" s="197" t="s">
        <v>384</v>
      </c>
      <c r="B6" s="197" t="s">
        <v>610</v>
      </c>
      <c r="C6" s="262">
        <v>4</v>
      </c>
      <c r="D6" s="197"/>
      <c r="E6" s="197" t="s">
        <v>1087</v>
      </c>
      <c r="F6" s="203">
        <v>4</v>
      </c>
      <c r="G6" s="662">
        <f t="shared" si="1"/>
        <v>436.35583333333335</v>
      </c>
      <c r="H6" s="667" cm="1">
        <f t="array" ref="H6">IFERROR(INDEX([4]Comparison!$G$3:$G$312,MATCH(B6&amp;F6,[4]Comparison!$B$3:$B$312&amp;[4]Comparison!$E$3:$E$312,0)),"")</f>
        <v>5236.2700000000004</v>
      </c>
      <c r="I6" s="662">
        <f>G6*VLOOKUP(B6,'3.2 Prices and Deflators'!$B$3:$BL$196,58,FALSE)</f>
        <v>1889.9599597396489</v>
      </c>
      <c r="J6" s="662">
        <f t="shared" si="0"/>
        <v>22679.519516875785</v>
      </c>
      <c r="K6" s="423">
        <f>VLOOKUP(B6,'[5]Salaries 2019 WF'!$B$4:$AA$188,26,FALSE)</f>
        <v>1</v>
      </c>
      <c r="L6" s="49"/>
      <c r="O6" s="655" cm="1">
        <f t="array" ref="O6">IFERROR(INDEX([6]Salaries!$P$2:$P$311,MATCH(1,(A6=[6]Salaries!$M$2:$M$311)*(F6=[6]Salaries!$O$2:$O$311),0)),"")</f>
        <v>5236.2700000000004</v>
      </c>
    </row>
    <row r="7" spans="1:15" x14ac:dyDescent="0.25">
      <c r="A7" s="197" t="s">
        <v>384</v>
      </c>
      <c r="B7" s="197" t="s">
        <v>610</v>
      </c>
      <c r="C7" s="262">
        <v>5</v>
      </c>
      <c r="D7" s="196"/>
      <c r="E7" s="197" t="s">
        <v>1371</v>
      </c>
      <c r="F7" s="203">
        <v>5</v>
      </c>
      <c r="G7" s="662">
        <f t="shared" si="1"/>
        <v>655.01499999999999</v>
      </c>
      <c r="H7" s="667" cm="1">
        <f t="array" ref="H7">IFERROR(INDEX([4]Comparison!$G$3:$G$312,MATCH(B7&amp;F7,[4]Comparison!$B$3:$B$312&amp;[4]Comparison!$E$3:$E$312,0)),"")</f>
        <v>7860.18</v>
      </c>
      <c r="I7" s="662">
        <f>G7*VLOOKUP(B7,'3.2 Prices and Deflators'!$B$3:$BL$196,58,FALSE)</f>
        <v>2837.0243467862415</v>
      </c>
      <c r="J7" s="662">
        <f t="shared" si="0"/>
        <v>34044.292161434896</v>
      </c>
      <c r="K7" s="423">
        <f>VLOOKUP(B7,'[5]Salaries 2019 WF'!$B$4:$AA$188,26,FALSE)</f>
        <v>1</v>
      </c>
      <c r="L7" s="49"/>
      <c r="O7" s="655" cm="1">
        <f t="array" ref="O7">IFERROR(INDEX([6]Salaries!$P$2:$P$311,MATCH(1,(A7=[6]Salaries!$M$2:$M$311)*(F7=[6]Salaries!$O$2:$O$311),0)),"")</f>
        <v>7860.18</v>
      </c>
    </row>
    <row r="8" spans="1:15" hidden="1" x14ac:dyDescent="0.25">
      <c r="A8" s="197" t="s">
        <v>386</v>
      </c>
      <c r="B8" s="197" t="s">
        <v>613</v>
      </c>
      <c r="C8" s="262">
        <v>1</v>
      </c>
      <c r="D8" s="197"/>
      <c r="E8" s="197" t="s">
        <v>1368</v>
      </c>
      <c r="F8" s="203">
        <v>1</v>
      </c>
      <c r="G8" s="662"/>
      <c r="H8" s="667" t="str" cm="1">
        <f t="array" ref="H8">IFERROR(INDEX([4]Comparison!$G$3:$G$312,MATCH(B8&amp;F8,[4]Comparison!$B$3:$B$312&amp;[4]Comparison!$E$3:$E$312,0)),"")</f>
        <v/>
      </c>
      <c r="I8" s="662">
        <f>G8*VLOOKUP(B8,'3.2 Prices and Deflators'!$B$3:$BL$196,58,FALSE)</f>
        <v>0</v>
      </c>
      <c r="J8" s="662">
        <f t="shared" si="0"/>
        <v>0</v>
      </c>
      <c r="K8" s="423">
        <f>VLOOKUP(B8,'[5]Salaries 2019 WF'!$B$4:$AA$188,26,FALSE)</f>
        <v>0</v>
      </c>
      <c r="L8" s="49"/>
      <c r="O8" s="655" t="str" cm="1">
        <f t="array" ref="O8">IFERROR(INDEX([6]Salaries!$P$2:$P$311,MATCH(1,(A8=[6]Salaries!$M$2:$M$311)*(F8=[6]Salaries!$O$2:$O$311),0)),"")</f>
        <v/>
      </c>
    </row>
    <row r="9" spans="1:15" hidden="1" x14ac:dyDescent="0.25">
      <c r="A9" s="197" t="s">
        <v>386</v>
      </c>
      <c r="B9" s="197" t="s">
        <v>613</v>
      </c>
      <c r="C9" s="262">
        <v>2</v>
      </c>
      <c r="D9" s="197"/>
      <c r="E9" s="197" t="s">
        <v>1369</v>
      </c>
      <c r="F9" s="203">
        <v>2</v>
      </c>
      <c r="G9" s="662"/>
      <c r="H9" s="667" t="str" cm="1">
        <f t="array" ref="H9">IFERROR(INDEX([4]Comparison!$G$3:$G$312,MATCH(B9&amp;F9,[4]Comparison!$B$3:$B$312&amp;[4]Comparison!$E$3:$E$312,0)),"")</f>
        <v/>
      </c>
      <c r="I9" s="662">
        <f>G9*VLOOKUP(B9,'3.2 Prices and Deflators'!$B$3:$BL$196,58,FALSE)</f>
        <v>0</v>
      </c>
      <c r="J9" s="662">
        <f t="shared" si="0"/>
        <v>0</v>
      </c>
      <c r="K9" s="423">
        <f>VLOOKUP(B9,'[5]Salaries 2019 WF'!$B$4:$AA$188,26,FALSE)</f>
        <v>0</v>
      </c>
      <c r="L9" s="49"/>
      <c r="O9" s="655" t="str" cm="1">
        <f t="array" ref="O9">IFERROR(INDEX([6]Salaries!$P$2:$P$311,MATCH(1,(A9=[6]Salaries!$M$2:$M$311)*(F9=[6]Salaries!$O$2:$O$311),0)),"")</f>
        <v/>
      </c>
    </row>
    <row r="10" spans="1:15" hidden="1" x14ac:dyDescent="0.25">
      <c r="A10" s="197" t="s">
        <v>386</v>
      </c>
      <c r="B10" s="197" t="s">
        <v>613</v>
      </c>
      <c r="C10" s="262">
        <v>3</v>
      </c>
      <c r="D10" s="197"/>
      <c r="E10" s="197" t="s">
        <v>1370</v>
      </c>
      <c r="F10" s="203">
        <v>3</v>
      </c>
      <c r="G10" s="662"/>
      <c r="H10" s="667" t="str" cm="1">
        <f t="array" ref="H10">IFERROR(INDEX([4]Comparison!$G$3:$G$312,MATCH(B10&amp;F10,[4]Comparison!$B$3:$B$312&amp;[4]Comparison!$E$3:$E$312,0)),"")</f>
        <v/>
      </c>
      <c r="I10" s="662">
        <f>G10*VLOOKUP(B10,'3.2 Prices and Deflators'!$B$3:$BL$196,58,FALSE)</f>
        <v>0</v>
      </c>
      <c r="J10" s="662">
        <f t="shared" si="0"/>
        <v>0</v>
      </c>
      <c r="K10" s="423">
        <f>VLOOKUP(B10,'[5]Salaries 2019 WF'!$B$4:$AA$188,26,FALSE)</f>
        <v>0</v>
      </c>
      <c r="L10" s="49"/>
      <c r="O10" s="655" t="str" cm="1">
        <f t="array" ref="O10">IFERROR(INDEX([6]Salaries!$P$2:$P$311,MATCH(1,(A10=[6]Salaries!$M$2:$M$311)*(F10=[6]Salaries!$O$2:$O$311),0)),"")</f>
        <v/>
      </c>
    </row>
    <row r="11" spans="1:15" hidden="1" x14ac:dyDescent="0.25">
      <c r="A11" s="197" t="s">
        <v>386</v>
      </c>
      <c r="B11" s="197" t="s">
        <v>613</v>
      </c>
      <c r="C11" s="262">
        <v>4</v>
      </c>
      <c r="D11" s="197"/>
      <c r="E11" s="197" t="s">
        <v>1087</v>
      </c>
      <c r="F11" s="203">
        <v>4</v>
      </c>
      <c r="G11" s="662"/>
      <c r="H11" s="667" t="str" cm="1">
        <f t="array" ref="H11">IFERROR(INDEX([4]Comparison!$G$3:$G$312,MATCH(B11&amp;F11,[4]Comparison!$B$3:$B$312&amp;[4]Comparison!$E$3:$E$312,0)),"")</f>
        <v/>
      </c>
      <c r="I11" s="662">
        <f>G11*VLOOKUP(B11,'3.2 Prices and Deflators'!$B$3:$BL$196,58,FALSE)</f>
        <v>0</v>
      </c>
      <c r="J11" s="662">
        <f t="shared" si="0"/>
        <v>0</v>
      </c>
      <c r="K11" s="423">
        <f>VLOOKUP(B11,'[5]Salaries 2019 WF'!$B$4:$AA$188,26,FALSE)</f>
        <v>0</v>
      </c>
      <c r="L11" s="49"/>
      <c r="O11" s="655" t="str" cm="1">
        <f t="array" ref="O11">IFERROR(INDEX([6]Salaries!$P$2:$P$311,MATCH(1,(A11=[6]Salaries!$M$2:$M$311)*(F11=[6]Salaries!$O$2:$O$311),0)),"")</f>
        <v/>
      </c>
    </row>
    <row r="12" spans="1:15" hidden="1" x14ac:dyDescent="0.25">
      <c r="A12" s="197" t="s">
        <v>386</v>
      </c>
      <c r="B12" s="197" t="s">
        <v>613</v>
      </c>
      <c r="C12" s="262">
        <v>5</v>
      </c>
      <c r="D12" s="197"/>
      <c r="E12" s="197" t="s">
        <v>1371</v>
      </c>
      <c r="F12" s="203">
        <v>5</v>
      </c>
      <c r="G12" s="662"/>
      <c r="H12" s="667" t="str" cm="1">
        <f t="array" ref="H12">IFERROR(INDEX([4]Comparison!$G$3:$G$312,MATCH(B12&amp;F12,[4]Comparison!$B$3:$B$312&amp;[4]Comparison!$E$3:$E$312,0)),"")</f>
        <v/>
      </c>
      <c r="I12" s="662">
        <f>G12*VLOOKUP(B12,'3.2 Prices and Deflators'!$B$3:$BL$196,58,FALSE)</f>
        <v>0</v>
      </c>
      <c r="J12" s="662">
        <f t="shared" si="0"/>
        <v>0</v>
      </c>
      <c r="K12" s="423">
        <f>VLOOKUP(B12,'[5]Salaries 2019 WF'!$B$4:$AA$188,26,FALSE)</f>
        <v>0</v>
      </c>
      <c r="L12" s="49"/>
      <c r="O12" s="655" t="str" cm="1">
        <f t="array" ref="O12">IFERROR(INDEX([6]Salaries!$P$2:$P$311,MATCH(1,(A12=[6]Salaries!$M$2:$M$311)*(F12=[6]Salaries!$O$2:$O$311),0)),"")</f>
        <v/>
      </c>
    </row>
    <row r="13" spans="1:15" x14ac:dyDescent="0.25">
      <c r="A13" s="197" t="s">
        <v>387</v>
      </c>
      <c r="B13" s="197" t="s">
        <v>616</v>
      </c>
      <c r="C13" s="262">
        <v>1</v>
      </c>
      <c r="D13" s="197"/>
      <c r="E13" s="197" t="s">
        <v>1368</v>
      </c>
      <c r="F13" s="203">
        <v>1</v>
      </c>
      <c r="G13" s="662">
        <f t="shared" ref="G13:G22" si="2">H13/12</f>
        <v>561.79166666666663</v>
      </c>
      <c r="H13" s="667" cm="1">
        <f t="array" ref="H13">IFERROR(INDEX([4]Comparison!$G$3:$G$312,MATCH(B13&amp;F13,[4]Comparison!$B$3:$B$312&amp;[4]Comparison!$E$3:$E$312,0)),"")</f>
        <v>6741.5</v>
      </c>
      <c r="I13" s="662">
        <f>G13*VLOOKUP(B13,'3.2 Prices and Deflators'!$B$3:$BL$196,58,FALSE)</f>
        <v>1691.0411451206858</v>
      </c>
      <c r="J13" s="662">
        <f>I13*12</f>
        <v>20292.49374144823</v>
      </c>
      <c r="K13" s="423">
        <f>VLOOKUP(B13,'[5]Salaries 2019 WF'!$B$4:$AA$188,26,FALSE)</f>
        <v>1</v>
      </c>
      <c r="L13" s="49"/>
      <c r="O13" s="655" cm="1">
        <f t="array" ref="O13">IFERROR(INDEX([6]Salaries!$P$2:$P$311,MATCH(1,(A13=[6]Salaries!$M$2:$M$311)*(F13=[6]Salaries!$O$2:$O$311),0)),"")</f>
        <v>6741.5</v>
      </c>
    </row>
    <row r="14" spans="1:15" x14ac:dyDescent="0.25">
      <c r="A14" s="197" t="s">
        <v>387</v>
      </c>
      <c r="B14" s="197" t="s">
        <v>616</v>
      </c>
      <c r="C14" s="262">
        <v>2</v>
      </c>
      <c r="D14" s="197"/>
      <c r="E14" s="197" t="s">
        <v>1369</v>
      </c>
      <c r="F14" s="203">
        <v>2</v>
      </c>
      <c r="G14" s="662">
        <f t="shared" si="2"/>
        <v>732.55000000000007</v>
      </c>
      <c r="H14" s="667" cm="1">
        <f t="array" ref="H14">IFERROR(INDEX([4]Comparison!$G$3:$G$312,MATCH(B14&amp;F14,[4]Comparison!$B$3:$B$312&amp;[4]Comparison!$E$3:$E$312,0)),"")</f>
        <v>8790.6</v>
      </c>
      <c r="I14" s="662">
        <f>G14*VLOOKUP(B14,'3.2 Prices and Deflators'!$B$3:$BL$196,58,FALSE)</f>
        <v>2205.0383876433884</v>
      </c>
      <c r="J14" s="662">
        <f t="shared" si="0"/>
        <v>26460.460651720663</v>
      </c>
      <c r="K14" s="423">
        <f>VLOOKUP(B14,'[5]Salaries 2019 WF'!$B$4:$AA$188,26,FALSE)</f>
        <v>1</v>
      </c>
      <c r="L14" s="49"/>
      <c r="O14" s="655" cm="1">
        <f t="array" ref="O14">IFERROR(INDEX([6]Salaries!$P$2:$P$311,MATCH(1,(A14=[6]Salaries!$M$2:$M$311)*(F14=[6]Salaries!$O$2:$O$311),0)),"")</f>
        <v>8790.6</v>
      </c>
    </row>
    <row r="15" spans="1:15" x14ac:dyDescent="0.25">
      <c r="A15" s="197" t="s">
        <v>387</v>
      </c>
      <c r="B15" s="197" t="s">
        <v>616</v>
      </c>
      <c r="C15" s="262">
        <v>3</v>
      </c>
      <c r="D15" s="197"/>
      <c r="E15" s="197" t="s">
        <v>1370</v>
      </c>
      <c r="F15" s="203">
        <v>3</v>
      </c>
      <c r="G15" s="662">
        <f t="shared" si="2"/>
        <v>967.12833333333344</v>
      </c>
      <c r="H15" s="667" cm="1">
        <f t="array" ref="H15">IFERROR(INDEX([4]Comparison!$G$3:$G$312,MATCH(B15&amp;F15,[4]Comparison!$B$3:$B$312&amp;[4]Comparison!$E$3:$E$312,0)),"")</f>
        <v>11605.54</v>
      </c>
      <c r="I15" s="662">
        <f>G15*VLOOKUP(B15,'3.2 Prices and Deflators'!$B$3:$BL$196,58,FALSE)</f>
        <v>2911.1393089585295</v>
      </c>
      <c r="J15" s="662">
        <f t="shared" si="0"/>
        <v>34933.671707502355</v>
      </c>
      <c r="K15" s="423">
        <f>VLOOKUP(B15,'[5]Salaries 2019 WF'!$B$4:$AA$188,26,FALSE)</f>
        <v>1</v>
      </c>
      <c r="L15" s="49"/>
      <c r="O15" s="655" cm="1">
        <f t="array" ref="O15">IFERROR(INDEX([6]Salaries!$P$2:$P$311,MATCH(1,(A15=[6]Salaries!$M$2:$M$311)*(F15=[6]Salaries!$O$2:$O$311),0)),"")</f>
        <v>11605.54</v>
      </c>
    </row>
    <row r="16" spans="1:15" x14ac:dyDescent="0.25">
      <c r="A16" s="197" t="s">
        <v>387</v>
      </c>
      <c r="B16" s="197" t="s">
        <v>616</v>
      </c>
      <c r="C16" s="262">
        <v>4</v>
      </c>
      <c r="D16" s="197"/>
      <c r="E16" s="197" t="s">
        <v>1087</v>
      </c>
      <c r="F16" s="203">
        <v>4</v>
      </c>
      <c r="G16" s="662">
        <f t="shared" si="2"/>
        <v>1565.9233333333334</v>
      </c>
      <c r="H16" s="667" cm="1">
        <f t="array" ref="H16">IFERROR(INDEX([4]Comparison!$G$3:$G$312,MATCH(B16&amp;F16,[4]Comparison!$B$3:$B$312&amp;[4]Comparison!$E$3:$E$312,0)),"")</f>
        <v>18791.080000000002</v>
      </c>
      <c r="I16" s="662">
        <f>G16*VLOOKUP(B16,'3.2 Prices and Deflators'!$B$3:$BL$196,58,FALSE)</f>
        <v>4713.5636640590992</v>
      </c>
      <c r="J16" s="662">
        <f t="shared" si="0"/>
        <v>56562.763968709187</v>
      </c>
      <c r="K16" s="423">
        <f>VLOOKUP(B16,'[5]Salaries 2019 WF'!$B$4:$AA$188,26,FALSE)</f>
        <v>1</v>
      </c>
      <c r="L16" s="49"/>
      <c r="O16" s="655" cm="1">
        <f t="array" ref="O16">IFERROR(INDEX([6]Salaries!$P$2:$P$311,MATCH(1,(A16=[6]Salaries!$M$2:$M$311)*(F16=[6]Salaries!$O$2:$O$311),0)),"")</f>
        <v>18791.080000000002</v>
      </c>
    </row>
    <row r="17" spans="1:15" x14ac:dyDescent="0.25">
      <c r="A17" s="197" t="s">
        <v>387</v>
      </c>
      <c r="B17" s="197" t="s">
        <v>616</v>
      </c>
      <c r="C17" s="262">
        <v>5</v>
      </c>
      <c r="D17" s="197"/>
      <c r="E17" s="197" t="s">
        <v>1371</v>
      </c>
      <c r="F17" s="203">
        <v>5</v>
      </c>
      <c r="G17" s="662">
        <f t="shared" si="2"/>
        <v>2350.6124999999997</v>
      </c>
      <c r="H17" s="667" cm="1">
        <f t="array" ref="H17">IFERROR(INDEX([4]Comparison!$G$3:$G$312,MATCH(B17&amp;F17,[4]Comparison!$B$3:$B$312&amp;[4]Comparison!$E$3:$E$312,0)),"")</f>
        <v>28207.35</v>
      </c>
      <c r="I17" s="662">
        <f>G17*VLOOKUP(B17,'3.2 Prices and Deflators'!$B$3:$BL$196,58,FALSE)</f>
        <v>7075.5454193903388</v>
      </c>
      <c r="J17" s="662">
        <f t="shared" si="0"/>
        <v>84906.545032684066</v>
      </c>
      <c r="K17" s="423">
        <f>VLOOKUP(B17,'[5]Salaries 2019 WF'!$B$4:$AA$188,26,FALSE)</f>
        <v>1</v>
      </c>
      <c r="L17" s="49"/>
      <c r="O17" s="655" cm="1">
        <f t="array" ref="O17">IFERROR(INDEX([6]Salaries!$P$2:$P$311,MATCH(1,(A17=[6]Salaries!$M$2:$M$311)*(F17=[6]Salaries!$O$2:$O$311),0)),"")</f>
        <v>28207.35</v>
      </c>
    </row>
    <row r="18" spans="1:15" x14ac:dyDescent="0.25">
      <c r="A18" s="197" t="s">
        <v>189</v>
      </c>
      <c r="B18" s="197" t="s">
        <v>621</v>
      </c>
      <c r="C18" s="262">
        <v>1</v>
      </c>
      <c r="D18" s="197"/>
      <c r="E18" s="197" t="s">
        <v>1368</v>
      </c>
      <c r="F18" s="203">
        <v>1</v>
      </c>
      <c r="G18" s="662">
        <f t="shared" si="2"/>
        <v>429.31583333333333</v>
      </c>
      <c r="H18" s="667" cm="1">
        <f t="array" ref="H18">IFERROR(INDEX([4]Comparison!$G$3:$G$312,MATCH(B18&amp;F18,[4]Comparison!$B$3:$B$312&amp;[4]Comparison!$E$3:$E$312,0)),"")</f>
        <v>5151.79</v>
      </c>
      <c r="I18" s="662">
        <f>G18*VLOOKUP(B18,'3.2 Prices and Deflators'!$B$3:$BL$196,58,FALSE)</f>
        <v>1062.3419839818039</v>
      </c>
      <c r="J18" s="662">
        <f t="shared" si="0"/>
        <v>12748.103807781647</v>
      </c>
      <c r="K18" s="423">
        <f>VLOOKUP(B18,'[5]Salaries 2019 WF'!$B$4:$AA$188,26,FALSE)</f>
        <v>1</v>
      </c>
      <c r="L18" s="49"/>
      <c r="O18" s="655" cm="1">
        <f t="array" ref="O18">IFERROR(INDEX([6]Salaries!$P$2:$P$311,MATCH(1,(A18=[6]Salaries!$M$2:$M$311)*(F18=[6]Salaries!$O$2:$O$311),0)),"")</f>
        <v>5151.79</v>
      </c>
    </row>
    <row r="19" spans="1:15" x14ac:dyDescent="0.25">
      <c r="A19" s="197" t="s">
        <v>189</v>
      </c>
      <c r="B19" s="197" t="s">
        <v>621</v>
      </c>
      <c r="C19" s="262">
        <v>2</v>
      </c>
      <c r="D19" s="197"/>
      <c r="E19" s="197" t="s">
        <v>1369</v>
      </c>
      <c r="F19" s="203">
        <v>2</v>
      </c>
      <c r="G19" s="662">
        <f t="shared" si="2"/>
        <v>559.8075</v>
      </c>
      <c r="H19" s="667" cm="1">
        <f t="array" ref="H19">IFERROR(INDEX([4]Comparison!$G$3:$G$312,MATCH(B19&amp;F19,[4]Comparison!$B$3:$B$312&amp;[4]Comparison!$E$3:$E$312,0)),"")</f>
        <v>6717.69</v>
      </c>
      <c r="I19" s="662">
        <f>G19*VLOOKUP(B19,'3.2 Prices and Deflators'!$B$3:$BL$196,58,FALSE)</f>
        <v>1385.2435992877668</v>
      </c>
      <c r="J19" s="662">
        <f t="shared" si="0"/>
        <v>16622.923191453199</v>
      </c>
      <c r="K19" s="423">
        <f>VLOOKUP(B19,'[5]Salaries 2019 WF'!$B$4:$AA$188,26,FALSE)</f>
        <v>1</v>
      </c>
      <c r="L19" s="49"/>
      <c r="O19" s="655" cm="1">
        <f t="array" ref="O19">IFERROR(INDEX([6]Salaries!$P$2:$P$311,MATCH(1,(A19=[6]Salaries!$M$2:$M$311)*(F19=[6]Salaries!$O$2:$O$311),0)),"")</f>
        <v>6717.69</v>
      </c>
    </row>
    <row r="20" spans="1:15" x14ac:dyDescent="0.25">
      <c r="A20" s="197" t="s">
        <v>189</v>
      </c>
      <c r="B20" s="197" t="s">
        <v>621</v>
      </c>
      <c r="C20" s="262">
        <v>3</v>
      </c>
      <c r="D20" s="197"/>
      <c r="E20" s="197" t="s">
        <v>1370</v>
      </c>
      <c r="F20" s="203">
        <v>3</v>
      </c>
      <c r="G20" s="662">
        <f t="shared" si="2"/>
        <v>739.07</v>
      </c>
      <c r="H20" s="667" cm="1">
        <f t="array" ref="H20">IFERROR(INDEX([4]Comparison!$G$3:$G$312,MATCH(B20&amp;F20,[4]Comparison!$B$3:$B$312&amp;[4]Comparison!$E$3:$E$312,0)),"")</f>
        <v>8868.84</v>
      </c>
      <c r="I20" s="662">
        <f>G20*VLOOKUP(B20,'3.2 Prices and Deflators'!$B$3:$BL$196,58,FALSE)</f>
        <v>1828.8286364966705</v>
      </c>
      <c r="J20" s="662">
        <f t="shared" si="0"/>
        <v>21945.943637960045</v>
      </c>
      <c r="K20" s="423">
        <f>VLOOKUP(B20,'[5]Salaries 2019 WF'!$B$4:$AA$188,26,FALSE)</f>
        <v>1</v>
      </c>
      <c r="L20" s="49"/>
      <c r="O20" s="655" cm="1">
        <f t="array" ref="O20">IFERROR(INDEX([6]Salaries!$P$2:$P$311,MATCH(1,(A20=[6]Salaries!$M$2:$M$311)*(F20=[6]Salaries!$O$2:$O$311),0)),"")</f>
        <v>8868.84</v>
      </c>
    </row>
    <row r="21" spans="1:15" x14ac:dyDescent="0.25">
      <c r="A21" s="197" t="s">
        <v>189</v>
      </c>
      <c r="B21" s="197" t="s">
        <v>621</v>
      </c>
      <c r="C21" s="262">
        <v>4</v>
      </c>
      <c r="D21" s="197"/>
      <c r="E21" s="197" t="s">
        <v>1087</v>
      </c>
      <c r="F21" s="203">
        <v>4</v>
      </c>
      <c r="G21" s="662">
        <f t="shared" si="2"/>
        <v>1196.6641666666667</v>
      </c>
      <c r="H21" s="667" cm="1">
        <f t="array" ref="H21">IFERROR(INDEX([4]Comparison!$G$3:$G$312,MATCH(B21&amp;F21,[4]Comparison!$B$3:$B$312&amp;[4]Comparison!$E$3:$E$312,0)),"")</f>
        <v>14359.97</v>
      </c>
      <c r="I21" s="662">
        <f>G21*VLOOKUP(B21,'3.2 Prices and Deflators'!$B$3:$BL$196,58,FALSE)</f>
        <v>2961.145353308109</v>
      </c>
      <c r="J21" s="662">
        <f t="shared" si="0"/>
        <v>35533.744239697306</v>
      </c>
      <c r="K21" s="423">
        <f>VLOOKUP(B21,'[5]Salaries 2019 WF'!$B$4:$AA$188,26,FALSE)</f>
        <v>1</v>
      </c>
      <c r="L21" s="49"/>
      <c r="O21" s="655" cm="1">
        <f t="array" ref="O21">IFERROR(INDEX([6]Salaries!$P$2:$P$311,MATCH(1,(A21=[6]Salaries!$M$2:$M$311)*(F21=[6]Salaries!$O$2:$O$311),0)),"")</f>
        <v>14359.97</v>
      </c>
    </row>
    <row r="22" spans="1:15" x14ac:dyDescent="0.25">
      <c r="A22" s="197" t="s">
        <v>189</v>
      </c>
      <c r="B22" s="197" t="s">
        <v>621</v>
      </c>
      <c r="C22" s="262">
        <v>5</v>
      </c>
      <c r="D22" s="197"/>
      <c r="E22" s="197" t="s">
        <v>1371</v>
      </c>
      <c r="F22" s="203">
        <v>5</v>
      </c>
      <c r="G22" s="662">
        <f t="shared" si="2"/>
        <v>1796.3158333333333</v>
      </c>
      <c r="H22" s="667" cm="1">
        <f t="array" ref="H22">IFERROR(INDEX([4]Comparison!$G$3:$G$312,MATCH(B22&amp;F22,[4]Comparison!$B$3:$B$312&amp;[4]Comparison!$E$3:$E$312,0)),"")</f>
        <v>21555.79</v>
      </c>
      <c r="I22" s="662">
        <f>G22*VLOOKUP(B22,'3.2 Prices and Deflators'!$B$3:$BL$196,58,FALSE)</f>
        <v>4444.9833387803319</v>
      </c>
      <c r="J22" s="662">
        <f t="shared" si="0"/>
        <v>53339.800065363983</v>
      </c>
      <c r="K22" s="423">
        <f>VLOOKUP(B22,'[5]Salaries 2019 WF'!$B$4:$AA$188,26,FALSE)</f>
        <v>1</v>
      </c>
      <c r="L22" s="49"/>
      <c r="O22" s="655" cm="1">
        <f t="array" ref="O22">IFERROR(INDEX([6]Salaries!$P$2:$P$311,MATCH(1,(A22=[6]Salaries!$M$2:$M$311)*(F22=[6]Salaries!$O$2:$O$311),0)),"")</f>
        <v>21555.79</v>
      </c>
    </row>
    <row r="23" spans="1:15" hidden="1" x14ac:dyDescent="0.25">
      <c r="A23" s="197" t="s">
        <v>390</v>
      </c>
      <c r="B23" s="197" t="s">
        <v>622</v>
      </c>
      <c r="C23" s="262">
        <v>1</v>
      </c>
      <c r="D23" s="197"/>
      <c r="E23" s="197" t="s">
        <v>1368</v>
      </c>
      <c r="F23" s="203">
        <v>1</v>
      </c>
      <c r="G23" s="662"/>
      <c r="H23" s="667" t="str" cm="1">
        <f t="array" ref="H23">IFERROR(INDEX([4]Comparison!$G$3:$G$312,MATCH(B23&amp;F23,[4]Comparison!$B$3:$B$312&amp;[4]Comparison!$E$3:$E$312,0)),"")</f>
        <v/>
      </c>
      <c r="I23" s="662">
        <f>G23*VLOOKUP(B23,'3.2 Prices and Deflators'!$B$3:$BL$196,58,FALSE)</f>
        <v>0</v>
      </c>
      <c r="J23" s="662">
        <f t="shared" si="0"/>
        <v>0</v>
      </c>
      <c r="K23" s="423">
        <f>VLOOKUP(B23,'[5]Salaries 2019 WF'!$B$4:$AA$188,26,FALSE)</f>
        <v>0</v>
      </c>
      <c r="L23" s="49"/>
      <c r="O23" s="655" t="str" cm="1">
        <f t="array" ref="O23">IFERROR(INDEX([6]Salaries!$P$2:$P$311,MATCH(1,(A23=[6]Salaries!$M$2:$M$311)*(F23=[6]Salaries!$O$2:$O$311),0)),"")</f>
        <v/>
      </c>
    </row>
    <row r="24" spans="1:15" hidden="1" x14ac:dyDescent="0.25">
      <c r="A24" s="197" t="s">
        <v>390</v>
      </c>
      <c r="B24" s="197" t="s">
        <v>622</v>
      </c>
      <c r="C24" s="262">
        <v>2</v>
      </c>
      <c r="D24" s="197"/>
      <c r="E24" s="197" t="s">
        <v>1369</v>
      </c>
      <c r="F24" s="203">
        <v>2</v>
      </c>
      <c r="G24" s="662"/>
      <c r="H24" s="667" t="str" cm="1">
        <f t="array" ref="H24">IFERROR(INDEX([4]Comparison!$G$3:$G$312,MATCH(B24&amp;F24,[4]Comparison!$B$3:$B$312&amp;[4]Comparison!$E$3:$E$312,0)),"")</f>
        <v/>
      </c>
      <c r="I24" s="662">
        <f>G24*VLOOKUP(B24,'3.2 Prices and Deflators'!$B$3:$BL$196,58,FALSE)</f>
        <v>0</v>
      </c>
      <c r="J24" s="662">
        <f t="shared" si="0"/>
        <v>0</v>
      </c>
      <c r="K24" s="423">
        <f>VLOOKUP(B24,'[5]Salaries 2019 WF'!$B$4:$AA$188,26,FALSE)</f>
        <v>0</v>
      </c>
      <c r="L24" s="49"/>
      <c r="O24" s="655" t="str" cm="1">
        <f t="array" ref="O24">IFERROR(INDEX([6]Salaries!$P$2:$P$311,MATCH(1,(A24=[6]Salaries!$M$2:$M$311)*(F24=[6]Salaries!$O$2:$O$311),0)),"")</f>
        <v/>
      </c>
    </row>
    <row r="25" spans="1:15" hidden="1" x14ac:dyDescent="0.25">
      <c r="A25" s="197" t="s">
        <v>390</v>
      </c>
      <c r="B25" s="197" t="s">
        <v>622</v>
      </c>
      <c r="C25" s="262">
        <v>3</v>
      </c>
      <c r="D25" s="197"/>
      <c r="E25" s="197" t="s">
        <v>1370</v>
      </c>
      <c r="F25" s="203">
        <v>3</v>
      </c>
      <c r="G25" s="662"/>
      <c r="H25" s="667" t="str" cm="1">
        <f t="array" ref="H25">IFERROR(INDEX([4]Comparison!$G$3:$G$312,MATCH(B25&amp;F25,[4]Comparison!$B$3:$B$312&amp;[4]Comparison!$E$3:$E$312,0)),"")</f>
        <v/>
      </c>
      <c r="I25" s="662">
        <f>G25*VLOOKUP(B25,'3.2 Prices and Deflators'!$B$3:$BL$196,58,FALSE)</f>
        <v>0</v>
      </c>
      <c r="J25" s="662">
        <f t="shared" si="0"/>
        <v>0</v>
      </c>
      <c r="K25" s="423">
        <f>VLOOKUP(B25,'[5]Salaries 2019 WF'!$B$4:$AA$188,26,FALSE)</f>
        <v>0</v>
      </c>
      <c r="L25" s="49"/>
      <c r="O25" s="655" t="str" cm="1">
        <f t="array" ref="O25">IFERROR(INDEX([6]Salaries!$P$2:$P$311,MATCH(1,(A25=[6]Salaries!$M$2:$M$311)*(F25=[6]Salaries!$O$2:$O$311),0)),"")</f>
        <v/>
      </c>
    </row>
    <row r="26" spans="1:15" hidden="1" x14ac:dyDescent="0.25">
      <c r="A26" s="197" t="s">
        <v>390</v>
      </c>
      <c r="B26" s="197" t="s">
        <v>622</v>
      </c>
      <c r="C26" s="262">
        <v>4</v>
      </c>
      <c r="D26" s="197"/>
      <c r="E26" s="197" t="s">
        <v>1087</v>
      </c>
      <c r="F26" s="203">
        <v>4</v>
      </c>
      <c r="G26" s="662"/>
      <c r="H26" s="667" t="str" cm="1">
        <f t="array" ref="H26">IFERROR(INDEX([4]Comparison!$G$3:$G$312,MATCH(B26&amp;F26,[4]Comparison!$B$3:$B$312&amp;[4]Comparison!$E$3:$E$312,0)),"")</f>
        <v/>
      </c>
      <c r="I26" s="662">
        <f>G26*VLOOKUP(B26,'3.2 Prices and Deflators'!$B$3:$BL$196,58,FALSE)</f>
        <v>0</v>
      </c>
      <c r="J26" s="662">
        <f t="shared" si="0"/>
        <v>0</v>
      </c>
      <c r="K26" s="423">
        <f>VLOOKUP(B26,'[5]Salaries 2019 WF'!$B$4:$AA$188,26,FALSE)</f>
        <v>0</v>
      </c>
      <c r="L26" s="49"/>
      <c r="O26" s="655" t="str" cm="1">
        <f t="array" ref="O26">IFERROR(INDEX([6]Salaries!$P$2:$P$311,MATCH(1,(A26=[6]Salaries!$M$2:$M$311)*(F26=[6]Salaries!$O$2:$O$311),0)),"")</f>
        <v/>
      </c>
    </row>
    <row r="27" spans="1:15" hidden="1" x14ac:dyDescent="0.25">
      <c r="A27" s="197" t="s">
        <v>390</v>
      </c>
      <c r="B27" s="197" t="s">
        <v>622</v>
      </c>
      <c r="C27" s="262">
        <v>5</v>
      </c>
      <c r="D27" s="197"/>
      <c r="E27" s="197" t="s">
        <v>1371</v>
      </c>
      <c r="F27" s="203">
        <v>5</v>
      </c>
      <c r="G27" s="662"/>
      <c r="H27" s="667" t="str" cm="1">
        <f t="array" ref="H27">IFERROR(INDEX([4]Comparison!$G$3:$G$312,MATCH(B27&amp;F27,[4]Comparison!$B$3:$B$312&amp;[4]Comparison!$E$3:$E$312,0)),"")</f>
        <v/>
      </c>
      <c r="I27" s="662">
        <f>G27*VLOOKUP(B27,'3.2 Prices and Deflators'!$B$3:$BL$196,58,FALSE)</f>
        <v>0</v>
      </c>
      <c r="J27" s="662">
        <f t="shared" si="0"/>
        <v>0</v>
      </c>
      <c r="K27" s="423">
        <f>VLOOKUP(B27,'[5]Salaries 2019 WF'!$B$4:$AA$188,26,FALSE)</f>
        <v>0</v>
      </c>
      <c r="L27" s="49"/>
      <c r="O27" s="655" t="str" cm="1">
        <f t="array" ref="O27">IFERROR(INDEX([6]Salaries!$P$2:$P$311,MATCH(1,(A27=[6]Salaries!$M$2:$M$311)*(F27=[6]Salaries!$O$2:$O$311),0)),"")</f>
        <v/>
      </c>
    </row>
    <row r="28" spans="1:15" x14ac:dyDescent="0.25">
      <c r="A28" s="197" t="s">
        <v>391</v>
      </c>
      <c r="B28" s="197" t="s">
        <v>624</v>
      </c>
      <c r="C28" s="262">
        <v>1</v>
      </c>
      <c r="D28" s="197"/>
      <c r="E28" s="197" t="s">
        <v>1368</v>
      </c>
      <c r="F28" s="203">
        <v>1</v>
      </c>
      <c r="G28" s="662">
        <f t="shared" ref="G28:G32" si="3">H28/12</f>
        <v>638.4758333333333</v>
      </c>
      <c r="H28" s="667" cm="1">
        <f t="array" ref="H28">IFERROR(INDEX([4]Comparison!$G$3:$G$312,MATCH(B28&amp;F28,[4]Comparison!$B$3:$B$312&amp;[4]Comparison!$E$3:$E$312,0)),"")</f>
        <v>7661.71</v>
      </c>
      <c r="I28" s="662">
        <f>G28*VLOOKUP(B28,'3.2 Prices and Deflators'!$B$3:$BL$196,58,FALSE)</f>
        <v>1457.3204707999832</v>
      </c>
      <c r="J28" s="662">
        <f t="shared" si="0"/>
        <v>17487.8456495998</v>
      </c>
      <c r="K28" s="423">
        <f>VLOOKUP(B28,'[5]Salaries 2019 WF'!$B$4:$AA$188,26,FALSE)</f>
        <v>1</v>
      </c>
      <c r="L28" s="49"/>
      <c r="O28" s="655" cm="1">
        <f t="array" ref="O28">IFERROR(INDEX([6]Salaries!$P$2:$P$311,MATCH(1,(A28=[6]Salaries!$M$2:$M$311)*(F28=[6]Salaries!$O$2:$O$311),0)),"")</f>
        <v>7661.71</v>
      </c>
    </row>
    <row r="29" spans="1:15" x14ac:dyDescent="0.25">
      <c r="A29" s="197" t="s">
        <v>391</v>
      </c>
      <c r="B29" s="197" t="s">
        <v>624</v>
      </c>
      <c r="C29" s="262">
        <v>2</v>
      </c>
      <c r="D29" s="197"/>
      <c r="E29" s="197" t="s">
        <v>1369</v>
      </c>
      <c r="F29" s="203">
        <v>2</v>
      </c>
      <c r="G29" s="662">
        <f t="shared" si="3"/>
        <v>832.54166666666663</v>
      </c>
      <c r="H29" s="667" cm="1">
        <f t="array" ref="H29">IFERROR(INDEX([4]Comparison!$G$3:$G$312,MATCH(B29&amp;F29,[4]Comparison!$B$3:$B$312&amp;[4]Comparison!$E$3:$E$312,0)),"")</f>
        <v>9990.5</v>
      </c>
      <c r="I29" s="662">
        <f>G29*VLOOKUP(B29,'3.2 Prices and Deflators'!$B$3:$BL$196,58,FALSE)</f>
        <v>1900.2755473030477</v>
      </c>
      <c r="J29" s="662">
        <f t="shared" si="0"/>
        <v>22803.306567636573</v>
      </c>
      <c r="K29" s="423">
        <f>VLOOKUP(B29,'[5]Salaries 2019 WF'!$B$4:$AA$188,26,FALSE)</f>
        <v>1</v>
      </c>
      <c r="L29" s="49"/>
      <c r="O29" s="655" cm="1">
        <f t="array" ref="O29">IFERROR(INDEX([6]Salaries!$P$2:$P$311,MATCH(1,(A29=[6]Salaries!$M$2:$M$311)*(F29=[6]Salaries!$O$2:$O$311),0)),"")</f>
        <v>9990.5</v>
      </c>
    </row>
    <row r="30" spans="1:15" x14ac:dyDescent="0.25">
      <c r="A30" s="197" t="s">
        <v>391</v>
      </c>
      <c r="B30" s="197" t="s">
        <v>624</v>
      </c>
      <c r="C30" s="262">
        <v>3</v>
      </c>
      <c r="D30" s="197"/>
      <c r="E30" s="197" t="s">
        <v>1370</v>
      </c>
      <c r="F30" s="203">
        <v>3</v>
      </c>
      <c r="G30" s="662">
        <f t="shared" si="3"/>
        <v>1099.1400000000001</v>
      </c>
      <c r="H30" s="667" cm="1">
        <f t="array" ref="H30">IFERROR(INDEX([4]Comparison!$G$3:$G$312,MATCH(B30&amp;F30,[4]Comparison!$B$3:$B$312&amp;[4]Comparison!$E$3:$E$312,0)),"")</f>
        <v>13189.68</v>
      </c>
      <c r="I30" s="662">
        <f>G30*VLOOKUP(B30,'3.2 Prices and Deflators'!$B$3:$BL$196,58,FALSE)</f>
        <v>2508.7859847607292</v>
      </c>
      <c r="J30" s="662">
        <f t="shared" si="0"/>
        <v>30105.431817128752</v>
      </c>
      <c r="K30" s="423">
        <f>VLOOKUP(B30,'[5]Salaries 2019 WF'!$B$4:$AA$188,26,FALSE)</f>
        <v>1</v>
      </c>
      <c r="L30" s="49"/>
      <c r="O30" s="655" cm="1">
        <f t="array" ref="O30">IFERROR(INDEX([6]Salaries!$P$2:$P$311,MATCH(1,(A30=[6]Salaries!$M$2:$M$311)*(F30=[6]Salaries!$O$2:$O$311),0)),"")</f>
        <v>13189.68</v>
      </c>
    </row>
    <row r="31" spans="1:15" x14ac:dyDescent="0.25">
      <c r="A31" s="197" t="s">
        <v>391</v>
      </c>
      <c r="B31" s="197" t="s">
        <v>624</v>
      </c>
      <c r="C31" s="262">
        <v>4</v>
      </c>
      <c r="D31" s="197"/>
      <c r="E31" s="197" t="s">
        <v>1087</v>
      </c>
      <c r="F31" s="203">
        <v>4</v>
      </c>
      <c r="G31" s="662">
        <f t="shared" si="3"/>
        <v>1779.67</v>
      </c>
      <c r="H31" s="667" cm="1">
        <f t="array" ref="H31">IFERROR(INDEX([4]Comparison!$G$3:$G$312,MATCH(B31&amp;F31,[4]Comparison!$B$3:$B$312&amp;[4]Comparison!$E$3:$E$312,0)),"")</f>
        <v>21356.04</v>
      </c>
      <c r="I31" s="662">
        <f>G31*VLOOKUP(B31,'3.2 Prices and Deflators'!$B$3:$BL$196,58,FALSE)</f>
        <v>4062.0950502202872</v>
      </c>
      <c r="J31" s="662">
        <f t="shared" si="0"/>
        <v>48745.140602643449</v>
      </c>
      <c r="K31" s="423">
        <f>VLOOKUP(B31,'[5]Salaries 2019 WF'!$B$4:$AA$188,26,FALSE)</f>
        <v>1</v>
      </c>
      <c r="L31" s="49"/>
      <c r="O31" s="655" cm="1">
        <f t="array" ref="O31">IFERROR(INDEX([6]Salaries!$P$2:$P$311,MATCH(1,(A31=[6]Salaries!$M$2:$M$311)*(F31=[6]Salaries!$O$2:$O$311),0)),"")</f>
        <v>21356.04</v>
      </c>
    </row>
    <row r="32" spans="1:15" x14ac:dyDescent="0.25">
      <c r="A32" s="197" t="s">
        <v>391</v>
      </c>
      <c r="B32" s="197" t="s">
        <v>624</v>
      </c>
      <c r="C32" s="262">
        <v>5</v>
      </c>
      <c r="D32" s="197"/>
      <c r="E32" s="197" t="s">
        <v>1371</v>
      </c>
      <c r="F32" s="203">
        <v>5</v>
      </c>
      <c r="G32" s="662">
        <f t="shared" si="3"/>
        <v>2671.4683333333332</v>
      </c>
      <c r="H32" s="667" cm="1">
        <f t="array" ref="H32">IFERROR(INDEX([4]Comparison!$G$3:$G$312,MATCH(B32&amp;F32,[4]Comparison!$B$3:$B$312&amp;[4]Comparison!$E$3:$E$312,0)),"")</f>
        <v>32057.62</v>
      </c>
      <c r="I32" s="662">
        <f>G32*VLOOKUP(B32,'3.2 Prices and Deflators'!$B$3:$BL$196,58,FALSE)</f>
        <v>6097.6238817609856</v>
      </c>
      <c r="J32" s="662">
        <f t="shared" si="0"/>
        <v>73171.48658113183</v>
      </c>
      <c r="K32" s="423">
        <f>VLOOKUP(B32,'[5]Salaries 2019 WF'!$B$4:$AA$188,26,FALSE)</f>
        <v>1</v>
      </c>
      <c r="L32" s="49"/>
      <c r="O32" s="655" cm="1">
        <f t="array" ref="O32">IFERROR(INDEX([6]Salaries!$P$2:$P$311,MATCH(1,(A32=[6]Salaries!$M$2:$M$311)*(F32=[6]Salaries!$O$2:$O$311),0)),"")</f>
        <v>32057.62</v>
      </c>
    </row>
    <row r="33" spans="1:15" hidden="1" x14ac:dyDescent="0.25">
      <c r="A33" s="197" t="s">
        <v>392</v>
      </c>
      <c r="B33" s="197" t="s">
        <v>625</v>
      </c>
      <c r="C33" s="262">
        <v>1</v>
      </c>
      <c r="D33" s="197"/>
      <c r="E33" s="197" t="s">
        <v>1368</v>
      </c>
      <c r="F33" s="203">
        <v>1</v>
      </c>
      <c r="G33" s="662"/>
      <c r="H33" s="667" t="str" cm="1">
        <f t="array" ref="H33">IFERROR(INDEX([4]Comparison!$G$3:$G$312,MATCH(B33&amp;F33,[4]Comparison!$B$3:$B$312&amp;[4]Comparison!$E$3:$E$312,0)),"")</f>
        <v/>
      </c>
      <c r="I33" s="662">
        <f>G33*VLOOKUP(B33,'3.2 Prices and Deflators'!$B$3:$BL$196,58,FALSE)</f>
        <v>0</v>
      </c>
      <c r="J33" s="662">
        <f t="shared" si="0"/>
        <v>0</v>
      </c>
      <c r="K33" s="423">
        <f>VLOOKUP(B33,'[5]Salaries 2019 WF'!$B$4:$AA$188,26,FALSE)</f>
        <v>0</v>
      </c>
      <c r="L33" s="49"/>
      <c r="O33" s="655" t="str" cm="1">
        <f t="array" ref="O33">IFERROR(INDEX([6]Salaries!$P$2:$P$311,MATCH(1,(A33=[6]Salaries!$M$2:$M$311)*(F33=[6]Salaries!$O$2:$O$311),0)),"")</f>
        <v/>
      </c>
    </row>
    <row r="34" spans="1:15" hidden="1" x14ac:dyDescent="0.25">
      <c r="A34" s="197" t="s">
        <v>392</v>
      </c>
      <c r="B34" s="197" t="s">
        <v>625</v>
      </c>
      <c r="C34" s="262">
        <v>2</v>
      </c>
      <c r="D34" s="197"/>
      <c r="E34" s="197" t="s">
        <v>1369</v>
      </c>
      <c r="F34" s="203">
        <v>2</v>
      </c>
      <c r="G34" s="662"/>
      <c r="H34" s="667" t="str" cm="1">
        <f t="array" ref="H34">IFERROR(INDEX([4]Comparison!$G$3:$G$312,MATCH(B34&amp;F34,[4]Comparison!$B$3:$B$312&amp;[4]Comparison!$E$3:$E$312,0)),"")</f>
        <v/>
      </c>
      <c r="I34" s="662">
        <f>G34*VLOOKUP(B34,'3.2 Prices and Deflators'!$B$3:$BL$196,58,FALSE)</f>
        <v>0</v>
      </c>
      <c r="J34" s="662">
        <f t="shared" si="0"/>
        <v>0</v>
      </c>
      <c r="K34" s="423">
        <f>VLOOKUP(B34,'[5]Salaries 2019 WF'!$B$4:$AA$188,26,FALSE)</f>
        <v>0</v>
      </c>
      <c r="L34" s="49"/>
      <c r="O34" s="655" t="str" cm="1">
        <f t="array" ref="O34">IFERROR(INDEX([6]Salaries!$P$2:$P$311,MATCH(1,(A34=[6]Salaries!$M$2:$M$311)*(F34=[6]Salaries!$O$2:$O$311),0)),"")</f>
        <v/>
      </c>
    </row>
    <row r="35" spans="1:15" hidden="1" x14ac:dyDescent="0.25">
      <c r="A35" s="197" t="s">
        <v>392</v>
      </c>
      <c r="B35" s="197" t="s">
        <v>625</v>
      </c>
      <c r="C35" s="262">
        <v>3</v>
      </c>
      <c r="D35" s="197"/>
      <c r="E35" s="197" t="s">
        <v>1370</v>
      </c>
      <c r="F35" s="203">
        <v>3</v>
      </c>
      <c r="G35" s="662"/>
      <c r="H35" s="667" t="str" cm="1">
        <f t="array" ref="H35">IFERROR(INDEX([4]Comparison!$G$3:$G$312,MATCH(B35&amp;F35,[4]Comparison!$B$3:$B$312&amp;[4]Comparison!$E$3:$E$312,0)),"")</f>
        <v/>
      </c>
      <c r="I35" s="662">
        <f>G35*VLOOKUP(B35,'3.2 Prices and Deflators'!$B$3:$BL$196,58,FALSE)</f>
        <v>0</v>
      </c>
      <c r="J35" s="662">
        <f t="shared" si="0"/>
        <v>0</v>
      </c>
      <c r="K35" s="423">
        <f>VLOOKUP(B35,'[5]Salaries 2019 WF'!$B$4:$AA$188,26,FALSE)</f>
        <v>0</v>
      </c>
      <c r="L35" s="49"/>
      <c r="O35" s="655" t="str" cm="1">
        <f t="array" ref="O35">IFERROR(INDEX([6]Salaries!$P$2:$P$311,MATCH(1,(A35=[6]Salaries!$M$2:$M$311)*(F35=[6]Salaries!$O$2:$O$311),0)),"")</f>
        <v/>
      </c>
    </row>
    <row r="36" spans="1:15" hidden="1" x14ac:dyDescent="0.25">
      <c r="A36" s="197" t="s">
        <v>392</v>
      </c>
      <c r="B36" s="197" t="s">
        <v>625</v>
      </c>
      <c r="C36" s="262">
        <v>4</v>
      </c>
      <c r="D36" s="197"/>
      <c r="E36" s="197" t="s">
        <v>1087</v>
      </c>
      <c r="F36" s="203">
        <v>4</v>
      </c>
      <c r="G36" s="662"/>
      <c r="H36" s="667" t="str" cm="1">
        <f t="array" ref="H36">IFERROR(INDEX([4]Comparison!$G$3:$G$312,MATCH(B36&amp;F36,[4]Comparison!$B$3:$B$312&amp;[4]Comparison!$E$3:$E$312,0)),"")</f>
        <v/>
      </c>
      <c r="I36" s="662">
        <f>G36*VLOOKUP(B36,'3.2 Prices and Deflators'!$B$3:$BL$196,58,FALSE)</f>
        <v>0</v>
      </c>
      <c r="J36" s="662">
        <f t="shared" si="0"/>
        <v>0</v>
      </c>
      <c r="K36" s="423">
        <f>VLOOKUP(B36,'[5]Salaries 2019 WF'!$B$4:$AA$188,26,FALSE)</f>
        <v>0</v>
      </c>
      <c r="L36" s="49"/>
      <c r="O36" s="655" t="str" cm="1">
        <f t="array" ref="O36">IFERROR(INDEX([6]Salaries!$P$2:$P$311,MATCH(1,(A36=[6]Salaries!$M$2:$M$311)*(F36=[6]Salaries!$O$2:$O$311),0)),"")</f>
        <v/>
      </c>
    </row>
    <row r="37" spans="1:15" hidden="1" x14ac:dyDescent="0.25">
      <c r="A37" s="197" t="s">
        <v>392</v>
      </c>
      <c r="B37" s="197" t="s">
        <v>625</v>
      </c>
      <c r="C37" s="262">
        <v>5</v>
      </c>
      <c r="D37" s="197"/>
      <c r="E37" s="197" t="s">
        <v>1371</v>
      </c>
      <c r="F37" s="203">
        <v>5</v>
      </c>
      <c r="G37" s="662"/>
      <c r="H37" s="667" t="str" cm="1">
        <f t="array" ref="H37">IFERROR(INDEX([4]Comparison!$G$3:$G$312,MATCH(B37&amp;F37,[4]Comparison!$B$3:$B$312&amp;[4]Comparison!$E$3:$E$312,0)),"")</f>
        <v/>
      </c>
      <c r="I37" s="662">
        <f>G37*VLOOKUP(B37,'3.2 Prices and Deflators'!$B$3:$BL$196,58,FALSE)</f>
        <v>0</v>
      </c>
      <c r="J37" s="662">
        <f t="shared" si="0"/>
        <v>0</v>
      </c>
      <c r="K37" s="423">
        <f>VLOOKUP(B37,'[5]Salaries 2019 WF'!$B$4:$AA$188,26,FALSE)</f>
        <v>0</v>
      </c>
      <c r="L37" s="49"/>
      <c r="O37" s="655" t="str" cm="1">
        <f t="array" ref="O37">IFERROR(INDEX([6]Salaries!$P$2:$P$311,MATCH(1,(A37=[6]Salaries!$M$2:$M$311)*(F37=[6]Salaries!$O$2:$O$311),0)),"")</f>
        <v/>
      </c>
    </row>
    <row r="38" spans="1:15" hidden="1" x14ac:dyDescent="0.25">
      <c r="A38" s="197" t="s">
        <v>393</v>
      </c>
      <c r="B38" s="197" t="s">
        <v>626</v>
      </c>
      <c r="C38" s="262">
        <v>1</v>
      </c>
      <c r="D38" s="197"/>
      <c r="E38" s="197" t="s">
        <v>1368</v>
      </c>
      <c r="F38" s="203">
        <v>1</v>
      </c>
      <c r="G38" s="662"/>
      <c r="H38" s="667" t="str" cm="1">
        <f t="array" ref="H38">IFERROR(INDEX([4]Comparison!$G$3:$G$312,MATCH(B38&amp;F38,[4]Comparison!$B$3:$B$312&amp;[4]Comparison!$E$3:$E$312,0)),"")</f>
        <v/>
      </c>
      <c r="I38" s="662">
        <f>G38*VLOOKUP(B38,'3.2 Prices and Deflators'!$B$3:$BL$196,58,FALSE)</f>
        <v>0</v>
      </c>
      <c r="J38" s="662">
        <f t="shared" si="0"/>
        <v>0</v>
      </c>
      <c r="K38" s="423">
        <f>VLOOKUP(B38,'[5]Salaries 2019 WF'!$B$4:$AA$188,26,FALSE)</f>
        <v>0</v>
      </c>
      <c r="L38" s="49"/>
      <c r="O38" s="655" t="str" cm="1">
        <f t="array" ref="O38">IFERROR(INDEX([6]Salaries!$P$2:$P$311,MATCH(1,(A38=[6]Salaries!$M$2:$M$311)*(F38=[6]Salaries!$O$2:$O$311),0)),"")</f>
        <v/>
      </c>
    </row>
    <row r="39" spans="1:15" hidden="1" x14ac:dyDescent="0.25">
      <c r="A39" s="197" t="s">
        <v>393</v>
      </c>
      <c r="B39" s="197" t="s">
        <v>626</v>
      </c>
      <c r="C39" s="262">
        <v>2</v>
      </c>
      <c r="D39" s="197"/>
      <c r="E39" s="197" t="s">
        <v>1369</v>
      </c>
      <c r="F39" s="203">
        <v>2</v>
      </c>
      <c r="G39" s="662"/>
      <c r="H39" s="667" t="str" cm="1">
        <f t="array" ref="H39">IFERROR(INDEX([4]Comparison!$G$3:$G$312,MATCH(B39&amp;F39,[4]Comparison!$B$3:$B$312&amp;[4]Comparison!$E$3:$E$312,0)),"")</f>
        <v/>
      </c>
      <c r="I39" s="662">
        <f>G39*VLOOKUP(B39,'3.2 Prices and Deflators'!$B$3:$BL$196,58,FALSE)</f>
        <v>0</v>
      </c>
      <c r="J39" s="662">
        <f t="shared" si="0"/>
        <v>0</v>
      </c>
      <c r="K39" s="423">
        <f>VLOOKUP(B39,'[5]Salaries 2019 WF'!$B$4:$AA$188,26,FALSE)</f>
        <v>0</v>
      </c>
      <c r="L39" s="49"/>
      <c r="O39" s="655" t="str" cm="1">
        <f t="array" ref="O39">IFERROR(INDEX([6]Salaries!$P$2:$P$311,MATCH(1,(A39=[6]Salaries!$M$2:$M$311)*(F39=[6]Salaries!$O$2:$O$311),0)),"")</f>
        <v/>
      </c>
    </row>
    <row r="40" spans="1:15" hidden="1" x14ac:dyDescent="0.25">
      <c r="A40" s="197" t="s">
        <v>393</v>
      </c>
      <c r="B40" s="197" t="s">
        <v>626</v>
      </c>
      <c r="C40" s="262">
        <v>3</v>
      </c>
      <c r="D40" s="197"/>
      <c r="E40" s="197" t="s">
        <v>1370</v>
      </c>
      <c r="F40" s="203">
        <v>3</v>
      </c>
      <c r="G40" s="662"/>
      <c r="H40" s="667" t="str" cm="1">
        <f t="array" ref="H40">IFERROR(INDEX([4]Comparison!$G$3:$G$312,MATCH(B40&amp;F40,[4]Comparison!$B$3:$B$312&amp;[4]Comparison!$E$3:$E$312,0)),"")</f>
        <v/>
      </c>
      <c r="I40" s="662">
        <f>G40*VLOOKUP(B40,'3.2 Prices and Deflators'!$B$3:$BL$196,58,FALSE)</f>
        <v>0</v>
      </c>
      <c r="J40" s="662">
        <f t="shared" si="0"/>
        <v>0</v>
      </c>
      <c r="K40" s="423">
        <f>VLOOKUP(B40,'[5]Salaries 2019 WF'!$B$4:$AA$188,26,FALSE)</f>
        <v>0</v>
      </c>
      <c r="L40" s="49"/>
      <c r="O40" s="655" t="str" cm="1">
        <f t="array" ref="O40">IFERROR(INDEX([6]Salaries!$P$2:$P$311,MATCH(1,(A40=[6]Salaries!$M$2:$M$311)*(F40=[6]Salaries!$O$2:$O$311),0)),"")</f>
        <v/>
      </c>
    </row>
    <row r="41" spans="1:15" hidden="1" x14ac:dyDescent="0.25">
      <c r="A41" s="197" t="s">
        <v>393</v>
      </c>
      <c r="B41" s="197" t="s">
        <v>626</v>
      </c>
      <c r="C41" s="262">
        <v>4</v>
      </c>
      <c r="D41" s="197"/>
      <c r="E41" s="197" t="s">
        <v>1087</v>
      </c>
      <c r="F41" s="203">
        <v>4</v>
      </c>
      <c r="G41" s="662"/>
      <c r="H41" s="667" t="str" cm="1">
        <f t="array" ref="H41">IFERROR(INDEX([4]Comparison!$G$3:$G$312,MATCH(B41&amp;F41,[4]Comparison!$B$3:$B$312&amp;[4]Comparison!$E$3:$E$312,0)),"")</f>
        <v/>
      </c>
      <c r="I41" s="662">
        <f>G41*VLOOKUP(B41,'3.2 Prices and Deflators'!$B$3:$BL$196,58,FALSE)</f>
        <v>0</v>
      </c>
      <c r="J41" s="662">
        <f t="shared" si="0"/>
        <v>0</v>
      </c>
      <c r="K41" s="423">
        <f>VLOOKUP(B41,'[5]Salaries 2019 WF'!$B$4:$AA$188,26,FALSE)</f>
        <v>0</v>
      </c>
      <c r="L41" s="49"/>
      <c r="O41" s="655" t="str" cm="1">
        <f t="array" ref="O41">IFERROR(INDEX([6]Salaries!$P$2:$P$311,MATCH(1,(A41=[6]Salaries!$M$2:$M$311)*(F41=[6]Salaries!$O$2:$O$311),0)),"")</f>
        <v/>
      </c>
    </row>
    <row r="42" spans="1:15" hidden="1" x14ac:dyDescent="0.25">
      <c r="A42" s="197" t="s">
        <v>393</v>
      </c>
      <c r="B42" s="197" t="s">
        <v>626</v>
      </c>
      <c r="C42" s="262">
        <v>5</v>
      </c>
      <c r="D42" s="197"/>
      <c r="E42" s="197" t="s">
        <v>1371</v>
      </c>
      <c r="F42" s="203">
        <v>5</v>
      </c>
      <c r="G42" s="662"/>
      <c r="H42" s="667" t="str" cm="1">
        <f t="array" ref="H42">IFERROR(INDEX([4]Comparison!$G$3:$G$312,MATCH(B42&amp;F42,[4]Comparison!$B$3:$B$312&amp;[4]Comparison!$E$3:$E$312,0)),"")</f>
        <v/>
      </c>
      <c r="I42" s="662">
        <f>G42*VLOOKUP(B42,'3.2 Prices and Deflators'!$B$3:$BL$196,58,FALSE)</f>
        <v>0</v>
      </c>
      <c r="J42" s="662">
        <f t="shared" si="0"/>
        <v>0</v>
      </c>
      <c r="K42" s="423">
        <f>VLOOKUP(B42,'[5]Salaries 2019 WF'!$B$4:$AA$188,26,FALSE)</f>
        <v>0</v>
      </c>
      <c r="L42" s="49"/>
      <c r="O42" s="655" t="str" cm="1">
        <f t="array" ref="O42">IFERROR(INDEX([6]Salaries!$P$2:$P$311,MATCH(1,(A42=[6]Salaries!$M$2:$M$311)*(F42=[6]Salaries!$O$2:$O$311),0)),"")</f>
        <v/>
      </c>
    </row>
    <row r="43" spans="1:15" hidden="1" x14ac:dyDescent="0.25">
      <c r="A43" s="197" t="s">
        <v>394</v>
      </c>
      <c r="B43" s="197" t="s">
        <v>628</v>
      </c>
      <c r="C43" s="262">
        <v>1</v>
      </c>
      <c r="D43" s="197"/>
      <c r="E43" s="197" t="s">
        <v>1368</v>
      </c>
      <c r="F43" s="203">
        <v>1</v>
      </c>
      <c r="G43" s="662"/>
      <c r="H43" s="667" t="str" cm="1">
        <f t="array" ref="H43">IFERROR(INDEX([4]Comparison!$G$3:$G$312,MATCH(B43&amp;F43,[4]Comparison!$B$3:$B$312&amp;[4]Comparison!$E$3:$E$312,0)),"")</f>
        <v/>
      </c>
      <c r="I43" s="662">
        <f>G43*VLOOKUP(B43,'3.2 Prices and Deflators'!$B$3:$BL$196,58,FALSE)</f>
        <v>0</v>
      </c>
      <c r="J43" s="662">
        <f t="shared" si="0"/>
        <v>0</v>
      </c>
      <c r="K43" s="423">
        <f>VLOOKUP(B43,'[5]Salaries 2019 WF'!$B$4:$AA$188,26,FALSE)</f>
        <v>0</v>
      </c>
      <c r="L43" s="49"/>
      <c r="O43" s="655" t="str" cm="1">
        <f t="array" ref="O43">IFERROR(INDEX([6]Salaries!$P$2:$P$311,MATCH(1,(A43=[6]Salaries!$M$2:$M$311)*(F43=[6]Salaries!$O$2:$O$311),0)),"")</f>
        <v/>
      </c>
    </row>
    <row r="44" spans="1:15" hidden="1" x14ac:dyDescent="0.25">
      <c r="A44" s="197" t="s">
        <v>394</v>
      </c>
      <c r="B44" s="197" t="s">
        <v>628</v>
      </c>
      <c r="C44" s="262">
        <v>2</v>
      </c>
      <c r="D44" s="197"/>
      <c r="E44" s="197" t="s">
        <v>1369</v>
      </c>
      <c r="F44" s="203">
        <v>2</v>
      </c>
      <c r="G44" s="662"/>
      <c r="H44" s="667" t="str" cm="1">
        <f t="array" ref="H44">IFERROR(INDEX([4]Comparison!$G$3:$G$312,MATCH(B44&amp;F44,[4]Comparison!$B$3:$B$312&amp;[4]Comparison!$E$3:$E$312,0)),"")</f>
        <v/>
      </c>
      <c r="I44" s="662">
        <f>G44*VLOOKUP(B44,'3.2 Prices and Deflators'!$B$3:$BL$196,58,FALSE)</f>
        <v>0</v>
      </c>
      <c r="J44" s="662">
        <f t="shared" si="0"/>
        <v>0</v>
      </c>
      <c r="K44" s="423">
        <f>VLOOKUP(B44,'[5]Salaries 2019 WF'!$B$4:$AA$188,26,FALSE)</f>
        <v>0</v>
      </c>
      <c r="L44" s="49"/>
      <c r="O44" s="655" t="str" cm="1">
        <f t="array" ref="O44">IFERROR(INDEX([6]Salaries!$P$2:$P$311,MATCH(1,(A44=[6]Salaries!$M$2:$M$311)*(F44=[6]Salaries!$O$2:$O$311),0)),"")</f>
        <v/>
      </c>
    </row>
    <row r="45" spans="1:15" hidden="1" x14ac:dyDescent="0.25">
      <c r="A45" s="197" t="s">
        <v>394</v>
      </c>
      <c r="B45" s="197" t="s">
        <v>628</v>
      </c>
      <c r="C45" s="262">
        <v>3</v>
      </c>
      <c r="D45" s="197"/>
      <c r="E45" s="197" t="s">
        <v>1370</v>
      </c>
      <c r="F45" s="203">
        <v>3</v>
      </c>
      <c r="G45" s="662"/>
      <c r="H45" s="667" t="str" cm="1">
        <f t="array" ref="H45">IFERROR(INDEX([4]Comparison!$G$3:$G$312,MATCH(B45&amp;F45,[4]Comparison!$B$3:$B$312&amp;[4]Comparison!$E$3:$E$312,0)),"")</f>
        <v/>
      </c>
      <c r="I45" s="662">
        <f>G45*VLOOKUP(B45,'3.2 Prices and Deflators'!$B$3:$BL$196,58,FALSE)</f>
        <v>0</v>
      </c>
      <c r="J45" s="662">
        <f t="shared" si="0"/>
        <v>0</v>
      </c>
      <c r="K45" s="423">
        <f>VLOOKUP(B45,'[5]Salaries 2019 WF'!$B$4:$AA$188,26,FALSE)</f>
        <v>0</v>
      </c>
      <c r="L45" s="49"/>
      <c r="O45" s="655" t="str" cm="1">
        <f t="array" ref="O45">IFERROR(INDEX([6]Salaries!$P$2:$P$311,MATCH(1,(A45=[6]Salaries!$M$2:$M$311)*(F45=[6]Salaries!$O$2:$O$311),0)),"")</f>
        <v/>
      </c>
    </row>
    <row r="46" spans="1:15" hidden="1" x14ac:dyDescent="0.25">
      <c r="A46" s="197" t="s">
        <v>394</v>
      </c>
      <c r="B46" s="197" t="s">
        <v>628</v>
      </c>
      <c r="C46" s="262">
        <v>4</v>
      </c>
      <c r="D46" s="197"/>
      <c r="E46" s="197" t="s">
        <v>1087</v>
      </c>
      <c r="F46" s="203">
        <v>4</v>
      </c>
      <c r="G46" s="662"/>
      <c r="H46" s="667" t="str" cm="1">
        <f t="array" ref="H46">IFERROR(INDEX([4]Comparison!$G$3:$G$312,MATCH(B46&amp;F46,[4]Comparison!$B$3:$B$312&amp;[4]Comparison!$E$3:$E$312,0)),"")</f>
        <v/>
      </c>
      <c r="I46" s="662">
        <f>G46*VLOOKUP(B46,'3.2 Prices and Deflators'!$B$3:$BL$196,58,FALSE)</f>
        <v>0</v>
      </c>
      <c r="J46" s="662">
        <f t="shared" si="0"/>
        <v>0</v>
      </c>
      <c r="K46" s="423">
        <f>VLOOKUP(B46,'[5]Salaries 2019 WF'!$B$4:$AA$188,26,FALSE)</f>
        <v>0</v>
      </c>
      <c r="L46" s="49"/>
      <c r="O46" s="655" t="str" cm="1">
        <f t="array" ref="O46">IFERROR(INDEX([6]Salaries!$P$2:$P$311,MATCH(1,(A46=[6]Salaries!$M$2:$M$311)*(F46=[6]Salaries!$O$2:$O$311),0)),"")</f>
        <v/>
      </c>
    </row>
    <row r="47" spans="1:15" hidden="1" x14ac:dyDescent="0.25">
      <c r="A47" s="197" t="s">
        <v>394</v>
      </c>
      <c r="B47" s="197" t="s">
        <v>628</v>
      </c>
      <c r="C47" s="262">
        <v>5</v>
      </c>
      <c r="D47" s="197"/>
      <c r="E47" s="197" t="s">
        <v>1371</v>
      </c>
      <c r="F47" s="203">
        <v>5</v>
      </c>
      <c r="G47" s="662"/>
      <c r="H47" s="667" t="str" cm="1">
        <f t="array" ref="H47">IFERROR(INDEX([4]Comparison!$G$3:$G$312,MATCH(B47&amp;F47,[4]Comparison!$B$3:$B$312&amp;[4]Comparison!$E$3:$E$312,0)),"")</f>
        <v/>
      </c>
      <c r="I47" s="662">
        <f>G47*VLOOKUP(B47,'3.2 Prices and Deflators'!$B$3:$BL$196,58,FALSE)</f>
        <v>0</v>
      </c>
      <c r="J47" s="662">
        <f t="shared" si="0"/>
        <v>0</v>
      </c>
      <c r="K47" s="423">
        <f>VLOOKUP(B47,'[5]Salaries 2019 WF'!$B$4:$AA$188,26,FALSE)</f>
        <v>0</v>
      </c>
      <c r="L47" s="49"/>
      <c r="O47" s="655" t="str" cm="1">
        <f t="array" ref="O47">IFERROR(INDEX([6]Salaries!$P$2:$P$311,MATCH(1,(A47=[6]Salaries!$M$2:$M$311)*(F47=[6]Salaries!$O$2:$O$311),0)),"")</f>
        <v/>
      </c>
    </row>
    <row r="48" spans="1:15" hidden="1" x14ac:dyDescent="0.25">
      <c r="A48" s="197" t="s">
        <v>395</v>
      </c>
      <c r="B48" s="197" t="s">
        <v>629</v>
      </c>
      <c r="C48" s="262">
        <v>1</v>
      </c>
      <c r="D48" s="197"/>
      <c r="E48" s="197" t="s">
        <v>1368</v>
      </c>
      <c r="F48" s="203">
        <v>1</v>
      </c>
      <c r="G48" s="662"/>
      <c r="H48" s="667" t="str" cm="1">
        <f t="array" ref="H48">IFERROR(INDEX([4]Comparison!$G$3:$G$312,MATCH(B48&amp;F48,[4]Comparison!$B$3:$B$312&amp;[4]Comparison!$E$3:$E$312,0)),"")</f>
        <v/>
      </c>
      <c r="I48" s="662">
        <f>G48*VLOOKUP(B48,'3.2 Prices and Deflators'!$B$3:$BL$196,58,FALSE)</f>
        <v>0</v>
      </c>
      <c r="J48" s="662">
        <f t="shared" si="0"/>
        <v>0</v>
      </c>
      <c r="K48" s="423">
        <f>VLOOKUP(B48,'[5]Salaries 2019 WF'!$B$4:$AA$188,26,FALSE)</f>
        <v>0</v>
      </c>
      <c r="L48" s="49"/>
      <c r="O48" s="655" t="str" cm="1">
        <f t="array" ref="O48">IFERROR(INDEX([6]Salaries!$P$2:$P$311,MATCH(1,(A48=[6]Salaries!$M$2:$M$311)*(F48=[6]Salaries!$O$2:$O$311),0)),"")</f>
        <v/>
      </c>
    </row>
    <row r="49" spans="1:15" hidden="1" x14ac:dyDescent="0.25">
      <c r="A49" s="197" t="s">
        <v>395</v>
      </c>
      <c r="B49" s="197" t="s">
        <v>629</v>
      </c>
      <c r="C49" s="262">
        <v>2</v>
      </c>
      <c r="D49" s="197"/>
      <c r="E49" s="197" t="s">
        <v>1369</v>
      </c>
      <c r="F49" s="203">
        <v>2</v>
      </c>
      <c r="G49" s="662"/>
      <c r="H49" s="667" t="str" cm="1">
        <f t="array" ref="H49">IFERROR(INDEX([4]Comparison!$G$3:$G$312,MATCH(B49&amp;F49,[4]Comparison!$B$3:$B$312&amp;[4]Comparison!$E$3:$E$312,0)),"")</f>
        <v/>
      </c>
      <c r="I49" s="662">
        <f>G49*VLOOKUP(B49,'3.2 Prices and Deflators'!$B$3:$BL$196,58,FALSE)</f>
        <v>0</v>
      </c>
      <c r="J49" s="662">
        <f t="shared" si="0"/>
        <v>0</v>
      </c>
      <c r="K49" s="423">
        <f>VLOOKUP(B49,'[5]Salaries 2019 WF'!$B$4:$AA$188,26,FALSE)</f>
        <v>0</v>
      </c>
      <c r="L49" s="49"/>
      <c r="O49" s="655" t="str" cm="1">
        <f t="array" ref="O49">IFERROR(INDEX([6]Salaries!$P$2:$P$311,MATCH(1,(A49=[6]Salaries!$M$2:$M$311)*(F49=[6]Salaries!$O$2:$O$311),0)),"")</f>
        <v/>
      </c>
    </row>
    <row r="50" spans="1:15" hidden="1" x14ac:dyDescent="0.25">
      <c r="A50" s="197" t="s">
        <v>395</v>
      </c>
      <c r="B50" s="197" t="s">
        <v>629</v>
      </c>
      <c r="C50" s="262">
        <v>3</v>
      </c>
      <c r="D50" s="197"/>
      <c r="E50" s="197" t="s">
        <v>1370</v>
      </c>
      <c r="F50" s="203">
        <v>3</v>
      </c>
      <c r="G50" s="662"/>
      <c r="H50" s="667" t="str" cm="1">
        <f t="array" ref="H50">IFERROR(INDEX([4]Comparison!$G$3:$G$312,MATCH(B50&amp;F50,[4]Comparison!$B$3:$B$312&amp;[4]Comparison!$E$3:$E$312,0)),"")</f>
        <v/>
      </c>
      <c r="I50" s="662">
        <f>G50*VLOOKUP(B50,'3.2 Prices and Deflators'!$B$3:$BL$196,58,FALSE)</f>
        <v>0</v>
      </c>
      <c r="J50" s="662">
        <f t="shared" si="0"/>
        <v>0</v>
      </c>
      <c r="K50" s="423">
        <f>VLOOKUP(B50,'[5]Salaries 2019 WF'!$B$4:$AA$188,26,FALSE)</f>
        <v>0</v>
      </c>
      <c r="L50" s="49"/>
      <c r="O50" s="655" t="str" cm="1">
        <f t="array" ref="O50">IFERROR(INDEX([6]Salaries!$P$2:$P$311,MATCH(1,(A50=[6]Salaries!$M$2:$M$311)*(F50=[6]Salaries!$O$2:$O$311),0)),"")</f>
        <v/>
      </c>
    </row>
    <row r="51" spans="1:15" hidden="1" x14ac:dyDescent="0.25">
      <c r="A51" s="197" t="s">
        <v>395</v>
      </c>
      <c r="B51" s="197" t="s">
        <v>629</v>
      </c>
      <c r="C51" s="262">
        <v>4</v>
      </c>
      <c r="D51" s="197"/>
      <c r="E51" s="197" t="s">
        <v>1087</v>
      </c>
      <c r="F51" s="203">
        <v>4</v>
      </c>
      <c r="G51" s="662"/>
      <c r="H51" s="667" t="str" cm="1">
        <f t="array" ref="H51">IFERROR(INDEX([4]Comparison!$G$3:$G$312,MATCH(B51&amp;F51,[4]Comparison!$B$3:$B$312&amp;[4]Comparison!$E$3:$E$312,0)),"")</f>
        <v/>
      </c>
      <c r="I51" s="662">
        <f>G51*VLOOKUP(B51,'3.2 Prices and Deflators'!$B$3:$BL$196,58,FALSE)</f>
        <v>0</v>
      </c>
      <c r="J51" s="662">
        <f t="shared" si="0"/>
        <v>0</v>
      </c>
      <c r="K51" s="423">
        <f>VLOOKUP(B51,'[5]Salaries 2019 WF'!$B$4:$AA$188,26,FALSE)</f>
        <v>0</v>
      </c>
      <c r="L51" s="49"/>
      <c r="O51" s="655" t="str" cm="1">
        <f t="array" ref="O51">IFERROR(INDEX([6]Salaries!$P$2:$P$311,MATCH(1,(A51=[6]Salaries!$M$2:$M$311)*(F51=[6]Salaries!$O$2:$O$311),0)),"")</f>
        <v/>
      </c>
    </row>
    <row r="52" spans="1:15" hidden="1" x14ac:dyDescent="0.25">
      <c r="A52" s="197" t="s">
        <v>395</v>
      </c>
      <c r="B52" s="197" t="s">
        <v>629</v>
      </c>
      <c r="C52" s="262">
        <v>5</v>
      </c>
      <c r="D52" s="197"/>
      <c r="E52" s="197" t="s">
        <v>1371</v>
      </c>
      <c r="F52" s="203">
        <v>5</v>
      </c>
      <c r="G52" s="662"/>
      <c r="H52" s="667" t="str" cm="1">
        <f t="array" ref="H52">IFERROR(INDEX([4]Comparison!$G$3:$G$312,MATCH(B52&amp;F52,[4]Comparison!$B$3:$B$312&amp;[4]Comparison!$E$3:$E$312,0)),"")</f>
        <v/>
      </c>
      <c r="I52" s="662">
        <f>G52*VLOOKUP(B52,'3.2 Prices and Deflators'!$B$3:$BL$196,58,FALSE)</f>
        <v>0</v>
      </c>
      <c r="J52" s="662">
        <f t="shared" si="0"/>
        <v>0</v>
      </c>
      <c r="K52" s="423">
        <f>VLOOKUP(B52,'[5]Salaries 2019 WF'!$B$4:$AA$188,26,FALSE)</f>
        <v>0</v>
      </c>
      <c r="L52" s="49"/>
      <c r="O52" s="655" t="str" cm="1">
        <f t="array" ref="O52">IFERROR(INDEX([6]Salaries!$P$2:$P$311,MATCH(1,(A52=[6]Salaries!$M$2:$M$311)*(F52=[6]Salaries!$O$2:$O$311),0)),"")</f>
        <v/>
      </c>
    </row>
    <row r="53" spans="1:15" hidden="1" x14ac:dyDescent="0.25">
      <c r="A53" s="197" t="s">
        <v>396</v>
      </c>
      <c r="B53" s="197" t="s">
        <v>630</v>
      </c>
      <c r="C53" s="262">
        <v>1</v>
      </c>
      <c r="D53" s="197"/>
      <c r="E53" s="197" t="s">
        <v>1368</v>
      </c>
      <c r="F53" s="203">
        <v>1</v>
      </c>
      <c r="G53" s="662"/>
      <c r="H53" s="667" t="str" cm="1">
        <f t="array" ref="H53">IFERROR(INDEX([4]Comparison!$G$3:$G$312,MATCH(B53&amp;F53,[4]Comparison!$B$3:$B$312&amp;[4]Comparison!$E$3:$E$312,0)),"")</f>
        <v/>
      </c>
      <c r="I53" s="662">
        <f>G53*VLOOKUP(B53,'3.2 Prices and Deflators'!$B$3:$BL$196,58,FALSE)</f>
        <v>0</v>
      </c>
      <c r="J53" s="662">
        <f t="shared" si="0"/>
        <v>0</v>
      </c>
      <c r="K53" s="423">
        <f>VLOOKUP(B53,'[5]Salaries 2019 WF'!$B$4:$AA$188,26,FALSE)</f>
        <v>0</v>
      </c>
      <c r="L53" s="49"/>
      <c r="O53" s="655" t="str" cm="1">
        <f t="array" ref="O53">IFERROR(INDEX([6]Salaries!$P$2:$P$311,MATCH(1,(A53=[6]Salaries!$M$2:$M$311)*(F53=[6]Salaries!$O$2:$O$311),0)),"")</f>
        <v/>
      </c>
    </row>
    <row r="54" spans="1:15" hidden="1" x14ac:dyDescent="0.25">
      <c r="A54" s="197" t="s">
        <v>396</v>
      </c>
      <c r="B54" s="197" t="s">
        <v>630</v>
      </c>
      <c r="C54" s="262">
        <v>2</v>
      </c>
      <c r="D54" s="197"/>
      <c r="E54" s="197" t="s">
        <v>1369</v>
      </c>
      <c r="F54" s="203">
        <v>2</v>
      </c>
      <c r="G54" s="662"/>
      <c r="H54" s="667" t="str" cm="1">
        <f t="array" ref="H54">IFERROR(INDEX([4]Comparison!$G$3:$G$312,MATCH(B54&amp;F54,[4]Comparison!$B$3:$B$312&amp;[4]Comparison!$E$3:$E$312,0)),"")</f>
        <v/>
      </c>
      <c r="I54" s="662">
        <f>G54*VLOOKUP(B54,'3.2 Prices and Deflators'!$B$3:$BL$196,58,FALSE)</f>
        <v>0</v>
      </c>
      <c r="J54" s="662">
        <f t="shared" si="0"/>
        <v>0</v>
      </c>
      <c r="K54" s="423">
        <f>VLOOKUP(B54,'[5]Salaries 2019 WF'!$B$4:$AA$188,26,FALSE)</f>
        <v>0</v>
      </c>
      <c r="L54" s="49"/>
      <c r="O54" s="655" t="str" cm="1">
        <f t="array" ref="O54">IFERROR(INDEX([6]Salaries!$P$2:$P$311,MATCH(1,(A54=[6]Salaries!$M$2:$M$311)*(F54=[6]Salaries!$O$2:$O$311),0)),"")</f>
        <v/>
      </c>
    </row>
    <row r="55" spans="1:15" hidden="1" x14ac:dyDescent="0.25">
      <c r="A55" s="197" t="s">
        <v>396</v>
      </c>
      <c r="B55" s="197" t="s">
        <v>630</v>
      </c>
      <c r="C55" s="262">
        <v>3</v>
      </c>
      <c r="D55" s="197"/>
      <c r="E55" s="197" t="s">
        <v>1370</v>
      </c>
      <c r="F55" s="203">
        <v>3</v>
      </c>
      <c r="G55" s="662"/>
      <c r="H55" s="667" t="str" cm="1">
        <f t="array" ref="H55">IFERROR(INDEX([4]Comparison!$G$3:$G$312,MATCH(B55&amp;F55,[4]Comparison!$B$3:$B$312&amp;[4]Comparison!$E$3:$E$312,0)),"")</f>
        <v/>
      </c>
      <c r="I55" s="662">
        <f>G55*VLOOKUP(B55,'3.2 Prices and Deflators'!$B$3:$BL$196,58,FALSE)</f>
        <v>0</v>
      </c>
      <c r="J55" s="662">
        <f t="shared" si="0"/>
        <v>0</v>
      </c>
      <c r="K55" s="423">
        <f>VLOOKUP(B55,'[5]Salaries 2019 WF'!$B$4:$AA$188,26,FALSE)</f>
        <v>0</v>
      </c>
      <c r="L55" s="49"/>
      <c r="O55" s="655" t="str" cm="1">
        <f t="array" ref="O55">IFERROR(INDEX([6]Salaries!$P$2:$P$311,MATCH(1,(A55=[6]Salaries!$M$2:$M$311)*(F55=[6]Salaries!$O$2:$O$311),0)),"")</f>
        <v/>
      </c>
    </row>
    <row r="56" spans="1:15" hidden="1" x14ac:dyDescent="0.25">
      <c r="A56" s="197" t="s">
        <v>396</v>
      </c>
      <c r="B56" s="197" t="s">
        <v>630</v>
      </c>
      <c r="C56" s="262">
        <v>4</v>
      </c>
      <c r="D56" s="197"/>
      <c r="E56" s="197" t="s">
        <v>1087</v>
      </c>
      <c r="F56" s="203">
        <v>4</v>
      </c>
      <c r="G56" s="662"/>
      <c r="H56" s="667" t="str" cm="1">
        <f t="array" ref="H56">IFERROR(INDEX([4]Comparison!$G$3:$G$312,MATCH(B56&amp;F56,[4]Comparison!$B$3:$B$312&amp;[4]Comparison!$E$3:$E$312,0)),"")</f>
        <v/>
      </c>
      <c r="I56" s="662">
        <f>G56*VLOOKUP(B56,'3.2 Prices and Deflators'!$B$3:$BL$196,58,FALSE)</f>
        <v>0</v>
      </c>
      <c r="J56" s="662">
        <f t="shared" si="0"/>
        <v>0</v>
      </c>
      <c r="K56" s="423">
        <f>VLOOKUP(B56,'[5]Salaries 2019 WF'!$B$4:$AA$188,26,FALSE)</f>
        <v>0</v>
      </c>
      <c r="L56" s="49"/>
      <c r="O56" s="655" t="str" cm="1">
        <f t="array" ref="O56">IFERROR(INDEX([6]Salaries!$P$2:$P$311,MATCH(1,(A56=[6]Salaries!$M$2:$M$311)*(F56=[6]Salaries!$O$2:$O$311),0)),"")</f>
        <v/>
      </c>
    </row>
    <row r="57" spans="1:15" hidden="1" x14ac:dyDescent="0.25">
      <c r="A57" s="197" t="s">
        <v>396</v>
      </c>
      <c r="B57" s="197" t="s">
        <v>630</v>
      </c>
      <c r="C57" s="262">
        <v>5</v>
      </c>
      <c r="D57" s="197"/>
      <c r="E57" s="197" t="s">
        <v>1371</v>
      </c>
      <c r="F57" s="203">
        <v>5</v>
      </c>
      <c r="G57" s="662"/>
      <c r="H57" s="667" t="str" cm="1">
        <f t="array" ref="H57">IFERROR(INDEX([4]Comparison!$G$3:$G$312,MATCH(B57&amp;F57,[4]Comparison!$B$3:$B$312&amp;[4]Comparison!$E$3:$E$312,0)),"")</f>
        <v/>
      </c>
      <c r="I57" s="662">
        <f>G57*VLOOKUP(B57,'3.2 Prices and Deflators'!$B$3:$BL$196,58,FALSE)</f>
        <v>0</v>
      </c>
      <c r="J57" s="662">
        <f t="shared" si="0"/>
        <v>0</v>
      </c>
      <c r="K57" s="423">
        <f>VLOOKUP(B57,'[5]Salaries 2019 WF'!$B$4:$AA$188,26,FALSE)</f>
        <v>0</v>
      </c>
      <c r="L57" s="49"/>
      <c r="O57" s="655" t="str" cm="1">
        <f t="array" ref="O57">IFERROR(INDEX([6]Salaries!$P$2:$P$311,MATCH(1,(A57=[6]Salaries!$M$2:$M$311)*(F57=[6]Salaries!$O$2:$O$311),0)),"")</f>
        <v/>
      </c>
    </row>
    <row r="58" spans="1:15" hidden="1" x14ac:dyDescent="0.25">
      <c r="A58" s="197" t="s">
        <v>397</v>
      </c>
      <c r="B58" s="197" t="s">
        <v>631</v>
      </c>
      <c r="C58" s="262">
        <v>1</v>
      </c>
      <c r="D58" s="197"/>
      <c r="E58" s="197" t="s">
        <v>1368</v>
      </c>
      <c r="F58" s="203">
        <v>1</v>
      </c>
      <c r="G58" s="662"/>
      <c r="H58" s="667" t="str" cm="1">
        <f t="array" ref="H58">IFERROR(INDEX([4]Comparison!$G$3:$G$312,MATCH(B58&amp;F58,[4]Comparison!$B$3:$B$312&amp;[4]Comparison!$E$3:$E$312,0)),"")</f>
        <v/>
      </c>
      <c r="I58" s="662">
        <f>G58*VLOOKUP(B58,'3.2 Prices and Deflators'!$B$3:$BL$196,58,FALSE)</f>
        <v>0</v>
      </c>
      <c r="J58" s="662">
        <f t="shared" si="0"/>
        <v>0</v>
      </c>
      <c r="K58" s="423">
        <f>VLOOKUP(B58,'[5]Salaries 2019 WF'!$B$4:$AA$188,26,FALSE)</f>
        <v>0</v>
      </c>
      <c r="L58" s="49"/>
      <c r="O58" s="655" t="str" cm="1">
        <f t="array" ref="O58">IFERROR(INDEX([6]Salaries!$P$2:$P$311,MATCH(1,(A58=[6]Salaries!$M$2:$M$311)*(F58=[6]Salaries!$O$2:$O$311),0)),"")</f>
        <v/>
      </c>
    </row>
    <row r="59" spans="1:15" hidden="1" x14ac:dyDescent="0.25">
      <c r="A59" s="197" t="s">
        <v>397</v>
      </c>
      <c r="B59" s="197" t="s">
        <v>631</v>
      </c>
      <c r="C59" s="262">
        <v>2</v>
      </c>
      <c r="D59" s="197"/>
      <c r="E59" s="197" t="s">
        <v>1369</v>
      </c>
      <c r="F59" s="203">
        <v>2</v>
      </c>
      <c r="G59" s="662"/>
      <c r="H59" s="667" t="str" cm="1">
        <f t="array" ref="H59">IFERROR(INDEX([4]Comparison!$G$3:$G$312,MATCH(B59&amp;F59,[4]Comparison!$B$3:$B$312&amp;[4]Comparison!$E$3:$E$312,0)),"")</f>
        <v/>
      </c>
      <c r="I59" s="662">
        <f>G59*VLOOKUP(B59,'3.2 Prices and Deflators'!$B$3:$BL$196,58,FALSE)</f>
        <v>0</v>
      </c>
      <c r="J59" s="662">
        <f t="shared" si="0"/>
        <v>0</v>
      </c>
      <c r="K59" s="423">
        <f>VLOOKUP(B59,'[5]Salaries 2019 WF'!$B$4:$AA$188,26,FALSE)</f>
        <v>0</v>
      </c>
      <c r="L59" s="49"/>
      <c r="O59" s="655" t="str" cm="1">
        <f t="array" ref="O59">IFERROR(INDEX([6]Salaries!$P$2:$P$311,MATCH(1,(A59=[6]Salaries!$M$2:$M$311)*(F59=[6]Salaries!$O$2:$O$311),0)),"")</f>
        <v/>
      </c>
    </row>
    <row r="60" spans="1:15" hidden="1" x14ac:dyDescent="0.25">
      <c r="A60" s="197" t="s">
        <v>397</v>
      </c>
      <c r="B60" s="197" t="s">
        <v>631</v>
      </c>
      <c r="C60" s="262">
        <v>3</v>
      </c>
      <c r="D60" s="197"/>
      <c r="E60" s="197" t="s">
        <v>1370</v>
      </c>
      <c r="F60" s="203">
        <v>3</v>
      </c>
      <c r="G60" s="662"/>
      <c r="H60" s="667" t="str" cm="1">
        <f t="array" ref="H60">IFERROR(INDEX([4]Comparison!$G$3:$G$312,MATCH(B60&amp;F60,[4]Comparison!$B$3:$B$312&amp;[4]Comparison!$E$3:$E$312,0)),"")</f>
        <v/>
      </c>
      <c r="I60" s="662">
        <f>G60*VLOOKUP(B60,'3.2 Prices and Deflators'!$B$3:$BL$196,58,FALSE)</f>
        <v>0</v>
      </c>
      <c r="J60" s="662">
        <f t="shared" si="0"/>
        <v>0</v>
      </c>
      <c r="K60" s="423">
        <f>VLOOKUP(B60,'[5]Salaries 2019 WF'!$B$4:$AA$188,26,FALSE)</f>
        <v>0</v>
      </c>
      <c r="L60" s="49"/>
      <c r="O60" s="655" t="str" cm="1">
        <f t="array" ref="O60">IFERROR(INDEX([6]Salaries!$P$2:$P$311,MATCH(1,(A60=[6]Salaries!$M$2:$M$311)*(F60=[6]Salaries!$O$2:$O$311),0)),"")</f>
        <v/>
      </c>
    </row>
    <row r="61" spans="1:15" hidden="1" x14ac:dyDescent="0.25">
      <c r="A61" s="197" t="s">
        <v>397</v>
      </c>
      <c r="B61" s="197" t="s">
        <v>631</v>
      </c>
      <c r="C61" s="262">
        <v>4</v>
      </c>
      <c r="D61" s="197"/>
      <c r="E61" s="197" t="s">
        <v>1087</v>
      </c>
      <c r="F61" s="203">
        <v>4</v>
      </c>
      <c r="G61" s="662"/>
      <c r="H61" s="667" t="str" cm="1">
        <f t="array" ref="H61">IFERROR(INDEX([4]Comparison!$G$3:$G$312,MATCH(B61&amp;F61,[4]Comparison!$B$3:$B$312&amp;[4]Comparison!$E$3:$E$312,0)),"")</f>
        <v/>
      </c>
      <c r="I61" s="662">
        <f>G61*VLOOKUP(B61,'3.2 Prices and Deflators'!$B$3:$BL$196,58,FALSE)</f>
        <v>0</v>
      </c>
      <c r="J61" s="662">
        <f t="shared" si="0"/>
        <v>0</v>
      </c>
      <c r="K61" s="423">
        <f>VLOOKUP(B61,'[5]Salaries 2019 WF'!$B$4:$AA$188,26,FALSE)</f>
        <v>0</v>
      </c>
      <c r="L61" s="49"/>
      <c r="O61" s="655" t="str" cm="1">
        <f t="array" ref="O61">IFERROR(INDEX([6]Salaries!$P$2:$P$311,MATCH(1,(A61=[6]Salaries!$M$2:$M$311)*(F61=[6]Salaries!$O$2:$O$311),0)),"")</f>
        <v/>
      </c>
    </row>
    <row r="62" spans="1:15" hidden="1" x14ac:dyDescent="0.25">
      <c r="A62" s="197" t="s">
        <v>397</v>
      </c>
      <c r="B62" s="197" t="s">
        <v>631</v>
      </c>
      <c r="C62" s="262">
        <v>5</v>
      </c>
      <c r="D62" s="197"/>
      <c r="E62" s="197" t="s">
        <v>1371</v>
      </c>
      <c r="F62" s="203">
        <v>5</v>
      </c>
      <c r="G62" s="662"/>
      <c r="H62" s="667" t="str" cm="1">
        <f t="array" ref="H62">IFERROR(INDEX([4]Comparison!$G$3:$G$312,MATCH(B62&amp;F62,[4]Comparison!$B$3:$B$312&amp;[4]Comparison!$E$3:$E$312,0)),"")</f>
        <v/>
      </c>
      <c r="I62" s="662">
        <f>G62*VLOOKUP(B62,'3.2 Prices and Deflators'!$B$3:$BL$196,58,FALSE)</f>
        <v>0</v>
      </c>
      <c r="J62" s="662">
        <f t="shared" si="0"/>
        <v>0</v>
      </c>
      <c r="K62" s="423">
        <f>VLOOKUP(B62,'[5]Salaries 2019 WF'!$B$4:$AA$188,26,FALSE)</f>
        <v>0</v>
      </c>
      <c r="L62" s="49"/>
      <c r="O62" s="655" t="str" cm="1">
        <f t="array" ref="O62">IFERROR(INDEX([6]Salaries!$P$2:$P$311,MATCH(1,(A62=[6]Salaries!$M$2:$M$311)*(F62=[6]Salaries!$O$2:$O$311),0)),"")</f>
        <v/>
      </c>
    </row>
    <row r="63" spans="1:15" x14ac:dyDescent="0.25">
      <c r="A63" s="197" t="s">
        <v>398</v>
      </c>
      <c r="B63" s="197" t="s">
        <v>632</v>
      </c>
      <c r="C63" s="262">
        <v>1</v>
      </c>
      <c r="D63" s="197"/>
      <c r="E63" s="197" t="s">
        <v>1368</v>
      </c>
      <c r="F63" s="203">
        <v>1</v>
      </c>
      <c r="G63" s="662">
        <f t="shared" ref="G63:G67" si="4">H63/12</f>
        <v>189.18166666666664</v>
      </c>
      <c r="H63" s="667" cm="1">
        <f t="array" ref="H63">IFERROR(INDEX([4]Comparison!$G$3:$G$312,MATCH(B63&amp;F63,[4]Comparison!$B$3:$B$312&amp;[4]Comparison!$E$3:$E$312,0)),"")</f>
        <v>2270.1799999999998</v>
      </c>
      <c r="I63" s="662">
        <f>G63*VLOOKUP(B63,'3.2 Prices and Deflators'!$B$3:$BL$196,58,FALSE)</f>
        <v>507.65915275229059</v>
      </c>
      <c r="J63" s="662">
        <f t="shared" si="0"/>
        <v>6091.9098330274874</v>
      </c>
      <c r="K63" s="423">
        <f>VLOOKUP(B63,'[5]Salaries 2019 WF'!$B$4:$AA$188,26,FALSE)</f>
        <v>1</v>
      </c>
      <c r="L63" s="49"/>
      <c r="O63" s="655" cm="1">
        <f t="array" ref="O63">IFERROR(INDEX([6]Salaries!$P$2:$P$311,MATCH(1,(A63=[6]Salaries!$M$2:$M$311)*(F63=[6]Salaries!$O$2:$O$311),0)),"")</f>
        <v>2270.1799999999998</v>
      </c>
    </row>
    <row r="64" spans="1:15" x14ac:dyDescent="0.25">
      <c r="A64" s="197" t="s">
        <v>398</v>
      </c>
      <c r="B64" s="197" t="s">
        <v>632</v>
      </c>
      <c r="C64" s="262">
        <v>2</v>
      </c>
      <c r="D64" s="197"/>
      <c r="E64" s="197" t="s">
        <v>1369</v>
      </c>
      <c r="F64" s="203">
        <v>2</v>
      </c>
      <c r="G64" s="662">
        <f t="shared" si="4"/>
        <v>246.68416666666667</v>
      </c>
      <c r="H64" s="667" cm="1">
        <f t="array" ref="H64">IFERROR(INDEX([4]Comparison!$G$3:$G$312,MATCH(B64&amp;F64,[4]Comparison!$B$3:$B$312&amp;[4]Comparison!$E$3:$E$312,0)),"")</f>
        <v>2960.21</v>
      </c>
      <c r="I64" s="662">
        <f>G64*VLOOKUP(B64,'3.2 Prices and Deflators'!$B$3:$BL$196,58,FALSE)</f>
        <v>661.96411763334117</v>
      </c>
      <c r="J64" s="662">
        <f t="shared" si="0"/>
        <v>7943.5694116000941</v>
      </c>
      <c r="K64" s="423">
        <f>VLOOKUP(B64,'[5]Salaries 2019 WF'!$B$4:$AA$188,26,FALSE)</f>
        <v>1</v>
      </c>
      <c r="L64" s="49"/>
      <c r="O64" s="655" cm="1">
        <f t="array" ref="O64">IFERROR(INDEX([6]Salaries!$P$2:$P$311,MATCH(1,(A64=[6]Salaries!$M$2:$M$311)*(F64=[6]Salaries!$O$2:$O$311),0)),"")</f>
        <v>2960.21</v>
      </c>
    </row>
    <row r="65" spans="1:15" x14ac:dyDescent="0.25">
      <c r="A65" s="197" t="s">
        <v>398</v>
      </c>
      <c r="B65" s="197" t="s">
        <v>632</v>
      </c>
      <c r="C65" s="262">
        <v>3</v>
      </c>
      <c r="D65" s="197"/>
      <c r="E65" s="197" t="s">
        <v>1370</v>
      </c>
      <c r="F65" s="203">
        <v>3</v>
      </c>
      <c r="G65" s="662">
        <f t="shared" si="4"/>
        <v>325.67750000000001</v>
      </c>
      <c r="H65" s="667" cm="1">
        <f t="array" ref="H65">IFERROR(INDEX([4]Comparison!$G$3:$G$312,MATCH(B65&amp;F65,[4]Comparison!$B$3:$B$312&amp;[4]Comparison!$E$3:$E$312,0)),"")</f>
        <v>3908.13</v>
      </c>
      <c r="I65" s="662">
        <f>G65*VLOOKUP(B65,'3.2 Prices and Deflators'!$B$3:$BL$196,58,FALSE)</f>
        <v>873.93861484367312</v>
      </c>
      <c r="J65" s="662">
        <f t="shared" si="0"/>
        <v>10487.263378124077</v>
      </c>
      <c r="K65" s="423">
        <f>VLOOKUP(B65,'[5]Salaries 2019 WF'!$B$4:$AA$188,26,FALSE)</f>
        <v>1</v>
      </c>
      <c r="L65" s="49"/>
      <c r="O65" s="655" cm="1">
        <f t="array" ref="O65">IFERROR(INDEX([6]Salaries!$P$2:$P$311,MATCH(1,(A65=[6]Salaries!$M$2:$M$311)*(F65=[6]Salaries!$O$2:$O$311),0)),"")</f>
        <v>3908.13</v>
      </c>
    </row>
    <row r="66" spans="1:15" x14ac:dyDescent="0.25">
      <c r="A66" s="197" t="s">
        <v>398</v>
      </c>
      <c r="B66" s="197" t="s">
        <v>632</v>
      </c>
      <c r="C66" s="262">
        <v>4</v>
      </c>
      <c r="D66" s="197"/>
      <c r="E66" s="197" t="s">
        <v>1087</v>
      </c>
      <c r="F66" s="203">
        <v>4</v>
      </c>
      <c r="G66" s="662">
        <f t="shared" si="4"/>
        <v>527.32000000000005</v>
      </c>
      <c r="H66" s="667" cm="1">
        <f t="array" ref="H66">IFERROR(INDEX([4]Comparison!$G$3:$G$312,MATCH(B66&amp;F66,[4]Comparison!$B$3:$B$312&amp;[4]Comparison!$E$3:$E$312,0)),"")</f>
        <v>6327.84</v>
      </c>
      <c r="I66" s="662">
        <f>G66*VLOOKUP(B66,'3.2 Prices and Deflators'!$B$3:$BL$196,58,FALSE)</f>
        <v>1415.0357650723975</v>
      </c>
      <c r="J66" s="662">
        <f t="shared" si="0"/>
        <v>16980.42918086877</v>
      </c>
      <c r="K66" s="423">
        <f>VLOOKUP(B66,'[5]Salaries 2019 WF'!$B$4:$AA$188,26,FALSE)</f>
        <v>1</v>
      </c>
      <c r="L66" s="49"/>
      <c r="O66" s="655" cm="1">
        <f t="array" ref="O66">IFERROR(INDEX([6]Salaries!$P$2:$P$311,MATCH(1,(A66=[6]Salaries!$M$2:$M$311)*(F66=[6]Salaries!$O$2:$O$311),0)),"")</f>
        <v>6327.84</v>
      </c>
    </row>
    <row r="67" spans="1:15" x14ac:dyDescent="0.25">
      <c r="A67" s="197" t="s">
        <v>398</v>
      </c>
      <c r="B67" s="197" t="s">
        <v>632</v>
      </c>
      <c r="C67" s="262">
        <v>5</v>
      </c>
      <c r="D67" s="197"/>
      <c r="E67" s="197" t="s">
        <v>1371</v>
      </c>
      <c r="F67" s="203">
        <v>5</v>
      </c>
      <c r="G67" s="662">
        <f t="shared" si="4"/>
        <v>791.56166666666661</v>
      </c>
      <c r="H67" s="667" cm="1">
        <f t="array" ref="H67">IFERROR(INDEX([4]Comparison!$G$3:$G$312,MATCH(B67&amp;F67,[4]Comparison!$B$3:$B$312&amp;[4]Comparison!$E$3:$E$312,0)),"")</f>
        <v>9498.74</v>
      </c>
      <c r="I67" s="662">
        <f>G67*VLOOKUP(B67,'3.2 Prices and Deflators'!$B$3:$BL$196,58,FALSE)</f>
        <v>2124.1145198241079</v>
      </c>
      <c r="J67" s="662">
        <f t="shared" ref="J67:J130" si="5">I67*12</f>
        <v>25489.374237889293</v>
      </c>
      <c r="K67" s="423">
        <f>VLOOKUP(B67,'[5]Salaries 2019 WF'!$B$4:$AA$188,26,FALSE)</f>
        <v>1</v>
      </c>
      <c r="L67" s="49"/>
      <c r="O67" s="655" cm="1">
        <f t="array" ref="O67">IFERROR(INDEX([6]Salaries!$P$2:$P$311,MATCH(1,(A67=[6]Salaries!$M$2:$M$311)*(F67=[6]Salaries!$O$2:$O$311),0)),"")</f>
        <v>9498.74</v>
      </c>
    </row>
    <row r="68" spans="1:15" hidden="1" x14ac:dyDescent="0.25">
      <c r="A68" s="197" t="s">
        <v>399</v>
      </c>
      <c r="B68" s="197" t="s">
        <v>634</v>
      </c>
      <c r="C68" s="262">
        <v>1</v>
      </c>
      <c r="D68" s="197"/>
      <c r="E68" s="197" t="s">
        <v>1368</v>
      </c>
      <c r="F68" s="203">
        <v>1</v>
      </c>
      <c r="G68" s="662"/>
      <c r="H68" s="667" t="str" cm="1">
        <f t="array" ref="H68">IFERROR(INDEX([4]Comparison!$G$3:$G$312,MATCH(B68&amp;F68,[4]Comparison!$B$3:$B$312&amp;[4]Comparison!$E$3:$E$312,0)),"")</f>
        <v/>
      </c>
      <c r="I68" s="662">
        <f>G68*VLOOKUP(B68,'3.2 Prices and Deflators'!$B$3:$BL$196,58,FALSE)</f>
        <v>0</v>
      </c>
      <c r="J68" s="662">
        <f t="shared" si="5"/>
        <v>0</v>
      </c>
      <c r="K68" s="423">
        <f>VLOOKUP(B68,'[5]Salaries 2019 WF'!$B$4:$AA$188,26,FALSE)</f>
        <v>0</v>
      </c>
      <c r="L68" s="49"/>
      <c r="O68" s="655" t="str" cm="1">
        <f t="array" ref="O68">IFERROR(INDEX([6]Salaries!$P$2:$P$311,MATCH(1,(A68=[6]Salaries!$M$2:$M$311)*(F68=[6]Salaries!$O$2:$O$311),0)),"")</f>
        <v/>
      </c>
    </row>
    <row r="69" spans="1:15" hidden="1" x14ac:dyDescent="0.25">
      <c r="A69" s="197" t="s">
        <v>399</v>
      </c>
      <c r="B69" s="197" t="s">
        <v>634</v>
      </c>
      <c r="C69" s="262">
        <v>2</v>
      </c>
      <c r="D69" s="197"/>
      <c r="E69" s="197" t="s">
        <v>1369</v>
      </c>
      <c r="F69" s="203">
        <v>2</v>
      </c>
      <c r="G69" s="662"/>
      <c r="H69" s="667" t="str" cm="1">
        <f t="array" ref="H69">IFERROR(INDEX([4]Comparison!$G$3:$G$312,MATCH(B69&amp;F69,[4]Comparison!$B$3:$B$312&amp;[4]Comparison!$E$3:$E$312,0)),"")</f>
        <v/>
      </c>
      <c r="I69" s="662">
        <f>G69*VLOOKUP(B69,'3.2 Prices and Deflators'!$B$3:$BL$196,58,FALSE)</f>
        <v>0</v>
      </c>
      <c r="J69" s="662">
        <f t="shared" si="5"/>
        <v>0</v>
      </c>
      <c r="K69" s="423">
        <f>VLOOKUP(B69,'[5]Salaries 2019 WF'!$B$4:$AA$188,26,FALSE)</f>
        <v>0</v>
      </c>
      <c r="L69" s="49"/>
      <c r="O69" s="655" t="str" cm="1">
        <f t="array" ref="O69">IFERROR(INDEX([6]Salaries!$P$2:$P$311,MATCH(1,(A69=[6]Salaries!$M$2:$M$311)*(F69=[6]Salaries!$O$2:$O$311),0)),"")</f>
        <v/>
      </c>
    </row>
    <row r="70" spans="1:15" hidden="1" x14ac:dyDescent="0.25">
      <c r="A70" s="197" t="s">
        <v>399</v>
      </c>
      <c r="B70" s="197" t="s">
        <v>634</v>
      </c>
      <c r="C70" s="262">
        <v>3</v>
      </c>
      <c r="D70" s="197"/>
      <c r="E70" s="197" t="s">
        <v>1370</v>
      </c>
      <c r="F70" s="203">
        <v>3</v>
      </c>
      <c r="G70" s="662"/>
      <c r="H70" s="667" t="str" cm="1">
        <f t="array" ref="H70">IFERROR(INDEX([4]Comparison!$G$3:$G$312,MATCH(B70&amp;F70,[4]Comparison!$B$3:$B$312&amp;[4]Comparison!$E$3:$E$312,0)),"")</f>
        <v/>
      </c>
      <c r="I70" s="662">
        <f>G70*VLOOKUP(B70,'3.2 Prices and Deflators'!$B$3:$BL$196,58,FALSE)</f>
        <v>0</v>
      </c>
      <c r="J70" s="662">
        <f t="shared" si="5"/>
        <v>0</v>
      </c>
      <c r="K70" s="423">
        <f>VLOOKUP(B70,'[5]Salaries 2019 WF'!$B$4:$AA$188,26,FALSE)</f>
        <v>0</v>
      </c>
      <c r="L70" s="49"/>
      <c r="O70" s="655" t="str" cm="1">
        <f t="array" ref="O70">IFERROR(INDEX([6]Salaries!$P$2:$P$311,MATCH(1,(A70=[6]Salaries!$M$2:$M$311)*(F70=[6]Salaries!$O$2:$O$311),0)),"")</f>
        <v/>
      </c>
    </row>
    <row r="71" spans="1:15" hidden="1" x14ac:dyDescent="0.25">
      <c r="A71" s="197" t="s">
        <v>399</v>
      </c>
      <c r="B71" s="197" t="s">
        <v>634</v>
      </c>
      <c r="C71" s="262">
        <v>4</v>
      </c>
      <c r="D71" s="197"/>
      <c r="E71" s="197" t="s">
        <v>1087</v>
      </c>
      <c r="F71" s="203">
        <v>4</v>
      </c>
      <c r="G71" s="662"/>
      <c r="H71" s="667" t="str" cm="1">
        <f t="array" ref="H71">IFERROR(INDEX([4]Comparison!$G$3:$G$312,MATCH(B71&amp;F71,[4]Comparison!$B$3:$B$312&amp;[4]Comparison!$E$3:$E$312,0)),"")</f>
        <v/>
      </c>
      <c r="I71" s="662">
        <f>G71*VLOOKUP(B71,'3.2 Prices and Deflators'!$B$3:$BL$196,58,FALSE)</f>
        <v>0</v>
      </c>
      <c r="J71" s="662">
        <f t="shared" si="5"/>
        <v>0</v>
      </c>
      <c r="K71" s="423">
        <f>VLOOKUP(B71,'[5]Salaries 2019 WF'!$B$4:$AA$188,26,FALSE)</f>
        <v>0</v>
      </c>
      <c r="L71" s="49"/>
      <c r="O71" s="655" t="str" cm="1">
        <f t="array" ref="O71">IFERROR(INDEX([6]Salaries!$P$2:$P$311,MATCH(1,(A71=[6]Salaries!$M$2:$M$311)*(F71=[6]Salaries!$O$2:$O$311),0)),"")</f>
        <v/>
      </c>
    </row>
    <row r="72" spans="1:15" hidden="1" x14ac:dyDescent="0.25">
      <c r="A72" s="197" t="s">
        <v>399</v>
      </c>
      <c r="B72" s="197" t="s">
        <v>634</v>
      </c>
      <c r="C72" s="262">
        <v>5</v>
      </c>
      <c r="D72" s="197"/>
      <c r="E72" s="197" t="s">
        <v>1371</v>
      </c>
      <c r="F72" s="203">
        <v>5</v>
      </c>
      <c r="G72" s="662"/>
      <c r="H72" s="667" t="str" cm="1">
        <f t="array" ref="H72">IFERROR(INDEX([4]Comparison!$G$3:$G$312,MATCH(B72&amp;F72,[4]Comparison!$B$3:$B$312&amp;[4]Comparison!$E$3:$E$312,0)),"")</f>
        <v/>
      </c>
      <c r="I72" s="662">
        <f>G72*VLOOKUP(B72,'3.2 Prices and Deflators'!$B$3:$BL$196,58,FALSE)</f>
        <v>0</v>
      </c>
      <c r="J72" s="662">
        <f t="shared" si="5"/>
        <v>0</v>
      </c>
      <c r="K72" s="423">
        <f>VLOOKUP(B72,'[5]Salaries 2019 WF'!$B$4:$AA$188,26,FALSE)</f>
        <v>0</v>
      </c>
      <c r="L72" s="49"/>
      <c r="O72" s="655" t="str" cm="1">
        <f t="array" ref="O72">IFERROR(INDEX([6]Salaries!$P$2:$P$311,MATCH(1,(A72=[6]Salaries!$M$2:$M$311)*(F72=[6]Salaries!$O$2:$O$311),0)),"")</f>
        <v/>
      </c>
    </row>
    <row r="73" spans="1:15" hidden="1" x14ac:dyDescent="0.25">
      <c r="A73" s="197" t="s">
        <v>400</v>
      </c>
      <c r="B73" s="197" t="s">
        <v>635</v>
      </c>
      <c r="C73" s="262">
        <v>1</v>
      </c>
      <c r="D73" s="197"/>
      <c r="E73" s="197" t="s">
        <v>1368</v>
      </c>
      <c r="F73" s="203">
        <v>1</v>
      </c>
      <c r="G73" s="662"/>
      <c r="H73" s="667" t="str" cm="1">
        <f t="array" ref="H73">IFERROR(INDEX([4]Comparison!$G$3:$G$312,MATCH(B73&amp;F73,[4]Comparison!$B$3:$B$312&amp;[4]Comparison!$E$3:$E$312,0)),"")</f>
        <v/>
      </c>
      <c r="I73" s="662">
        <f>G73*VLOOKUP(B73,'3.2 Prices and Deflators'!$B$3:$BL$196,58,FALSE)</f>
        <v>0</v>
      </c>
      <c r="J73" s="662">
        <f t="shared" si="5"/>
        <v>0</v>
      </c>
      <c r="K73" s="423">
        <f>VLOOKUP(B73,'[5]Salaries 2019 WF'!$B$4:$AA$188,26,FALSE)</f>
        <v>0</v>
      </c>
      <c r="L73" s="49"/>
      <c r="O73" s="655" t="str" cm="1">
        <f t="array" ref="O73">IFERROR(INDEX([6]Salaries!$P$2:$P$311,MATCH(1,(A73=[6]Salaries!$M$2:$M$311)*(F73=[6]Salaries!$O$2:$O$311),0)),"")</f>
        <v/>
      </c>
    </row>
    <row r="74" spans="1:15" hidden="1" x14ac:dyDescent="0.25">
      <c r="A74" s="197" t="s">
        <v>400</v>
      </c>
      <c r="B74" s="197" t="s">
        <v>635</v>
      </c>
      <c r="C74" s="262">
        <v>2</v>
      </c>
      <c r="D74" s="197"/>
      <c r="E74" s="197" t="s">
        <v>1369</v>
      </c>
      <c r="F74" s="203">
        <v>2</v>
      </c>
      <c r="G74" s="662"/>
      <c r="H74" s="667" t="str" cm="1">
        <f t="array" ref="H74">IFERROR(INDEX([4]Comparison!$G$3:$G$312,MATCH(B74&amp;F74,[4]Comparison!$B$3:$B$312&amp;[4]Comparison!$E$3:$E$312,0)),"")</f>
        <v/>
      </c>
      <c r="I74" s="662">
        <f>G74*VLOOKUP(B74,'3.2 Prices and Deflators'!$B$3:$BL$196,58,FALSE)</f>
        <v>0</v>
      </c>
      <c r="J74" s="662">
        <f t="shared" si="5"/>
        <v>0</v>
      </c>
      <c r="K74" s="423">
        <f>VLOOKUP(B74,'[5]Salaries 2019 WF'!$B$4:$AA$188,26,FALSE)</f>
        <v>0</v>
      </c>
      <c r="L74" s="49"/>
      <c r="O74" s="655" t="str" cm="1">
        <f t="array" ref="O74">IFERROR(INDEX([6]Salaries!$P$2:$P$311,MATCH(1,(A74=[6]Salaries!$M$2:$M$311)*(F74=[6]Salaries!$O$2:$O$311),0)),"")</f>
        <v/>
      </c>
    </row>
    <row r="75" spans="1:15" hidden="1" x14ac:dyDescent="0.25">
      <c r="A75" s="197" t="s">
        <v>400</v>
      </c>
      <c r="B75" s="197" t="s">
        <v>635</v>
      </c>
      <c r="C75" s="262">
        <v>3</v>
      </c>
      <c r="D75" s="197"/>
      <c r="E75" s="197" t="s">
        <v>1370</v>
      </c>
      <c r="F75" s="203">
        <v>3</v>
      </c>
      <c r="G75" s="662"/>
      <c r="H75" s="667" t="str" cm="1">
        <f t="array" ref="H75">IFERROR(INDEX([4]Comparison!$G$3:$G$312,MATCH(B75&amp;F75,[4]Comparison!$B$3:$B$312&amp;[4]Comparison!$E$3:$E$312,0)),"")</f>
        <v/>
      </c>
      <c r="I75" s="662">
        <f>G75*VLOOKUP(B75,'3.2 Prices and Deflators'!$B$3:$BL$196,58,FALSE)</f>
        <v>0</v>
      </c>
      <c r="J75" s="662">
        <f t="shared" si="5"/>
        <v>0</v>
      </c>
      <c r="K75" s="423">
        <f>VLOOKUP(B75,'[5]Salaries 2019 WF'!$B$4:$AA$188,26,FALSE)</f>
        <v>0</v>
      </c>
      <c r="L75" s="49"/>
      <c r="O75" s="655" t="str" cm="1">
        <f t="array" ref="O75">IFERROR(INDEX([6]Salaries!$P$2:$P$311,MATCH(1,(A75=[6]Salaries!$M$2:$M$311)*(F75=[6]Salaries!$O$2:$O$311),0)),"")</f>
        <v/>
      </c>
    </row>
    <row r="76" spans="1:15" hidden="1" x14ac:dyDescent="0.25">
      <c r="A76" s="197" t="s">
        <v>400</v>
      </c>
      <c r="B76" s="197" t="s">
        <v>635</v>
      </c>
      <c r="C76" s="262">
        <v>4</v>
      </c>
      <c r="D76" s="197"/>
      <c r="E76" s="197" t="s">
        <v>1087</v>
      </c>
      <c r="F76" s="203">
        <v>4</v>
      </c>
      <c r="G76" s="662"/>
      <c r="H76" s="667" t="str" cm="1">
        <f t="array" ref="H76">IFERROR(INDEX([4]Comparison!$G$3:$G$312,MATCH(B76&amp;F76,[4]Comparison!$B$3:$B$312&amp;[4]Comparison!$E$3:$E$312,0)),"")</f>
        <v/>
      </c>
      <c r="I76" s="662">
        <f>G76*VLOOKUP(B76,'3.2 Prices and Deflators'!$B$3:$BL$196,58,FALSE)</f>
        <v>0</v>
      </c>
      <c r="J76" s="662">
        <f t="shared" si="5"/>
        <v>0</v>
      </c>
      <c r="K76" s="423">
        <f>VLOOKUP(B76,'[5]Salaries 2019 WF'!$B$4:$AA$188,26,FALSE)</f>
        <v>0</v>
      </c>
      <c r="L76" s="49"/>
      <c r="O76" s="655" t="str" cm="1">
        <f t="array" ref="O76">IFERROR(INDEX([6]Salaries!$P$2:$P$311,MATCH(1,(A76=[6]Salaries!$M$2:$M$311)*(F76=[6]Salaries!$O$2:$O$311),0)),"")</f>
        <v/>
      </c>
    </row>
    <row r="77" spans="1:15" hidden="1" x14ac:dyDescent="0.25">
      <c r="A77" s="197" t="s">
        <v>400</v>
      </c>
      <c r="B77" s="197" t="s">
        <v>635</v>
      </c>
      <c r="C77" s="262">
        <v>5</v>
      </c>
      <c r="D77" s="197"/>
      <c r="E77" s="197" t="s">
        <v>1371</v>
      </c>
      <c r="F77" s="203">
        <v>5</v>
      </c>
      <c r="G77" s="662"/>
      <c r="H77" s="667" t="str" cm="1">
        <f t="array" ref="H77">IFERROR(INDEX([4]Comparison!$G$3:$G$312,MATCH(B77&amp;F77,[4]Comparison!$B$3:$B$312&amp;[4]Comparison!$E$3:$E$312,0)),"")</f>
        <v/>
      </c>
      <c r="I77" s="662">
        <f>G77*VLOOKUP(B77,'3.2 Prices and Deflators'!$B$3:$BL$196,58,FALSE)</f>
        <v>0</v>
      </c>
      <c r="J77" s="662">
        <f t="shared" si="5"/>
        <v>0</v>
      </c>
      <c r="K77" s="423">
        <f>VLOOKUP(B77,'[5]Salaries 2019 WF'!$B$4:$AA$188,26,FALSE)</f>
        <v>0</v>
      </c>
      <c r="L77" s="49"/>
      <c r="O77" s="655" t="str" cm="1">
        <f t="array" ref="O77">IFERROR(INDEX([6]Salaries!$P$2:$P$311,MATCH(1,(A77=[6]Salaries!$M$2:$M$311)*(F77=[6]Salaries!$O$2:$O$311),0)),"")</f>
        <v/>
      </c>
    </row>
    <row r="78" spans="1:15" hidden="1" x14ac:dyDescent="0.25">
      <c r="A78" s="197" t="s">
        <v>401</v>
      </c>
      <c r="B78" s="197" t="s">
        <v>636</v>
      </c>
      <c r="C78" s="262">
        <v>1</v>
      </c>
      <c r="D78" s="197"/>
      <c r="E78" s="197" t="s">
        <v>1368</v>
      </c>
      <c r="F78" s="203">
        <v>1</v>
      </c>
      <c r="G78" s="662"/>
      <c r="H78" s="667" t="str" cm="1">
        <f t="array" ref="H78">IFERROR(INDEX([4]Comparison!$G$3:$G$312,MATCH(B78&amp;F78,[4]Comparison!$B$3:$B$312&amp;[4]Comparison!$E$3:$E$312,0)),"")</f>
        <v/>
      </c>
      <c r="I78" s="662">
        <f>G78*VLOOKUP(B78,'3.2 Prices and Deflators'!$B$3:$BL$196,58,FALSE)</f>
        <v>0</v>
      </c>
      <c r="J78" s="662">
        <f t="shared" si="5"/>
        <v>0</v>
      </c>
      <c r="K78" s="423">
        <f>VLOOKUP(B78,'[5]Salaries 2019 WF'!$B$4:$AA$188,26,FALSE)</f>
        <v>0</v>
      </c>
      <c r="L78" s="49"/>
      <c r="O78" s="655" t="str" cm="1">
        <f t="array" ref="O78">IFERROR(INDEX([6]Salaries!$P$2:$P$311,MATCH(1,(A78=[6]Salaries!$M$2:$M$311)*(F78=[6]Salaries!$O$2:$O$311),0)),"")</f>
        <v/>
      </c>
    </row>
    <row r="79" spans="1:15" hidden="1" x14ac:dyDescent="0.25">
      <c r="A79" s="197" t="s">
        <v>401</v>
      </c>
      <c r="B79" s="197" t="s">
        <v>636</v>
      </c>
      <c r="C79" s="262">
        <v>2</v>
      </c>
      <c r="D79" s="197"/>
      <c r="E79" s="197" t="s">
        <v>1369</v>
      </c>
      <c r="F79" s="203">
        <v>2</v>
      </c>
      <c r="G79" s="662"/>
      <c r="H79" s="667" t="str" cm="1">
        <f t="array" ref="H79">IFERROR(INDEX([4]Comparison!$G$3:$G$312,MATCH(B79&amp;F79,[4]Comparison!$B$3:$B$312&amp;[4]Comparison!$E$3:$E$312,0)),"")</f>
        <v/>
      </c>
      <c r="I79" s="662">
        <f>G79*VLOOKUP(B79,'3.2 Prices and Deflators'!$B$3:$BL$196,58,FALSE)</f>
        <v>0</v>
      </c>
      <c r="J79" s="662">
        <f t="shared" si="5"/>
        <v>0</v>
      </c>
      <c r="K79" s="423">
        <f>VLOOKUP(B79,'[5]Salaries 2019 WF'!$B$4:$AA$188,26,FALSE)</f>
        <v>0</v>
      </c>
      <c r="L79" s="49"/>
      <c r="O79" s="655" t="str" cm="1">
        <f t="array" ref="O79">IFERROR(INDEX([6]Salaries!$P$2:$P$311,MATCH(1,(A79=[6]Salaries!$M$2:$M$311)*(F79=[6]Salaries!$O$2:$O$311),0)),"")</f>
        <v/>
      </c>
    </row>
    <row r="80" spans="1:15" hidden="1" x14ac:dyDescent="0.25">
      <c r="A80" s="197" t="s">
        <v>401</v>
      </c>
      <c r="B80" s="197" t="s">
        <v>636</v>
      </c>
      <c r="C80" s="262">
        <v>3</v>
      </c>
      <c r="D80" s="197"/>
      <c r="E80" s="197" t="s">
        <v>1370</v>
      </c>
      <c r="F80" s="203">
        <v>3</v>
      </c>
      <c r="G80" s="662"/>
      <c r="H80" s="667" t="str" cm="1">
        <f t="array" ref="H80">IFERROR(INDEX([4]Comparison!$G$3:$G$312,MATCH(B80&amp;F80,[4]Comparison!$B$3:$B$312&amp;[4]Comparison!$E$3:$E$312,0)),"")</f>
        <v/>
      </c>
      <c r="I80" s="662">
        <f>G80*VLOOKUP(B80,'3.2 Prices and Deflators'!$B$3:$BL$196,58,FALSE)</f>
        <v>0</v>
      </c>
      <c r="J80" s="662">
        <f t="shared" si="5"/>
        <v>0</v>
      </c>
      <c r="K80" s="423">
        <f>VLOOKUP(B80,'[5]Salaries 2019 WF'!$B$4:$AA$188,26,FALSE)</f>
        <v>0</v>
      </c>
      <c r="L80" s="49"/>
      <c r="O80" s="655" t="str" cm="1">
        <f t="array" ref="O80">IFERROR(INDEX([6]Salaries!$P$2:$P$311,MATCH(1,(A80=[6]Salaries!$M$2:$M$311)*(F80=[6]Salaries!$O$2:$O$311),0)),"")</f>
        <v/>
      </c>
    </row>
    <row r="81" spans="1:15" hidden="1" x14ac:dyDescent="0.25">
      <c r="A81" s="197" t="s">
        <v>401</v>
      </c>
      <c r="B81" s="197" t="s">
        <v>636</v>
      </c>
      <c r="C81" s="262">
        <v>4</v>
      </c>
      <c r="D81" s="197"/>
      <c r="E81" s="197" t="s">
        <v>1087</v>
      </c>
      <c r="F81" s="203">
        <v>4</v>
      </c>
      <c r="G81" s="662"/>
      <c r="H81" s="667" t="str" cm="1">
        <f t="array" ref="H81">IFERROR(INDEX([4]Comparison!$G$3:$G$312,MATCH(B81&amp;F81,[4]Comparison!$B$3:$B$312&amp;[4]Comparison!$E$3:$E$312,0)),"")</f>
        <v/>
      </c>
      <c r="I81" s="662">
        <f>G81*VLOOKUP(B81,'3.2 Prices and Deflators'!$B$3:$BL$196,58,FALSE)</f>
        <v>0</v>
      </c>
      <c r="J81" s="662">
        <f t="shared" si="5"/>
        <v>0</v>
      </c>
      <c r="K81" s="423">
        <f>VLOOKUP(B81,'[5]Salaries 2019 WF'!$B$4:$AA$188,26,FALSE)</f>
        <v>0</v>
      </c>
      <c r="L81" s="49"/>
      <c r="O81" s="655" t="str" cm="1">
        <f t="array" ref="O81">IFERROR(INDEX([6]Salaries!$P$2:$P$311,MATCH(1,(A81=[6]Salaries!$M$2:$M$311)*(F81=[6]Salaries!$O$2:$O$311),0)),"")</f>
        <v/>
      </c>
    </row>
    <row r="82" spans="1:15" hidden="1" x14ac:dyDescent="0.25">
      <c r="A82" s="197" t="s">
        <v>401</v>
      </c>
      <c r="B82" s="197" t="s">
        <v>636</v>
      </c>
      <c r="C82" s="262">
        <v>5</v>
      </c>
      <c r="D82" s="197"/>
      <c r="E82" s="197" t="s">
        <v>1371</v>
      </c>
      <c r="F82" s="203">
        <v>5</v>
      </c>
      <c r="G82" s="662"/>
      <c r="H82" s="667" t="str" cm="1">
        <f t="array" ref="H82">IFERROR(INDEX([4]Comparison!$G$3:$G$312,MATCH(B82&amp;F82,[4]Comparison!$B$3:$B$312&amp;[4]Comparison!$E$3:$E$312,0)),"")</f>
        <v/>
      </c>
      <c r="I82" s="662">
        <f>G82*VLOOKUP(B82,'3.2 Prices and Deflators'!$B$3:$BL$196,58,FALSE)</f>
        <v>0</v>
      </c>
      <c r="J82" s="662">
        <f t="shared" si="5"/>
        <v>0</v>
      </c>
      <c r="K82" s="423">
        <f>VLOOKUP(B82,'[5]Salaries 2019 WF'!$B$4:$AA$188,26,FALSE)</f>
        <v>0</v>
      </c>
      <c r="L82" s="49"/>
      <c r="O82" s="655" t="str" cm="1">
        <f t="array" ref="O82">IFERROR(INDEX([6]Salaries!$P$2:$P$311,MATCH(1,(A82=[6]Salaries!$M$2:$M$311)*(F82=[6]Salaries!$O$2:$O$311),0)),"")</f>
        <v/>
      </c>
    </row>
    <row r="83" spans="1:15" hidden="1" x14ac:dyDescent="0.25">
      <c r="A83" s="197" t="s">
        <v>402</v>
      </c>
      <c r="B83" s="197" t="s">
        <v>637</v>
      </c>
      <c r="C83" s="262">
        <v>1</v>
      </c>
      <c r="D83" s="197"/>
      <c r="E83" s="197" t="s">
        <v>1368</v>
      </c>
      <c r="F83" s="203">
        <v>1</v>
      </c>
      <c r="G83" s="662"/>
      <c r="H83" s="667" t="str" cm="1">
        <f t="array" ref="H83">IFERROR(INDEX([4]Comparison!$G$3:$G$312,MATCH(B83&amp;F83,[4]Comparison!$B$3:$B$312&amp;[4]Comparison!$E$3:$E$312,0)),"")</f>
        <v/>
      </c>
      <c r="I83" s="662">
        <f>G83*VLOOKUP(B83,'3.2 Prices and Deflators'!$B$3:$BL$196,58,FALSE)</f>
        <v>0</v>
      </c>
      <c r="J83" s="662">
        <f t="shared" si="5"/>
        <v>0</v>
      </c>
      <c r="K83" s="423">
        <f>VLOOKUP(B83,'[5]Salaries 2019 WF'!$B$4:$AA$188,26,FALSE)</f>
        <v>0</v>
      </c>
      <c r="L83" s="49"/>
      <c r="O83" s="655" t="str" cm="1">
        <f t="array" ref="O83">IFERROR(INDEX([6]Salaries!$P$2:$P$311,MATCH(1,(A83=[6]Salaries!$M$2:$M$311)*(F83=[6]Salaries!$O$2:$O$311),0)),"")</f>
        <v/>
      </c>
    </row>
    <row r="84" spans="1:15" hidden="1" x14ac:dyDescent="0.25">
      <c r="A84" s="197" t="s">
        <v>402</v>
      </c>
      <c r="B84" s="197" t="s">
        <v>637</v>
      </c>
      <c r="C84" s="262">
        <v>2</v>
      </c>
      <c r="D84" s="197"/>
      <c r="E84" s="197" t="s">
        <v>1369</v>
      </c>
      <c r="F84" s="203">
        <v>2</v>
      </c>
      <c r="G84" s="662"/>
      <c r="H84" s="667" t="str" cm="1">
        <f t="array" ref="H84">IFERROR(INDEX([4]Comparison!$G$3:$G$312,MATCH(B84&amp;F84,[4]Comparison!$B$3:$B$312&amp;[4]Comparison!$E$3:$E$312,0)),"")</f>
        <v/>
      </c>
      <c r="I84" s="662">
        <f>G84*VLOOKUP(B84,'3.2 Prices and Deflators'!$B$3:$BL$196,58,FALSE)</f>
        <v>0</v>
      </c>
      <c r="J84" s="662">
        <f t="shared" si="5"/>
        <v>0</v>
      </c>
      <c r="K84" s="423">
        <f>VLOOKUP(B84,'[5]Salaries 2019 WF'!$B$4:$AA$188,26,FALSE)</f>
        <v>0</v>
      </c>
      <c r="L84" s="49"/>
      <c r="O84" s="655" t="str" cm="1">
        <f t="array" ref="O84">IFERROR(INDEX([6]Salaries!$P$2:$P$311,MATCH(1,(A84=[6]Salaries!$M$2:$M$311)*(F84=[6]Salaries!$O$2:$O$311),0)),"")</f>
        <v/>
      </c>
    </row>
    <row r="85" spans="1:15" hidden="1" x14ac:dyDescent="0.25">
      <c r="A85" s="197" t="s">
        <v>402</v>
      </c>
      <c r="B85" s="197" t="s">
        <v>637</v>
      </c>
      <c r="C85" s="262">
        <v>3</v>
      </c>
      <c r="D85" s="197"/>
      <c r="E85" s="197" t="s">
        <v>1370</v>
      </c>
      <c r="F85" s="203">
        <v>3</v>
      </c>
      <c r="G85" s="662"/>
      <c r="H85" s="667" t="str" cm="1">
        <f t="array" ref="H85">IFERROR(INDEX([4]Comparison!$G$3:$G$312,MATCH(B85&amp;F85,[4]Comparison!$B$3:$B$312&amp;[4]Comparison!$E$3:$E$312,0)),"")</f>
        <v/>
      </c>
      <c r="I85" s="662">
        <f>G85*VLOOKUP(B85,'3.2 Prices and Deflators'!$B$3:$BL$196,58,FALSE)</f>
        <v>0</v>
      </c>
      <c r="J85" s="662">
        <f t="shared" si="5"/>
        <v>0</v>
      </c>
      <c r="K85" s="423">
        <f>VLOOKUP(B85,'[5]Salaries 2019 WF'!$B$4:$AA$188,26,FALSE)</f>
        <v>0</v>
      </c>
      <c r="L85" s="49"/>
      <c r="O85" s="655" t="str" cm="1">
        <f t="array" ref="O85">IFERROR(INDEX([6]Salaries!$P$2:$P$311,MATCH(1,(A85=[6]Salaries!$M$2:$M$311)*(F85=[6]Salaries!$O$2:$O$311),0)),"")</f>
        <v/>
      </c>
    </row>
    <row r="86" spans="1:15" hidden="1" x14ac:dyDescent="0.25">
      <c r="A86" s="197" t="s">
        <v>402</v>
      </c>
      <c r="B86" s="197" t="s">
        <v>637</v>
      </c>
      <c r="C86" s="262">
        <v>4</v>
      </c>
      <c r="D86" s="197"/>
      <c r="E86" s="197" t="s">
        <v>1087</v>
      </c>
      <c r="F86" s="203">
        <v>4</v>
      </c>
      <c r="G86" s="662"/>
      <c r="H86" s="667" t="str" cm="1">
        <f t="array" ref="H86">IFERROR(INDEX([4]Comparison!$G$3:$G$312,MATCH(B86&amp;F86,[4]Comparison!$B$3:$B$312&amp;[4]Comparison!$E$3:$E$312,0)),"")</f>
        <v/>
      </c>
      <c r="I86" s="662">
        <f>G86*VLOOKUP(B86,'3.2 Prices and Deflators'!$B$3:$BL$196,58,FALSE)</f>
        <v>0</v>
      </c>
      <c r="J86" s="662">
        <f t="shared" si="5"/>
        <v>0</v>
      </c>
      <c r="K86" s="423">
        <f>VLOOKUP(B86,'[5]Salaries 2019 WF'!$B$4:$AA$188,26,FALSE)</f>
        <v>0</v>
      </c>
      <c r="L86" s="49"/>
      <c r="O86" s="655" t="str" cm="1">
        <f t="array" ref="O86">IFERROR(INDEX([6]Salaries!$P$2:$P$311,MATCH(1,(A86=[6]Salaries!$M$2:$M$311)*(F86=[6]Salaries!$O$2:$O$311),0)),"")</f>
        <v/>
      </c>
    </row>
    <row r="87" spans="1:15" hidden="1" x14ac:dyDescent="0.25">
      <c r="A87" s="197" t="s">
        <v>402</v>
      </c>
      <c r="B87" s="197" t="s">
        <v>637</v>
      </c>
      <c r="C87" s="262">
        <v>5</v>
      </c>
      <c r="D87" s="197"/>
      <c r="E87" s="197" t="s">
        <v>1371</v>
      </c>
      <c r="F87" s="203">
        <v>5</v>
      </c>
      <c r="G87" s="662"/>
      <c r="H87" s="667" t="str" cm="1">
        <f t="array" ref="H87">IFERROR(INDEX([4]Comparison!$G$3:$G$312,MATCH(B87&amp;F87,[4]Comparison!$B$3:$B$312&amp;[4]Comparison!$E$3:$E$312,0)),"")</f>
        <v/>
      </c>
      <c r="I87" s="662">
        <f>G87*VLOOKUP(B87,'3.2 Prices and Deflators'!$B$3:$BL$196,58,FALSE)</f>
        <v>0</v>
      </c>
      <c r="J87" s="662">
        <f t="shared" si="5"/>
        <v>0</v>
      </c>
      <c r="K87" s="423">
        <f>VLOOKUP(B87,'[5]Salaries 2019 WF'!$B$4:$AA$188,26,FALSE)</f>
        <v>0</v>
      </c>
      <c r="L87" s="49"/>
      <c r="O87" s="655" t="str" cm="1">
        <f t="array" ref="O87">IFERROR(INDEX([6]Salaries!$P$2:$P$311,MATCH(1,(A87=[6]Salaries!$M$2:$M$311)*(F87=[6]Salaries!$O$2:$O$311),0)),"")</f>
        <v/>
      </c>
    </row>
    <row r="88" spans="1:15" hidden="1" x14ac:dyDescent="0.25">
      <c r="A88" s="197" t="s">
        <v>403</v>
      </c>
      <c r="B88" s="197" t="s">
        <v>638</v>
      </c>
      <c r="C88" s="262">
        <v>1</v>
      </c>
      <c r="D88" s="197"/>
      <c r="E88" s="197" t="s">
        <v>1368</v>
      </c>
      <c r="F88" s="203">
        <v>1</v>
      </c>
      <c r="G88" s="662"/>
      <c r="H88" s="667" t="str" cm="1">
        <f t="array" ref="H88">IFERROR(INDEX([4]Comparison!$G$3:$G$312,MATCH(B88&amp;F88,[4]Comparison!$B$3:$B$312&amp;[4]Comparison!$E$3:$E$312,0)),"")</f>
        <v/>
      </c>
      <c r="I88" s="662">
        <f>G88*VLOOKUP(B88,'3.2 Prices and Deflators'!$B$3:$BL$196,58,FALSE)</f>
        <v>0</v>
      </c>
      <c r="J88" s="662">
        <f t="shared" si="5"/>
        <v>0</v>
      </c>
      <c r="K88" s="423">
        <f>VLOOKUP(B88,'[5]Salaries 2019 WF'!$B$4:$AA$188,26,FALSE)</f>
        <v>0</v>
      </c>
      <c r="L88" s="49"/>
      <c r="O88" s="655" t="str" cm="1">
        <f t="array" ref="O88">IFERROR(INDEX([6]Salaries!$P$2:$P$311,MATCH(1,(A88=[6]Salaries!$M$2:$M$311)*(F88=[6]Salaries!$O$2:$O$311),0)),"")</f>
        <v/>
      </c>
    </row>
    <row r="89" spans="1:15" hidden="1" x14ac:dyDescent="0.25">
      <c r="A89" s="197" t="s">
        <v>403</v>
      </c>
      <c r="B89" s="197" t="s">
        <v>638</v>
      </c>
      <c r="C89" s="262">
        <v>2</v>
      </c>
      <c r="D89" s="197"/>
      <c r="E89" s="197" t="s">
        <v>1369</v>
      </c>
      <c r="F89" s="203">
        <v>2</v>
      </c>
      <c r="G89" s="662"/>
      <c r="H89" s="667" t="str" cm="1">
        <f t="array" ref="H89">IFERROR(INDEX([4]Comparison!$G$3:$G$312,MATCH(B89&amp;F89,[4]Comparison!$B$3:$B$312&amp;[4]Comparison!$E$3:$E$312,0)),"")</f>
        <v/>
      </c>
      <c r="I89" s="662">
        <f>G89*VLOOKUP(B89,'3.2 Prices and Deflators'!$B$3:$BL$196,58,FALSE)</f>
        <v>0</v>
      </c>
      <c r="J89" s="662">
        <f t="shared" si="5"/>
        <v>0</v>
      </c>
      <c r="K89" s="423">
        <f>VLOOKUP(B89,'[5]Salaries 2019 WF'!$B$4:$AA$188,26,FALSE)</f>
        <v>0</v>
      </c>
      <c r="L89" s="49"/>
      <c r="O89" s="655" t="str" cm="1">
        <f t="array" ref="O89">IFERROR(INDEX([6]Salaries!$P$2:$P$311,MATCH(1,(A89=[6]Salaries!$M$2:$M$311)*(F89=[6]Salaries!$O$2:$O$311),0)),"")</f>
        <v/>
      </c>
    </row>
    <row r="90" spans="1:15" hidden="1" x14ac:dyDescent="0.25">
      <c r="A90" s="197" t="s">
        <v>403</v>
      </c>
      <c r="B90" s="197" t="s">
        <v>638</v>
      </c>
      <c r="C90" s="262">
        <v>3</v>
      </c>
      <c r="D90" s="197"/>
      <c r="E90" s="197" t="s">
        <v>1370</v>
      </c>
      <c r="F90" s="203">
        <v>3</v>
      </c>
      <c r="G90" s="662"/>
      <c r="H90" s="667" t="str" cm="1">
        <f t="array" ref="H90">IFERROR(INDEX([4]Comparison!$G$3:$G$312,MATCH(B90&amp;F90,[4]Comparison!$B$3:$B$312&amp;[4]Comparison!$E$3:$E$312,0)),"")</f>
        <v/>
      </c>
      <c r="I90" s="662">
        <f>G90*VLOOKUP(B90,'3.2 Prices and Deflators'!$B$3:$BL$196,58,FALSE)</f>
        <v>0</v>
      </c>
      <c r="J90" s="662">
        <f t="shared" si="5"/>
        <v>0</v>
      </c>
      <c r="K90" s="423">
        <f>VLOOKUP(B90,'[5]Salaries 2019 WF'!$B$4:$AA$188,26,FALSE)</f>
        <v>0</v>
      </c>
      <c r="L90" s="49"/>
      <c r="O90" s="655" t="str" cm="1">
        <f t="array" ref="O90">IFERROR(INDEX([6]Salaries!$P$2:$P$311,MATCH(1,(A90=[6]Salaries!$M$2:$M$311)*(F90=[6]Salaries!$O$2:$O$311),0)),"")</f>
        <v/>
      </c>
    </row>
    <row r="91" spans="1:15" hidden="1" x14ac:dyDescent="0.25">
      <c r="A91" s="197" t="s">
        <v>403</v>
      </c>
      <c r="B91" s="197" t="s">
        <v>638</v>
      </c>
      <c r="C91" s="262">
        <v>4</v>
      </c>
      <c r="D91" s="197"/>
      <c r="E91" s="197" t="s">
        <v>1087</v>
      </c>
      <c r="F91" s="203">
        <v>4</v>
      </c>
      <c r="G91" s="662"/>
      <c r="H91" s="667" t="str" cm="1">
        <f t="array" ref="H91">IFERROR(INDEX([4]Comparison!$G$3:$G$312,MATCH(B91&amp;F91,[4]Comparison!$B$3:$B$312&amp;[4]Comparison!$E$3:$E$312,0)),"")</f>
        <v/>
      </c>
      <c r="I91" s="662">
        <f>G91*VLOOKUP(B91,'3.2 Prices and Deflators'!$B$3:$BL$196,58,FALSE)</f>
        <v>0</v>
      </c>
      <c r="J91" s="662">
        <f t="shared" si="5"/>
        <v>0</v>
      </c>
      <c r="K91" s="423">
        <f>VLOOKUP(B91,'[5]Salaries 2019 WF'!$B$4:$AA$188,26,FALSE)</f>
        <v>0</v>
      </c>
      <c r="L91" s="49"/>
      <c r="O91" s="655" t="str" cm="1">
        <f t="array" ref="O91">IFERROR(INDEX([6]Salaries!$P$2:$P$311,MATCH(1,(A91=[6]Salaries!$M$2:$M$311)*(F91=[6]Salaries!$O$2:$O$311),0)),"")</f>
        <v/>
      </c>
    </row>
    <row r="92" spans="1:15" hidden="1" x14ac:dyDescent="0.25">
      <c r="A92" s="197" t="s">
        <v>403</v>
      </c>
      <c r="B92" s="197" t="s">
        <v>638</v>
      </c>
      <c r="C92" s="262">
        <v>5</v>
      </c>
      <c r="D92" s="197"/>
      <c r="E92" s="197" t="s">
        <v>1371</v>
      </c>
      <c r="F92" s="203">
        <v>5</v>
      </c>
      <c r="G92" s="662"/>
      <c r="H92" s="667" t="str" cm="1">
        <f t="array" ref="H92">IFERROR(INDEX([4]Comparison!$G$3:$G$312,MATCH(B92&amp;F92,[4]Comparison!$B$3:$B$312&amp;[4]Comparison!$E$3:$E$312,0)),"")</f>
        <v/>
      </c>
      <c r="I92" s="662">
        <f>G92*VLOOKUP(B92,'3.2 Prices and Deflators'!$B$3:$BL$196,58,FALSE)</f>
        <v>0</v>
      </c>
      <c r="J92" s="662">
        <f t="shared" si="5"/>
        <v>0</v>
      </c>
      <c r="K92" s="423">
        <f>VLOOKUP(B92,'[5]Salaries 2019 WF'!$B$4:$AA$188,26,FALSE)</f>
        <v>0</v>
      </c>
      <c r="L92" s="49"/>
      <c r="O92" s="655" t="str" cm="1">
        <f t="array" ref="O92">IFERROR(INDEX([6]Salaries!$P$2:$P$311,MATCH(1,(A92=[6]Salaries!$M$2:$M$311)*(F92=[6]Salaries!$O$2:$O$311),0)),"")</f>
        <v/>
      </c>
    </row>
    <row r="93" spans="1:15" hidden="1" x14ac:dyDescent="0.25">
      <c r="A93" s="197" t="s">
        <v>404</v>
      </c>
      <c r="B93" s="197" t="s">
        <v>639</v>
      </c>
      <c r="C93" s="262">
        <v>1</v>
      </c>
      <c r="D93" s="197"/>
      <c r="E93" s="197" t="s">
        <v>1368</v>
      </c>
      <c r="F93" s="203">
        <v>1</v>
      </c>
      <c r="G93" s="662"/>
      <c r="H93" s="667" t="str" cm="1">
        <f t="array" ref="H93">IFERROR(INDEX([4]Comparison!$G$3:$G$312,MATCH(B93&amp;F93,[4]Comparison!$B$3:$B$312&amp;[4]Comparison!$E$3:$E$312,0)),"")</f>
        <v/>
      </c>
      <c r="I93" s="662">
        <f>G93*VLOOKUP(B93,'3.2 Prices and Deflators'!$B$3:$BL$196,58,FALSE)</f>
        <v>0</v>
      </c>
      <c r="J93" s="662">
        <f t="shared" si="5"/>
        <v>0</v>
      </c>
      <c r="K93" s="423">
        <f>VLOOKUP(B93,'[5]Salaries 2019 WF'!$B$4:$AA$188,26,FALSE)</f>
        <v>0</v>
      </c>
      <c r="L93" s="49"/>
      <c r="O93" s="655" t="str" cm="1">
        <f t="array" ref="O93">IFERROR(INDEX([6]Salaries!$P$2:$P$311,MATCH(1,(A93=[6]Salaries!$M$2:$M$311)*(F93=[6]Salaries!$O$2:$O$311),0)),"")</f>
        <v/>
      </c>
    </row>
    <row r="94" spans="1:15" hidden="1" x14ac:dyDescent="0.25">
      <c r="A94" s="197" t="s">
        <v>404</v>
      </c>
      <c r="B94" s="197" t="s">
        <v>639</v>
      </c>
      <c r="C94" s="262">
        <v>2</v>
      </c>
      <c r="D94" s="197"/>
      <c r="E94" s="197" t="s">
        <v>1369</v>
      </c>
      <c r="F94" s="203">
        <v>2</v>
      </c>
      <c r="G94" s="662"/>
      <c r="H94" s="667" t="str" cm="1">
        <f t="array" ref="H94">IFERROR(INDEX([4]Comparison!$G$3:$G$312,MATCH(B94&amp;F94,[4]Comparison!$B$3:$B$312&amp;[4]Comparison!$E$3:$E$312,0)),"")</f>
        <v/>
      </c>
      <c r="I94" s="662">
        <f>G94*VLOOKUP(B94,'3.2 Prices and Deflators'!$B$3:$BL$196,58,FALSE)</f>
        <v>0</v>
      </c>
      <c r="J94" s="662">
        <f t="shared" si="5"/>
        <v>0</v>
      </c>
      <c r="K94" s="423">
        <f>VLOOKUP(B94,'[5]Salaries 2019 WF'!$B$4:$AA$188,26,FALSE)</f>
        <v>0</v>
      </c>
      <c r="L94" s="49"/>
      <c r="O94" s="655" t="str" cm="1">
        <f t="array" ref="O94">IFERROR(INDEX([6]Salaries!$P$2:$P$311,MATCH(1,(A94=[6]Salaries!$M$2:$M$311)*(F94=[6]Salaries!$O$2:$O$311),0)),"")</f>
        <v/>
      </c>
    </row>
    <row r="95" spans="1:15" hidden="1" x14ac:dyDescent="0.25">
      <c r="A95" s="197" t="s">
        <v>404</v>
      </c>
      <c r="B95" s="197" t="s">
        <v>639</v>
      </c>
      <c r="C95" s="262">
        <v>3</v>
      </c>
      <c r="D95" s="197"/>
      <c r="E95" s="197" t="s">
        <v>1370</v>
      </c>
      <c r="F95" s="203">
        <v>3</v>
      </c>
      <c r="G95" s="662"/>
      <c r="H95" s="667" t="str" cm="1">
        <f t="array" ref="H95">IFERROR(INDEX([4]Comparison!$G$3:$G$312,MATCH(B95&amp;F95,[4]Comparison!$B$3:$B$312&amp;[4]Comparison!$E$3:$E$312,0)),"")</f>
        <v/>
      </c>
      <c r="I95" s="662">
        <f>G95*VLOOKUP(B95,'3.2 Prices and Deflators'!$B$3:$BL$196,58,FALSE)</f>
        <v>0</v>
      </c>
      <c r="J95" s="662">
        <f t="shared" si="5"/>
        <v>0</v>
      </c>
      <c r="K95" s="423">
        <f>VLOOKUP(B95,'[5]Salaries 2019 WF'!$B$4:$AA$188,26,FALSE)</f>
        <v>0</v>
      </c>
      <c r="L95" s="49"/>
      <c r="O95" s="655" t="str" cm="1">
        <f t="array" ref="O95">IFERROR(INDEX([6]Salaries!$P$2:$P$311,MATCH(1,(A95=[6]Salaries!$M$2:$M$311)*(F95=[6]Salaries!$O$2:$O$311),0)),"")</f>
        <v/>
      </c>
    </row>
    <row r="96" spans="1:15" hidden="1" x14ac:dyDescent="0.25">
      <c r="A96" s="197" t="s">
        <v>404</v>
      </c>
      <c r="B96" s="197" t="s">
        <v>639</v>
      </c>
      <c r="C96" s="262">
        <v>4</v>
      </c>
      <c r="D96" s="197"/>
      <c r="E96" s="197" t="s">
        <v>1087</v>
      </c>
      <c r="F96" s="203">
        <v>4</v>
      </c>
      <c r="G96" s="662"/>
      <c r="H96" s="667" t="str" cm="1">
        <f t="array" ref="H96">IFERROR(INDEX([4]Comparison!$G$3:$G$312,MATCH(B96&amp;F96,[4]Comparison!$B$3:$B$312&amp;[4]Comparison!$E$3:$E$312,0)),"")</f>
        <v/>
      </c>
      <c r="I96" s="662">
        <f>G96*VLOOKUP(B96,'3.2 Prices and Deflators'!$B$3:$BL$196,58,FALSE)</f>
        <v>0</v>
      </c>
      <c r="J96" s="662">
        <f t="shared" si="5"/>
        <v>0</v>
      </c>
      <c r="K96" s="423">
        <f>VLOOKUP(B96,'[5]Salaries 2019 WF'!$B$4:$AA$188,26,FALSE)</f>
        <v>0</v>
      </c>
      <c r="L96" s="49"/>
      <c r="O96" s="655" t="str" cm="1">
        <f t="array" ref="O96">IFERROR(INDEX([6]Salaries!$P$2:$P$311,MATCH(1,(A96=[6]Salaries!$M$2:$M$311)*(F96=[6]Salaries!$O$2:$O$311),0)),"")</f>
        <v/>
      </c>
    </row>
    <row r="97" spans="1:15" hidden="1" x14ac:dyDescent="0.25">
      <c r="A97" s="197" t="s">
        <v>404</v>
      </c>
      <c r="B97" s="197" t="s">
        <v>639</v>
      </c>
      <c r="C97" s="262">
        <v>5</v>
      </c>
      <c r="D97" s="197"/>
      <c r="E97" s="197" t="s">
        <v>1371</v>
      </c>
      <c r="F97" s="203">
        <v>5</v>
      </c>
      <c r="G97" s="662"/>
      <c r="H97" s="667" t="str" cm="1">
        <f t="array" ref="H97">IFERROR(INDEX([4]Comparison!$G$3:$G$312,MATCH(B97&amp;F97,[4]Comparison!$B$3:$B$312&amp;[4]Comparison!$E$3:$E$312,0)),"")</f>
        <v/>
      </c>
      <c r="I97" s="662">
        <f>G97*VLOOKUP(B97,'3.2 Prices and Deflators'!$B$3:$BL$196,58,FALSE)</f>
        <v>0</v>
      </c>
      <c r="J97" s="662">
        <f t="shared" si="5"/>
        <v>0</v>
      </c>
      <c r="K97" s="423">
        <f>VLOOKUP(B97,'[5]Salaries 2019 WF'!$B$4:$AA$188,26,FALSE)</f>
        <v>0</v>
      </c>
      <c r="L97" s="49"/>
      <c r="O97" s="655" t="str" cm="1">
        <f t="array" ref="O97">IFERROR(INDEX([6]Salaries!$P$2:$P$311,MATCH(1,(A97=[6]Salaries!$M$2:$M$311)*(F97=[6]Salaries!$O$2:$O$311),0)),"")</f>
        <v/>
      </c>
    </row>
    <row r="98" spans="1:15" hidden="1" x14ac:dyDescent="0.25">
      <c r="A98" s="197" t="s">
        <v>405</v>
      </c>
      <c r="B98" s="197" t="s">
        <v>640</v>
      </c>
      <c r="C98" s="262">
        <v>1</v>
      </c>
      <c r="D98" s="197"/>
      <c r="E98" s="197" t="s">
        <v>1368</v>
      </c>
      <c r="F98" s="203">
        <v>1</v>
      </c>
      <c r="G98" s="662"/>
      <c r="H98" s="667" t="str" cm="1">
        <f t="array" ref="H98">IFERROR(INDEX([4]Comparison!$G$3:$G$312,MATCH(B98&amp;F98,[4]Comparison!$B$3:$B$312&amp;[4]Comparison!$E$3:$E$312,0)),"")</f>
        <v/>
      </c>
      <c r="I98" s="662">
        <f>G98*VLOOKUP(B98,'3.2 Prices and Deflators'!$B$3:$BL$196,58,FALSE)</f>
        <v>0</v>
      </c>
      <c r="J98" s="662">
        <f t="shared" si="5"/>
        <v>0</v>
      </c>
      <c r="K98" s="423">
        <f>VLOOKUP(B98,'[5]Salaries 2019 WF'!$B$4:$AA$188,26,FALSE)</f>
        <v>0</v>
      </c>
      <c r="L98" s="49"/>
      <c r="O98" s="655" t="str" cm="1">
        <f t="array" ref="O98">IFERROR(INDEX([6]Salaries!$P$2:$P$311,MATCH(1,(A98=[6]Salaries!$M$2:$M$311)*(F98=[6]Salaries!$O$2:$O$311),0)),"")</f>
        <v/>
      </c>
    </row>
    <row r="99" spans="1:15" hidden="1" x14ac:dyDescent="0.25">
      <c r="A99" s="197" t="s">
        <v>405</v>
      </c>
      <c r="B99" s="197" t="s">
        <v>640</v>
      </c>
      <c r="C99" s="262">
        <v>2</v>
      </c>
      <c r="D99" s="197"/>
      <c r="E99" s="197" t="s">
        <v>1369</v>
      </c>
      <c r="F99" s="203">
        <v>2</v>
      </c>
      <c r="G99" s="662"/>
      <c r="H99" s="667" t="str" cm="1">
        <f t="array" ref="H99">IFERROR(INDEX([4]Comparison!$G$3:$G$312,MATCH(B99&amp;F99,[4]Comparison!$B$3:$B$312&amp;[4]Comparison!$E$3:$E$312,0)),"")</f>
        <v/>
      </c>
      <c r="I99" s="662">
        <f>G99*VLOOKUP(B99,'3.2 Prices and Deflators'!$B$3:$BL$196,58,FALSE)</f>
        <v>0</v>
      </c>
      <c r="J99" s="662">
        <f t="shared" si="5"/>
        <v>0</v>
      </c>
      <c r="K99" s="423">
        <f>VLOOKUP(B99,'[5]Salaries 2019 WF'!$B$4:$AA$188,26,FALSE)</f>
        <v>0</v>
      </c>
      <c r="L99" s="49"/>
      <c r="O99" s="655" t="str" cm="1">
        <f t="array" ref="O99">IFERROR(INDEX([6]Salaries!$P$2:$P$311,MATCH(1,(A99=[6]Salaries!$M$2:$M$311)*(F99=[6]Salaries!$O$2:$O$311),0)),"")</f>
        <v/>
      </c>
    </row>
    <row r="100" spans="1:15" hidden="1" x14ac:dyDescent="0.25">
      <c r="A100" s="197" t="s">
        <v>405</v>
      </c>
      <c r="B100" s="197" t="s">
        <v>640</v>
      </c>
      <c r="C100" s="262">
        <v>3</v>
      </c>
      <c r="D100" s="197"/>
      <c r="E100" s="197" t="s">
        <v>1370</v>
      </c>
      <c r="F100" s="203">
        <v>3</v>
      </c>
      <c r="G100" s="662"/>
      <c r="H100" s="667" t="str" cm="1">
        <f t="array" ref="H100">IFERROR(INDEX([4]Comparison!$G$3:$G$312,MATCH(B100&amp;F100,[4]Comparison!$B$3:$B$312&amp;[4]Comparison!$E$3:$E$312,0)),"")</f>
        <v/>
      </c>
      <c r="I100" s="662">
        <f>G100*VLOOKUP(B100,'3.2 Prices and Deflators'!$B$3:$BL$196,58,FALSE)</f>
        <v>0</v>
      </c>
      <c r="J100" s="662">
        <f t="shared" si="5"/>
        <v>0</v>
      </c>
      <c r="K100" s="423">
        <f>VLOOKUP(B100,'[5]Salaries 2019 WF'!$B$4:$AA$188,26,FALSE)</f>
        <v>0</v>
      </c>
      <c r="L100" s="49"/>
      <c r="O100" s="655" t="str" cm="1">
        <f t="array" ref="O100">IFERROR(INDEX([6]Salaries!$P$2:$P$311,MATCH(1,(A100=[6]Salaries!$M$2:$M$311)*(F100=[6]Salaries!$O$2:$O$311),0)),"")</f>
        <v/>
      </c>
    </row>
    <row r="101" spans="1:15" hidden="1" x14ac:dyDescent="0.25">
      <c r="A101" s="197" t="s">
        <v>405</v>
      </c>
      <c r="B101" s="197" t="s">
        <v>640</v>
      </c>
      <c r="C101" s="262">
        <v>4</v>
      </c>
      <c r="D101" s="197"/>
      <c r="E101" s="197" t="s">
        <v>1087</v>
      </c>
      <c r="F101" s="203">
        <v>4</v>
      </c>
      <c r="G101" s="662"/>
      <c r="H101" s="667" t="str" cm="1">
        <f t="array" ref="H101">IFERROR(INDEX([4]Comparison!$G$3:$G$312,MATCH(B101&amp;F101,[4]Comparison!$B$3:$B$312&amp;[4]Comparison!$E$3:$E$312,0)),"")</f>
        <v/>
      </c>
      <c r="I101" s="662">
        <f>G101*VLOOKUP(B101,'3.2 Prices and Deflators'!$B$3:$BL$196,58,FALSE)</f>
        <v>0</v>
      </c>
      <c r="J101" s="662">
        <f t="shared" si="5"/>
        <v>0</v>
      </c>
      <c r="K101" s="423">
        <f>VLOOKUP(B101,'[5]Salaries 2019 WF'!$B$4:$AA$188,26,FALSE)</f>
        <v>0</v>
      </c>
      <c r="L101" s="49"/>
      <c r="O101" s="655" t="str" cm="1">
        <f t="array" ref="O101">IFERROR(INDEX([6]Salaries!$P$2:$P$311,MATCH(1,(A101=[6]Salaries!$M$2:$M$311)*(F101=[6]Salaries!$O$2:$O$311),0)),"")</f>
        <v/>
      </c>
    </row>
    <row r="102" spans="1:15" hidden="1" x14ac:dyDescent="0.25">
      <c r="A102" s="197" t="s">
        <v>405</v>
      </c>
      <c r="B102" s="197" t="s">
        <v>640</v>
      </c>
      <c r="C102" s="262">
        <v>5</v>
      </c>
      <c r="D102" s="197"/>
      <c r="E102" s="197" t="s">
        <v>1371</v>
      </c>
      <c r="F102" s="203">
        <v>5</v>
      </c>
      <c r="G102" s="662"/>
      <c r="H102" s="667" t="str" cm="1">
        <f t="array" ref="H102">IFERROR(INDEX([4]Comparison!$G$3:$G$312,MATCH(B102&amp;F102,[4]Comparison!$B$3:$B$312&amp;[4]Comparison!$E$3:$E$312,0)),"")</f>
        <v/>
      </c>
      <c r="I102" s="662">
        <f>G102*VLOOKUP(B102,'3.2 Prices and Deflators'!$B$3:$BL$196,58,FALSE)</f>
        <v>0</v>
      </c>
      <c r="J102" s="662">
        <f t="shared" si="5"/>
        <v>0</v>
      </c>
      <c r="K102" s="423">
        <f>VLOOKUP(B102,'[5]Salaries 2019 WF'!$B$4:$AA$188,26,FALSE)</f>
        <v>0</v>
      </c>
      <c r="L102" s="49"/>
      <c r="O102" s="655" t="str" cm="1">
        <f t="array" ref="O102">IFERROR(INDEX([6]Salaries!$P$2:$P$311,MATCH(1,(A102=[6]Salaries!$M$2:$M$311)*(F102=[6]Salaries!$O$2:$O$311),0)),"")</f>
        <v/>
      </c>
    </row>
    <row r="103" spans="1:15" hidden="1" x14ac:dyDescent="0.25">
      <c r="A103" s="197" t="s">
        <v>406</v>
      </c>
      <c r="B103" s="197" t="s">
        <v>641</v>
      </c>
      <c r="C103" s="262">
        <v>1</v>
      </c>
      <c r="D103" s="197"/>
      <c r="E103" s="197" t="s">
        <v>1368</v>
      </c>
      <c r="F103" s="203">
        <v>1</v>
      </c>
      <c r="G103" s="662"/>
      <c r="H103" s="667" t="str" cm="1">
        <f t="array" ref="H103">IFERROR(INDEX([4]Comparison!$G$3:$G$312,MATCH(B103&amp;F103,[4]Comparison!$B$3:$B$312&amp;[4]Comparison!$E$3:$E$312,0)),"")</f>
        <v/>
      </c>
      <c r="I103" s="662">
        <f>G103*VLOOKUP(B103,'3.2 Prices and Deflators'!$B$3:$BL$196,58,FALSE)</f>
        <v>0</v>
      </c>
      <c r="J103" s="662">
        <f t="shared" si="5"/>
        <v>0</v>
      </c>
      <c r="K103" s="423">
        <f>VLOOKUP(B103,'[5]Salaries 2019 WF'!$B$4:$AA$188,26,FALSE)</f>
        <v>0</v>
      </c>
      <c r="L103" s="49"/>
      <c r="O103" s="655" t="str" cm="1">
        <f t="array" ref="O103">IFERROR(INDEX([6]Salaries!$P$2:$P$311,MATCH(1,(A103=[6]Salaries!$M$2:$M$311)*(F103=[6]Salaries!$O$2:$O$311),0)),"")</f>
        <v/>
      </c>
    </row>
    <row r="104" spans="1:15" hidden="1" x14ac:dyDescent="0.25">
      <c r="A104" s="197" t="s">
        <v>406</v>
      </c>
      <c r="B104" s="197" t="s">
        <v>641</v>
      </c>
      <c r="C104" s="262">
        <v>2</v>
      </c>
      <c r="D104" s="197"/>
      <c r="E104" s="197" t="s">
        <v>1369</v>
      </c>
      <c r="F104" s="203">
        <v>2</v>
      </c>
      <c r="G104" s="662"/>
      <c r="H104" s="667" t="str" cm="1">
        <f t="array" ref="H104">IFERROR(INDEX([4]Comparison!$G$3:$G$312,MATCH(B104&amp;F104,[4]Comparison!$B$3:$B$312&amp;[4]Comparison!$E$3:$E$312,0)),"")</f>
        <v/>
      </c>
      <c r="I104" s="662">
        <f>G104*VLOOKUP(B104,'3.2 Prices and Deflators'!$B$3:$BL$196,58,FALSE)</f>
        <v>0</v>
      </c>
      <c r="J104" s="662">
        <f t="shared" si="5"/>
        <v>0</v>
      </c>
      <c r="K104" s="423">
        <f>VLOOKUP(B104,'[5]Salaries 2019 WF'!$B$4:$AA$188,26,FALSE)</f>
        <v>0</v>
      </c>
      <c r="L104" s="49"/>
      <c r="O104" s="655" t="str" cm="1">
        <f t="array" ref="O104">IFERROR(INDEX([6]Salaries!$P$2:$P$311,MATCH(1,(A104=[6]Salaries!$M$2:$M$311)*(F104=[6]Salaries!$O$2:$O$311),0)),"")</f>
        <v/>
      </c>
    </row>
    <row r="105" spans="1:15" hidden="1" x14ac:dyDescent="0.25">
      <c r="A105" s="197" t="s">
        <v>406</v>
      </c>
      <c r="B105" s="197" t="s">
        <v>641</v>
      </c>
      <c r="C105" s="262">
        <v>3</v>
      </c>
      <c r="D105" s="197"/>
      <c r="E105" s="197" t="s">
        <v>1370</v>
      </c>
      <c r="F105" s="203">
        <v>3</v>
      </c>
      <c r="G105" s="662"/>
      <c r="H105" s="667" t="str" cm="1">
        <f t="array" ref="H105">IFERROR(INDEX([4]Comparison!$G$3:$G$312,MATCH(B105&amp;F105,[4]Comparison!$B$3:$B$312&amp;[4]Comparison!$E$3:$E$312,0)),"")</f>
        <v/>
      </c>
      <c r="I105" s="662">
        <f>G105*VLOOKUP(B105,'3.2 Prices and Deflators'!$B$3:$BL$196,58,FALSE)</f>
        <v>0</v>
      </c>
      <c r="J105" s="662">
        <f t="shared" si="5"/>
        <v>0</v>
      </c>
      <c r="K105" s="423">
        <f>VLOOKUP(B105,'[5]Salaries 2019 WF'!$B$4:$AA$188,26,FALSE)</f>
        <v>0</v>
      </c>
      <c r="L105" s="49"/>
      <c r="O105" s="655" t="str" cm="1">
        <f t="array" ref="O105">IFERROR(INDEX([6]Salaries!$P$2:$P$311,MATCH(1,(A105=[6]Salaries!$M$2:$M$311)*(F105=[6]Salaries!$O$2:$O$311),0)),"")</f>
        <v/>
      </c>
    </row>
    <row r="106" spans="1:15" hidden="1" x14ac:dyDescent="0.25">
      <c r="A106" s="197" t="s">
        <v>406</v>
      </c>
      <c r="B106" s="197" t="s">
        <v>641</v>
      </c>
      <c r="C106" s="262">
        <v>4</v>
      </c>
      <c r="D106" s="197"/>
      <c r="E106" s="197" t="s">
        <v>1087</v>
      </c>
      <c r="F106" s="203">
        <v>4</v>
      </c>
      <c r="G106" s="662"/>
      <c r="H106" s="667" t="str" cm="1">
        <f t="array" ref="H106">IFERROR(INDEX([4]Comparison!$G$3:$G$312,MATCH(B106&amp;F106,[4]Comparison!$B$3:$B$312&amp;[4]Comparison!$E$3:$E$312,0)),"")</f>
        <v/>
      </c>
      <c r="I106" s="662">
        <f>G106*VLOOKUP(B106,'3.2 Prices and Deflators'!$B$3:$BL$196,58,FALSE)</f>
        <v>0</v>
      </c>
      <c r="J106" s="662">
        <f t="shared" si="5"/>
        <v>0</v>
      </c>
      <c r="K106" s="423">
        <f>VLOOKUP(B106,'[5]Salaries 2019 WF'!$B$4:$AA$188,26,FALSE)</f>
        <v>0</v>
      </c>
      <c r="L106" s="49"/>
      <c r="O106" s="655" t="str" cm="1">
        <f t="array" ref="O106">IFERROR(INDEX([6]Salaries!$P$2:$P$311,MATCH(1,(A106=[6]Salaries!$M$2:$M$311)*(F106=[6]Salaries!$O$2:$O$311),0)),"")</f>
        <v/>
      </c>
    </row>
    <row r="107" spans="1:15" hidden="1" x14ac:dyDescent="0.25">
      <c r="A107" s="197" t="s">
        <v>406</v>
      </c>
      <c r="B107" s="197" t="s">
        <v>641</v>
      </c>
      <c r="C107" s="262">
        <v>5</v>
      </c>
      <c r="D107" s="197"/>
      <c r="E107" s="197" t="s">
        <v>1371</v>
      </c>
      <c r="F107" s="203">
        <v>5</v>
      </c>
      <c r="G107" s="662"/>
      <c r="H107" s="667" t="str" cm="1">
        <f t="array" ref="H107">IFERROR(INDEX([4]Comparison!$G$3:$G$312,MATCH(B107&amp;F107,[4]Comparison!$B$3:$B$312&amp;[4]Comparison!$E$3:$E$312,0)),"")</f>
        <v/>
      </c>
      <c r="I107" s="662">
        <f>G107*VLOOKUP(B107,'3.2 Prices and Deflators'!$B$3:$BL$196,58,FALSE)</f>
        <v>0</v>
      </c>
      <c r="J107" s="662">
        <f t="shared" si="5"/>
        <v>0</v>
      </c>
      <c r="K107" s="423">
        <f>VLOOKUP(B107,'[5]Salaries 2019 WF'!$B$4:$AA$188,26,FALSE)</f>
        <v>0</v>
      </c>
      <c r="L107" s="49"/>
      <c r="O107" s="655" t="str" cm="1">
        <f t="array" ref="O107">IFERROR(INDEX([6]Salaries!$P$2:$P$311,MATCH(1,(A107=[6]Salaries!$M$2:$M$311)*(F107=[6]Salaries!$O$2:$O$311),0)),"")</f>
        <v/>
      </c>
    </row>
    <row r="108" spans="1:15" hidden="1" x14ac:dyDescent="0.25">
      <c r="A108" s="197" t="s">
        <v>407</v>
      </c>
      <c r="B108" s="197" t="s">
        <v>642</v>
      </c>
      <c r="C108" s="262">
        <v>1</v>
      </c>
      <c r="D108" s="197"/>
      <c r="E108" s="197" t="s">
        <v>1368</v>
      </c>
      <c r="F108" s="203">
        <v>1</v>
      </c>
      <c r="G108" s="662"/>
      <c r="H108" s="667" t="str" cm="1">
        <f t="array" ref="H108">IFERROR(INDEX([4]Comparison!$G$3:$G$312,MATCH(B108&amp;F108,[4]Comparison!$B$3:$B$312&amp;[4]Comparison!$E$3:$E$312,0)),"")</f>
        <v/>
      </c>
      <c r="I108" s="662">
        <f>G108*VLOOKUP(B108,'3.2 Prices and Deflators'!$B$3:$BL$196,58,FALSE)</f>
        <v>0</v>
      </c>
      <c r="J108" s="662">
        <f t="shared" si="5"/>
        <v>0</v>
      </c>
      <c r="K108" s="423">
        <f>VLOOKUP(B108,'[5]Salaries 2019 WF'!$B$4:$AA$188,26,FALSE)</f>
        <v>0</v>
      </c>
      <c r="L108" s="49"/>
      <c r="O108" s="655" t="str" cm="1">
        <f t="array" ref="O108">IFERROR(INDEX([6]Salaries!$P$2:$P$311,MATCH(1,(A108=[6]Salaries!$M$2:$M$311)*(F108=[6]Salaries!$O$2:$O$311),0)),"")</f>
        <v/>
      </c>
    </row>
    <row r="109" spans="1:15" hidden="1" x14ac:dyDescent="0.25">
      <c r="A109" s="197" t="s">
        <v>407</v>
      </c>
      <c r="B109" s="197" t="s">
        <v>642</v>
      </c>
      <c r="C109" s="262">
        <v>2</v>
      </c>
      <c r="D109" s="197"/>
      <c r="E109" s="197" t="s">
        <v>1369</v>
      </c>
      <c r="F109" s="203">
        <v>2</v>
      </c>
      <c r="G109" s="662"/>
      <c r="H109" s="667" t="str" cm="1">
        <f t="array" ref="H109">IFERROR(INDEX([4]Comparison!$G$3:$G$312,MATCH(B109&amp;F109,[4]Comparison!$B$3:$B$312&amp;[4]Comparison!$E$3:$E$312,0)),"")</f>
        <v/>
      </c>
      <c r="I109" s="662">
        <f>G109*VLOOKUP(B109,'3.2 Prices and Deflators'!$B$3:$BL$196,58,FALSE)</f>
        <v>0</v>
      </c>
      <c r="J109" s="662">
        <f t="shared" si="5"/>
        <v>0</v>
      </c>
      <c r="K109" s="423">
        <f>VLOOKUP(B109,'[5]Salaries 2019 WF'!$B$4:$AA$188,26,FALSE)</f>
        <v>0</v>
      </c>
      <c r="L109" s="49"/>
      <c r="O109" s="655" t="str" cm="1">
        <f t="array" ref="O109">IFERROR(INDEX([6]Salaries!$P$2:$P$311,MATCH(1,(A109=[6]Salaries!$M$2:$M$311)*(F109=[6]Salaries!$O$2:$O$311),0)),"")</f>
        <v/>
      </c>
    </row>
    <row r="110" spans="1:15" hidden="1" x14ac:dyDescent="0.25">
      <c r="A110" s="197" t="s">
        <v>407</v>
      </c>
      <c r="B110" s="197" t="s">
        <v>642</v>
      </c>
      <c r="C110" s="262">
        <v>3</v>
      </c>
      <c r="D110" s="197"/>
      <c r="E110" s="197" t="s">
        <v>1370</v>
      </c>
      <c r="F110" s="203">
        <v>3</v>
      </c>
      <c r="G110" s="662"/>
      <c r="H110" s="667" t="str" cm="1">
        <f t="array" ref="H110">IFERROR(INDEX([4]Comparison!$G$3:$G$312,MATCH(B110&amp;F110,[4]Comparison!$B$3:$B$312&amp;[4]Comparison!$E$3:$E$312,0)),"")</f>
        <v/>
      </c>
      <c r="I110" s="662">
        <f>G110*VLOOKUP(B110,'3.2 Prices and Deflators'!$B$3:$BL$196,58,FALSE)</f>
        <v>0</v>
      </c>
      <c r="J110" s="662">
        <f t="shared" si="5"/>
        <v>0</v>
      </c>
      <c r="K110" s="423">
        <f>VLOOKUP(B110,'[5]Salaries 2019 WF'!$B$4:$AA$188,26,FALSE)</f>
        <v>0</v>
      </c>
      <c r="L110" s="49"/>
      <c r="O110" s="655" t="str" cm="1">
        <f t="array" ref="O110">IFERROR(INDEX([6]Salaries!$P$2:$P$311,MATCH(1,(A110=[6]Salaries!$M$2:$M$311)*(F110=[6]Salaries!$O$2:$O$311),0)),"")</f>
        <v/>
      </c>
    </row>
    <row r="111" spans="1:15" hidden="1" x14ac:dyDescent="0.25">
      <c r="A111" s="197" t="s">
        <v>407</v>
      </c>
      <c r="B111" s="197" t="s">
        <v>642</v>
      </c>
      <c r="C111" s="262">
        <v>4</v>
      </c>
      <c r="D111" s="197"/>
      <c r="E111" s="197" t="s">
        <v>1087</v>
      </c>
      <c r="F111" s="203">
        <v>4</v>
      </c>
      <c r="G111" s="662"/>
      <c r="H111" s="667" t="str" cm="1">
        <f t="array" ref="H111">IFERROR(INDEX([4]Comparison!$G$3:$G$312,MATCH(B111&amp;F111,[4]Comparison!$B$3:$B$312&amp;[4]Comparison!$E$3:$E$312,0)),"")</f>
        <v/>
      </c>
      <c r="I111" s="662">
        <f>G111*VLOOKUP(B111,'3.2 Prices and Deflators'!$B$3:$BL$196,58,FALSE)</f>
        <v>0</v>
      </c>
      <c r="J111" s="662">
        <f t="shared" si="5"/>
        <v>0</v>
      </c>
      <c r="K111" s="423">
        <f>VLOOKUP(B111,'[5]Salaries 2019 WF'!$B$4:$AA$188,26,FALSE)</f>
        <v>0</v>
      </c>
      <c r="L111" s="49"/>
      <c r="O111" s="655" t="str" cm="1">
        <f t="array" ref="O111">IFERROR(INDEX([6]Salaries!$P$2:$P$311,MATCH(1,(A111=[6]Salaries!$M$2:$M$311)*(F111=[6]Salaries!$O$2:$O$311),0)),"")</f>
        <v/>
      </c>
    </row>
    <row r="112" spans="1:15" hidden="1" x14ac:dyDescent="0.25">
      <c r="A112" s="197" t="s">
        <v>407</v>
      </c>
      <c r="B112" s="197" t="s">
        <v>642</v>
      </c>
      <c r="C112" s="262">
        <v>5</v>
      </c>
      <c r="D112" s="197"/>
      <c r="E112" s="197" t="s">
        <v>1371</v>
      </c>
      <c r="F112" s="203">
        <v>5</v>
      </c>
      <c r="G112" s="662"/>
      <c r="H112" s="667" t="str" cm="1">
        <f t="array" ref="H112">IFERROR(INDEX([4]Comparison!$G$3:$G$312,MATCH(B112&amp;F112,[4]Comparison!$B$3:$B$312&amp;[4]Comparison!$E$3:$E$312,0)),"")</f>
        <v/>
      </c>
      <c r="I112" s="662">
        <f>G112*VLOOKUP(B112,'3.2 Prices and Deflators'!$B$3:$BL$196,58,FALSE)</f>
        <v>0</v>
      </c>
      <c r="J112" s="662">
        <f t="shared" si="5"/>
        <v>0</v>
      </c>
      <c r="K112" s="423">
        <f>VLOOKUP(B112,'[5]Salaries 2019 WF'!$B$4:$AA$188,26,FALSE)</f>
        <v>0</v>
      </c>
      <c r="L112" s="49"/>
      <c r="O112" s="655" t="str" cm="1">
        <f t="array" ref="O112">IFERROR(INDEX([6]Salaries!$P$2:$P$311,MATCH(1,(A112=[6]Salaries!$M$2:$M$311)*(F112=[6]Salaries!$O$2:$O$311),0)),"")</f>
        <v/>
      </c>
    </row>
    <row r="113" spans="1:15" x14ac:dyDescent="0.25">
      <c r="A113" s="197" t="s">
        <v>408</v>
      </c>
      <c r="B113" s="197" t="s">
        <v>643</v>
      </c>
      <c r="C113" s="262">
        <v>1</v>
      </c>
      <c r="D113" s="197"/>
      <c r="E113" s="197" t="s">
        <v>1368</v>
      </c>
      <c r="F113" s="203">
        <v>1</v>
      </c>
      <c r="G113" s="662">
        <f t="shared" ref="G113:G117" si="6">H113/12</f>
        <v>553.48833333333334</v>
      </c>
      <c r="H113" s="667" cm="1">
        <f t="array" ref="H113">IFERROR(INDEX([4]Comparison!$G$3:$G$312,MATCH(B113&amp;F113,[4]Comparison!$B$3:$B$312&amp;[4]Comparison!$E$3:$E$312,0)),"")</f>
        <v>6641.86</v>
      </c>
      <c r="I113" s="662">
        <f>G113*VLOOKUP(B113,'3.2 Prices and Deflators'!$B$3:$BL$196,58,FALSE)</f>
        <v>957.25291315177969</v>
      </c>
      <c r="J113" s="662">
        <f t="shared" si="5"/>
        <v>11487.034957821357</v>
      </c>
      <c r="K113" s="423">
        <f>VLOOKUP(B113,'[5]Salaries 2019 WF'!$B$4:$AA$188,26,FALSE)</f>
        <v>1</v>
      </c>
      <c r="L113" s="49"/>
      <c r="O113" s="655" cm="1">
        <f t="array" ref="O113">IFERROR(INDEX([6]Salaries!$P$2:$P$311,MATCH(1,(A113=[6]Salaries!$M$2:$M$311)*(F113=[6]Salaries!$O$2:$O$311),0)),"")</f>
        <v>6641.86</v>
      </c>
    </row>
    <row r="114" spans="1:15" x14ac:dyDescent="0.25">
      <c r="A114" s="197" t="s">
        <v>408</v>
      </c>
      <c r="B114" s="197" t="s">
        <v>643</v>
      </c>
      <c r="C114" s="262">
        <v>2</v>
      </c>
      <c r="D114" s="197"/>
      <c r="E114" s="197" t="s">
        <v>1369</v>
      </c>
      <c r="F114" s="203">
        <v>2</v>
      </c>
      <c r="G114" s="662">
        <f t="shared" si="6"/>
        <v>721.72249999999997</v>
      </c>
      <c r="H114" s="667" cm="1">
        <f t="array" ref="H114">IFERROR(INDEX([4]Comparison!$G$3:$G$312,MATCH(B114&amp;F114,[4]Comparison!$B$3:$B$312&amp;[4]Comparison!$E$3:$E$312,0)),"")</f>
        <v>8660.67</v>
      </c>
      <c r="I114" s="662">
        <f>G114*VLOOKUP(B114,'3.2 Prices and Deflators'!$B$3:$BL$196,58,FALSE)</f>
        <v>1248.2123362049522</v>
      </c>
      <c r="J114" s="662">
        <f t="shared" si="5"/>
        <v>14978.548034459425</v>
      </c>
      <c r="K114" s="423">
        <f>VLOOKUP(B114,'[5]Salaries 2019 WF'!$B$4:$AA$188,26,FALSE)</f>
        <v>1</v>
      </c>
      <c r="L114" s="49"/>
      <c r="O114" s="655" cm="1">
        <f t="array" ref="O114">IFERROR(INDEX([6]Salaries!$P$2:$P$311,MATCH(1,(A114=[6]Salaries!$M$2:$M$311)*(F114=[6]Salaries!$O$2:$O$311),0)),"")</f>
        <v>8660.67</v>
      </c>
    </row>
    <row r="115" spans="1:15" x14ac:dyDescent="0.25">
      <c r="A115" s="197" t="s">
        <v>408</v>
      </c>
      <c r="B115" s="197" t="s">
        <v>643</v>
      </c>
      <c r="C115" s="262">
        <v>3</v>
      </c>
      <c r="D115" s="197"/>
      <c r="E115" s="197" t="s">
        <v>1370</v>
      </c>
      <c r="F115" s="203">
        <v>3</v>
      </c>
      <c r="G115" s="662">
        <f t="shared" si="6"/>
        <v>952.83416666666665</v>
      </c>
      <c r="H115" s="667" cm="1">
        <f t="array" ref="H115">IFERROR(INDEX([4]Comparison!$G$3:$G$312,MATCH(B115&amp;F115,[4]Comparison!$B$3:$B$312&amp;[4]Comparison!$E$3:$E$312,0)),"")</f>
        <v>11434.01</v>
      </c>
      <c r="I115" s="662">
        <f>G115*VLOOKUP(B115,'3.2 Prices and Deflators'!$B$3:$BL$196,58,FALSE)</f>
        <v>1647.9178093947448</v>
      </c>
      <c r="J115" s="662">
        <f t="shared" si="5"/>
        <v>19775.013712736938</v>
      </c>
      <c r="K115" s="423">
        <f>VLOOKUP(B115,'[5]Salaries 2019 WF'!$B$4:$AA$188,26,FALSE)</f>
        <v>1</v>
      </c>
      <c r="L115" s="49"/>
      <c r="O115" s="655" cm="1">
        <f t="array" ref="O115">IFERROR(INDEX([6]Salaries!$P$2:$P$311,MATCH(1,(A115=[6]Salaries!$M$2:$M$311)*(F115=[6]Salaries!$O$2:$O$311),0)),"")</f>
        <v>11434.01</v>
      </c>
    </row>
    <row r="116" spans="1:15" x14ac:dyDescent="0.25">
      <c r="A116" s="197" t="s">
        <v>408</v>
      </c>
      <c r="B116" s="197" t="s">
        <v>643</v>
      </c>
      <c r="C116" s="262">
        <v>4</v>
      </c>
      <c r="D116" s="197"/>
      <c r="E116" s="197" t="s">
        <v>1087</v>
      </c>
      <c r="F116" s="203">
        <v>4</v>
      </c>
      <c r="G116" s="662">
        <f t="shared" si="6"/>
        <v>1542.7791666666665</v>
      </c>
      <c r="H116" s="667" cm="1">
        <f t="array" ref="H116">IFERROR(INDEX([4]Comparison!$G$3:$G$312,MATCH(B116&amp;F116,[4]Comparison!$B$3:$B$312&amp;[4]Comparison!$E$3:$E$312,0)),"")</f>
        <v>18513.349999999999</v>
      </c>
      <c r="I116" s="662">
        <f>G116*VLOOKUP(B116,'3.2 Prices and Deflators'!$B$3:$BL$196,58,FALSE)</f>
        <v>2668.2221877152633</v>
      </c>
      <c r="J116" s="662">
        <f t="shared" si="5"/>
        <v>32018.66625258316</v>
      </c>
      <c r="K116" s="423">
        <f>VLOOKUP(B116,'[5]Salaries 2019 WF'!$B$4:$AA$188,26,FALSE)</f>
        <v>1</v>
      </c>
      <c r="L116" s="49"/>
      <c r="O116" s="655" cm="1">
        <f t="array" ref="O116">IFERROR(INDEX([6]Salaries!$P$2:$P$311,MATCH(1,(A116=[6]Salaries!$M$2:$M$311)*(F116=[6]Salaries!$O$2:$O$311),0)),"")</f>
        <v>18513.349999999999</v>
      </c>
    </row>
    <row r="117" spans="1:15" x14ac:dyDescent="0.25">
      <c r="A117" s="197" t="s">
        <v>408</v>
      </c>
      <c r="B117" s="197" t="s">
        <v>643</v>
      </c>
      <c r="C117" s="262">
        <v>5</v>
      </c>
      <c r="D117" s="197"/>
      <c r="E117" s="197" t="s">
        <v>1371</v>
      </c>
      <c r="F117" s="203">
        <v>5</v>
      </c>
      <c r="G117" s="662">
        <f t="shared" si="6"/>
        <v>2315.87</v>
      </c>
      <c r="H117" s="667" cm="1">
        <f t="array" ref="H117">IFERROR(INDEX([4]Comparison!$G$3:$G$312,MATCH(B117&amp;F117,[4]Comparison!$B$3:$B$312&amp;[4]Comparison!$E$3:$E$312,0)),"")</f>
        <v>27790.44</v>
      </c>
      <c r="I117" s="662">
        <f>G117*VLOOKUP(B117,'3.2 Prices and Deflators'!$B$3:$BL$196,58,FALSE)</f>
        <v>4005.2755775896726</v>
      </c>
      <c r="J117" s="662">
        <f t="shared" si="5"/>
        <v>48063.306931076069</v>
      </c>
      <c r="K117" s="423">
        <f>VLOOKUP(B117,'[5]Salaries 2019 WF'!$B$4:$AA$188,26,FALSE)</f>
        <v>1</v>
      </c>
      <c r="L117" s="49"/>
      <c r="O117" s="655" cm="1">
        <f t="array" ref="O117">IFERROR(INDEX([6]Salaries!$P$2:$P$311,MATCH(1,(A117=[6]Salaries!$M$2:$M$311)*(F117=[6]Salaries!$O$2:$O$311),0)),"")</f>
        <v>27790.44</v>
      </c>
    </row>
    <row r="118" spans="1:15" hidden="1" x14ac:dyDescent="0.25">
      <c r="A118" s="197" t="s">
        <v>409</v>
      </c>
      <c r="B118" s="197" t="s">
        <v>644</v>
      </c>
      <c r="C118" s="262">
        <v>1</v>
      </c>
      <c r="D118" s="197"/>
      <c r="E118" s="197" t="s">
        <v>1368</v>
      </c>
      <c r="F118" s="203">
        <v>1</v>
      </c>
      <c r="G118" s="662"/>
      <c r="H118" s="667" t="str" cm="1">
        <f t="array" ref="H118">IFERROR(INDEX([4]Comparison!$G$3:$G$312,MATCH(B118&amp;F118,[4]Comparison!$B$3:$B$312&amp;[4]Comparison!$E$3:$E$312,0)),"")</f>
        <v/>
      </c>
      <c r="I118" s="662">
        <f>G118*VLOOKUP(B118,'3.2 Prices and Deflators'!$B$3:$BL$196,58,FALSE)</f>
        <v>0</v>
      </c>
      <c r="J118" s="662">
        <f t="shared" si="5"/>
        <v>0</v>
      </c>
      <c r="K118" s="423">
        <f>VLOOKUP(B118,'[5]Salaries 2019 WF'!$B$4:$AA$188,26,FALSE)</f>
        <v>0</v>
      </c>
      <c r="L118" s="49"/>
      <c r="O118" s="655" t="str" cm="1">
        <f t="array" ref="O118">IFERROR(INDEX([6]Salaries!$P$2:$P$311,MATCH(1,(A118=[6]Salaries!$M$2:$M$311)*(F118=[6]Salaries!$O$2:$O$311),0)),"")</f>
        <v/>
      </c>
    </row>
    <row r="119" spans="1:15" hidden="1" x14ac:dyDescent="0.25">
      <c r="A119" s="197" t="s">
        <v>409</v>
      </c>
      <c r="B119" s="197" t="s">
        <v>644</v>
      </c>
      <c r="C119" s="262">
        <v>2</v>
      </c>
      <c r="D119" s="197"/>
      <c r="E119" s="197" t="s">
        <v>1369</v>
      </c>
      <c r="F119" s="203">
        <v>2</v>
      </c>
      <c r="G119" s="662"/>
      <c r="H119" s="667" t="str" cm="1">
        <f t="array" ref="H119">IFERROR(INDEX([4]Comparison!$G$3:$G$312,MATCH(B119&amp;F119,[4]Comparison!$B$3:$B$312&amp;[4]Comparison!$E$3:$E$312,0)),"")</f>
        <v/>
      </c>
      <c r="I119" s="662">
        <f>G119*VLOOKUP(B119,'3.2 Prices and Deflators'!$B$3:$BL$196,58,FALSE)</f>
        <v>0</v>
      </c>
      <c r="J119" s="662">
        <f t="shared" si="5"/>
        <v>0</v>
      </c>
      <c r="K119" s="423">
        <f>VLOOKUP(B119,'[5]Salaries 2019 WF'!$B$4:$AA$188,26,FALSE)</f>
        <v>0</v>
      </c>
      <c r="L119" s="49"/>
      <c r="O119" s="655" t="str" cm="1">
        <f t="array" ref="O119">IFERROR(INDEX([6]Salaries!$P$2:$P$311,MATCH(1,(A119=[6]Salaries!$M$2:$M$311)*(F119=[6]Salaries!$O$2:$O$311),0)),"")</f>
        <v/>
      </c>
    </row>
    <row r="120" spans="1:15" hidden="1" x14ac:dyDescent="0.25">
      <c r="A120" s="197" t="s">
        <v>409</v>
      </c>
      <c r="B120" s="197" t="s">
        <v>644</v>
      </c>
      <c r="C120" s="262">
        <v>3</v>
      </c>
      <c r="D120" s="197"/>
      <c r="E120" s="197" t="s">
        <v>1370</v>
      </c>
      <c r="F120" s="203">
        <v>3</v>
      </c>
      <c r="G120" s="662"/>
      <c r="H120" s="667" t="str" cm="1">
        <f t="array" ref="H120">IFERROR(INDEX([4]Comparison!$G$3:$G$312,MATCH(B120&amp;F120,[4]Comparison!$B$3:$B$312&amp;[4]Comparison!$E$3:$E$312,0)),"")</f>
        <v/>
      </c>
      <c r="I120" s="662">
        <f>G120*VLOOKUP(B120,'3.2 Prices and Deflators'!$B$3:$BL$196,58,FALSE)</f>
        <v>0</v>
      </c>
      <c r="J120" s="662">
        <f t="shared" si="5"/>
        <v>0</v>
      </c>
      <c r="K120" s="423">
        <f>VLOOKUP(B120,'[5]Salaries 2019 WF'!$B$4:$AA$188,26,FALSE)</f>
        <v>0</v>
      </c>
      <c r="L120" s="49"/>
      <c r="O120" s="655" t="str" cm="1">
        <f t="array" ref="O120">IFERROR(INDEX([6]Salaries!$P$2:$P$311,MATCH(1,(A120=[6]Salaries!$M$2:$M$311)*(F120=[6]Salaries!$O$2:$O$311),0)),"")</f>
        <v/>
      </c>
    </row>
    <row r="121" spans="1:15" hidden="1" x14ac:dyDescent="0.25">
      <c r="A121" s="197" t="s">
        <v>409</v>
      </c>
      <c r="B121" s="197" t="s">
        <v>644</v>
      </c>
      <c r="C121" s="262">
        <v>4</v>
      </c>
      <c r="D121" s="197"/>
      <c r="E121" s="197" t="s">
        <v>1087</v>
      </c>
      <c r="F121" s="203">
        <v>4</v>
      </c>
      <c r="G121" s="662"/>
      <c r="H121" s="667" t="str" cm="1">
        <f t="array" ref="H121">IFERROR(INDEX([4]Comparison!$G$3:$G$312,MATCH(B121&amp;F121,[4]Comparison!$B$3:$B$312&amp;[4]Comparison!$E$3:$E$312,0)),"")</f>
        <v/>
      </c>
      <c r="I121" s="662">
        <f>G121*VLOOKUP(B121,'3.2 Prices and Deflators'!$B$3:$BL$196,58,FALSE)</f>
        <v>0</v>
      </c>
      <c r="J121" s="662">
        <f t="shared" si="5"/>
        <v>0</v>
      </c>
      <c r="K121" s="423">
        <f>VLOOKUP(B121,'[5]Salaries 2019 WF'!$B$4:$AA$188,26,FALSE)</f>
        <v>0</v>
      </c>
      <c r="L121" s="49"/>
      <c r="O121" s="655" t="str" cm="1">
        <f t="array" ref="O121">IFERROR(INDEX([6]Salaries!$P$2:$P$311,MATCH(1,(A121=[6]Salaries!$M$2:$M$311)*(F121=[6]Salaries!$O$2:$O$311),0)),"")</f>
        <v/>
      </c>
    </row>
    <row r="122" spans="1:15" hidden="1" x14ac:dyDescent="0.25">
      <c r="A122" s="197" t="s">
        <v>409</v>
      </c>
      <c r="B122" s="197" t="s">
        <v>644</v>
      </c>
      <c r="C122" s="262">
        <v>5</v>
      </c>
      <c r="D122" s="197"/>
      <c r="E122" s="197" t="s">
        <v>1371</v>
      </c>
      <c r="F122" s="203">
        <v>5</v>
      </c>
      <c r="G122" s="662"/>
      <c r="H122" s="667" t="str" cm="1">
        <f t="array" ref="H122">IFERROR(INDEX([4]Comparison!$G$3:$G$312,MATCH(B122&amp;F122,[4]Comparison!$B$3:$B$312&amp;[4]Comparison!$E$3:$E$312,0)),"")</f>
        <v/>
      </c>
      <c r="I122" s="662">
        <f>G122*VLOOKUP(B122,'3.2 Prices and Deflators'!$B$3:$BL$196,58,FALSE)</f>
        <v>0</v>
      </c>
      <c r="J122" s="662">
        <f t="shared" si="5"/>
        <v>0</v>
      </c>
      <c r="K122" s="423">
        <f>VLOOKUP(B122,'[5]Salaries 2019 WF'!$B$4:$AA$188,26,FALSE)</f>
        <v>0</v>
      </c>
      <c r="L122" s="49"/>
      <c r="O122" s="655" t="str" cm="1">
        <f t="array" ref="O122">IFERROR(INDEX([6]Salaries!$P$2:$P$311,MATCH(1,(A122=[6]Salaries!$M$2:$M$311)*(F122=[6]Salaries!$O$2:$O$311),0)),"")</f>
        <v/>
      </c>
    </row>
    <row r="123" spans="1:15" hidden="1" x14ac:dyDescent="0.25">
      <c r="A123" s="197" t="s">
        <v>410</v>
      </c>
      <c r="B123" s="197" t="s">
        <v>645</v>
      </c>
      <c r="C123" s="262">
        <v>1</v>
      </c>
      <c r="D123" s="197"/>
      <c r="E123" s="197" t="s">
        <v>1368</v>
      </c>
      <c r="F123" s="203">
        <v>1</v>
      </c>
      <c r="G123" s="662"/>
      <c r="H123" s="667" t="str" cm="1">
        <f t="array" ref="H123">IFERROR(INDEX([4]Comparison!$G$3:$G$312,MATCH(B123&amp;F123,[4]Comparison!$B$3:$B$312&amp;[4]Comparison!$E$3:$E$312,0)),"")</f>
        <v/>
      </c>
      <c r="I123" s="662">
        <f>G123*VLOOKUP(B123,'3.2 Prices and Deflators'!$B$3:$BL$196,58,FALSE)</f>
        <v>0</v>
      </c>
      <c r="J123" s="662">
        <f t="shared" si="5"/>
        <v>0</v>
      </c>
      <c r="K123" s="423">
        <f>VLOOKUP(B123,'[5]Salaries 2019 WF'!$B$4:$AA$188,26,FALSE)</f>
        <v>0</v>
      </c>
      <c r="L123" s="49"/>
      <c r="O123" s="655" t="str" cm="1">
        <f t="array" ref="O123">IFERROR(INDEX([6]Salaries!$P$2:$P$311,MATCH(1,(A123=[6]Salaries!$M$2:$M$311)*(F123=[6]Salaries!$O$2:$O$311),0)),"")</f>
        <v/>
      </c>
    </row>
    <row r="124" spans="1:15" hidden="1" x14ac:dyDescent="0.25">
      <c r="A124" s="197" t="s">
        <v>410</v>
      </c>
      <c r="B124" s="197" t="s">
        <v>645</v>
      </c>
      <c r="C124" s="262">
        <v>2</v>
      </c>
      <c r="D124" s="197"/>
      <c r="E124" s="197" t="s">
        <v>1369</v>
      </c>
      <c r="F124" s="203">
        <v>2</v>
      </c>
      <c r="G124" s="662"/>
      <c r="H124" s="667" t="str" cm="1">
        <f t="array" ref="H124">IFERROR(INDEX([4]Comparison!$G$3:$G$312,MATCH(B124&amp;F124,[4]Comparison!$B$3:$B$312&amp;[4]Comparison!$E$3:$E$312,0)),"")</f>
        <v/>
      </c>
      <c r="I124" s="662">
        <f>G124*VLOOKUP(B124,'3.2 Prices and Deflators'!$B$3:$BL$196,58,FALSE)</f>
        <v>0</v>
      </c>
      <c r="J124" s="662">
        <f t="shared" si="5"/>
        <v>0</v>
      </c>
      <c r="K124" s="423">
        <f>VLOOKUP(B124,'[5]Salaries 2019 WF'!$B$4:$AA$188,26,FALSE)</f>
        <v>0</v>
      </c>
      <c r="L124" s="49"/>
      <c r="O124" s="655" t="str" cm="1">
        <f t="array" ref="O124">IFERROR(INDEX([6]Salaries!$P$2:$P$311,MATCH(1,(A124=[6]Salaries!$M$2:$M$311)*(F124=[6]Salaries!$O$2:$O$311),0)),"")</f>
        <v/>
      </c>
    </row>
    <row r="125" spans="1:15" hidden="1" x14ac:dyDescent="0.25">
      <c r="A125" s="197" t="s">
        <v>410</v>
      </c>
      <c r="B125" s="197" t="s">
        <v>645</v>
      </c>
      <c r="C125" s="262">
        <v>3</v>
      </c>
      <c r="D125" s="197"/>
      <c r="E125" s="197" t="s">
        <v>1370</v>
      </c>
      <c r="F125" s="203">
        <v>3</v>
      </c>
      <c r="G125" s="662"/>
      <c r="H125" s="667" t="str" cm="1">
        <f t="array" ref="H125">IFERROR(INDEX([4]Comparison!$G$3:$G$312,MATCH(B125&amp;F125,[4]Comparison!$B$3:$B$312&amp;[4]Comparison!$E$3:$E$312,0)),"")</f>
        <v/>
      </c>
      <c r="I125" s="662">
        <f>G125*VLOOKUP(B125,'3.2 Prices and Deflators'!$B$3:$BL$196,58,FALSE)</f>
        <v>0</v>
      </c>
      <c r="J125" s="662">
        <f t="shared" si="5"/>
        <v>0</v>
      </c>
      <c r="K125" s="423">
        <f>VLOOKUP(B125,'[5]Salaries 2019 WF'!$B$4:$AA$188,26,FALSE)</f>
        <v>0</v>
      </c>
      <c r="L125" s="49"/>
      <c r="O125" s="655" t="str" cm="1">
        <f t="array" ref="O125">IFERROR(INDEX([6]Salaries!$P$2:$P$311,MATCH(1,(A125=[6]Salaries!$M$2:$M$311)*(F125=[6]Salaries!$O$2:$O$311),0)),"")</f>
        <v/>
      </c>
    </row>
    <row r="126" spans="1:15" hidden="1" x14ac:dyDescent="0.25">
      <c r="A126" s="197" t="s">
        <v>410</v>
      </c>
      <c r="B126" s="197" t="s">
        <v>645</v>
      </c>
      <c r="C126" s="262">
        <v>4</v>
      </c>
      <c r="D126" s="197"/>
      <c r="E126" s="197" t="s">
        <v>1087</v>
      </c>
      <c r="F126" s="203">
        <v>4</v>
      </c>
      <c r="G126" s="662"/>
      <c r="H126" s="667" t="str" cm="1">
        <f t="array" ref="H126">IFERROR(INDEX([4]Comparison!$G$3:$G$312,MATCH(B126&amp;F126,[4]Comparison!$B$3:$B$312&amp;[4]Comparison!$E$3:$E$312,0)),"")</f>
        <v/>
      </c>
      <c r="I126" s="662">
        <f>G126*VLOOKUP(B126,'3.2 Prices and Deflators'!$B$3:$BL$196,58,FALSE)</f>
        <v>0</v>
      </c>
      <c r="J126" s="662">
        <f t="shared" si="5"/>
        <v>0</v>
      </c>
      <c r="K126" s="423">
        <f>VLOOKUP(B126,'[5]Salaries 2019 WF'!$B$4:$AA$188,26,FALSE)</f>
        <v>0</v>
      </c>
      <c r="L126" s="49"/>
      <c r="O126" s="655" t="str" cm="1">
        <f t="array" ref="O126">IFERROR(INDEX([6]Salaries!$P$2:$P$311,MATCH(1,(A126=[6]Salaries!$M$2:$M$311)*(F126=[6]Salaries!$O$2:$O$311),0)),"")</f>
        <v/>
      </c>
    </row>
    <row r="127" spans="1:15" hidden="1" x14ac:dyDescent="0.25">
      <c r="A127" s="197" t="s">
        <v>410</v>
      </c>
      <c r="B127" s="197" t="s">
        <v>645</v>
      </c>
      <c r="C127" s="262">
        <v>5</v>
      </c>
      <c r="D127" s="197"/>
      <c r="E127" s="197" t="s">
        <v>1371</v>
      </c>
      <c r="F127" s="203">
        <v>5</v>
      </c>
      <c r="G127" s="662"/>
      <c r="H127" s="667" t="str" cm="1">
        <f t="array" ref="H127">IFERROR(INDEX([4]Comparison!$G$3:$G$312,MATCH(B127&amp;F127,[4]Comparison!$B$3:$B$312&amp;[4]Comparison!$E$3:$E$312,0)),"")</f>
        <v/>
      </c>
      <c r="I127" s="662">
        <f>G127*VLOOKUP(B127,'3.2 Prices and Deflators'!$B$3:$BL$196,58,FALSE)</f>
        <v>0</v>
      </c>
      <c r="J127" s="662">
        <f t="shared" si="5"/>
        <v>0</v>
      </c>
      <c r="K127" s="423">
        <f>VLOOKUP(B127,'[5]Salaries 2019 WF'!$B$4:$AA$188,26,FALSE)</f>
        <v>0</v>
      </c>
      <c r="L127" s="49"/>
      <c r="O127" s="655" t="str" cm="1">
        <f t="array" ref="O127">IFERROR(INDEX([6]Salaries!$P$2:$P$311,MATCH(1,(A127=[6]Salaries!$M$2:$M$311)*(F127=[6]Salaries!$O$2:$O$311),0)),"")</f>
        <v/>
      </c>
    </row>
    <row r="128" spans="1:15" x14ac:dyDescent="0.25">
      <c r="A128" s="197" t="s">
        <v>411</v>
      </c>
      <c r="B128" s="197" t="s">
        <v>646</v>
      </c>
      <c r="C128" s="262">
        <v>1</v>
      </c>
      <c r="D128" s="197"/>
      <c r="E128" s="197" t="s">
        <v>1368</v>
      </c>
      <c r="F128" s="203">
        <v>1</v>
      </c>
      <c r="G128" s="662">
        <f t="shared" ref="G128:G137" si="7">H128/12</f>
        <v>226.03166666666667</v>
      </c>
      <c r="H128" s="667" cm="1">
        <f t="array" ref="H128">IFERROR(INDEX([4]Comparison!$G$3:$G$312,MATCH(B128&amp;F128,[4]Comparison!$B$3:$B$312&amp;[4]Comparison!$E$3:$E$312,0)),"")</f>
        <v>2712.38</v>
      </c>
      <c r="I128" s="662">
        <f>G128*VLOOKUP(B128,'3.2 Prices and Deflators'!$B$3:$BL$196,58,FALSE)</f>
        <v>643.78661733449758</v>
      </c>
      <c r="J128" s="662">
        <f t="shared" si="5"/>
        <v>7725.4394080139709</v>
      </c>
      <c r="K128" s="423">
        <f>VLOOKUP(B128,'[5]Salaries 2019 WF'!$B$4:$AA$188,26,FALSE)</f>
        <v>1</v>
      </c>
      <c r="L128" s="49"/>
      <c r="O128" s="655" cm="1">
        <f t="array" ref="O128">IFERROR(INDEX([6]Salaries!$P$2:$P$311,MATCH(1,(A128=[6]Salaries!$M$2:$M$311)*(F128=[6]Salaries!$O$2:$O$311),0)),"")</f>
        <v>2712.38</v>
      </c>
    </row>
    <row r="129" spans="1:15" x14ac:dyDescent="0.25">
      <c r="A129" s="197" t="s">
        <v>411</v>
      </c>
      <c r="B129" s="197" t="s">
        <v>646</v>
      </c>
      <c r="C129" s="262">
        <v>2</v>
      </c>
      <c r="D129" s="197"/>
      <c r="E129" s="197" t="s">
        <v>1369</v>
      </c>
      <c r="F129" s="203">
        <v>2</v>
      </c>
      <c r="G129" s="662">
        <f t="shared" si="7"/>
        <v>294.73416666666668</v>
      </c>
      <c r="H129" s="667" cm="1">
        <f t="array" ref="H129">IFERROR(INDEX([4]Comparison!$G$3:$G$312,MATCH(B129&amp;F129,[4]Comparison!$B$3:$B$312&amp;[4]Comparison!$E$3:$E$312,0)),"")</f>
        <v>3536.81</v>
      </c>
      <c r="I129" s="662">
        <f>G129*VLOOKUP(B129,'3.2 Prices and Deflators'!$B$3:$BL$196,58,FALSE)</f>
        <v>839.46605787346334</v>
      </c>
      <c r="J129" s="662">
        <f t="shared" si="5"/>
        <v>10073.59269448156</v>
      </c>
      <c r="K129" s="423">
        <f>VLOOKUP(B129,'[5]Salaries 2019 WF'!$B$4:$AA$188,26,FALSE)</f>
        <v>1</v>
      </c>
      <c r="L129" s="49"/>
      <c r="O129" s="655" cm="1">
        <f t="array" ref="O129">IFERROR(INDEX([6]Salaries!$P$2:$P$311,MATCH(1,(A129=[6]Salaries!$M$2:$M$311)*(F129=[6]Salaries!$O$2:$O$311),0)),"")</f>
        <v>3536.81</v>
      </c>
    </row>
    <row r="130" spans="1:15" x14ac:dyDescent="0.25">
      <c r="A130" s="197" t="s">
        <v>411</v>
      </c>
      <c r="B130" s="197" t="s">
        <v>646</v>
      </c>
      <c r="C130" s="262">
        <v>3</v>
      </c>
      <c r="D130" s="197"/>
      <c r="E130" s="197" t="s">
        <v>1370</v>
      </c>
      <c r="F130" s="203">
        <v>3</v>
      </c>
      <c r="G130" s="662">
        <f t="shared" si="7"/>
        <v>389.11500000000001</v>
      </c>
      <c r="H130" s="667" cm="1">
        <f t="array" ref="H130">IFERROR(INDEX([4]Comparison!$G$3:$G$312,MATCH(B130&amp;F130,[4]Comparison!$B$3:$B$312&amp;[4]Comparison!$E$3:$E$312,0)),"")</f>
        <v>4669.38</v>
      </c>
      <c r="I130" s="662">
        <f>G130*VLOOKUP(B130,'3.2 Prices and Deflators'!$B$3:$BL$196,58,FALSE)</f>
        <v>1108.282893713033</v>
      </c>
      <c r="J130" s="662">
        <f t="shared" si="5"/>
        <v>13299.394724556396</v>
      </c>
      <c r="K130" s="423">
        <f>VLOOKUP(B130,'[5]Salaries 2019 WF'!$B$4:$AA$188,26,FALSE)</f>
        <v>1</v>
      </c>
      <c r="L130" s="49"/>
      <c r="O130" s="655" cm="1">
        <f t="array" ref="O130">IFERROR(INDEX([6]Salaries!$P$2:$P$311,MATCH(1,(A130=[6]Salaries!$M$2:$M$311)*(F130=[6]Salaries!$O$2:$O$311),0)),"")</f>
        <v>4669.38</v>
      </c>
    </row>
    <row r="131" spans="1:15" x14ac:dyDescent="0.25">
      <c r="A131" s="197" t="s">
        <v>411</v>
      </c>
      <c r="B131" s="197" t="s">
        <v>646</v>
      </c>
      <c r="C131" s="262">
        <v>4</v>
      </c>
      <c r="D131" s="197"/>
      <c r="E131" s="197" t="s">
        <v>1087</v>
      </c>
      <c r="F131" s="203">
        <v>4</v>
      </c>
      <c r="G131" s="662">
        <f t="shared" si="7"/>
        <v>630.03499999999997</v>
      </c>
      <c r="H131" s="667" cm="1">
        <f t="array" ref="H131">IFERROR(INDEX([4]Comparison!$G$3:$G$312,MATCH(B131&amp;F131,[4]Comparison!$B$3:$B$312&amp;[4]Comparison!$E$3:$E$312,0)),"")</f>
        <v>7560.42</v>
      </c>
      <c r="I131" s="662">
        <f>G131*VLOOKUP(B131,'3.2 Prices and Deflators'!$B$3:$BL$196,58,FALSE)</f>
        <v>1794.4746744291294</v>
      </c>
      <c r="J131" s="662">
        <f t="shared" ref="J131:J194" si="8">I131*12</f>
        <v>21533.696093149552</v>
      </c>
      <c r="K131" s="423">
        <f>VLOOKUP(B131,'[5]Salaries 2019 WF'!$B$4:$AA$188,26,FALSE)</f>
        <v>1</v>
      </c>
      <c r="L131" s="49"/>
      <c r="O131" s="655" cm="1">
        <f t="array" ref="O131">IFERROR(INDEX([6]Salaries!$P$2:$P$311,MATCH(1,(A131=[6]Salaries!$M$2:$M$311)*(F131=[6]Salaries!$O$2:$O$311),0)),"")</f>
        <v>7560.42</v>
      </c>
    </row>
    <row r="132" spans="1:15" x14ac:dyDescent="0.25">
      <c r="A132" s="197" t="s">
        <v>411</v>
      </c>
      <c r="B132" s="197" t="s">
        <v>646</v>
      </c>
      <c r="C132" s="262">
        <v>5</v>
      </c>
      <c r="D132" s="197"/>
      <c r="E132" s="197" t="s">
        <v>1371</v>
      </c>
      <c r="F132" s="203">
        <v>5</v>
      </c>
      <c r="G132" s="662">
        <f t="shared" si="7"/>
        <v>945.74666666666656</v>
      </c>
      <c r="H132" s="667" cm="1">
        <f t="array" ref="H132">IFERROR(INDEX([4]Comparison!$G$3:$G$312,MATCH(B132&amp;F132,[4]Comparison!$B$3:$B$312&amp;[4]Comparison!$E$3:$E$312,0)),"")</f>
        <v>11348.96</v>
      </c>
      <c r="I132" s="662">
        <f>G132*VLOOKUP(B132,'3.2 Prices and Deflators'!$B$3:$BL$196,58,FALSE)</f>
        <v>2693.6891470459595</v>
      </c>
      <c r="J132" s="662">
        <f t="shared" si="8"/>
        <v>32324.269764551515</v>
      </c>
      <c r="K132" s="423">
        <f>VLOOKUP(B132,'[5]Salaries 2019 WF'!$B$4:$AA$188,26,FALSE)</f>
        <v>1</v>
      </c>
      <c r="L132" s="49"/>
      <c r="O132" s="655" cm="1">
        <f t="array" ref="O132">IFERROR(INDEX([6]Salaries!$P$2:$P$311,MATCH(1,(A132=[6]Salaries!$M$2:$M$311)*(F132=[6]Salaries!$O$2:$O$311),0)),"")</f>
        <v>11348.96</v>
      </c>
    </row>
    <row r="133" spans="1:15" x14ac:dyDescent="0.25">
      <c r="A133" s="197" t="s">
        <v>412</v>
      </c>
      <c r="B133" s="197" t="s">
        <v>647</v>
      </c>
      <c r="C133" s="262">
        <v>1</v>
      </c>
      <c r="D133" s="197"/>
      <c r="E133" s="197" t="s">
        <v>1368</v>
      </c>
      <c r="F133" s="203">
        <v>1</v>
      </c>
      <c r="G133" s="662">
        <f t="shared" si="7"/>
        <v>164.83583333333334</v>
      </c>
      <c r="H133" s="667" cm="1">
        <f t="array" ref="H133">IFERROR(INDEX([4]Comparison!$G$3:$G$312,MATCH(B133&amp;F133,[4]Comparison!$B$3:$B$312&amp;[4]Comparison!$E$3:$E$312,0)),"")</f>
        <v>1978.03</v>
      </c>
      <c r="I133" s="662">
        <f>G133*VLOOKUP(B133,'3.2 Prices and Deflators'!$B$3:$BL$196,58,FALSE)</f>
        <v>494.32837603683345</v>
      </c>
      <c r="J133" s="662">
        <f t="shared" si="8"/>
        <v>5931.9405124420009</v>
      </c>
      <c r="K133" s="423">
        <f>VLOOKUP(B133,'[5]Salaries 2019 WF'!$B$4:$AA$188,26,FALSE)</f>
        <v>1</v>
      </c>
      <c r="L133" s="49"/>
      <c r="O133" s="655" cm="1">
        <f t="array" ref="O133">IFERROR(INDEX([6]Salaries!$P$2:$P$311,MATCH(1,(A133=[6]Salaries!$M$2:$M$311)*(F133=[6]Salaries!$O$2:$O$311),0)),"")</f>
        <v>1978.03</v>
      </c>
    </row>
    <row r="134" spans="1:15" x14ac:dyDescent="0.25">
      <c r="A134" s="197" t="s">
        <v>412</v>
      </c>
      <c r="B134" s="197" t="s">
        <v>647</v>
      </c>
      <c r="C134" s="262">
        <v>2</v>
      </c>
      <c r="D134" s="197"/>
      <c r="E134" s="197" t="s">
        <v>1369</v>
      </c>
      <c r="F134" s="203">
        <v>2</v>
      </c>
      <c r="G134" s="662">
        <f t="shared" si="7"/>
        <v>214.93833333333336</v>
      </c>
      <c r="H134" s="667" cm="1">
        <f t="array" ref="H134">IFERROR(INDEX([4]Comparison!$G$3:$G$312,MATCH(B134&amp;F134,[4]Comparison!$B$3:$B$312&amp;[4]Comparison!$E$3:$E$312,0)),"")</f>
        <v>2579.2600000000002</v>
      </c>
      <c r="I134" s="662">
        <f>G134*VLOOKUP(B134,'3.2 Prices and Deflators'!$B$3:$BL$196,58,FALSE)</f>
        <v>644.58143060356167</v>
      </c>
      <c r="J134" s="662">
        <f t="shared" si="8"/>
        <v>7734.9771672427396</v>
      </c>
      <c r="K134" s="423">
        <f>VLOOKUP(B134,'[5]Salaries 2019 WF'!$B$4:$AA$188,26,FALSE)</f>
        <v>1</v>
      </c>
      <c r="L134" s="49"/>
      <c r="O134" s="655" cm="1">
        <f t="array" ref="O134">IFERROR(INDEX([6]Salaries!$P$2:$P$311,MATCH(1,(A134=[6]Salaries!$M$2:$M$311)*(F134=[6]Salaries!$O$2:$O$311),0)),"")</f>
        <v>2579.2600000000002</v>
      </c>
    </row>
    <row r="135" spans="1:15" x14ac:dyDescent="0.25">
      <c r="A135" s="197" t="s">
        <v>412</v>
      </c>
      <c r="B135" s="197" t="s">
        <v>647</v>
      </c>
      <c r="C135" s="262">
        <v>3</v>
      </c>
      <c r="D135" s="197"/>
      <c r="E135" s="197" t="s">
        <v>1370</v>
      </c>
      <c r="F135" s="203">
        <v>3</v>
      </c>
      <c r="G135" s="662">
        <f t="shared" si="7"/>
        <v>283.76666666666665</v>
      </c>
      <c r="H135" s="667" cm="1">
        <f t="array" ref="H135">IFERROR(INDEX([4]Comparison!$G$3:$G$312,MATCH(B135&amp;F135,[4]Comparison!$B$3:$B$312&amp;[4]Comparison!$E$3:$E$312,0)),"")</f>
        <v>3405.2</v>
      </c>
      <c r="I135" s="662">
        <f>G135*VLOOKUP(B135,'3.2 Prices and Deflators'!$B$3:$BL$196,58,FALSE)</f>
        <v>850.99163616356941</v>
      </c>
      <c r="J135" s="662">
        <f t="shared" si="8"/>
        <v>10211.899633962832</v>
      </c>
      <c r="K135" s="423">
        <f>VLOOKUP(B135,'[5]Salaries 2019 WF'!$B$4:$AA$188,26,FALSE)</f>
        <v>1</v>
      </c>
      <c r="L135" s="49"/>
      <c r="O135" s="655" cm="1">
        <f t="array" ref="O135">IFERROR(INDEX([6]Salaries!$P$2:$P$311,MATCH(1,(A135=[6]Salaries!$M$2:$M$311)*(F135=[6]Salaries!$O$2:$O$311),0)),"")</f>
        <v>3405.2</v>
      </c>
    </row>
    <row r="136" spans="1:15" x14ac:dyDescent="0.25">
      <c r="A136" s="197" t="s">
        <v>412</v>
      </c>
      <c r="B136" s="197" t="s">
        <v>647</v>
      </c>
      <c r="C136" s="262">
        <v>4</v>
      </c>
      <c r="D136" s="197"/>
      <c r="E136" s="197" t="s">
        <v>1087</v>
      </c>
      <c r="F136" s="203">
        <v>4</v>
      </c>
      <c r="G136" s="662">
        <f t="shared" si="7"/>
        <v>459.46000000000004</v>
      </c>
      <c r="H136" s="667" cm="1">
        <f t="array" ref="H136">IFERROR(INDEX([4]Comparison!$G$3:$G$312,MATCH(B136&amp;F136,[4]Comparison!$B$3:$B$312&amp;[4]Comparison!$E$3:$E$312,0)),"")</f>
        <v>5513.52</v>
      </c>
      <c r="I136" s="662">
        <f>G136*VLOOKUP(B136,'3.2 Prices and Deflators'!$B$3:$BL$196,58,FALSE)</f>
        <v>1377.8807135617772</v>
      </c>
      <c r="J136" s="662">
        <f t="shared" si="8"/>
        <v>16534.568562741326</v>
      </c>
      <c r="K136" s="423">
        <f>VLOOKUP(B136,'[5]Salaries 2019 WF'!$B$4:$AA$188,26,FALSE)</f>
        <v>1</v>
      </c>
      <c r="L136" s="49"/>
      <c r="O136" s="655" cm="1">
        <f t="array" ref="O136">IFERROR(INDEX([6]Salaries!$P$2:$P$311,MATCH(1,(A136=[6]Salaries!$M$2:$M$311)*(F136=[6]Salaries!$O$2:$O$311),0)),"")</f>
        <v>5513.52</v>
      </c>
    </row>
    <row r="137" spans="1:15" x14ac:dyDescent="0.25">
      <c r="A137" s="197" t="s">
        <v>412</v>
      </c>
      <c r="B137" s="197" t="s">
        <v>647</v>
      </c>
      <c r="C137" s="262">
        <v>5</v>
      </c>
      <c r="D137" s="197"/>
      <c r="E137" s="197" t="s">
        <v>1371</v>
      </c>
      <c r="F137" s="203">
        <v>5</v>
      </c>
      <c r="G137" s="662">
        <f t="shared" si="7"/>
        <v>689.69583333333333</v>
      </c>
      <c r="H137" s="667" cm="1">
        <f t="array" ref="H137">IFERROR(INDEX([4]Comparison!$G$3:$G$312,MATCH(B137&amp;F137,[4]Comparison!$B$3:$B$312&amp;[4]Comparison!$E$3:$E$312,0)),"")</f>
        <v>8276.35</v>
      </c>
      <c r="I137" s="662">
        <f>G137*VLOOKUP(B137,'3.2 Prices and Deflators'!$B$3:$BL$196,58,FALSE)</f>
        <v>2068.3380206632087</v>
      </c>
      <c r="J137" s="662">
        <f t="shared" si="8"/>
        <v>24820.056247958506</v>
      </c>
      <c r="K137" s="423">
        <f>VLOOKUP(B137,'[5]Salaries 2019 WF'!$B$4:$AA$188,26,FALSE)</f>
        <v>1</v>
      </c>
      <c r="L137" s="49"/>
      <c r="O137" s="655" cm="1">
        <f t="array" ref="O137">IFERROR(INDEX([6]Salaries!$P$2:$P$311,MATCH(1,(A137=[6]Salaries!$M$2:$M$311)*(F137=[6]Salaries!$O$2:$O$311),0)),"")</f>
        <v>8276.35</v>
      </c>
    </row>
    <row r="138" spans="1:15" hidden="1" x14ac:dyDescent="0.25">
      <c r="A138" s="197" t="s">
        <v>413</v>
      </c>
      <c r="B138" s="197" t="s">
        <v>648</v>
      </c>
      <c r="C138" s="262">
        <v>1</v>
      </c>
      <c r="D138" s="197"/>
      <c r="E138" s="197" t="s">
        <v>1368</v>
      </c>
      <c r="F138" s="203">
        <v>1</v>
      </c>
      <c r="G138" s="662"/>
      <c r="H138" s="667" t="str" cm="1">
        <f t="array" ref="H138">IFERROR(INDEX([4]Comparison!$G$3:$G$312,MATCH(B138&amp;F138,[4]Comparison!$B$3:$B$312&amp;[4]Comparison!$E$3:$E$312,0)),"")</f>
        <v/>
      </c>
      <c r="I138" s="662">
        <f>G138*VLOOKUP(B138,'3.2 Prices and Deflators'!$B$3:$BL$196,58,FALSE)</f>
        <v>0</v>
      </c>
      <c r="J138" s="662">
        <f t="shared" si="8"/>
        <v>0</v>
      </c>
      <c r="K138" s="423">
        <f>VLOOKUP(B138,'[5]Salaries 2019 WF'!$B$4:$AA$188,26,FALSE)</f>
        <v>0</v>
      </c>
      <c r="L138" s="49"/>
      <c r="O138" s="655" t="str" cm="1">
        <f t="array" ref="O138">IFERROR(INDEX([6]Salaries!$P$2:$P$311,MATCH(1,(A138=[6]Salaries!$M$2:$M$311)*(F138=[6]Salaries!$O$2:$O$311),0)),"")</f>
        <v/>
      </c>
    </row>
    <row r="139" spans="1:15" hidden="1" x14ac:dyDescent="0.25">
      <c r="A139" s="197" t="s">
        <v>413</v>
      </c>
      <c r="B139" s="197" t="s">
        <v>648</v>
      </c>
      <c r="C139" s="262">
        <v>2</v>
      </c>
      <c r="D139" s="197"/>
      <c r="E139" s="197" t="s">
        <v>1369</v>
      </c>
      <c r="F139" s="203">
        <v>2</v>
      </c>
      <c r="G139" s="662"/>
      <c r="H139" s="667" t="str" cm="1">
        <f t="array" ref="H139">IFERROR(INDEX([4]Comparison!$G$3:$G$312,MATCH(B139&amp;F139,[4]Comparison!$B$3:$B$312&amp;[4]Comparison!$E$3:$E$312,0)),"")</f>
        <v/>
      </c>
      <c r="I139" s="662">
        <f>G139*VLOOKUP(B139,'3.2 Prices and Deflators'!$B$3:$BL$196,58,FALSE)</f>
        <v>0</v>
      </c>
      <c r="J139" s="662">
        <f t="shared" si="8"/>
        <v>0</v>
      </c>
      <c r="K139" s="423">
        <f>VLOOKUP(B139,'[5]Salaries 2019 WF'!$B$4:$AA$188,26,FALSE)</f>
        <v>0</v>
      </c>
      <c r="L139" s="49"/>
      <c r="O139" s="655" t="str" cm="1">
        <f t="array" ref="O139">IFERROR(INDEX([6]Salaries!$P$2:$P$311,MATCH(1,(A139=[6]Salaries!$M$2:$M$311)*(F139=[6]Salaries!$O$2:$O$311),0)),"")</f>
        <v/>
      </c>
    </row>
    <row r="140" spans="1:15" hidden="1" x14ac:dyDescent="0.25">
      <c r="A140" s="197" t="s">
        <v>413</v>
      </c>
      <c r="B140" s="197" t="s">
        <v>648</v>
      </c>
      <c r="C140" s="262">
        <v>3</v>
      </c>
      <c r="D140" s="197"/>
      <c r="E140" s="197" t="s">
        <v>1370</v>
      </c>
      <c r="F140" s="203">
        <v>3</v>
      </c>
      <c r="G140" s="662"/>
      <c r="H140" s="667" t="str" cm="1">
        <f t="array" ref="H140">IFERROR(INDEX([4]Comparison!$G$3:$G$312,MATCH(B140&amp;F140,[4]Comparison!$B$3:$B$312&amp;[4]Comparison!$E$3:$E$312,0)),"")</f>
        <v/>
      </c>
      <c r="I140" s="662">
        <f>G140*VLOOKUP(B140,'3.2 Prices and Deflators'!$B$3:$BL$196,58,FALSE)</f>
        <v>0</v>
      </c>
      <c r="J140" s="662">
        <f t="shared" si="8"/>
        <v>0</v>
      </c>
      <c r="K140" s="423">
        <f>VLOOKUP(B140,'[5]Salaries 2019 WF'!$B$4:$AA$188,26,FALSE)</f>
        <v>0</v>
      </c>
      <c r="L140" s="49"/>
      <c r="O140" s="655" t="str" cm="1">
        <f t="array" ref="O140">IFERROR(INDEX([6]Salaries!$P$2:$P$311,MATCH(1,(A140=[6]Salaries!$M$2:$M$311)*(F140=[6]Salaries!$O$2:$O$311),0)),"")</f>
        <v/>
      </c>
    </row>
    <row r="141" spans="1:15" hidden="1" x14ac:dyDescent="0.25">
      <c r="A141" s="197" t="s">
        <v>413</v>
      </c>
      <c r="B141" s="197" t="s">
        <v>648</v>
      </c>
      <c r="C141" s="262">
        <v>4</v>
      </c>
      <c r="D141" s="197"/>
      <c r="E141" s="197" t="s">
        <v>1087</v>
      </c>
      <c r="F141" s="203">
        <v>4</v>
      </c>
      <c r="G141" s="662"/>
      <c r="H141" s="667" t="str" cm="1">
        <f t="array" ref="H141">IFERROR(INDEX([4]Comparison!$G$3:$G$312,MATCH(B141&amp;F141,[4]Comparison!$B$3:$B$312&amp;[4]Comparison!$E$3:$E$312,0)),"")</f>
        <v/>
      </c>
      <c r="I141" s="662">
        <f>G141*VLOOKUP(B141,'3.2 Prices and Deflators'!$B$3:$BL$196,58,FALSE)</f>
        <v>0</v>
      </c>
      <c r="J141" s="662">
        <f t="shared" si="8"/>
        <v>0</v>
      </c>
      <c r="K141" s="423">
        <f>VLOOKUP(B141,'[5]Salaries 2019 WF'!$B$4:$AA$188,26,FALSE)</f>
        <v>0</v>
      </c>
      <c r="L141" s="49"/>
      <c r="O141" s="655" t="str" cm="1">
        <f t="array" ref="O141">IFERROR(INDEX([6]Salaries!$P$2:$P$311,MATCH(1,(A141=[6]Salaries!$M$2:$M$311)*(F141=[6]Salaries!$O$2:$O$311),0)),"")</f>
        <v/>
      </c>
    </row>
    <row r="142" spans="1:15" hidden="1" x14ac:dyDescent="0.25">
      <c r="A142" s="197" t="s">
        <v>413</v>
      </c>
      <c r="B142" s="197" t="s">
        <v>648</v>
      </c>
      <c r="C142" s="262">
        <v>5</v>
      </c>
      <c r="D142" s="197"/>
      <c r="E142" s="197" t="s">
        <v>1371</v>
      </c>
      <c r="F142" s="203">
        <v>5</v>
      </c>
      <c r="G142" s="662"/>
      <c r="H142" s="667" t="str" cm="1">
        <f t="array" ref="H142">IFERROR(INDEX([4]Comparison!$G$3:$G$312,MATCH(B142&amp;F142,[4]Comparison!$B$3:$B$312&amp;[4]Comparison!$E$3:$E$312,0)),"")</f>
        <v/>
      </c>
      <c r="I142" s="662">
        <f>G142*VLOOKUP(B142,'3.2 Prices and Deflators'!$B$3:$BL$196,58,FALSE)</f>
        <v>0</v>
      </c>
      <c r="J142" s="662">
        <f t="shared" si="8"/>
        <v>0</v>
      </c>
      <c r="K142" s="423">
        <f>VLOOKUP(B142,'[5]Salaries 2019 WF'!$B$4:$AA$188,26,FALSE)</f>
        <v>0</v>
      </c>
      <c r="L142" s="49"/>
      <c r="O142" s="655" t="str" cm="1">
        <f t="array" ref="O142">IFERROR(INDEX([6]Salaries!$P$2:$P$311,MATCH(1,(A142=[6]Salaries!$M$2:$M$311)*(F142=[6]Salaries!$O$2:$O$311),0)),"")</f>
        <v/>
      </c>
    </row>
    <row r="143" spans="1:15" hidden="1" x14ac:dyDescent="0.25">
      <c r="A143" s="197" t="s">
        <v>414</v>
      </c>
      <c r="B143" s="197" t="s">
        <v>649</v>
      </c>
      <c r="C143" s="262">
        <v>1</v>
      </c>
      <c r="D143" s="197"/>
      <c r="E143" s="197" t="s">
        <v>1368</v>
      </c>
      <c r="F143" s="203">
        <v>1</v>
      </c>
      <c r="G143" s="662"/>
      <c r="H143" s="667" t="str" cm="1">
        <f t="array" ref="H143">IFERROR(INDEX([4]Comparison!$G$3:$G$312,MATCH(B143&amp;F143,[4]Comparison!$B$3:$B$312&amp;[4]Comparison!$E$3:$E$312,0)),"")</f>
        <v/>
      </c>
      <c r="I143" s="662">
        <f>G143*VLOOKUP(B143,'3.2 Prices and Deflators'!$B$3:$BL$196,58,FALSE)</f>
        <v>0</v>
      </c>
      <c r="J143" s="662">
        <f t="shared" si="8"/>
        <v>0</v>
      </c>
      <c r="K143" s="423">
        <f>VLOOKUP(B143,'[5]Salaries 2019 WF'!$B$4:$AA$188,26,FALSE)</f>
        <v>0</v>
      </c>
      <c r="L143" s="49"/>
      <c r="O143" s="655" t="str" cm="1">
        <f t="array" ref="O143">IFERROR(INDEX([6]Salaries!$P$2:$P$311,MATCH(1,(A143=[6]Salaries!$M$2:$M$311)*(F143=[6]Salaries!$O$2:$O$311),0)),"")</f>
        <v/>
      </c>
    </row>
    <row r="144" spans="1:15" hidden="1" x14ac:dyDescent="0.25">
      <c r="A144" s="197" t="s">
        <v>414</v>
      </c>
      <c r="B144" s="197" t="s">
        <v>649</v>
      </c>
      <c r="C144" s="262">
        <v>2</v>
      </c>
      <c r="D144" s="197"/>
      <c r="E144" s="197" t="s">
        <v>1369</v>
      </c>
      <c r="F144" s="203">
        <v>2</v>
      </c>
      <c r="G144" s="662"/>
      <c r="H144" s="667" t="str" cm="1">
        <f t="array" ref="H144">IFERROR(INDEX([4]Comparison!$G$3:$G$312,MATCH(B144&amp;F144,[4]Comparison!$B$3:$B$312&amp;[4]Comparison!$E$3:$E$312,0)),"")</f>
        <v/>
      </c>
      <c r="I144" s="662">
        <f>G144*VLOOKUP(B144,'3.2 Prices and Deflators'!$B$3:$BL$196,58,FALSE)</f>
        <v>0</v>
      </c>
      <c r="J144" s="662">
        <f t="shared" si="8"/>
        <v>0</v>
      </c>
      <c r="K144" s="423">
        <f>VLOOKUP(B144,'[5]Salaries 2019 WF'!$B$4:$AA$188,26,FALSE)</f>
        <v>0</v>
      </c>
      <c r="L144" s="49"/>
      <c r="O144" s="655" t="str" cm="1">
        <f t="array" ref="O144">IFERROR(INDEX([6]Salaries!$P$2:$P$311,MATCH(1,(A144=[6]Salaries!$M$2:$M$311)*(F144=[6]Salaries!$O$2:$O$311),0)),"")</f>
        <v/>
      </c>
    </row>
    <row r="145" spans="1:15" hidden="1" x14ac:dyDescent="0.25">
      <c r="A145" s="197" t="s">
        <v>414</v>
      </c>
      <c r="B145" s="197" t="s">
        <v>649</v>
      </c>
      <c r="C145" s="262">
        <v>3</v>
      </c>
      <c r="D145" s="197"/>
      <c r="E145" s="197" t="s">
        <v>1370</v>
      </c>
      <c r="F145" s="203">
        <v>3</v>
      </c>
      <c r="G145" s="662"/>
      <c r="H145" s="667" t="str" cm="1">
        <f t="array" ref="H145">IFERROR(INDEX([4]Comparison!$G$3:$G$312,MATCH(B145&amp;F145,[4]Comparison!$B$3:$B$312&amp;[4]Comparison!$E$3:$E$312,0)),"")</f>
        <v/>
      </c>
      <c r="I145" s="662">
        <f>G145*VLOOKUP(B145,'3.2 Prices and Deflators'!$B$3:$BL$196,58,FALSE)</f>
        <v>0</v>
      </c>
      <c r="J145" s="662">
        <f t="shared" si="8"/>
        <v>0</v>
      </c>
      <c r="K145" s="423">
        <f>VLOOKUP(B145,'[5]Salaries 2019 WF'!$B$4:$AA$188,26,FALSE)</f>
        <v>0</v>
      </c>
      <c r="L145" s="49"/>
      <c r="O145" s="655" t="str" cm="1">
        <f t="array" ref="O145">IFERROR(INDEX([6]Salaries!$P$2:$P$311,MATCH(1,(A145=[6]Salaries!$M$2:$M$311)*(F145=[6]Salaries!$O$2:$O$311),0)),"")</f>
        <v/>
      </c>
    </row>
    <row r="146" spans="1:15" hidden="1" x14ac:dyDescent="0.25">
      <c r="A146" s="197" t="s">
        <v>414</v>
      </c>
      <c r="B146" s="197" t="s">
        <v>649</v>
      </c>
      <c r="C146" s="262">
        <v>4</v>
      </c>
      <c r="D146" s="197"/>
      <c r="E146" s="197" t="s">
        <v>1087</v>
      </c>
      <c r="F146" s="203">
        <v>4</v>
      </c>
      <c r="G146" s="662"/>
      <c r="H146" s="667" t="str" cm="1">
        <f t="array" ref="H146">IFERROR(INDEX([4]Comparison!$G$3:$G$312,MATCH(B146&amp;F146,[4]Comparison!$B$3:$B$312&amp;[4]Comparison!$E$3:$E$312,0)),"")</f>
        <v/>
      </c>
      <c r="I146" s="662">
        <f>G146*VLOOKUP(B146,'3.2 Prices and Deflators'!$B$3:$BL$196,58,FALSE)</f>
        <v>0</v>
      </c>
      <c r="J146" s="662">
        <f t="shared" si="8"/>
        <v>0</v>
      </c>
      <c r="K146" s="423">
        <f>VLOOKUP(B146,'[5]Salaries 2019 WF'!$B$4:$AA$188,26,FALSE)</f>
        <v>0</v>
      </c>
      <c r="L146" s="49"/>
      <c r="O146" s="655" t="str" cm="1">
        <f t="array" ref="O146">IFERROR(INDEX([6]Salaries!$P$2:$P$311,MATCH(1,(A146=[6]Salaries!$M$2:$M$311)*(F146=[6]Salaries!$O$2:$O$311),0)),"")</f>
        <v/>
      </c>
    </row>
    <row r="147" spans="1:15" hidden="1" x14ac:dyDescent="0.25">
      <c r="A147" s="197" t="s">
        <v>414</v>
      </c>
      <c r="B147" s="197" t="s">
        <v>649</v>
      </c>
      <c r="C147" s="262">
        <v>5</v>
      </c>
      <c r="D147" s="197"/>
      <c r="E147" s="197" t="s">
        <v>1371</v>
      </c>
      <c r="F147" s="203">
        <v>5</v>
      </c>
      <c r="G147" s="662"/>
      <c r="H147" s="667" t="str" cm="1">
        <f t="array" ref="H147">IFERROR(INDEX([4]Comparison!$G$3:$G$312,MATCH(B147&amp;F147,[4]Comparison!$B$3:$B$312&amp;[4]Comparison!$E$3:$E$312,0)),"")</f>
        <v/>
      </c>
      <c r="I147" s="662">
        <f>G147*VLOOKUP(B147,'3.2 Prices and Deflators'!$B$3:$BL$196,58,FALSE)</f>
        <v>0</v>
      </c>
      <c r="J147" s="662">
        <f t="shared" si="8"/>
        <v>0</v>
      </c>
      <c r="K147" s="423">
        <f>VLOOKUP(B147,'[5]Salaries 2019 WF'!$B$4:$AA$188,26,FALSE)</f>
        <v>0</v>
      </c>
      <c r="L147" s="49"/>
      <c r="O147" s="655" t="str" cm="1">
        <f t="array" ref="O147">IFERROR(INDEX([6]Salaries!$P$2:$P$311,MATCH(1,(A147=[6]Salaries!$M$2:$M$311)*(F147=[6]Salaries!$O$2:$O$311),0)),"")</f>
        <v/>
      </c>
    </row>
    <row r="148" spans="1:15" x14ac:dyDescent="0.25">
      <c r="A148" s="197" t="s">
        <v>415</v>
      </c>
      <c r="B148" s="197" t="s">
        <v>650</v>
      </c>
      <c r="C148" s="262">
        <v>1</v>
      </c>
      <c r="D148" s="197"/>
      <c r="E148" s="197" t="s">
        <v>1368</v>
      </c>
      <c r="F148" s="203">
        <v>1</v>
      </c>
      <c r="G148" s="662">
        <f t="shared" ref="G148:G152" si="9">H148/12</f>
        <v>340.64499999999998</v>
      </c>
      <c r="H148" s="667" cm="1">
        <f t="array" ref="H148">IFERROR(INDEX([4]Comparison!$G$3:$G$312,MATCH(B148&amp;F148,[4]Comparison!$B$3:$B$312&amp;[4]Comparison!$E$3:$E$312,0)),"")</f>
        <v>4087.74</v>
      </c>
      <c r="I148" s="662">
        <f>G148*VLOOKUP(B148,'3.2 Prices and Deflators'!$B$3:$BL$196,58,FALSE)</f>
        <v>866.81121284697963</v>
      </c>
      <c r="J148" s="662">
        <f t="shared" si="8"/>
        <v>10401.734554163755</v>
      </c>
      <c r="K148" s="423">
        <f>VLOOKUP(B148,'[5]Salaries 2019 WF'!$B$4:$AA$188,26,FALSE)</f>
        <v>1</v>
      </c>
      <c r="L148" s="49"/>
      <c r="O148" s="655" cm="1">
        <f t="array" ref="O148">IFERROR(INDEX([6]Salaries!$P$2:$P$311,MATCH(1,(A148=[6]Salaries!$M$2:$M$311)*(F148=[6]Salaries!$O$2:$O$311),0)),"")</f>
        <v>4087.74</v>
      </c>
    </row>
    <row r="149" spans="1:15" x14ac:dyDescent="0.25">
      <c r="A149" s="197" t="s">
        <v>415</v>
      </c>
      <c r="B149" s="197" t="s">
        <v>650</v>
      </c>
      <c r="C149" s="262">
        <v>2</v>
      </c>
      <c r="D149" s="197"/>
      <c r="E149" s="197" t="s">
        <v>1369</v>
      </c>
      <c r="F149" s="203">
        <v>2</v>
      </c>
      <c r="G149" s="662">
        <f t="shared" si="9"/>
        <v>444.185</v>
      </c>
      <c r="H149" s="667" cm="1">
        <f t="array" ref="H149">IFERROR(INDEX([4]Comparison!$G$3:$G$312,MATCH(B149&amp;F149,[4]Comparison!$B$3:$B$312&amp;[4]Comparison!$E$3:$E$312,0)),"")</f>
        <v>5330.22</v>
      </c>
      <c r="I149" s="662">
        <f>G149*VLOOKUP(B149,'3.2 Prices and Deflators'!$B$3:$BL$196,58,FALSE)</f>
        <v>1130.2809041037904</v>
      </c>
      <c r="J149" s="662">
        <f t="shared" si="8"/>
        <v>13563.370849245484</v>
      </c>
      <c r="K149" s="423">
        <f>VLOOKUP(B149,'[5]Salaries 2019 WF'!$B$4:$AA$188,26,FALSE)</f>
        <v>1</v>
      </c>
      <c r="L149" s="49"/>
      <c r="O149" s="655" cm="1">
        <f t="array" ref="O149">IFERROR(INDEX([6]Salaries!$P$2:$P$311,MATCH(1,(A149=[6]Salaries!$M$2:$M$311)*(F149=[6]Salaries!$O$2:$O$311),0)),"")</f>
        <v>5330.22</v>
      </c>
    </row>
    <row r="150" spans="1:15" x14ac:dyDescent="0.25">
      <c r="A150" s="197" t="s">
        <v>415</v>
      </c>
      <c r="B150" s="197" t="s">
        <v>650</v>
      </c>
      <c r="C150" s="262">
        <v>3</v>
      </c>
      <c r="D150" s="197"/>
      <c r="E150" s="197" t="s">
        <v>1370</v>
      </c>
      <c r="F150" s="203">
        <v>3</v>
      </c>
      <c r="G150" s="662">
        <f t="shared" si="9"/>
        <v>586.42250000000001</v>
      </c>
      <c r="H150" s="667" cm="1">
        <f t="array" ref="H150">IFERROR(INDEX([4]Comparison!$G$3:$G$312,MATCH(B150&amp;F150,[4]Comparison!$B$3:$B$312&amp;[4]Comparison!$E$3:$E$312,0)),"")</f>
        <v>7037.07</v>
      </c>
      <c r="I150" s="662">
        <f>G150*VLOOKUP(B150,'3.2 Prices and Deflators'!$B$3:$BL$196,58,FALSE)</f>
        <v>1492.2209293127976</v>
      </c>
      <c r="J150" s="662">
        <f t="shared" si="8"/>
        <v>17906.651151753569</v>
      </c>
      <c r="K150" s="423">
        <f>VLOOKUP(B150,'[5]Salaries 2019 WF'!$B$4:$AA$188,26,FALSE)</f>
        <v>1</v>
      </c>
      <c r="L150" s="49"/>
      <c r="O150" s="655" cm="1">
        <f t="array" ref="O150">IFERROR(INDEX([6]Salaries!$P$2:$P$311,MATCH(1,(A150=[6]Salaries!$M$2:$M$311)*(F150=[6]Salaries!$O$2:$O$311),0)),"")</f>
        <v>7037.07</v>
      </c>
    </row>
    <row r="151" spans="1:15" x14ac:dyDescent="0.25">
      <c r="A151" s="197" t="s">
        <v>415</v>
      </c>
      <c r="B151" s="197" t="s">
        <v>650</v>
      </c>
      <c r="C151" s="262">
        <v>4</v>
      </c>
      <c r="D151" s="197"/>
      <c r="E151" s="197" t="s">
        <v>1087</v>
      </c>
      <c r="F151" s="203">
        <v>4</v>
      </c>
      <c r="G151" s="662">
        <f t="shared" si="9"/>
        <v>949.505</v>
      </c>
      <c r="H151" s="667" cm="1">
        <f t="array" ref="H151">IFERROR(INDEX([4]Comparison!$G$3:$G$312,MATCH(B151&amp;F151,[4]Comparison!$B$3:$B$312&amp;[4]Comparison!$E$3:$E$312,0)),"")</f>
        <v>11394.06</v>
      </c>
      <c r="I151" s="662">
        <f>G151*VLOOKUP(B151,'3.2 Prices and Deflators'!$B$3:$BL$196,58,FALSE)</f>
        <v>2416.1269962989959</v>
      </c>
      <c r="J151" s="662">
        <f t="shared" si="8"/>
        <v>28993.523955587953</v>
      </c>
      <c r="K151" s="423">
        <f>VLOOKUP(B151,'[5]Salaries 2019 WF'!$B$4:$AA$188,26,FALSE)</f>
        <v>1</v>
      </c>
      <c r="L151" s="49"/>
      <c r="O151" s="655" cm="1">
        <f t="array" ref="O151">IFERROR(INDEX([6]Salaries!$P$2:$P$311,MATCH(1,(A151=[6]Salaries!$M$2:$M$311)*(F151=[6]Salaries!$O$2:$O$311),0)),"")</f>
        <v>11394.06</v>
      </c>
    </row>
    <row r="152" spans="1:15" x14ac:dyDescent="0.25">
      <c r="A152" s="197" t="s">
        <v>415</v>
      </c>
      <c r="B152" s="197" t="s">
        <v>650</v>
      </c>
      <c r="C152" s="262">
        <v>5</v>
      </c>
      <c r="D152" s="197"/>
      <c r="E152" s="197" t="s">
        <v>1371</v>
      </c>
      <c r="F152" s="203">
        <v>5</v>
      </c>
      <c r="G152" s="662">
        <f t="shared" si="9"/>
        <v>1425.3041666666668</v>
      </c>
      <c r="H152" s="667" cm="1">
        <f t="array" ref="H152">IFERROR(INDEX([4]Comparison!$G$3:$G$312,MATCH(B152&amp;F152,[4]Comparison!$B$3:$B$312&amp;[4]Comparison!$E$3:$E$312,0)),"")</f>
        <v>17103.650000000001</v>
      </c>
      <c r="I152" s="662">
        <f>G152*VLOOKUP(B152,'3.2 Prices and Deflators'!$B$3:$BL$196,58,FALSE)</f>
        <v>3626.8538607177179</v>
      </c>
      <c r="J152" s="662">
        <f t="shared" si="8"/>
        <v>43522.246328612615</v>
      </c>
      <c r="K152" s="423">
        <f>VLOOKUP(B152,'[5]Salaries 2019 WF'!$B$4:$AA$188,26,FALSE)</f>
        <v>1</v>
      </c>
      <c r="L152" s="49"/>
      <c r="O152" s="655" cm="1">
        <f t="array" ref="O152">IFERROR(INDEX([6]Salaries!$P$2:$P$311,MATCH(1,(A152=[6]Salaries!$M$2:$M$311)*(F152=[6]Salaries!$O$2:$O$311),0)),"")</f>
        <v>17103.650000000001</v>
      </c>
    </row>
    <row r="153" spans="1:15" hidden="1" x14ac:dyDescent="0.25">
      <c r="A153" s="197" t="s">
        <v>416</v>
      </c>
      <c r="B153" s="197" t="s">
        <v>651</v>
      </c>
      <c r="C153" s="262">
        <v>1</v>
      </c>
      <c r="D153" s="197"/>
      <c r="E153" s="197" t="s">
        <v>1368</v>
      </c>
      <c r="F153" s="203">
        <v>1</v>
      </c>
      <c r="G153" s="662"/>
      <c r="H153" s="667" t="str" cm="1">
        <f t="array" ref="H153">IFERROR(INDEX([4]Comparison!$G$3:$G$312,MATCH(B153&amp;F153,[4]Comparison!$B$3:$B$312&amp;[4]Comparison!$E$3:$E$312,0)),"")</f>
        <v/>
      </c>
      <c r="I153" s="662">
        <f>G153*VLOOKUP(B153,'3.2 Prices and Deflators'!$B$3:$BL$196,58,FALSE)</f>
        <v>0</v>
      </c>
      <c r="J153" s="662">
        <f t="shared" si="8"/>
        <v>0</v>
      </c>
      <c r="K153" s="423">
        <f>VLOOKUP(B153,'[5]Salaries 2019 WF'!$B$4:$AA$188,26,FALSE)</f>
        <v>0</v>
      </c>
      <c r="L153" s="49"/>
      <c r="O153" s="655" t="str" cm="1">
        <f t="array" ref="O153">IFERROR(INDEX([6]Salaries!$P$2:$P$311,MATCH(1,(A153=[6]Salaries!$M$2:$M$311)*(F153=[6]Salaries!$O$2:$O$311),0)),"")</f>
        <v/>
      </c>
    </row>
    <row r="154" spans="1:15" hidden="1" x14ac:dyDescent="0.25">
      <c r="A154" s="197" t="s">
        <v>416</v>
      </c>
      <c r="B154" s="197" t="s">
        <v>651</v>
      </c>
      <c r="C154" s="262">
        <v>2</v>
      </c>
      <c r="D154" s="197"/>
      <c r="E154" s="197" t="s">
        <v>1369</v>
      </c>
      <c r="F154" s="203">
        <v>2</v>
      </c>
      <c r="G154" s="662"/>
      <c r="H154" s="667" t="str" cm="1">
        <f t="array" ref="H154">IFERROR(INDEX([4]Comparison!$G$3:$G$312,MATCH(B154&amp;F154,[4]Comparison!$B$3:$B$312&amp;[4]Comparison!$E$3:$E$312,0)),"")</f>
        <v/>
      </c>
      <c r="I154" s="662">
        <f>G154*VLOOKUP(B154,'3.2 Prices and Deflators'!$B$3:$BL$196,58,FALSE)</f>
        <v>0</v>
      </c>
      <c r="J154" s="662">
        <f t="shared" si="8"/>
        <v>0</v>
      </c>
      <c r="K154" s="423">
        <f>VLOOKUP(B154,'[5]Salaries 2019 WF'!$B$4:$AA$188,26,FALSE)</f>
        <v>0</v>
      </c>
      <c r="L154" s="49"/>
      <c r="O154" s="655" t="str" cm="1">
        <f t="array" ref="O154">IFERROR(INDEX([6]Salaries!$P$2:$P$311,MATCH(1,(A154=[6]Salaries!$M$2:$M$311)*(F154=[6]Salaries!$O$2:$O$311),0)),"")</f>
        <v/>
      </c>
    </row>
    <row r="155" spans="1:15" hidden="1" x14ac:dyDescent="0.25">
      <c r="A155" s="197" t="s">
        <v>416</v>
      </c>
      <c r="B155" s="197" t="s">
        <v>651</v>
      </c>
      <c r="C155" s="262">
        <v>3</v>
      </c>
      <c r="D155" s="197"/>
      <c r="E155" s="197" t="s">
        <v>1370</v>
      </c>
      <c r="F155" s="203">
        <v>3</v>
      </c>
      <c r="G155" s="662"/>
      <c r="H155" s="667" t="str" cm="1">
        <f t="array" ref="H155">IFERROR(INDEX([4]Comparison!$G$3:$G$312,MATCH(B155&amp;F155,[4]Comparison!$B$3:$B$312&amp;[4]Comparison!$E$3:$E$312,0)),"")</f>
        <v/>
      </c>
      <c r="I155" s="662">
        <f>G155*VLOOKUP(B155,'3.2 Prices and Deflators'!$B$3:$BL$196,58,FALSE)</f>
        <v>0</v>
      </c>
      <c r="J155" s="662">
        <f t="shared" si="8"/>
        <v>0</v>
      </c>
      <c r="K155" s="423">
        <f>VLOOKUP(B155,'[5]Salaries 2019 WF'!$B$4:$AA$188,26,FALSE)</f>
        <v>0</v>
      </c>
      <c r="L155" s="49"/>
      <c r="O155" s="655" t="str" cm="1">
        <f t="array" ref="O155">IFERROR(INDEX([6]Salaries!$P$2:$P$311,MATCH(1,(A155=[6]Salaries!$M$2:$M$311)*(F155=[6]Salaries!$O$2:$O$311),0)),"")</f>
        <v/>
      </c>
    </row>
    <row r="156" spans="1:15" hidden="1" x14ac:dyDescent="0.25">
      <c r="A156" s="197" t="s">
        <v>416</v>
      </c>
      <c r="B156" s="197" t="s">
        <v>651</v>
      </c>
      <c r="C156" s="262">
        <v>4</v>
      </c>
      <c r="D156" s="197"/>
      <c r="E156" s="197" t="s">
        <v>1087</v>
      </c>
      <c r="F156" s="203">
        <v>4</v>
      </c>
      <c r="G156" s="662"/>
      <c r="H156" s="667" t="str" cm="1">
        <f t="array" ref="H156">IFERROR(INDEX([4]Comparison!$G$3:$G$312,MATCH(B156&amp;F156,[4]Comparison!$B$3:$B$312&amp;[4]Comparison!$E$3:$E$312,0)),"")</f>
        <v/>
      </c>
      <c r="I156" s="662">
        <f>G156*VLOOKUP(B156,'3.2 Prices and Deflators'!$B$3:$BL$196,58,FALSE)</f>
        <v>0</v>
      </c>
      <c r="J156" s="662">
        <f t="shared" si="8"/>
        <v>0</v>
      </c>
      <c r="K156" s="423">
        <f>VLOOKUP(B156,'[5]Salaries 2019 WF'!$B$4:$AA$188,26,FALSE)</f>
        <v>0</v>
      </c>
      <c r="L156" s="49"/>
      <c r="O156" s="655" t="str" cm="1">
        <f t="array" ref="O156">IFERROR(INDEX([6]Salaries!$P$2:$P$311,MATCH(1,(A156=[6]Salaries!$M$2:$M$311)*(F156=[6]Salaries!$O$2:$O$311),0)),"")</f>
        <v/>
      </c>
    </row>
    <row r="157" spans="1:15" hidden="1" x14ac:dyDescent="0.25">
      <c r="A157" s="197" t="s">
        <v>416</v>
      </c>
      <c r="B157" s="197" t="s">
        <v>651</v>
      </c>
      <c r="C157" s="262">
        <v>5</v>
      </c>
      <c r="D157" s="197"/>
      <c r="E157" s="197" t="s">
        <v>1371</v>
      </c>
      <c r="F157" s="203">
        <v>5</v>
      </c>
      <c r="G157" s="662"/>
      <c r="H157" s="667" t="str" cm="1">
        <f t="array" ref="H157">IFERROR(INDEX([4]Comparison!$G$3:$G$312,MATCH(B157&amp;F157,[4]Comparison!$B$3:$B$312&amp;[4]Comparison!$E$3:$E$312,0)),"")</f>
        <v/>
      </c>
      <c r="I157" s="662">
        <f>G157*VLOOKUP(B157,'3.2 Prices and Deflators'!$B$3:$BL$196,58,FALSE)</f>
        <v>0</v>
      </c>
      <c r="J157" s="662">
        <f t="shared" si="8"/>
        <v>0</v>
      </c>
      <c r="K157" s="423">
        <f>VLOOKUP(B157,'[5]Salaries 2019 WF'!$B$4:$AA$188,26,FALSE)</f>
        <v>0</v>
      </c>
      <c r="L157" s="49"/>
      <c r="O157" s="655" t="str" cm="1">
        <f t="array" ref="O157">IFERROR(INDEX([6]Salaries!$P$2:$P$311,MATCH(1,(A157=[6]Salaries!$M$2:$M$311)*(F157=[6]Salaries!$O$2:$O$311),0)),"")</f>
        <v/>
      </c>
    </row>
    <row r="158" spans="1:15" x14ac:dyDescent="0.25">
      <c r="A158" s="197" t="s">
        <v>417</v>
      </c>
      <c r="B158" s="197" t="s">
        <v>652</v>
      </c>
      <c r="C158" s="262">
        <v>1</v>
      </c>
      <c r="D158" s="197"/>
      <c r="E158" s="197" t="s">
        <v>1368</v>
      </c>
      <c r="F158" s="203">
        <v>1</v>
      </c>
      <c r="G158" s="662">
        <f t="shared" ref="G158:G167" si="10">H158/12</f>
        <v>181.11666666666667</v>
      </c>
      <c r="H158" s="667" cm="1">
        <f t="array" ref="H158">IFERROR(INDEX([4]Comparison!$G$3:$G$312,MATCH(B158&amp;F158,[4]Comparison!$B$3:$B$312&amp;[4]Comparison!$E$3:$E$312,0)),"")</f>
        <v>2173.4</v>
      </c>
      <c r="I158" s="662">
        <f>G158*VLOOKUP(B158,'3.2 Prices and Deflators'!$B$3:$BL$196,58,FALSE)</f>
        <v>381.31470487481306</v>
      </c>
      <c r="J158" s="662">
        <f t="shared" si="8"/>
        <v>4575.7764584977567</v>
      </c>
      <c r="K158" s="423">
        <f>VLOOKUP(B158,'[5]Salaries 2019 WF'!$B$4:$AA$188,26,FALSE)</f>
        <v>1</v>
      </c>
      <c r="L158" s="49"/>
      <c r="O158" s="655" cm="1">
        <f t="array" ref="O158">IFERROR(INDEX([6]Salaries!$P$2:$P$311,MATCH(1,(A158=[6]Salaries!$M$2:$M$311)*(F158=[6]Salaries!$O$2:$O$311),0)),"")</f>
        <v>2173.4</v>
      </c>
    </row>
    <row r="159" spans="1:15" x14ac:dyDescent="0.25">
      <c r="A159" s="197" t="s">
        <v>417</v>
      </c>
      <c r="B159" s="197" t="s">
        <v>652</v>
      </c>
      <c r="C159" s="262">
        <v>2</v>
      </c>
      <c r="D159" s="197"/>
      <c r="E159" s="197" t="s">
        <v>1369</v>
      </c>
      <c r="F159" s="203">
        <v>2</v>
      </c>
      <c r="G159" s="662">
        <f t="shared" si="10"/>
        <v>236.16750000000002</v>
      </c>
      <c r="H159" s="667" cm="1">
        <f t="array" ref="H159">IFERROR(INDEX([4]Comparison!$G$3:$G$312,MATCH(B159&amp;F159,[4]Comparison!$B$3:$B$312&amp;[4]Comparison!$E$3:$E$312,0)),"")</f>
        <v>2834.01</v>
      </c>
      <c r="I159" s="662">
        <f>G159*VLOOKUP(B159,'3.2 Prices and Deflators'!$B$3:$BL$196,58,FALSE)</f>
        <v>497.21619893359207</v>
      </c>
      <c r="J159" s="662">
        <f t="shared" si="8"/>
        <v>5966.5943872031048</v>
      </c>
      <c r="K159" s="423">
        <f>VLOOKUP(B159,'[5]Salaries 2019 WF'!$B$4:$AA$188,26,FALSE)</f>
        <v>1</v>
      </c>
      <c r="L159" s="49"/>
      <c r="O159" s="655" cm="1">
        <f t="array" ref="O159">IFERROR(INDEX([6]Salaries!$P$2:$P$311,MATCH(1,(A159=[6]Salaries!$M$2:$M$311)*(F159=[6]Salaries!$O$2:$O$311),0)),"")</f>
        <v>2834.01</v>
      </c>
    </row>
    <row r="160" spans="1:15" x14ac:dyDescent="0.25">
      <c r="A160" s="197" t="s">
        <v>417</v>
      </c>
      <c r="B160" s="197" t="s">
        <v>652</v>
      </c>
      <c r="C160" s="262">
        <v>3</v>
      </c>
      <c r="D160" s="197"/>
      <c r="E160" s="197" t="s">
        <v>1370</v>
      </c>
      <c r="F160" s="203">
        <v>3</v>
      </c>
      <c r="G160" s="662">
        <f t="shared" si="10"/>
        <v>311.79333333333335</v>
      </c>
      <c r="H160" s="667" cm="1">
        <f t="array" ref="H160">IFERROR(INDEX([4]Comparison!$G$3:$G$312,MATCH(B160&amp;F160,[4]Comparison!$B$3:$B$312&amp;[4]Comparison!$E$3:$E$312,0)),"")</f>
        <v>3741.52</v>
      </c>
      <c r="I160" s="662">
        <f>G160*VLOOKUP(B160,'3.2 Prices and Deflators'!$B$3:$BL$196,58,FALSE)</f>
        <v>656.43535225140818</v>
      </c>
      <c r="J160" s="662">
        <f t="shared" si="8"/>
        <v>7877.2242270168981</v>
      </c>
      <c r="K160" s="423">
        <f>VLOOKUP(B160,'[5]Salaries 2019 WF'!$B$4:$AA$188,26,FALSE)</f>
        <v>1</v>
      </c>
      <c r="L160" s="49"/>
      <c r="O160" s="655" cm="1">
        <f t="array" ref="O160">IFERROR(INDEX([6]Salaries!$P$2:$P$311,MATCH(1,(A160=[6]Salaries!$M$2:$M$311)*(F160=[6]Salaries!$O$2:$O$311),0)),"")</f>
        <v>3741.52</v>
      </c>
    </row>
    <row r="161" spans="1:15" x14ac:dyDescent="0.25">
      <c r="A161" s="197" t="s">
        <v>417</v>
      </c>
      <c r="B161" s="197" t="s">
        <v>652</v>
      </c>
      <c r="C161" s="262">
        <v>4</v>
      </c>
      <c r="D161" s="197"/>
      <c r="E161" s="197" t="s">
        <v>1087</v>
      </c>
      <c r="F161" s="203">
        <v>4</v>
      </c>
      <c r="G161" s="662">
        <f t="shared" si="10"/>
        <v>504.83916666666664</v>
      </c>
      <c r="H161" s="667" cm="1">
        <f t="array" ref="H161">IFERROR(INDEX([4]Comparison!$G$3:$G$312,MATCH(B161&amp;F161,[4]Comparison!$B$3:$B$312&amp;[4]Comparison!$E$3:$E$312,0)),"")</f>
        <v>6058.07</v>
      </c>
      <c r="I161" s="662">
        <f>G161*VLOOKUP(B161,'3.2 Prices and Deflators'!$B$3:$BL$196,58,FALSE)</f>
        <v>1062.8651762956467</v>
      </c>
      <c r="J161" s="662">
        <f t="shared" si="8"/>
        <v>12754.38211554776</v>
      </c>
      <c r="K161" s="423">
        <f>VLOOKUP(B161,'[5]Salaries 2019 WF'!$B$4:$AA$188,26,FALSE)</f>
        <v>1</v>
      </c>
      <c r="L161" s="49"/>
      <c r="O161" s="655" cm="1">
        <f t="array" ref="O161">IFERROR(INDEX([6]Salaries!$P$2:$P$311,MATCH(1,(A161=[6]Salaries!$M$2:$M$311)*(F161=[6]Salaries!$O$2:$O$311),0)),"")</f>
        <v>6058.07</v>
      </c>
    </row>
    <row r="162" spans="1:15" x14ac:dyDescent="0.25">
      <c r="A162" s="197" t="s">
        <v>417</v>
      </c>
      <c r="B162" s="197" t="s">
        <v>652</v>
      </c>
      <c r="C162" s="262">
        <v>5</v>
      </c>
      <c r="D162" s="197"/>
      <c r="E162" s="197" t="s">
        <v>1371</v>
      </c>
      <c r="F162" s="203">
        <v>5</v>
      </c>
      <c r="G162" s="662">
        <f t="shared" si="10"/>
        <v>757.81583333333344</v>
      </c>
      <c r="H162" s="667" cm="1">
        <f t="array" ref="H162">IFERROR(INDEX([4]Comparison!$G$3:$G$312,MATCH(B162&amp;F162,[4]Comparison!$B$3:$B$312&amp;[4]Comparison!$E$3:$E$312,0)),"")</f>
        <v>9093.7900000000009</v>
      </c>
      <c r="I162" s="662">
        <f>G162*VLOOKUP(B162,'3.2 Prices and Deflators'!$B$3:$BL$196,58,FALSE)</f>
        <v>1595.4706220868347</v>
      </c>
      <c r="J162" s="662">
        <f t="shared" si="8"/>
        <v>19145.647465042017</v>
      </c>
      <c r="K162" s="423">
        <f>VLOOKUP(B162,'[5]Salaries 2019 WF'!$B$4:$AA$188,26,FALSE)</f>
        <v>1</v>
      </c>
      <c r="L162" s="49"/>
      <c r="O162" s="655" cm="1">
        <f t="array" ref="O162">IFERROR(INDEX([6]Salaries!$P$2:$P$311,MATCH(1,(A162=[6]Salaries!$M$2:$M$311)*(F162=[6]Salaries!$O$2:$O$311),0)),"")</f>
        <v>9093.7900000000009</v>
      </c>
    </row>
    <row r="163" spans="1:15" x14ac:dyDescent="0.25">
      <c r="A163" s="197" t="s">
        <v>418</v>
      </c>
      <c r="B163" s="197" t="s">
        <v>653</v>
      </c>
      <c r="C163" s="262">
        <v>1</v>
      </c>
      <c r="D163" s="197"/>
      <c r="E163" s="197" t="s">
        <v>1368</v>
      </c>
      <c r="F163" s="203">
        <v>1</v>
      </c>
      <c r="G163" s="662">
        <f t="shared" si="10"/>
        <v>242.34416666666667</v>
      </c>
      <c r="H163" s="667" cm="1">
        <f t="array" ref="H163">IFERROR(INDEX([4]Comparison!$G$3:$G$312,MATCH(B163&amp;F163,[4]Comparison!$B$3:$B$312&amp;[4]Comparison!$E$3:$E$312,0)),"")</f>
        <v>2908.13</v>
      </c>
      <c r="I163" s="662">
        <f>G163*VLOOKUP(B163,'3.2 Prices and Deflators'!$B$3:$BL$196,58,FALSE)</f>
        <v>562.33940437294291</v>
      </c>
      <c r="J163" s="662">
        <f t="shared" si="8"/>
        <v>6748.0728524753149</v>
      </c>
      <c r="K163" s="423">
        <f>VLOOKUP(B163,'[5]Salaries 2019 WF'!$B$4:$AA$188,26,FALSE)</f>
        <v>1</v>
      </c>
      <c r="L163" s="49"/>
      <c r="O163" s="655" cm="1">
        <f t="array" ref="O163">IFERROR(INDEX([6]Salaries!$P$2:$P$311,MATCH(1,(A163=[6]Salaries!$M$2:$M$311)*(F163=[6]Salaries!$O$2:$O$311),0)),"")</f>
        <v>2908.13</v>
      </c>
    </row>
    <row r="164" spans="1:15" x14ac:dyDescent="0.25">
      <c r="A164" s="197" t="s">
        <v>418</v>
      </c>
      <c r="B164" s="197" t="s">
        <v>653</v>
      </c>
      <c r="C164" s="262">
        <v>2</v>
      </c>
      <c r="D164" s="197"/>
      <c r="E164" s="197" t="s">
        <v>1369</v>
      </c>
      <c r="F164" s="203">
        <v>2</v>
      </c>
      <c r="G164" s="662">
        <f t="shared" si="10"/>
        <v>316.005</v>
      </c>
      <c r="H164" s="667" cm="1">
        <f t="array" ref="H164">IFERROR(INDEX([4]Comparison!$G$3:$G$312,MATCH(B164&amp;F164,[4]Comparison!$B$3:$B$312&amp;[4]Comparison!$E$3:$E$312,0)),"")</f>
        <v>3792.06</v>
      </c>
      <c r="I164" s="662">
        <f>G164*VLOOKUP(B164,'3.2 Prices and Deflators'!$B$3:$BL$196,58,FALSE)</f>
        <v>733.26321785699463</v>
      </c>
      <c r="J164" s="662">
        <f t="shared" si="8"/>
        <v>8799.1586142839351</v>
      </c>
      <c r="K164" s="423">
        <f>VLOOKUP(B164,'[5]Salaries 2019 WF'!$B$4:$AA$188,26,FALSE)</f>
        <v>1</v>
      </c>
      <c r="L164" s="49"/>
      <c r="O164" s="655" cm="1">
        <f t="array" ref="O164">IFERROR(INDEX([6]Salaries!$P$2:$P$311,MATCH(1,(A164=[6]Salaries!$M$2:$M$311)*(F164=[6]Salaries!$O$2:$O$311),0)),"")</f>
        <v>3792.06</v>
      </c>
    </row>
    <row r="165" spans="1:15" x14ac:dyDescent="0.25">
      <c r="A165" s="197" t="s">
        <v>418</v>
      </c>
      <c r="B165" s="197" t="s">
        <v>653</v>
      </c>
      <c r="C165" s="262">
        <v>3</v>
      </c>
      <c r="D165" s="197"/>
      <c r="E165" s="197" t="s">
        <v>1370</v>
      </c>
      <c r="F165" s="203">
        <v>3</v>
      </c>
      <c r="G165" s="662">
        <f t="shared" si="10"/>
        <v>417.19666666666666</v>
      </c>
      <c r="H165" s="667" cm="1">
        <f t="array" ref="H165">IFERROR(INDEX([4]Comparison!$G$3:$G$312,MATCH(B165&amp;F165,[4]Comparison!$B$3:$B$312&amp;[4]Comparison!$E$3:$E$312,0)),"")</f>
        <v>5006.3599999999997</v>
      </c>
      <c r="I165" s="662">
        <f>G165*VLOOKUP(B165,'3.2 Prices and Deflators'!$B$3:$BL$196,58,FALSE)</f>
        <v>968.07003142105964</v>
      </c>
      <c r="J165" s="662">
        <f t="shared" si="8"/>
        <v>11616.840377052715</v>
      </c>
      <c r="K165" s="423">
        <f>VLOOKUP(B165,'[5]Salaries 2019 WF'!$B$4:$AA$188,26,FALSE)</f>
        <v>1</v>
      </c>
      <c r="L165" s="49"/>
      <c r="O165" s="655" cm="1">
        <f t="array" ref="O165">IFERROR(INDEX([6]Salaries!$P$2:$P$311,MATCH(1,(A165=[6]Salaries!$M$2:$M$311)*(F165=[6]Salaries!$O$2:$O$311),0)),"")</f>
        <v>5006.3599999999997</v>
      </c>
    </row>
    <row r="166" spans="1:15" x14ac:dyDescent="0.25">
      <c r="A166" s="197" t="s">
        <v>418</v>
      </c>
      <c r="B166" s="197" t="s">
        <v>653</v>
      </c>
      <c r="C166" s="262">
        <v>4</v>
      </c>
      <c r="D166" s="197"/>
      <c r="E166" s="197" t="s">
        <v>1087</v>
      </c>
      <c r="F166" s="203">
        <v>4</v>
      </c>
      <c r="G166" s="662">
        <f t="shared" si="10"/>
        <v>675.50333333333333</v>
      </c>
      <c r="H166" s="667" cm="1">
        <f t="array" ref="H166">IFERROR(INDEX([4]Comparison!$G$3:$G$312,MATCH(B166&amp;F166,[4]Comparison!$B$3:$B$312&amp;[4]Comparison!$E$3:$E$312,0)),"")</f>
        <v>8106.04</v>
      </c>
      <c r="I166" s="662">
        <f>G166*VLOOKUP(B166,'3.2 Prices and Deflators'!$B$3:$BL$196,58,FALSE)</f>
        <v>1567.4490842648884</v>
      </c>
      <c r="J166" s="662">
        <f t="shared" si="8"/>
        <v>18809.38901117866</v>
      </c>
      <c r="K166" s="423">
        <f>VLOOKUP(B166,'[5]Salaries 2019 WF'!$B$4:$AA$188,26,FALSE)</f>
        <v>1</v>
      </c>
      <c r="L166" s="49"/>
      <c r="O166" s="655" cm="1">
        <f t="array" ref="O166">IFERROR(INDEX([6]Salaries!$P$2:$P$311,MATCH(1,(A166=[6]Salaries!$M$2:$M$311)*(F166=[6]Salaries!$O$2:$O$311),0)),"")</f>
        <v>8106.04</v>
      </c>
    </row>
    <row r="167" spans="1:15" x14ac:dyDescent="0.25">
      <c r="A167" s="197" t="s">
        <v>418</v>
      </c>
      <c r="B167" s="197" t="s">
        <v>653</v>
      </c>
      <c r="C167" s="262">
        <v>5</v>
      </c>
      <c r="D167" s="197"/>
      <c r="E167" s="197" t="s">
        <v>1371</v>
      </c>
      <c r="F167" s="203">
        <v>5</v>
      </c>
      <c r="G167" s="662">
        <f t="shared" si="10"/>
        <v>1014</v>
      </c>
      <c r="H167" s="667" cm="1">
        <f t="array" ref="H167">IFERROR(INDEX([4]Comparison!$G$3:$G$312,MATCH(B167&amp;F167,[4]Comparison!$B$3:$B$312&amp;[4]Comparison!$E$3:$E$312,0)),"")</f>
        <v>12168</v>
      </c>
      <c r="I167" s="662">
        <f>G167*VLOOKUP(B167,'3.2 Prices and Deflators'!$B$3:$BL$196,58,FALSE)</f>
        <v>2352.902336694016</v>
      </c>
      <c r="J167" s="662">
        <f t="shared" si="8"/>
        <v>28234.82804032819</v>
      </c>
      <c r="K167" s="423">
        <f>VLOOKUP(B167,'[5]Salaries 2019 WF'!$B$4:$AA$188,26,FALSE)</f>
        <v>1</v>
      </c>
      <c r="L167" s="49"/>
      <c r="O167" s="655" cm="1">
        <f t="array" ref="O167">IFERROR(INDEX([6]Salaries!$P$2:$P$311,MATCH(1,(A167=[6]Salaries!$M$2:$M$311)*(F167=[6]Salaries!$O$2:$O$311),0)),"")</f>
        <v>12168</v>
      </c>
    </row>
    <row r="168" spans="1:15" hidden="1" x14ac:dyDescent="0.25">
      <c r="A168" s="197" t="s">
        <v>419</v>
      </c>
      <c r="B168" s="197" t="s">
        <v>654</v>
      </c>
      <c r="C168" s="262">
        <v>1</v>
      </c>
      <c r="D168" s="197"/>
      <c r="E168" s="197" t="s">
        <v>1368</v>
      </c>
      <c r="F168" s="203">
        <v>1</v>
      </c>
      <c r="G168" s="662"/>
      <c r="H168" s="667" t="str" cm="1">
        <f t="array" ref="H168">IFERROR(INDEX([4]Comparison!$G$3:$G$312,MATCH(B168&amp;F168,[4]Comparison!$B$3:$B$312&amp;[4]Comparison!$E$3:$E$312,0)),"")</f>
        <v/>
      </c>
      <c r="I168" s="662">
        <f>G168*VLOOKUP(B168,'3.2 Prices and Deflators'!$B$3:$BL$196,58,FALSE)</f>
        <v>0</v>
      </c>
      <c r="J168" s="662">
        <f t="shared" si="8"/>
        <v>0</v>
      </c>
      <c r="K168" s="423">
        <f>VLOOKUP(B168,'[5]Salaries 2019 WF'!$B$4:$AA$188,26,FALSE)</f>
        <v>0</v>
      </c>
      <c r="L168" s="49"/>
      <c r="O168" s="655" t="str" cm="1">
        <f t="array" ref="O168">IFERROR(INDEX([6]Salaries!$P$2:$P$311,MATCH(1,(A168=[6]Salaries!$M$2:$M$311)*(F168=[6]Salaries!$O$2:$O$311),0)),"")</f>
        <v/>
      </c>
    </row>
    <row r="169" spans="1:15" hidden="1" x14ac:dyDescent="0.25">
      <c r="A169" s="197" t="s">
        <v>419</v>
      </c>
      <c r="B169" s="197" t="s">
        <v>654</v>
      </c>
      <c r="C169" s="262">
        <v>2</v>
      </c>
      <c r="D169" s="197"/>
      <c r="E169" s="197" t="s">
        <v>1369</v>
      </c>
      <c r="F169" s="203">
        <v>2</v>
      </c>
      <c r="G169" s="662"/>
      <c r="H169" s="667" t="str" cm="1">
        <f t="array" ref="H169">IFERROR(INDEX([4]Comparison!$G$3:$G$312,MATCH(B169&amp;F169,[4]Comparison!$B$3:$B$312&amp;[4]Comparison!$E$3:$E$312,0)),"")</f>
        <v/>
      </c>
      <c r="I169" s="662">
        <f>G169*VLOOKUP(B169,'3.2 Prices and Deflators'!$B$3:$BL$196,58,FALSE)</f>
        <v>0</v>
      </c>
      <c r="J169" s="662">
        <f t="shared" si="8"/>
        <v>0</v>
      </c>
      <c r="K169" s="423">
        <f>VLOOKUP(B169,'[5]Salaries 2019 WF'!$B$4:$AA$188,26,FALSE)</f>
        <v>0</v>
      </c>
      <c r="L169" s="49"/>
      <c r="O169" s="655" t="str" cm="1">
        <f t="array" ref="O169">IFERROR(INDEX([6]Salaries!$P$2:$P$311,MATCH(1,(A169=[6]Salaries!$M$2:$M$311)*(F169=[6]Salaries!$O$2:$O$311),0)),"")</f>
        <v/>
      </c>
    </row>
    <row r="170" spans="1:15" hidden="1" x14ac:dyDescent="0.25">
      <c r="A170" s="197" t="s">
        <v>419</v>
      </c>
      <c r="B170" s="197" t="s">
        <v>654</v>
      </c>
      <c r="C170" s="262">
        <v>3</v>
      </c>
      <c r="D170" s="197"/>
      <c r="E170" s="197" t="s">
        <v>1370</v>
      </c>
      <c r="F170" s="203">
        <v>3</v>
      </c>
      <c r="G170" s="662"/>
      <c r="H170" s="667" t="str" cm="1">
        <f t="array" ref="H170">IFERROR(INDEX([4]Comparison!$G$3:$G$312,MATCH(B170&amp;F170,[4]Comparison!$B$3:$B$312&amp;[4]Comparison!$E$3:$E$312,0)),"")</f>
        <v/>
      </c>
      <c r="I170" s="662">
        <f>G170*VLOOKUP(B170,'3.2 Prices and Deflators'!$B$3:$BL$196,58,FALSE)</f>
        <v>0</v>
      </c>
      <c r="J170" s="662">
        <f t="shared" si="8"/>
        <v>0</v>
      </c>
      <c r="K170" s="423">
        <f>VLOOKUP(B170,'[5]Salaries 2019 WF'!$B$4:$AA$188,26,FALSE)</f>
        <v>0</v>
      </c>
      <c r="L170" s="49"/>
      <c r="O170" s="655" t="str" cm="1">
        <f t="array" ref="O170">IFERROR(INDEX([6]Salaries!$P$2:$P$311,MATCH(1,(A170=[6]Salaries!$M$2:$M$311)*(F170=[6]Salaries!$O$2:$O$311),0)),"")</f>
        <v/>
      </c>
    </row>
    <row r="171" spans="1:15" hidden="1" x14ac:dyDescent="0.25">
      <c r="A171" s="197" t="s">
        <v>419</v>
      </c>
      <c r="B171" s="197" t="s">
        <v>654</v>
      </c>
      <c r="C171" s="262">
        <v>4</v>
      </c>
      <c r="D171" s="197"/>
      <c r="E171" s="197" t="s">
        <v>1087</v>
      </c>
      <c r="F171" s="203">
        <v>4</v>
      </c>
      <c r="G171" s="662"/>
      <c r="H171" s="667" t="str" cm="1">
        <f t="array" ref="H171">IFERROR(INDEX([4]Comparison!$G$3:$G$312,MATCH(B171&amp;F171,[4]Comparison!$B$3:$B$312&amp;[4]Comparison!$E$3:$E$312,0)),"")</f>
        <v/>
      </c>
      <c r="I171" s="662">
        <f>G171*VLOOKUP(B171,'3.2 Prices and Deflators'!$B$3:$BL$196,58,FALSE)</f>
        <v>0</v>
      </c>
      <c r="J171" s="662">
        <f t="shared" si="8"/>
        <v>0</v>
      </c>
      <c r="K171" s="423">
        <f>VLOOKUP(B171,'[5]Salaries 2019 WF'!$B$4:$AA$188,26,FALSE)</f>
        <v>0</v>
      </c>
      <c r="L171" s="49"/>
      <c r="O171" s="655" t="str" cm="1">
        <f t="array" ref="O171">IFERROR(INDEX([6]Salaries!$P$2:$P$311,MATCH(1,(A171=[6]Salaries!$M$2:$M$311)*(F171=[6]Salaries!$O$2:$O$311),0)),"")</f>
        <v/>
      </c>
    </row>
    <row r="172" spans="1:15" hidden="1" x14ac:dyDescent="0.25">
      <c r="A172" s="197" t="s">
        <v>419</v>
      </c>
      <c r="B172" s="197" t="s">
        <v>654</v>
      </c>
      <c r="C172" s="262">
        <v>5</v>
      </c>
      <c r="D172" s="197"/>
      <c r="E172" s="197" t="s">
        <v>1371</v>
      </c>
      <c r="F172" s="203">
        <v>5</v>
      </c>
      <c r="G172" s="662"/>
      <c r="H172" s="667" t="str" cm="1">
        <f t="array" ref="H172">IFERROR(INDEX([4]Comparison!$G$3:$G$312,MATCH(B172&amp;F172,[4]Comparison!$B$3:$B$312&amp;[4]Comparison!$E$3:$E$312,0)),"")</f>
        <v/>
      </c>
      <c r="I172" s="662">
        <f>G172*VLOOKUP(B172,'3.2 Prices and Deflators'!$B$3:$BL$196,58,FALSE)</f>
        <v>0</v>
      </c>
      <c r="J172" s="662">
        <f t="shared" si="8"/>
        <v>0</v>
      </c>
      <c r="K172" s="423">
        <f>VLOOKUP(B172,'[5]Salaries 2019 WF'!$B$4:$AA$188,26,FALSE)</f>
        <v>0</v>
      </c>
      <c r="L172" s="49"/>
      <c r="O172" s="655" t="str" cm="1">
        <f t="array" ref="O172">IFERROR(INDEX([6]Salaries!$P$2:$P$311,MATCH(1,(A172=[6]Salaries!$M$2:$M$311)*(F172=[6]Salaries!$O$2:$O$311),0)),"")</f>
        <v/>
      </c>
    </row>
    <row r="173" spans="1:15" x14ac:dyDescent="0.25">
      <c r="A173" s="197" t="s">
        <v>420</v>
      </c>
      <c r="B173" s="197" t="s">
        <v>655</v>
      </c>
      <c r="C173" s="262">
        <v>1</v>
      </c>
      <c r="D173" s="197"/>
      <c r="E173" s="197" t="s">
        <v>1368</v>
      </c>
      <c r="F173" s="203">
        <v>1</v>
      </c>
      <c r="G173" s="662">
        <f t="shared" ref="G173:G182" si="11">H173/12</f>
        <v>458.27705183520516</v>
      </c>
      <c r="H173" s="667" cm="1">
        <f t="array" ref="H173">IFERROR(INDEX([4]Comparison!$G$3:$G$312,MATCH(B173&amp;F173,[4]Comparison!$B$3:$B$312&amp;[4]Comparison!$E$3:$E$312,0)),"")</f>
        <v>5499.3246220224619</v>
      </c>
      <c r="I173" s="662">
        <f>G173*VLOOKUP(B173,'3.2 Prices and Deflators'!$B$3:$BL$196,58,FALSE)</f>
        <v>752.36082626702455</v>
      </c>
      <c r="J173" s="662">
        <f t="shared" si="8"/>
        <v>9028.3299152042946</v>
      </c>
      <c r="K173" s="423">
        <f>VLOOKUP(B173,'[5]Salaries 2019 WF'!$B$4:$AA$188,26,FALSE)</f>
        <v>1</v>
      </c>
      <c r="L173" s="49"/>
      <c r="O173" s="655" cm="1">
        <f t="array" ref="O173">IFERROR(INDEX([6]Salaries!$P$2:$P$311,MATCH(1,(A173=[6]Salaries!$M$2:$M$311)*(F173=[6]Salaries!$O$2:$O$311),0)),"")</f>
        <v>3713.87</v>
      </c>
    </row>
    <row r="174" spans="1:15" x14ac:dyDescent="0.25">
      <c r="A174" s="197" t="s">
        <v>420</v>
      </c>
      <c r="B174" s="197" t="s">
        <v>655</v>
      </c>
      <c r="C174" s="262">
        <v>2</v>
      </c>
      <c r="D174" s="197"/>
      <c r="E174" s="197" t="s">
        <v>1369</v>
      </c>
      <c r="F174" s="203">
        <v>2</v>
      </c>
      <c r="G174" s="662">
        <f t="shared" si="11"/>
        <v>766.51252395351878</v>
      </c>
      <c r="H174" s="667" cm="1">
        <f t="array" ref="H174">IFERROR(INDEX([4]Comparison!$G$3:$G$312,MATCH(B174&amp;F174,[4]Comparison!$B$3:$B$312&amp;[4]Comparison!$E$3:$E$312,0)),"")</f>
        <v>9198.1502874422258</v>
      </c>
      <c r="I174" s="662">
        <f>G174*VLOOKUP(B174,'3.2 Prices and Deflators'!$B$3:$BL$196,58,FALSE)</f>
        <v>1258.3959715117244</v>
      </c>
      <c r="J174" s="662">
        <f t="shared" si="8"/>
        <v>15100.751658140693</v>
      </c>
      <c r="K174" s="423">
        <f>VLOOKUP(B174,'[5]Salaries 2019 WF'!$B$4:$AA$188,26,FALSE)</f>
        <v>1</v>
      </c>
      <c r="L174" s="49"/>
      <c r="O174" s="655" cm="1">
        <f t="array" ref="O174">IFERROR(INDEX([6]Salaries!$P$2:$P$311,MATCH(1,(A174=[6]Salaries!$M$2:$M$311)*(F174=[6]Salaries!$O$2:$O$311),0)),"")</f>
        <v>4842.71</v>
      </c>
    </row>
    <row r="175" spans="1:15" x14ac:dyDescent="0.25">
      <c r="A175" s="197" t="s">
        <v>420</v>
      </c>
      <c r="B175" s="197" t="s">
        <v>655</v>
      </c>
      <c r="C175" s="262">
        <v>3</v>
      </c>
      <c r="D175" s="197"/>
      <c r="E175" s="197" t="s">
        <v>1370</v>
      </c>
      <c r="F175" s="203">
        <v>3</v>
      </c>
      <c r="G175" s="662">
        <f t="shared" si="11"/>
        <v>988.44974060657376</v>
      </c>
      <c r="H175" s="667" cm="1">
        <f t="array" ref="H175">IFERROR(INDEX([4]Comparison!$G$3:$G$312,MATCH(B175&amp;F175,[4]Comparison!$B$3:$B$312&amp;[4]Comparison!$E$3:$E$312,0)),"")</f>
        <v>11861.396887278885</v>
      </c>
      <c r="I175" s="662">
        <f>G175*VLOOKUP(B175,'3.2 Prices and Deflators'!$B$3:$BL$196,58,FALSE)</f>
        <v>1622.7538790958474</v>
      </c>
      <c r="J175" s="662">
        <f t="shared" si="8"/>
        <v>19473.046549150167</v>
      </c>
      <c r="K175" s="423">
        <f>VLOOKUP(B175,'[5]Salaries 2019 WF'!$B$4:$AA$188,26,FALSE)</f>
        <v>1</v>
      </c>
      <c r="L175" s="49"/>
      <c r="O175" s="655" cm="1">
        <f t="array" ref="O175">IFERROR(INDEX([6]Salaries!$P$2:$P$311,MATCH(1,(A175=[6]Salaries!$M$2:$M$311)*(F175=[6]Salaries!$O$2:$O$311),0)),"")</f>
        <v>6393.45</v>
      </c>
    </row>
    <row r="176" spans="1:15" x14ac:dyDescent="0.25">
      <c r="A176" s="197" t="s">
        <v>420</v>
      </c>
      <c r="B176" s="197" t="s">
        <v>655</v>
      </c>
      <c r="C176" s="262">
        <v>4</v>
      </c>
      <c r="D176" s="197"/>
      <c r="E176" s="197" t="s">
        <v>1087</v>
      </c>
      <c r="F176" s="203">
        <v>4</v>
      </c>
      <c r="G176" s="662">
        <f t="shared" si="11"/>
        <v>1582.2912911421615</v>
      </c>
      <c r="H176" s="667" cm="1">
        <f t="array" ref="H176">IFERROR(INDEX([4]Comparison!$G$3:$G$312,MATCH(B176&amp;F176,[4]Comparison!$B$3:$B$312&amp;[4]Comparison!$E$3:$E$312,0)),"")</f>
        <v>18987.495493705937</v>
      </c>
      <c r="I176" s="662">
        <f>G176*VLOOKUP(B176,'3.2 Prices and Deflators'!$B$3:$BL$196,58,FALSE)</f>
        <v>2597.6731290200341</v>
      </c>
      <c r="J176" s="662">
        <f t="shared" si="8"/>
        <v>31172.07754824041</v>
      </c>
      <c r="K176" s="423">
        <f>VLOOKUP(B176,'[5]Salaries 2019 WF'!$B$4:$AA$188,26,FALSE)</f>
        <v>1</v>
      </c>
      <c r="L176" s="49"/>
      <c r="O176" s="655" cm="1">
        <f t="array" ref="O176">IFERROR(INDEX([6]Salaries!$P$2:$P$311,MATCH(1,(A176=[6]Salaries!$M$2:$M$311)*(F176=[6]Salaries!$O$2:$O$311),0)),"")</f>
        <v>10351.950000000001</v>
      </c>
    </row>
    <row r="177" spans="1:15" x14ac:dyDescent="0.25">
      <c r="A177" s="197" t="s">
        <v>420</v>
      </c>
      <c r="B177" s="197" t="s">
        <v>655</v>
      </c>
      <c r="C177" s="262">
        <v>5</v>
      </c>
      <c r="D177" s="197"/>
      <c r="E177" s="197" t="s">
        <v>1371</v>
      </c>
      <c r="F177" s="203">
        <v>5</v>
      </c>
      <c r="G177" s="662"/>
      <c r="H177" s="667" t="str" cm="1">
        <f t="array" ref="H177">IFERROR(INDEX([4]Comparison!$G$3:$G$312,MATCH(B177&amp;F177,[4]Comparison!$B$3:$B$312&amp;[4]Comparison!$E$3:$E$312,0)),"")</f>
        <v/>
      </c>
      <c r="I177" s="662">
        <f>G177*VLOOKUP(B177,'3.2 Prices and Deflators'!$B$3:$BL$196,58,FALSE)</f>
        <v>0</v>
      </c>
      <c r="J177" s="662">
        <f t="shared" si="8"/>
        <v>0</v>
      </c>
      <c r="K177" s="423">
        <f>VLOOKUP(B177,'[5]Salaries 2019 WF'!$B$4:$AA$188,26,FALSE)</f>
        <v>1</v>
      </c>
      <c r="L177" s="49"/>
      <c r="O177" s="655" cm="1">
        <f t="array" ref="O177">IFERROR(INDEX([6]Salaries!$P$2:$P$311,MATCH(1,(A177=[6]Salaries!$M$2:$M$311)*(F177=[6]Salaries!$O$2:$O$311),0)),"")</f>
        <v>15539.34</v>
      </c>
    </row>
    <row r="178" spans="1:15" x14ac:dyDescent="0.25">
      <c r="A178" s="197" t="s">
        <v>421</v>
      </c>
      <c r="B178" s="197" t="s">
        <v>656</v>
      </c>
      <c r="C178" s="262">
        <v>1</v>
      </c>
      <c r="D178" s="197"/>
      <c r="E178" s="197" t="s">
        <v>1368</v>
      </c>
      <c r="F178" s="203">
        <v>1</v>
      </c>
      <c r="G178" s="662">
        <f t="shared" si="11"/>
        <v>443.42583333333329</v>
      </c>
      <c r="H178" s="667" cm="1">
        <f t="array" ref="H178">IFERROR(INDEX([4]Comparison!$G$3:$G$312,MATCH(B178&amp;F178,[4]Comparison!$B$3:$B$312&amp;[4]Comparison!$E$3:$E$312,0)),"")</f>
        <v>5321.11</v>
      </c>
      <c r="I178" s="662">
        <f>G178*VLOOKUP(B178,'3.2 Prices and Deflators'!$B$3:$BL$196,58,FALSE)</f>
        <v>1082.7653852969759</v>
      </c>
      <c r="J178" s="662">
        <f t="shared" si="8"/>
        <v>12993.184623563709</v>
      </c>
      <c r="K178" s="423">
        <f>VLOOKUP(B178,'[5]Salaries 2019 WF'!$B$4:$AA$188,26,FALSE)</f>
        <v>1</v>
      </c>
      <c r="L178" s="49"/>
      <c r="O178" s="655" cm="1">
        <f t="array" ref="O178">IFERROR(INDEX([6]Salaries!$P$2:$P$311,MATCH(1,(A178=[6]Salaries!$M$2:$M$311)*(F178=[6]Salaries!$O$2:$O$311),0)),"")</f>
        <v>5321.11</v>
      </c>
    </row>
    <row r="179" spans="1:15" x14ac:dyDescent="0.25">
      <c r="A179" s="197" t="s">
        <v>421</v>
      </c>
      <c r="B179" s="197" t="s">
        <v>656</v>
      </c>
      <c r="C179" s="262">
        <v>2</v>
      </c>
      <c r="D179" s="197"/>
      <c r="E179" s="197" t="s">
        <v>1369</v>
      </c>
      <c r="F179" s="203">
        <v>2</v>
      </c>
      <c r="G179" s="662">
        <f t="shared" si="11"/>
        <v>578.20666666666659</v>
      </c>
      <c r="H179" s="667" cm="1">
        <f t="array" ref="H179">IFERROR(INDEX([4]Comparison!$G$3:$G$312,MATCH(B179&amp;F179,[4]Comparison!$B$3:$B$312&amp;[4]Comparison!$E$3:$E$312,0)),"")</f>
        <v>6938.48</v>
      </c>
      <c r="I179" s="662">
        <f>G179*VLOOKUP(B179,'3.2 Prices and Deflators'!$B$3:$BL$196,58,FALSE)</f>
        <v>1411.8757121306196</v>
      </c>
      <c r="J179" s="662">
        <f t="shared" si="8"/>
        <v>16942.508545567434</v>
      </c>
      <c r="K179" s="423">
        <f>VLOOKUP(B179,'[5]Salaries 2019 WF'!$B$4:$AA$188,26,FALSE)</f>
        <v>1</v>
      </c>
      <c r="L179" s="49"/>
      <c r="O179" s="655" cm="1">
        <f t="array" ref="O179">IFERROR(INDEX([6]Salaries!$P$2:$P$311,MATCH(1,(A179=[6]Salaries!$M$2:$M$311)*(F179=[6]Salaries!$O$2:$O$311),0)),"")</f>
        <v>6938.48</v>
      </c>
    </row>
    <row r="180" spans="1:15" x14ac:dyDescent="0.25">
      <c r="A180" s="197" t="s">
        <v>421</v>
      </c>
      <c r="B180" s="197" t="s">
        <v>656</v>
      </c>
      <c r="C180" s="262">
        <v>3</v>
      </c>
      <c r="D180" s="197"/>
      <c r="E180" s="197" t="s">
        <v>1370</v>
      </c>
      <c r="F180" s="203">
        <v>3</v>
      </c>
      <c r="G180" s="662">
        <f t="shared" si="11"/>
        <v>763.36083333333329</v>
      </c>
      <c r="H180" s="667" cm="1">
        <f t="array" ref="H180">IFERROR(INDEX([4]Comparison!$G$3:$G$312,MATCH(B180&amp;F180,[4]Comparison!$B$3:$B$312&amp;[4]Comparison!$E$3:$E$312,0)),"")</f>
        <v>9160.33</v>
      </c>
      <c r="I180" s="662">
        <f>G180*VLOOKUP(B180,'3.2 Prices and Deflators'!$B$3:$BL$196,58,FALSE)</f>
        <v>1863.9885741691955</v>
      </c>
      <c r="J180" s="662">
        <f t="shared" si="8"/>
        <v>22367.862890030345</v>
      </c>
      <c r="K180" s="423">
        <f>VLOOKUP(B180,'[5]Salaries 2019 WF'!$B$4:$AA$188,26,FALSE)</f>
        <v>1</v>
      </c>
      <c r="L180" s="49"/>
      <c r="O180" s="655" cm="1">
        <f t="array" ref="O180">IFERROR(INDEX([6]Salaries!$P$2:$P$311,MATCH(1,(A180=[6]Salaries!$M$2:$M$311)*(F180=[6]Salaries!$O$2:$O$311),0)),"")</f>
        <v>9160.33</v>
      </c>
    </row>
    <row r="181" spans="1:15" x14ac:dyDescent="0.25">
      <c r="A181" s="197" t="s">
        <v>421</v>
      </c>
      <c r="B181" s="197" t="s">
        <v>656</v>
      </c>
      <c r="C181" s="262">
        <v>4</v>
      </c>
      <c r="D181" s="197"/>
      <c r="E181" s="197" t="s">
        <v>1087</v>
      </c>
      <c r="F181" s="203">
        <v>4</v>
      </c>
      <c r="G181" s="662">
        <f t="shared" si="11"/>
        <v>1235.9941666666666</v>
      </c>
      <c r="H181" s="667" cm="1">
        <f t="array" ref="H181">IFERROR(INDEX([4]Comparison!$G$3:$G$312,MATCH(B181&amp;F181,[4]Comparison!$B$3:$B$312&amp;[4]Comparison!$E$3:$E$312,0)),"")</f>
        <v>14831.93</v>
      </c>
      <c r="I181" s="662">
        <f>G181*VLOOKUP(B181,'3.2 Prices and Deflators'!$B$3:$BL$196,58,FALSE)</f>
        <v>3018.0733721249471</v>
      </c>
      <c r="J181" s="662">
        <f t="shared" si="8"/>
        <v>36216.880465499366</v>
      </c>
      <c r="K181" s="423">
        <f>VLOOKUP(B181,'[5]Salaries 2019 WF'!$B$4:$AA$188,26,FALSE)</f>
        <v>1</v>
      </c>
      <c r="L181" s="49"/>
      <c r="O181" s="655" cm="1">
        <f t="array" ref="O181">IFERROR(INDEX([6]Salaries!$P$2:$P$311,MATCH(1,(A181=[6]Salaries!$M$2:$M$311)*(F181=[6]Salaries!$O$2:$O$311),0)),"")</f>
        <v>14831.93</v>
      </c>
    </row>
    <row r="182" spans="1:15" x14ac:dyDescent="0.25">
      <c r="A182" s="197" t="s">
        <v>421</v>
      </c>
      <c r="B182" s="197" t="s">
        <v>656</v>
      </c>
      <c r="C182" s="262">
        <v>5</v>
      </c>
      <c r="D182" s="197"/>
      <c r="E182" s="197" t="s">
        <v>1371</v>
      </c>
      <c r="F182" s="203">
        <v>5</v>
      </c>
      <c r="G182" s="662">
        <f t="shared" si="11"/>
        <v>1855.3541666666667</v>
      </c>
      <c r="H182" s="667" cm="1">
        <f t="array" ref="H182">IFERROR(INDEX([4]Comparison!$G$3:$G$312,MATCH(B182&amp;F182,[4]Comparison!$B$3:$B$312&amp;[4]Comparison!$E$3:$E$312,0)),"")</f>
        <v>22264.25</v>
      </c>
      <c r="I182" s="662">
        <f>G182*VLOOKUP(B182,'3.2 Prices and Deflators'!$B$3:$BL$196,58,FALSE)</f>
        <v>4530.4380532629848</v>
      </c>
      <c r="J182" s="662">
        <f t="shared" si="8"/>
        <v>54365.256639155821</v>
      </c>
      <c r="K182" s="423">
        <f>VLOOKUP(B182,'[5]Salaries 2019 WF'!$B$4:$AA$188,26,FALSE)</f>
        <v>1</v>
      </c>
      <c r="L182" s="49"/>
      <c r="O182" s="655" cm="1">
        <f t="array" ref="O182">IFERROR(INDEX([6]Salaries!$P$2:$P$311,MATCH(1,(A182=[6]Salaries!$M$2:$M$311)*(F182=[6]Salaries!$O$2:$O$311),0)),"")</f>
        <v>22264.25</v>
      </c>
    </row>
    <row r="183" spans="1:15" hidden="1" x14ac:dyDescent="0.25">
      <c r="A183" s="197" t="s">
        <v>422</v>
      </c>
      <c r="B183" s="197" t="s">
        <v>657</v>
      </c>
      <c r="C183" s="262">
        <v>1</v>
      </c>
      <c r="D183" s="197"/>
      <c r="E183" s="197" t="s">
        <v>1368</v>
      </c>
      <c r="F183" s="203">
        <v>1</v>
      </c>
      <c r="G183" s="662"/>
      <c r="H183" s="667" t="str" cm="1">
        <f t="array" ref="H183">IFERROR(INDEX([4]Comparison!$G$3:$G$312,MATCH(B183&amp;F183,[4]Comparison!$B$3:$B$312&amp;[4]Comparison!$E$3:$E$312,0)),"")</f>
        <v/>
      </c>
      <c r="I183" s="662">
        <f>G183*VLOOKUP(B183,'3.2 Prices and Deflators'!$B$3:$BL$196,58,FALSE)</f>
        <v>0</v>
      </c>
      <c r="J183" s="662">
        <f t="shared" si="8"/>
        <v>0</v>
      </c>
      <c r="K183" s="423">
        <f>VLOOKUP(B183,'[5]Salaries 2019 WF'!$B$4:$AA$188,26,FALSE)</f>
        <v>0</v>
      </c>
      <c r="L183" s="49"/>
      <c r="O183" s="655" t="str" cm="1">
        <f t="array" ref="O183">IFERROR(INDEX([6]Salaries!$P$2:$P$311,MATCH(1,(A183=[6]Salaries!$M$2:$M$311)*(F183=[6]Salaries!$O$2:$O$311),0)),"")</f>
        <v/>
      </c>
    </row>
    <row r="184" spans="1:15" hidden="1" x14ac:dyDescent="0.25">
      <c r="A184" s="197" t="s">
        <v>422</v>
      </c>
      <c r="B184" s="197" t="s">
        <v>657</v>
      </c>
      <c r="C184" s="262">
        <v>2</v>
      </c>
      <c r="D184" s="197"/>
      <c r="E184" s="197" t="s">
        <v>1369</v>
      </c>
      <c r="F184" s="203">
        <v>2</v>
      </c>
      <c r="G184" s="662"/>
      <c r="H184" s="667" t="str" cm="1">
        <f t="array" ref="H184">IFERROR(INDEX([4]Comparison!$G$3:$G$312,MATCH(B184&amp;F184,[4]Comparison!$B$3:$B$312&amp;[4]Comparison!$E$3:$E$312,0)),"")</f>
        <v/>
      </c>
      <c r="I184" s="662">
        <f>G184*VLOOKUP(B184,'3.2 Prices and Deflators'!$B$3:$BL$196,58,FALSE)</f>
        <v>0</v>
      </c>
      <c r="J184" s="662">
        <f t="shared" si="8"/>
        <v>0</v>
      </c>
      <c r="K184" s="423">
        <f>VLOOKUP(B184,'[5]Salaries 2019 WF'!$B$4:$AA$188,26,FALSE)</f>
        <v>0</v>
      </c>
      <c r="L184" s="49"/>
      <c r="O184" s="655" t="str" cm="1">
        <f t="array" ref="O184">IFERROR(INDEX([6]Salaries!$P$2:$P$311,MATCH(1,(A184=[6]Salaries!$M$2:$M$311)*(F184=[6]Salaries!$O$2:$O$311),0)),"")</f>
        <v/>
      </c>
    </row>
    <row r="185" spans="1:15" hidden="1" x14ac:dyDescent="0.25">
      <c r="A185" s="197" t="s">
        <v>422</v>
      </c>
      <c r="B185" s="197" t="s">
        <v>657</v>
      </c>
      <c r="C185" s="262">
        <v>3</v>
      </c>
      <c r="D185" s="197"/>
      <c r="E185" s="197" t="s">
        <v>1370</v>
      </c>
      <c r="F185" s="203">
        <v>3</v>
      </c>
      <c r="G185" s="662"/>
      <c r="H185" s="667" t="str" cm="1">
        <f t="array" ref="H185">IFERROR(INDEX([4]Comparison!$G$3:$G$312,MATCH(B185&amp;F185,[4]Comparison!$B$3:$B$312&amp;[4]Comparison!$E$3:$E$312,0)),"")</f>
        <v/>
      </c>
      <c r="I185" s="662">
        <f>G185*VLOOKUP(B185,'3.2 Prices and Deflators'!$B$3:$BL$196,58,FALSE)</f>
        <v>0</v>
      </c>
      <c r="J185" s="662">
        <f t="shared" si="8"/>
        <v>0</v>
      </c>
      <c r="K185" s="423">
        <f>VLOOKUP(B185,'[5]Salaries 2019 WF'!$B$4:$AA$188,26,FALSE)</f>
        <v>0</v>
      </c>
      <c r="L185" s="49"/>
      <c r="O185" s="655" t="str" cm="1">
        <f t="array" ref="O185">IFERROR(INDEX([6]Salaries!$P$2:$P$311,MATCH(1,(A185=[6]Salaries!$M$2:$M$311)*(F185=[6]Salaries!$O$2:$O$311),0)),"")</f>
        <v/>
      </c>
    </row>
    <row r="186" spans="1:15" hidden="1" x14ac:dyDescent="0.25">
      <c r="A186" s="197" t="s">
        <v>422</v>
      </c>
      <c r="B186" s="197" t="s">
        <v>657</v>
      </c>
      <c r="C186" s="262">
        <v>4</v>
      </c>
      <c r="D186" s="197"/>
      <c r="E186" s="197" t="s">
        <v>1087</v>
      </c>
      <c r="F186" s="203">
        <v>4</v>
      </c>
      <c r="G186" s="662"/>
      <c r="H186" s="667" t="str" cm="1">
        <f t="array" ref="H186">IFERROR(INDEX([4]Comparison!$G$3:$G$312,MATCH(B186&amp;F186,[4]Comparison!$B$3:$B$312&amp;[4]Comparison!$E$3:$E$312,0)),"")</f>
        <v/>
      </c>
      <c r="I186" s="662">
        <f>G186*VLOOKUP(B186,'3.2 Prices and Deflators'!$B$3:$BL$196,58,FALSE)</f>
        <v>0</v>
      </c>
      <c r="J186" s="662">
        <f t="shared" si="8"/>
        <v>0</v>
      </c>
      <c r="K186" s="423">
        <f>VLOOKUP(B186,'[5]Salaries 2019 WF'!$B$4:$AA$188,26,FALSE)</f>
        <v>0</v>
      </c>
      <c r="L186" s="49"/>
      <c r="O186" s="655" t="str" cm="1">
        <f t="array" ref="O186">IFERROR(INDEX([6]Salaries!$P$2:$P$311,MATCH(1,(A186=[6]Salaries!$M$2:$M$311)*(F186=[6]Salaries!$O$2:$O$311),0)),"")</f>
        <v/>
      </c>
    </row>
    <row r="187" spans="1:15" hidden="1" x14ac:dyDescent="0.25">
      <c r="A187" s="197" t="s">
        <v>422</v>
      </c>
      <c r="B187" s="197" t="s">
        <v>657</v>
      </c>
      <c r="C187" s="262">
        <v>5</v>
      </c>
      <c r="D187" s="197"/>
      <c r="E187" s="197" t="s">
        <v>1371</v>
      </c>
      <c r="F187" s="203">
        <v>5</v>
      </c>
      <c r="G187" s="662"/>
      <c r="H187" s="667" t="str" cm="1">
        <f t="array" ref="H187">IFERROR(INDEX([4]Comparison!$G$3:$G$312,MATCH(B187&amp;F187,[4]Comparison!$B$3:$B$312&amp;[4]Comparison!$E$3:$E$312,0)),"")</f>
        <v/>
      </c>
      <c r="I187" s="662">
        <f>G187*VLOOKUP(B187,'3.2 Prices and Deflators'!$B$3:$BL$196,58,FALSE)</f>
        <v>0</v>
      </c>
      <c r="J187" s="662">
        <f t="shared" si="8"/>
        <v>0</v>
      </c>
      <c r="K187" s="423">
        <f>VLOOKUP(B187,'[5]Salaries 2019 WF'!$B$4:$AA$188,26,FALSE)</f>
        <v>0</v>
      </c>
      <c r="L187" s="49"/>
      <c r="O187" s="655" t="str" cm="1">
        <f t="array" ref="O187">IFERROR(INDEX([6]Salaries!$P$2:$P$311,MATCH(1,(A187=[6]Salaries!$M$2:$M$311)*(F187=[6]Salaries!$O$2:$O$311),0)),"")</f>
        <v/>
      </c>
    </row>
    <row r="188" spans="1:15" x14ac:dyDescent="0.25">
      <c r="A188" s="197" t="s">
        <v>423</v>
      </c>
      <c r="B188" s="197" t="s">
        <v>658</v>
      </c>
      <c r="C188" s="262">
        <v>1</v>
      </c>
      <c r="D188" s="197"/>
      <c r="E188" s="197" t="s">
        <v>1368</v>
      </c>
      <c r="F188" s="203">
        <v>1</v>
      </c>
      <c r="G188" s="662"/>
      <c r="H188" s="667" t="str" cm="1">
        <f t="array" ref="H188">IFERROR(INDEX([4]Comparison!$G$3:$G$312,MATCH(B188&amp;F188,[4]Comparison!$B$3:$B$312&amp;[4]Comparison!$E$3:$E$312,0)),"")</f>
        <v/>
      </c>
      <c r="I188" s="662">
        <f>G188*VLOOKUP(B188,'3.2 Prices and Deflators'!$B$3:$BL$196,58,FALSE)</f>
        <v>0</v>
      </c>
      <c r="J188" s="662">
        <f t="shared" si="8"/>
        <v>0</v>
      </c>
      <c r="K188" s="423">
        <f>VLOOKUP(B188,'[5]Salaries 2019 WF'!$B$4:$AA$188,26,FALSE)</f>
        <v>1</v>
      </c>
      <c r="L188" s="49"/>
      <c r="O188" s="655" t="str" cm="1">
        <f t="array" ref="O188">IFERROR(INDEX([6]Salaries!$P$2:$P$311,MATCH(1,(A188=[6]Salaries!$M$2:$M$311)*(F188=[6]Salaries!$O$2:$O$311),0)),"")</f>
        <v/>
      </c>
    </row>
    <row r="189" spans="1:15" x14ac:dyDescent="0.25">
      <c r="A189" s="197" t="s">
        <v>423</v>
      </c>
      <c r="B189" s="197" t="s">
        <v>658</v>
      </c>
      <c r="C189" s="262">
        <v>2</v>
      </c>
      <c r="D189" s="197"/>
      <c r="E189" s="197" t="s">
        <v>1369</v>
      </c>
      <c r="F189" s="203">
        <v>2</v>
      </c>
      <c r="G189" s="662"/>
      <c r="H189" s="667" t="str" cm="1">
        <f t="array" ref="H189">IFERROR(INDEX([4]Comparison!$G$3:$G$312,MATCH(B189&amp;F189,[4]Comparison!$B$3:$B$312&amp;[4]Comparison!$E$3:$E$312,0)),"")</f>
        <v/>
      </c>
      <c r="I189" s="662">
        <f>G189*VLOOKUP(B189,'3.2 Prices and Deflators'!$B$3:$BL$196,58,FALSE)</f>
        <v>0</v>
      </c>
      <c r="J189" s="662">
        <f t="shared" si="8"/>
        <v>0</v>
      </c>
      <c r="K189" s="423">
        <f>VLOOKUP(B189,'[5]Salaries 2019 WF'!$B$4:$AA$188,26,FALSE)</f>
        <v>1</v>
      </c>
      <c r="L189" s="49"/>
      <c r="O189" s="655" t="str" cm="1">
        <f t="array" ref="O189">IFERROR(INDEX([6]Salaries!$P$2:$P$311,MATCH(1,(A189=[6]Salaries!$M$2:$M$311)*(F189=[6]Salaries!$O$2:$O$311),0)),"")</f>
        <v/>
      </c>
    </row>
    <row r="190" spans="1:15" x14ac:dyDescent="0.25">
      <c r="A190" s="197" t="s">
        <v>423</v>
      </c>
      <c r="B190" s="197" t="s">
        <v>658</v>
      </c>
      <c r="C190" s="262">
        <v>3</v>
      </c>
      <c r="D190" s="197"/>
      <c r="E190" s="197" t="s">
        <v>1370</v>
      </c>
      <c r="F190" s="203">
        <v>3</v>
      </c>
      <c r="G190" s="662"/>
      <c r="H190" s="667" t="str" cm="1">
        <f t="array" ref="H190">IFERROR(INDEX([4]Comparison!$G$3:$G$312,MATCH(B190&amp;F190,[4]Comparison!$B$3:$B$312&amp;[4]Comparison!$E$3:$E$312,0)),"")</f>
        <v/>
      </c>
      <c r="I190" s="662">
        <f>G190*VLOOKUP(B190,'3.2 Prices and Deflators'!$B$3:$BL$196,58,FALSE)</f>
        <v>0</v>
      </c>
      <c r="J190" s="662">
        <f t="shared" si="8"/>
        <v>0</v>
      </c>
      <c r="K190" s="423">
        <f>VLOOKUP(B190,'[5]Salaries 2019 WF'!$B$4:$AA$188,26,FALSE)</f>
        <v>1</v>
      </c>
      <c r="L190" s="49"/>
      <c r="O190" s="655" t="str" cm="1">
        <f t="array" ref="O190">IFERROR(INDEX([6]Salaries!$P$2:$P$311,MATCH(1,(A190=[6]Salaries!$M$2:$M$311)*(F190=[6]Salaries!$O$2:$O$311),0)),"")</f>
        <v/>
      </c>
    </row>
    <row r="191" spans="1:15" x14ac:dyDescent="0.25">
      <c r="A191" s="197" t="s">
        <v>423</v>
      </c>
      <c r="B191" s="197" t="s">
        <v>658</v>
      </c>
      <c r="C191" s="262">
        <v>4</v>
      </c>
      <c r="D191" s="197"/>
      <c r="E191" s="197" t="s">
        <v>1087</v>
      </c>
      <c r="F191" s="203">
        <v>4</v>
      </c>
      <c r="G191" s="662"/>
      <c r="H191" s="667" t="str" cm="1">
        <f t="array" ref="H191">IFERROR(INDEX([4]Comparison!$G$3:$G$312,MATCH(B191&amp;F191,[4]Comparison!$B$3:$B$312&amp;[4]Comparison!$E$3:$E$312,0)),"")</f>
        <v/>
      </c>
      <c r="I191" s="662">
        <f>G191*VLOOKUP(B191,'3.2 Prices and Deflators'!$B$3:$BL$196,58,FALSE)</f>
        <v>0</v>
      </c>
      <c r="J191" s="662">
        <f t="shared" si="8"/>
        <v>0</v>
      </c>
      <c r="K191" s="423">
        <f>VLOOKUP(B191,'[5]Salaries 2019 WF'!$B$4:$AA$188,26,FALSE)</f>
        <v>1</v>
      </c>
      <c r="L191" s="49"/>
      <c r="O191" s="655" t="str" cm="1">
        <f t="array" ref="O191">IFERROR(INDEX([6]Salaries!$P$2:$P$311,MATCH(1,(A191=[6]Salaries!$M$2:$M$311)*(F191=[6]Salaries!$O$2:$O$311),0)),"")</f>
        <v/>
      </c>
    </row>
    <row r="192" spans="1:15" x14ac:dyDescent="0.25">
      <c r="A192" s="197" t="s">
        <v>423</v>
      </c>
      <c r="B192" s="197" t="s">
        <v>658</v>
      </c>
      <c r="C192" s="262">
        <v>5</v>
      </c>
      <c r="D192" s="197"/>
      <c r="E192" s="197" t="s">
        <v>1371</v>
      </c>
      <c r="F192" s="203">
        <v>5</v>
      </c>
      <c r="G192" s="662"/>
      <c r="H192" s="667" t="str" cm="1">
        <f t="array" ref="H192">IFERROR(INDEX([4]Comparison!$G$3:$G$312,MATCH(B192&amp;F192,[4]Comparison!$B$3:$B$312&amp;[4]Comparison!$E$3:$E$312,0)),"")</f>
        <v/>
      </c>
      <c r="I192" s="662">
        <f>G192*VLOOKUP(B192,'3.2 Prices and Deflators'!$B$3:$BL$196,58,FALSE)</f>
        <v>0</v>
      </c>
      <c r="J192" s="662">
        <f t="shared" si="8"/>
        <v>0</v>
      </c>
      <c r="K192" s="423">
        <f>VLOOKUP(B192,'[5]Salaries 2019 WF'!$B$4:$AA$188,26,FALSE)</f>
        <v>1</v>
      </c>
      <c r="L192" s="49"/>
      <c r="O192" s="655" t="str" cm="1">
        <f t="array" ref="O192">IFERROR(INDEX([6]Salaries!$P$2:$P$311,MATCH(1,(A192=[6]Salaries!$M$2:$M$311)*(F192=[6]Salaries!$O$2:$O$311),0)),"")</f>
        <v/>
      </c>
    </row>
    <row r="193" spans="1:15" hidden="1" x14ac:dyDescent="0.25">
      <c r="A193" s="197" t="s">
        <v>425</v>
      </c>
      <c r="B193" s="197" t="s">
        <v>660</v>
      </c>
      <c r="C193" s="262">
        <v>1</v>
      </c>
      <c r="D193" s="197"/>
      <c r="E193" s="197" t="s">
        <v>1368</v>
      </c>
      <c r="F193" s="203">
        <v>1</v>
      </c>
      <c r="G193" s="662"/>
      <c r="H193" s="667" t="str" cm="1">
        <f t="array" ref="H193">IFERROR(INDEX([4]Comparison!$G$3:$G$312,MATCH(B193&amp;F193,[4]Comparison!$B$3:$B$312&amp;[4]Comparison!$E$3:$E$312,0)),"")</f>
        <v/>
      </c>
      <c r="I193" s="662">
        <f>G193*VLOOKUP(B193,'3.2 Prices and Deflators'!$B$3:$BL$196,58,FALSE)</f>
        <v>0</v>
      </c>
      <c r="J193" s="662">
        <f t="shared" si="8"/>
        <v>0</v>
      </c>
      <c r="K193" s="423">
        <f>VLOOKUP(B193,'[5]Salaries 2019 WF'!$B$4:$AA$188,26,FALSE)</f>
        <v>0</v>
      </c>
      <c r="L193" s="49"/>
      <c r="O193" s="655" t="str" cm="1">
        <f t="array" ref="O193">IFERROR(INDEX([6]Salaries!$P$2:$P$311,MATCH(1,(A193=[6]Salaries!$M$2:$M$311)*(F193=[6]Salaries!$O$2:$O$311),0)),"")</f>
        <v/>
      </c>
    </row>
    <row r="194" spans="1:15" hidden="1" x14ac:dyDescent="0.25">
      <c r="A194" s="197" t="s">
        <v>425</v>
      </c>
      <c r="B194" s="197" t="s">
        <v>660</v>
      </c>
      <c r="C194" s="262">
        <v>2</v>
      </c>
      <c r="D194" s="197"/>
      <c r="E194" s="197" t="s">
        <v>1369</v>
      </c>
      <c r="F194" s="203">
        <v>2</v>
      </c>
      <c r="G194" s="662"/>
      <c r="H194" s="667" t="str" cm="1">
        <f t="array" ref="H194">IFERROR(INDEX([4]Comparison!$G$3:$G$312,MATCH(B194&amp;F194,[4]Comparison!$B$3:$B$312&amp;[4]Comparison!$E$3:$E$312,0)),"")</f>
        <v/>
      </c>
      <c r="I194" s="662">
        <f>G194*VLOOKUP(B194,'3.2 Prices and Deflators'!$B$3:$BL$196,58,FALSE)</f>
        <v>0</v>
      </c>
      <c r="J194" s="662">
        <f t="shared" si="8"/>
        <v>0</v>
      </c>
      <c r="K194" s="423">
        <f>VLOOKUP(B194,'[5]Salaries 2019 WF'!$B$4:$AA$188,26,FALSE)</f>
        <v>0</v>
      </c>
      <c r="L194" s="49"/>
      <c r="O194" s="655" t="str" cm="1">
        <f t="array" ref="O194">IFERROR(INDEX([6]Salaries!$P$2:$P$311,MATCH(1,(A194=[6]Salaries!$M$2:$M$311)*(F194=[6]Salaries!$O$2:$O$311),0)),"")</f>
        <v/>
      </c>
    </row>
    <row r="195" spans="1:15" hidden="1" x14ac:dyDescent="0.25">
      <c r="A195" s="197" t="s">
        <v>425</v>
      </c>
      <c r="B195" s="197" t="s">
        <v>660</v>
      </c>
      <c r="C195" s="262">
        <v>3</v>
      </c>
      <c r="D195" s="197"/>
      <c r="E195" s="197" t="s">
        <v>1370</v>
      </c>
      <c r="F195" s="203">
        <v>3</v>
      </c>
      <c r="G195" s="662"/>
      <c r="H195" s="667" t="str" cm="1">
        <f t="array" ref="H195">IFERROR(INDEX([4]Comparison!$G$3:$G$312,MATCH(B195&amp;F195,[4]Comparison!$B$3:$B$312&amp;[4]Comparison!$E$3:$E$312,0)),"")</f>
        <v/>
      </c>
      <c r="I195" s="662">
        <f>G195*VLOOKUP(B195,'3.2 Prices and Deflators'!$B$3:$BL$196,58,FALSE)</f>
        <v>0</v>
      </c>
      <c r="J195" s="662">
        <f t="shared" ref="J195:J258" si="12">I195*12</f>
        <v>0</v>
      </c>
      <c r="K195" s="423">
        <f>VLOOKUP(B195,'[5]Salaries 2019 WF'!$B$4:$AA$188,26,FALSE)</f>
        <v>0</v>
      </c>
      <c r="L195" s="49"/>
      <c r="O195" s="655" t="str" cm="1">
        <f t="array" ref="O195">IFERROR(INDEX([6]Salaries!$P$2:$P$311,MATCH(1,(A195=[6]Salaries!$M$2:$M$311)*(F195=[6]Salaries!$O$2:$O$311),0)),"")</f>
        <v/>
      </c>
    </row>
    <row r="196" spans="1:15" hidden="1" x14ac:dyDescent="0.25">
      <c r="A196" s="197" t="s">
        <v>425</v>
      </c>
      <c r="B196" s="197" t="s">
        <v>660</v>
      </c>
      <c r="C196" s="262">
        <v>4</v>
      </c>
      <c r="D196" s="197"/>
      <c r="E196" s="197" t="s">
        <v>1087</v>
      </c>
      <c r="F196" s="203">
        <v>4</v>
      </c>
      <c r="G196" s="662"/>
      <c r="H196" s="667" t="str" cm="1">
        <f t="array" ref="H196">IFERROR(INDEX([4]Comparison!$G$3:$G$312,MATCH(B196&amp;F196,[4]Comparison!$B$3:$B$312&amp;[4]Comparison!$E$3:$E$312,0)),"")</f>
        <v/>
      </c>
      <c r="I196" s="662">
        <f>G196*VLOOKUP(B196,'3.2 Prices and Deflators'!$B$3:$BL$196,58,FALSE)</f>
        <v>0</v>
      </c>
      <c r="J196" s="662">
        <f t="shared" si="12"/>
        <v>0</v>
      </c>
      <c r="K196" s="423">
        <f>VLOOKUP(B196,'[5]Salaries 2019 WF'!$B$4:$AA$188,26,FALSE)</f>
        <v>0</v>
      </c>
      <c r="L196" s="49"/>
      <c r="O196" s="655" t="str" cm="1">
        <f t="array" ref="O196">IFERROR(INDEX([6]Salaries!$P$2:$P$311,MATCH(1,(A196=[6]Salaries!$M$2:$M$311)*(F196=[6]Salaries!$O$2:$O$311),0)),"")</f>
        <v/>
      </c>
    </row>
    <row r="197" spans="1:15" hidden="1" x14ac:dyDescent="0.25">
      <c r="A197" s="197" t="s">
        <v>425</v>
      </c>
      <c r="B197" s="197" t="s">
        <v>660</v>
      </c>
      <c r="C197" s="262">
        <v>5</v>
      </c>
      <c r="D197" s="197"/>
      <c r="E197" s="197" t="s">
        <v>1371</v>
      </c>
      <c r="F197" s="203">
        <v>5</v>
      </c>
      <c r="G197" s="662"/>
      <c r="H197" s="667" t="str" cm="1">
        <f t="array" ref="H197">IFERROR(INDEX([4]Comparison!$G$3:$G$312,MATCH(B197&amp;F197,[4]Comparison!$B$3:$B$312&amp;[4]Comparison!$E$3:$E$312,0)),"")</f>
        <v/>
      </c>
      <c r="I197" s="662">
        <f>G197*VLOOKUP(B197,'3.2 Prices and Deflators'!$B$3:$BL$196,58,FALSE)</f>
        <v>0</v>
      </c>
      <c r="J197" s="662">
        <f t="shared" si="12"/>
        <v>0</v>
      </c>
      <c r="K197" s="423">
        <f>VLOOKUP(B197,'[5]Salaries 2019 WF'!$B$4:$AA$188,26,FALSE)</f>
        <v>0</v>
      </c>
      <c r="L197" s="49"/>
      <c r="O197" s="655" t="str" cm="1">
        <f t="array" ref="O197">IFERROR(INDEX([6]Salaries!$P$2:$P$311,MATCH(1,(A197=[6]Salaries!$M$2:$M$311)*(F197=[6]Salaries!$O$2:$O$311),0)),"")</f>
        <v/>
      </c>
    </row>
    <row r="198" spans="1:15" hidden="1" x14ac:dyDescent="0.25">
      <c r="A198" s="197" t="s">
        <v>427</v>
      </c>
      <c r="B198" s="197" t="s">
        <v>662</v>
      </c>
      <c r="C198" s="262">
        <v>1</v>
      </c>
      <c r="D198" s="197"/>
      <c r="E198" s="197" t="s">
        <v>1368</v>
      </c>
      <c r="F198" s="203">
        <v>1</v>
      </c>
      <c r="G198" s="662"/>
      <c r="H198" s="667" t="str" cm="1">
        <f t="array" ref="H198">IFERROR(INDEX([4]Comparison!$G$3:$G$312,MATCH(B198&amp;F198,[4]Comparison!$B$3:$B$312&amp;[4]Comparison!$E$3:$E$312,0)),"")</f>
        <v/>
      </c>
      <c r="I198" s="662">
        <f>G198*VLOOKUP(B198,'3.2 Prices and Deflators'!$B$3:$BL$196,58,FALSE)</f>
        <v>0</v>
      </c>
      <c r="J198" s="662">
        <f t="shared" si="12"/>
        <v>0</v>
      </c>
      <c r="K198" s="423">
        <f>VLOOKUP(B198,'[5]Salaries 2019 WF'!$B$4:$AA$188,26,FALSE)</f>
        <v>0</v>
      </c>
      <c r="L198" s="49"/>
      <c r="O198" s="655" t="str" cm="1">
        <f t="array" ref="O198">IFERROR(INDEX([6]Salaries!$P$2:$P$311,MATCH(1,(A198=[6]Salaries!$M$2:$M$311)*(F198=[6]Salaries!$O$2:$O$311),0)),"")</f>
        <v/>
      </c>
    </row>
    <row r="199" spans="1:15" hidden="1" x14ac:dyDescent="0.25">
      <c r="A199" s="197" t="s">
        <v>427</v>
      </c>
      <c r="B199" s="197" t="s">
        <v>662</v>
      </c>
      <c r="C199" s="262">
        <v>2</v>
      </c>
      <c r="D199" s="197"/>
      <c r="E199" s="197" t="s">
        <v>1369</v>
      </c>
      <c r="F199" s="203">
        <v>2</v>
      </c>
      <c r="G199" s="662"/>
      <c r="H199" s="667" t="str" cm="1">
        <f t="array" ref="H199">IFERROR(INDEX([4]Comparison!$G$3:$G$312,MATCH(B199&amp;F199,[4]Comparison!$B$3:$B$312&amp;[4]Comparison!$E$3:$E$312,0)),"")</f>
        <v/>
      </c>
      <c r="I199" s="662">
        <f>G199*VLOOKUP(B199,'3.2 Prices and Deflators'!$B$3:$BL$196,58,FALSE)</f>
        <v>0</v>
      </c>
      <c r="J199" s="662">
        <f t="shared" si="12"/>
        <v>0</v>
      </c>
      <c r="K199" s="423">
        <f>VLOOKUP(B199,'[5]Salaries 2019 WF'!$B$4:$AA$188,26,FALSE)</f>
        <v>0</v>
      </c>
      <c r="L199" s="49"/>
      <c r="O199" s="655" t="str" cm="1">
        <f t="array" ref="O199">IFERROR(INDEX([6]Salaries!$P$2:$P$311,MATCH(1,(A199=[6]Salaries!$M$2:$M$311)*(F199=[6]Salaries!$O$2:$O$311),0)),"")</f>
        <v/>
      </c>
    </row>
    <row r="200" spans="1:15" hidden="1" x14ac:dyDescent="0.25">
      <c r="A200" s="197" t="s">
        <v>427</v>
      </c>
      <c r="B200" s="197" t="s">
        <v>662</v>
      </c>
      <c r="C200" s="262">
        <v>3</v>
      </c>
      <c r="D200" s="197"/>
      <c r="E200" s="197" t="s">
        <v>1370</v>
      </c>
      <c r="F200" s="203">
        <v>3</v>
      </c>
      <c r="G200" s="662"/>
      <c r="H200" s="667" t="str" cm="1">
        <f t="array" ref="H200">IFERROR(INDEX([4]Comparison!$G$3:$G$312,MATCH(B200&amp;F200,[4]Comparison!$B$3:$B$312&amp;[4]Comparison!$E$3:$E$312,0)),"")</f>
        <v/>
      </c>
      <c r="I200" s="662">
        <f>G200*VLOOKUP(B200,'3.2 Prices and Deflators'!$B$3:$BL$196,58,FALSE)</f>
        <v>0</v>
      </c>
      <c r="J200" s="662">
        <f t="shared" si="12"/>
        <v>0</v>
      </c>
      <c r="K200" s="423">
        <f>VLOOKUP(B200,'[5]Salaries 2019 WF'!$B$4:$AA$188,26,FALSE)</f>
        <v>0</v>
      </c>
      <c r="L200" s="49"/>
      <c r="O200" s="655" t="str" cm="1">
        <f t="array" ref="O200">IFERROR(INDEX([6]Salaries!$P$2:$P$311,MATCH(1,(A200=[6]Salaries!$M$2:$M$311)*(F200=[6]Salaries!$O$2:$O$311),0)),"")</f>
        <v/>
      </c>
    </row>
    <row r="201" spans="1:15" hidden="1" x14ac:dyDescent="0.25">
      <c r="A201" s="197" t="s">
        <v>427</v>
      </c>
      <c r="B201" s="197" t="s">
        <v>662</v>
      </c>
      <c r="C201" s="262">
        <v>4</v>
      </c>
      <c r="D201" s="197"/>
      <c r="E201" s="197" t="s">
        <v>1087</v>
      </c>
      <c r="F201" s="203">
        <v>4</v>
      </c>
      <c r="G201" s="662"/>
      <c r="H201" s="667" t="str" cm="1">
        <f t="array" ref="H201">IFERROR(INDEX([4]Comparison!$G$3:$G$312,MATCH(B201&amp;F201,[4]Comparison!$B$3:$B$312&amp;[4]Comparison!$E$3:$E$312,0)),"")</f>
        <v/>
      </c>
      <c r="I201" s="662">
        <f>G201*VLOOKUP(B201,'3.2 Prices and Deflators'!$B$3:$BL$196,58,FALSE)</f>
        <v>0</v>
      </c>
      <c r="J201" s="662">
        <f t="shared" si="12"/>
        <v>0</v>
      </c>
      <c r="K201" s="423">
        <f>VLOOKUP(B201,'[5]Salaries 2019 WF'!$B$4:$AA$188,26,FALSE)</f>
        <v>0</v>
      </c>
      <c r="L201" s="49"/>
      <c r="O201" s="655" t="str" cm="1">
        <f t="array" ref="O201">IFERROR(INDEX([6]Salaries!$P$2:$P$311,MATCH(1,(A201=[6]Salaries!$M$2:$M$311)*(F201=[6]Salaries!$O$2:$O$311),0)),"")</f>
        <v/>
      </c>
    </row>
    <row r="202" spans="1:15" hidden="1" x14ac:dyDescent="0.25">
      <c r="A202" s="197" t="s">
        <v>427</v>
      </c>
      <c r="B202" s="197" t="s">
        <v>662</v>
      </c>
      <c r="C202" s="262">
        <v>5</v>
      </c>
      <c r="D202" s="197"/>
      <c r="E202" s="197" t="s">
        <v>1371</v>
      </c>
      <c r="F202" s="203">
        <v>5</v>
      </c>
      <c r="G202" s="662"/>
      <c r="H202" s="667" t="str" cm="1">
        <f t="array" ref="H202">IFERROR(INDEX([4]Comparison!$G$3:$G$312,MATCH(B202&amp;F202,[4]Comparison!$B$3:$B$312&amp;[4]Comparison!$E$3:$E$312,0)),"")</f>
        <v/>
      </c>
      <c r="I202" s="662">
        <f>G202*VLOOKUP(B202,'3.2 Prices and Deflators'!$B$3:$BL$196,58,FALSE)</f>
        <v>0</v>
      </c>
      <c r="J202" s="662">
        <f t="shared" si="12"/>
        <v>0</v>
      </c>
      <c r="K202" s="423">
        <f>VLOOKUP(B202,'[5]Salaries 2019 WF'!$B$4:$AA$188,26,FALSE)</f>
        <v>0</v>
      </c>
      <c r="L202" s="49"/>
      <c r="O202" s="655" t="str" cm="1">
        <f t="array" ref="O202">IFERROR(INDEX([6]Salaries!$P$2:$P$311,MATCH(1,(A202=[6]Salaries!$M$2:$M$311)*(F202=[6]Salaries!$O$2:$O$311),0)),"")</f>
        <v/>
      </c>
    </row>
    <row r="203" spans="1:15" hidden="1" x14ac:dyDescent="0.25">
      <c r="A203" s="197" t="s">
        <v>429</v>
      </c>
      <c r="B203" s="197" t="s">
        <v>664</v>
      </c>
      <c r="C203" s="262">
        <v>1</v>
      </c>
      <c r="D203" s="197"/>
      <c r="E203" s="197" t="s">
        <v>1368</v>
      </c>
      <c r="F203" s="203">
        <v>1</v>
      </c>
      <c r="G203" s="662"/>
      <c r="H203" s="667" t="str" cm="1">
        <f t="array" ref="H203">IFERROR(INDEX([4]Comparison!$G$3:$G$312,MATCH(B203&amp;F203,[4]Comparison!$B$3:$B$312&amp;[4]Comparison!$E$3:$E$312,0)),"")</f>
        <v/>
      </c>
      <c r="I203" s="662">
        <f>G203*VLOOKUP(B203,'3.2 Prices and Deflators'!$B$3:$BL$196,58,FALSE)</f>
        <v>0</v>
      </c>
      <c r="J203" s="662">
        <f t="shared" si="12"/>
        <v>0</v>
      </c>
      <c r="K203" s="423">
        <f>VLOOKUP(B203,'[5]Salaries 2019 WF'!$B$4:$AA$188,26,FALSE)</f>
        <v>0</v>
      </c>
      <c r="L203" s="49"/>
      <c r="O203" s="655" t="str" cm="1">
        <f t="array" ref="O203">IFERROR(INDEX([6]Salaries!$P$2:$P$311,MATCH(1,(A203=[6]Salaries!$M$2:$M$311)*(F203=[6]Salaries!$O$2:$O$311),0)),"")</f>
        <v/>
      </c>
    </row>
    <row r="204" spans="1:15" hidden="1" x14ac:dyDescent="0.25">
      <c r="A204" s="197" t="s">
        <v>429</v>
      </c>
      <c r="B204" s="197" t="s">
        <v>664</v>
      </c>
      <c r="C204" s="262">
        <v>2</v>
      </c>
      <c r="D204" s="197"/>
      <c r="E204" s="197" t="s">
        <v>1369</v>
      </c>
      <c r="F204" s="203">
        <v>2</v>
      </c>
      <c r="G204" s="662"/>
      <c r="H204" s="667" t="str" cm="1">
        <f t="array" ref="H204">IFERROR(INDEX([4]Comparison!$G$3:$G$312,MATCH(B204&amp;F204,[4]Comparison!$B$3:$B$312&amp;[4]Comparison!$E$3:$E$312,0)),"")</f>
        <v/>
      </c>
      <c r="I204" s="662">
        <f>G204*VLOOKUP(B204,'3.2 Prices and Deflators'!$B$3:$BL$196,58,FALSE)</f>
        <v>0</v>
      </c>
      <c r="J204" s="662">
        <f t="shared" si="12"/>
        <v>0</v>
      </c>
      <c r="K204" s="423">
        <f>VLOOKUP(B204,'[5]Salaries 2019 WF'!$B$4:$AA$188,26,FALSE)</f>
        <v>0</v>
      </c>
      <c r="L204" s="49"/>
      <c r="O204" s="655" t="str" cm="1">
        <f t="array" ref="O204">IFERROR(INDEX([6]Salaries!$P$2:$P$311,MATCH(1,(A204=[6]Salaries!$M$2:$M$311)*(F204=[6]Salaries!$O$2:$O$311),0)),"")</f>
        <v/>
      </c>
    </row>
    <row r="205" spans="1:15" hidden="1" x14ac:dyDescent="0.25">
      <c r="A205" s="197" t="s">
        <v>429</v>
      </c>
      <c r="B205" s="197" t="s">
        <v>664</v>
      </c>
      <c r="C205" s="262">
        <v>3</v>
      </c>
      <c r="D205" s="197"/>
      <c r="E205" s="197" t="s">
        <v>1370</v>
      </c>
      <c r="F205" s="203">
        <v>3</v>
      </c>
      <c r="G205" s="662"/>
      <c r="H205" s="667" t="str" cm="1">
        <f t="array" ref="H205">IFERROR(INDEX([4]Comparison!$G$3:$G$312,MATCH(B205&amp;F205,[4]Comparison!$B$3:$B$312&amp;[4]Comparison!$E$3:$E$312,0)),"")</f>
        <v/>
      </c>
      <c r="I205" s="662">
        <f>G205*VLOOKUP(B205,'3.2 Prices and Deflators'!$B$3:$BL$196,58,FALSE)</f>
        <v>0</v>
      </c>
      <c r="J205" s="662">
        <f t="shared" si="12"/>
        <v>0</v>
      </c>
      <c r="K205" s="423">
        <f>VLOOKUP(B205,'[5]Salaries 2019 WF'!$B$4:$AA$188,26,FALSE)</f>
        <v>0</v>
      </c>
      <c r="L205" s="49"/>
      <c r="O205" s="655" t="str" cm="1">
        <f t="array" ref="O205">IFERROR(INDEX([6]Salaries!$P$2:$P$311,MATCH(1,(A205=[6]Salaries!$M$2:$M$311)*(F205=[6]Salaries!$O$2:$O$311),0)),"")</f>
        <v/>
      </c>
    </row>
    <row r="206" spans="1:15" hidden="1" x14ac:dyDescent="0.25">
      <c r="A206" s="197" t="s">
        <v>429</v>
      </c>
      <c r="B206" s="197" t="s">
        <v>664</v>
      </c>
      <c r="C206" s="262">
        <v>4</v>
      </c>
      <c r="D206" s="197"/>
      <c r="E206" s="197" t="s">
        <v>1087</v>
      </c>
      <c r="F206" s="203">
        <v>4</v>
      </c>
      <c r="G206" s="662"/>
      <c r="H206" s="667" t="str" cm="1">
        <f t="array" ref="H206">IFERROR(INDEX([4]Comparison!$G$3:$G$312,MATCH(B206&amp;F206,[4]Comparison!$B$3:$B$312&amp;[4]Comparison!$E$3:$E$312,0)),"")</f>
        <v/>
      </c>
      <c r="I206" s="662">
        <f>G206*VLOOKUP(B206,'3.2 Prices and Deflators'!$B$3:$BL$196,58,FALSE)</f>
        <v>0</v>
      </c>
      <c r="J206" s="662">
        <f t="shared" si="12"/>
        <v>0</v>
      </c>
      <c r="K206" s="423">
        <f>VLOOKUP(B206,'[5]Salaries 2019 WF'!$B$4:$AA$188,26,FALSE)</f>
        <v>0</v>
      </c>
      <c r="L206" s="49"/>
      <c r="O206" s="655" t="str" cm="1">
        <f t="array" ref="O206">IFERROR(INDEX([6]Salaries!$P$2:$P$311,MATCH(1,(A206=[6]Salaries!$M$2:$M$311)*(F206=[6]Salaries!$O$2:$O$311),0)),"")</f>
        <v/>
      </c>
    </row>
    <row r="207" spans="1:15" hidden="1" x14ac:dyDescent="0.25">
      <c r="A207" s="197" t="s">
        <v>429</v>
      </c>
      <c r="B207" s="197" t="s">
        <v>664</v>
      </c>
      <c r="C207" s="262">
        <v>5</v>
      </c>
      <c r="D207" s="197"/>
      <c r="E207" s="197" t="s">
        <v>1371</v>
      </c>
      <c r="F207" s="203">
        <v>5</v>
      </c>
      <c r="G207" s="662"/>
      <c r="H207" s="667" t="str" cm="1">
        <f t="array" ref="H207">IFERROR(INDEX([4]Comparison!$G$3:$G$312,MATCH(B207&amp;F207,[4]Comparison!$B$3:$B$312&amp;[4]Comparison!$E$3:$E$312,0)),"")</f>
        <v/>
      </c>
      <c r="I207" s="662">
        <f>G207*VLOOKUP(B207,'3.2 Prices and Deflators'!$B$3:$BL$196,58,FALSE)</f>
        <v>0</v>
      </c>
      <c r="J207" s="662">
        <f t="shared" si="12"/>
        <v>0</v>
      </c>
      <c r="K207" s="423">
        <f>VLOOKUP(B207,'[5]Salaries 2019 WF'!$B$4:$AA$188,26,FALSE)</f>
        <v>0</v>
      </c>
      <c r="L207" s="49"/>
      <c r="O207" s="655" t="str" cm="1">
        <f t="array" ref="O207">IFERROR(INDEX([6]Salaries!$P$2:$P$311,MATCH(1,(A207=[6]Salaries!$M$2:$M$311)*(F207=[6]Salaries!$O$2:$O$311),0)),"")</f>
        <v/>
      </c>
    </row>
    <row r="208" spans="1:15" hidden="1" x14ac:dyDescent="0.25">
      <c r="A208" s="197" t="s">
        <v>1358</v>
      </c>
      <c r="B208" s="197" t="s">
        <v>665</v>
      </c>
      <c r="C208" s="262">
        <v>1</v>
      </c>
      <c r="D208" s="197"/>
      <c r="E208" s="197" t="s">
        <v>1368</v>
      </c>
      <c r="F208" s="203">
        <v>1</v>
      </c>
      <c r="G208" s="662"/>
      <c r="H208" s="667" t="str" cm="1">
        <f t="array" ref="H208">IFERROR(INDEX([4]Comparison!$G$3:$G$312,MATCH(B208&amp;F208,[4]Comparison!$B$3:$B$312&amp;[4]Comparison!$E$3:$E$312,0)),"")</f>
        <v/>
      </c>
      <c r="I208" s="662">
        <f>G208*VLOOKUP(B208,'3.2 Prices and Deflators'!$B$3:$BL$196,58,FALSE)</f>
        <v>0</v>
      </c>
      <c r="J208" s="662">
        <f t="shared" si="12"/>
        <v>0</v>
      </c>
      <c r="K208" s="423">
        <f>VLOOKUP(B208,'[5]Salaries 2019 WF'!$B$4:$AA$188,26,FALSE)</f>
        <v>0</v>
      </c>
      <c r="L208" s="49"/>
      <c r="O208" s="655" t="str" cm="1">
        <f t="array" ref="O208">IFERROR(INDEX([6]Salaries!$P$2:$P$311,MATCH(1,(A208=[6]Salaries!$M$2:$M$311)*(F208=[6]Salaries!$O$2:$O$311),0)),"")</f>
        <v/>
      </c>
    </row>
    <row r="209" spans="1:15" hidden="1" x14ac:dyDescent="0.25">
      <c r="A209" s="197" t="s">
        <v>1358</v>
      </c>
      <c r="B209" s="197" t="s">
        <v>665</v>
      </c>
      <c r="C209" s="262">
        <v>2</v>
      </c>
      <c r="D209" s="197"/>
      <c r="E209" s="197" t="s">
        <v>1369</v>
      </c>
      <c r="F209" s="203">
        <v>2</v>
      </c>
      <c r="G209" s="662"/>
      <c r="H209" s="667" t="str" cm="1">
        <f t="array" ref="H209">IFERROR(INDEX([4]Comparison!$G$3:$G$312,MATCH(B209&amp;F209,[4]Comparison!$B$3:$B$312&amp;[4]Comparison!$E$3:$E$312,0)),"")</f>
        <v/>
      </c>
      <c r="I209" s="662">
        <f>G209*VLOOKUP(B209,'3.2 Prices and Deflators'!$B$3:$BL$196,58,FALSE)</f>
        <v>0</v>
      </c>
      <c r="J209" s="662">
        <f t="shared" si="12"/>
        <v>0</v>
      </c>
      <c r="K209" s="423">
        <f>VLOOKUP(B209,'[5]Salaries 2019 WF'!$B$4:$AA$188,26,FALSE)</f>
        <v>0</v>
      </c>
      <c r="L209" s="49"/>
      <c r="O209" s="655" t="str" cm="1">
        <f t="array" ref="O209">IFERROR(INDEX([6]Salaries!$P$2:$P$311,MATCH(1,(A209=[6]Salaries!$M$2:$M$311)*(F209=[6]Salaries!$O$2:$O$311),0)),"")</f>
        <v/>
      </c>
    </row>
    <row r="210" spans="1:15" hidden="1" x14ac:dyDescent="0.25">
      <c r="A210" s="197" t="s">
        <v>1358</v>
      </c>
      <c r="B210" s="197" t="s">
        <v>665</v>
      </c>
      <c r="C210" s="262">
        <v>3</v>
      </c>
      <c r="D210" s="197"/>
      <c r="E210" s="197" t="s">
        <v>1370</v>
      </c>
      <c r="F210" s="203">
        <v>3</v>
      </c>
      <c r="G210" s="662"/>
      <c r="H210" s="667" t="str" cm="1">
        <f t="array" ref="H210">IFERROR(INDEX([4]Comparison!$G$3:$G$312,MATCH(B210&amp;F210,[4]Comparison!$B$3:$B$312&amp;[4]Comparison!$E$3:$E$312,0)),"")</f>
        <v/>
      </c>
      <c r="I210" s="662">
        <f>G210*VLOOKUP(B210,'3.2 Prices and Deflators'!$B$3:$BL$196,58,FALSE)</f>
        <v>0</v>
      </c>
      <c r="J210" s="662">
        <f t="shared" si="12"/>
        <v>0</v>
      </c>
      <c r="K210" s="423">
        <f>VLOOKUP(B210,'[5]Salaries 2019 WF'!$B$4:$AA$188,26,FALSE)</f>
        <v>0</v>
      </c>
      <c r="L210" s="49"/>
      <c r="O210" s="655" t="str" cm="1">
        <f t="array" ref="O210">IFERROR(INDEX([6]Salaries!$P$2:$P$311,MATCH(1,(A210=[6]Salaries!$M$2:$M$311)*(F210=[6]Salaries!$O$2:$O$311),0)),"")</f>
        <v/>
      </c>
    </row>
    <row r="211" spans="1:15" hidden="1" x14ac:dyDescent="0.25">
      <c r="A211" s="197" t="s">
        <v>1358</v>
      </c>
      <c r="B211" s="197" t="s">
        <v>665</v>
      </c>
      <c r="C211" s="262">
        <v>4</v>
      </c>
      <c r="D211" s="197"/>
      <c r="E211" s="197" t="s">
        <v>1087</v>
      </c>
      <c r="F211" s="203">
        <v>4</v>
      </c>
      <c r="G211" s="662"/>
      <c r="H211" s="667" t="str" cm="1">
        <f t="array" ref="H211">IFERROR(INDEX([4]Comparison!$G$3:$G$312,MATCH(B211&amp;F211,[4]Comparison!$B$3:$B$312&amp;[4]Comparison!$E$3:$E$312,0)),"")</f>
        <v/>
      </c>
      <c r="I211" s="662">
        <f>G211*VLOOKUP(B211,'3.2 Prices and Deflators'!$B$3:$BL$196,58,FALSE)</f>
        <v>0</v>
      </c>
      <c r="J211" s="662">
        <f t="shared" si="12"/>
        <v>0</v>
      </c>
      <c r="K211" s="423">
        <f>VLOOKUP(B211,'[5]Salaries 2019 WF'!$B$4:$AA$188,26,FALSE)</f>
        <v>0</v>
      </c>
      <c r="L211" s="49"/>
      <c r="O211" s="655" t="str" cm="1">
        <f t="array" ref="O211">IFERROR(INDEX([6]Salaries!$P$2:$P$311,MATCH(1,(A211=[6]Salaries!$M$2:$M$311)*(F211=[6]Salaries!$O$2:$O$311),0)),"")</f>
        <v/>
      </c>
    </row>
    <row r="212" spans="1:15" hidden="1" x14ac:dyDescent="0.25">
      <c r="A212" s="197" t="s">
        <v>1358</v>
      </c>
      <c r="B212" s="197" t="s">
        <v>665</v>
      </c>
      <c r="C212" s="262">
        <v>5</v>
      </c>
      <c r="D212" s="197"/>
      <c r="E212" s="197" t="s">
        <v>1371</v>
      </c>
      <c r="F212" s="203">
        <v>5</v>
      </c>
      <c r="G212" s="662"/>
      <c r="H212" s="667" t="str" cm="1">
        <f t="array" ref="H212">IFERROR(INDEX([4]Comparison!$G$3:$G$312,MATCH(B212&amp;F212,[4]Comparison!$B$3:$B$312&amp;[4]Comparison!$E$3:$E$312,0)),"")</f>
        <v/>
      </c>
      <c r="I212" s="662">
        <f>G212*VLOOKUP(B212,'3.2 Prices and Deflators'!$B$3:$BL$196,58,FALSE)</f>
        <v>0</v>
      </c>
      <c r="J212" s="662">
        <f t="shared" si="12"/>
        <v>0</v>
      </c>
      <c r="K212" s="423">
        <f>VLOOKUP(B212,'[5]Salaries 2019 WF'!$B$4:$AA$188,26,FALSE)</f>
        <v>0</v>
      </c>
      <c r="L212" s="49"/>
      <c r="O212" s="655" t="str" cm="1">
        <f t="array" ref="O212">IFERROR(INDEX([6]Salaries!$P$2:$P$311,MATCH(1,(A212=[6]Salaries!$M$2:$M$311)*(F212=[6]Salaries!$O$2:$O$311),0)),"")</f>
        <v/>
      </c>
    </row>
    <row r="213" spans="1:15" x14ac:dyDescent="0.25">
      <c r="A213" s="197" t="s">
        <v>426</v>
      </c>
      <c r="B213" s="197" t="s">
        <v>661</v>
      </c>
      <c r="C213" s="262">
        <v>1</v>
      </c>
      <c r="D213" s="197"/>
      <c r="E213" s="197" t="s">
        <v>1368</v>
      </c>
      <c r="F213" s="203">
        <v>1</v>
      </c>
      <c r="G213" s="662">
        <f t="shared" ref="G213:G222" si="13">H213/12</f>
        <v>415.40583333333331</v>
      </c>
      <c r="H213" s="667" cm="1">
        <f t="array" ref="H213">IFERROR(INDEX([4]Comparison!$G$3:$G$312,MATCH(B213&amp;F213,[4]Comparison!$B$3:$B$312&amp;[4]Comparison!$E$3:$E$312,0)),"")</f>
        <v>4984.87</v>
      </c>
      <c r="I213" s="662">
        <f>G213*VLOOKUP(B213,'3.2 Prices and Deflators'!$B$3:$BL$196,58,FALSE)</f>
        <v>991.461914188881</v>
      </c>
      <c r="J213" s="662">
        <f t="shared" si="12"/>
        <v>11897.542970266572</v>
      </c>
      <c r="K213" s="423">
        <f>VLOOKUP(B213,'[5]Salaries 2019 WF'!$B$4:$AA$188,26,FALSE)</f>
        <v>1</v>
      </c>
      <c r="L213" s="49"/>
      <c r="O213" s="655" cm="1">
        <f t="array" ref="O213">IFERROR(INDEX([6]Salaries!$P$2:$P$311,MATCH(1,(A213=[6]Salaries!$M$2:$M$311)*(F213=[6]Salaries!$O$2:$O$311),0)),"")</f>
        <v>4984.87</v>
      </c>
    </row>
    <row r="214" spans="1:15" x14ac:dyDescent="0.25">
      <c r="A214" s="197" t="s">
        <v>426</v>
      </c>
      <c r="B214" s="197" t="s">
        <v>661</v>
      </c>
      <c r="C214" s="262">
        <v>2</v>
      </c>
      <c r="D214" s="197"/>
      <c r="E214" s="197" t="s">
        <v>1369</v>
      </c>
      <c r="F214" s="203">
        <v>2</v>
      </c>
      <c r="G214" s="662">
        <f t="shared" si="13"/>
        <v>541.66999999999996</v>
      </c>
      <c r="H214" s="667" cm="1">
        <f t="array" ref="H214">IFERROR(INDEX([4]Comparison!$G$3:$G$312,MATCH(B214&amp;F214,[4]Comparison!$B$3:$B$312&amp;[4]Comparison!$E$3:$E$312,0)),"")</f>
        <v>6500.04</v>
      </c>
      <c r="I214" s="662">
        <f>G214*VLOOKUP(B214,'3.2 Prices and Deflators'!$B$3:$BL$196,58,FALSE)</f>
        <v>1292.8204949586036</v>
      </c>
      <c r="J214" s="662">
        <f t="shared" si="12"/>
        <v>15513.845939503244</v>
      </c>
      <c r="K214" s="423">
        <f>VLOOKUP(B214,'[5]Salaries 2019 WF'!$B$4:$AA$188,26,FALSE)</f>
        <v>1</v>
      </c>
      <c r="L214" s="49"/>
      <c r="O214" s="655" cm="1">
        <f t="array" ref="O214">IFERROR(INDEX([6]Salaries!$P$2:$P$311,MATCH(1,(A214=[6]Salaries!$M$2:$M$311)*(F214=[6]Salaries!$O$2:$O$311),0)),"")</f>
        <v>6500.04</v>
      </c>
    </row>
    <row r="215" spans="1:15" x14ac:dyDescent="0.25">
      <c r="A215" s="197" t="s">
        <v>426</v>
      </c>
      <c r="B215" s="197" t="s">
        <v>661</v>
      </c>
      <c r="C215" s="262">
        <v>3</v>
      </c>
      <c r="D215" s="197"/>
      <c r="E215" s="197" t="s">
        <v>1370</v>
      </c>
      <c r="F215" s="203">
        <v>3</v>
      </c>
      <c r="G215" s="662">
        <f t="shared" si="13"/>
        <v>715.12416666666661</v>
      </c>
      <c r="H215" s="667" cm="1">
        <f t="array" ref="H215">IFERROR(INDEX([4]Comparison!$G$3:$G$312,MATCH(B215&amp;F215,[4]Comparison!$B$3:$B$312&amp;[4]Comparison!$E$3:$E$312,0)),"")</f>
        <v>8581.49</v>
      </c>
      <c r="I215" s="662">
        <f>G215*VLOOKUP(B215,'3.2 Prices and Deflators'!$B$3:$BL$196,58,FALSE)</f>
        <v>1706.8089041424832</v>
      </c>
      <c r="J215" s="662">
        <f t="shared" si="12"/>
        <v>20481.706849709801</v>
      </c>
      <c r="K215" s="423">
        <f>VLOOKUP(B215,'[5]Salaries 2019 WF'!$B$4:$AA$188,26,FALSE)</f>
        <v>1</v>
      </c>
      <c r="L215" s="49"/>
      <c r="O215" s="655" cm="1">
        <f t="array" ref="O215">IFERROR(INDEX([6]Salaries!$P$2:$P$311,MATCH(1,(A215=[6]Salaries!$M$2:$M$311)*(F215=[6]Salaries!$O$2:$O$311),0)),"")</f>
        <v>8581.49</v>
      </c>
    </row>
    <row r="216" spans="1:15" x14ac:dyDescent="0.25">
      <c r="A216" s="197" t="s">
        <v>426</v>
      </c>
      <c r="B216" s="197" t="s">
        <v>661</v>
      </c>
      <c r="C216" s="262">
        <v>4</v>
      </c>
      <c r="D216" s="197"/>
      <c r="E216" s="197" t="s">
        <v>1087</v>
      </c>
      <c r="F216" s="203">
        <v>4</v>
      </c>
      <c r="G216" s="662">
        <f t="shared" si="13"/>
        <v>1157.8916666666667</v>
      </c>
      <c r="H216" s="667" cm="1">
        <f t="array" ref="H216">IFERROR(INDEX([4]Comparison!$G$3:$G$312,MATCH(B216&amp;F216,[4]Comparison!$B$3:$B$312&amp;[4]Comparison!$E$3:$E$312,0)),"")</f>
        <v>13894.7</v>
      </c>
      <c r="I216" s="662">
        <f>G216*VLOOKUP(B216,'3.2 Prices and Deflators'!$B$3:$BL$196,58,FALSE)</f>
        <v>2763.5757520417274</v>
      </c>
      <c r="J216" s="662">
        <f t="shared" si="12"/>
        <v>33162.909024500725</v>
      </c>
      <c r="K216" s="423">
        <f>VLOOKUP(B216,'[5]Salaries 2019 WF'!$B$4:$AA$188,26,FALSE)</f>
        <v>1</v>
      </c>
      <c r="L216" s="49"/>
      <c r="O216" s="655" cm="1">
        <f t="array" ref="O216">IFERROR(INDEX([6]Salaries!$P$2:$P$311,MATCH(1,(A216=[6]Salaries!$M$2:$M$311)*(F216=[6]Salaries!$O$2:$O$311),0)),"")</f>
        <v>13894.7</v>
      </c>
    </row>
    <row r="217" spans="1:15" x14ac:dyDescent="0.25">
      <c r="A217" s="197" t="s">
        <v>426</v>
      </c>
      <c r="B217" s="197" t="s">
        <v>661</v>
      </c>
      <c r="C217" s="262">
        <v>5</v>
      </c>
      <c r="D217" s="197"/>
      <c r="E217" s="197" t="s">
        <v>1371</v>
      </c>
      <c r="F217" s="203">
        <v>5</v>
      </c>
      <c r="G217" s="662">
        <f t="shared" si="13"/>
        <v>1738.115</v>
      </c>
      <c r="H217" s="667" cm="1">
        <f t="array" ref="H217">IFERROR(INDEX([4]Comparison!$G$3:$G$312,MATCH(B217&amp;F217,[4]Comparison!$B$3:$B$312&amp;[4]Comparison!$E$3:$E$312,0)),"")</f>
        <v>20857.38</v>
      </c>
      <c r="I217" s="662">
        <f>G217*VLOOKUP(B217,'3.2 Prices and Deflators'!$B$3:$BL$196,58,FALSE)</f>
        <v>4148.41267671271</v>
      </c>
      <c r="J217" s="662">
        <f t="shared" si="12"/>
        <v>49780.952120552523</v>
      </c>
      <c r="K217" s="423">
        <f>VLOOKUP(B217,'[5]Salaries 2019 WF'!$B$4:$AA$188,26,FALSE)</f>
        <v>1</v>
      </c>
      <c r="L217" s="49"/>
      <c r="O217" s="655" cm="1">
        <f t="array" ref="O217">IFERROR(INDEX([6]Salaries!$P$2:$P$311,MATCH(1,(A217=[6]Salaries!$M$2:$M$311)*(F217=[6]Salaries!$O$2:$O$311),0)),"")</f>
        <v>20857.38</v>
      </c>
    </row>
    <row r="218" spans="1:15" x14ac:dyDescent="0.25">
      <c r="A218" s="197" t="s">
        <v>432</v>
      </c>
      <c r="B218" s="197" t="s">
        <v>667</v>
      </c>
      <c r="C218" s="262">
        <v>1</v>
      </c>
      <c r="D218" s="197"/>
      <c r="E218" s="197" t="s">
        <v>1368</v>
      </c>
      <c r="F218" s="203">
        <v>1</v>
      </c>
      <c r="G218" s="662">
        <f t="shared" si="13"/>
        <v>108.45833333333333</v>
      </c>
      <c r="H218" s="667" cm="1">
        <f t="array" ref="H218">IFERROR(INDEX([4]Comparison!$G$3:$G$312,MATCH(B218&amp;F218,[4]Comparison!$B$3:$B$312&amp;[4]Comparison!$E$3:$E$312,0)),"")</f>
        <v>1301.5</v>
      </c>
      <c r="I218" s="662">
        <f>G218*VLOOKUP(B218,'3.2 Prices and Deflators'!$B$3:$BL$196,58,FALSE)</f>
        <v>182.50038559200459</v>
      </c>
      <c r="J218" s="662">
        <f t="shared" si="12"/>
        <v>2190.0046271040551</v>
      </c>
      <c r="K218" s="423">
        <v>1</v>
      </c>
      <c r="L218" s="49"/>
      <c r="O218" s="655" cm="1">
        <f t="array" ref="O218">IFERROR(INDEX([6]Salaries!$P$2:$P$311,MATCH(1,(A218=[6]Salaries!$M$2:$M$311)*(F218=[6]Salaries!$O$2:$O$311),0)),"")</f>
        <v>1301.5</v>
      </c>
    </row>
    <row r="219" spans="1:15" x14ac:dyDescent="0.25">
      <c r="A219" s="197" t="s">
        <v>432</v>
      </c>
      <c r="B219" s="197" t="s">
        <v>667</v>
      </c>
      <c r="C219" s="262">
        <v>2</v>
      </c>
      <c r="D219" s="197"/>
      <c r="E219" s="197" t="s">
        <v>1369</v>
      </c>
      <c r="F219" s="203">
        <v>2</v>
      </c>
      <c r="G219" s="662">
        <f t="shared" si="13"/>
        <v>141.42416666666665</v>
      </c>
      <c r="H219" s="667" cm="1">
        <f t="array" ref="H219">IFERROR(INDEX([4]Comparison!$G$3:$G$312,MATCH(B219&amp;F219,[4]Comparison!$B$3:$B$312&amp;[4]Comparison!$E$3:$E$312,0)),"")</f>
        <v>1697.09</v>
      </c>
      <c r="I219" s="662">
        <f>G219*VLOOKUP(B219,'3.2 Prices and Deflators'!$B$3:$BL$196,58,FALSE)</f>
        <v>237.97124808631199</v>
      </c>
      <c r="J219" s="662">
        <f t="shared" si="12"/>
        <v>2855.6549770357437</v>
      </c>
      <c r="K219" s="423">
        <v>1</v>
      </c>
      <c r="L219" s="49"/>
      <c r="O219" s="655" cm="1">
        <f t="array" ref="O219">IFERROR(INDEX([6]Salaries!$P$2:$P$311,MATCH(1,(A219=[6]Salaries!$M$2:$M$311)*(F219=[6]Salaries!$O$2:$O$311),0)),"")</f>
        <v>1697.09</v>
      </c>
    </row>
    <row r="220" spans="1:15" x14ac:dyDescent="0.25">
      <c r="A220" s="197" t="s">
        <v>432</v>
      </c>
      <c r="B220" s="197" t="s">
        <v>667</v>
      </c>
      <c r="C220" s="262">
        <v>3</v>
      </c>
      <c r="D220" s="197"/>
      <c r="E220" s="197" t="s">
        <v>1370</v>
      </c>
      <c r="F220" s="203">
        <v>3</v>
      </c>
      <c r="G220" s="662">
        <f t="shared" si="13"/>
        <v>186.71083333333334</v>
      </c>
      <c r="H220" s="667" cm="1">
        <f t="array" ref="H220">IFERROR(INDEX([4]Comparison!$G$3:$G$312,MATCH(B220&amp;F220,[4]Comparison!$B$3:$B$312&amp;[4]Comparison!$E$3:$E$312,0)),"")</f>
        <v>2240.5300000000002</v>
      </c>
      <c r="I220" s="662">
        <f>G220*VLOOKUP(B220,'3.2 Prices and Deflators'!$B$3:$BL$196,58,FALSE)</f>
        <v>314.17409829462474</v>
      </c>
      <c r="J220" s="662">
        <f t="shared" si="12"/>
        <v>3770.0891795354969</v>
      </c>
      <c r="K220" s="423">
        <v>1</v>
      </c>
      <c r="L220" s="49"/>
      <c r="O220" s="655" cm="1">
        <f t="array" ref="O220">IFERROR(INDEX([6]Salaries!$P$2:$P$311,MATCH(1,(A220=[6]Salaries!$M$2:$M$311)*(F220=[6]Salaries!$O$2:$O$311),0)),"")</f>
        <v>2240.5300000000002</v>
      </c>
    </row>
    <row r="221" spans="1:15" x14ac:dyDescent="0.25">
      <c r="A221" s="197" t="s">
        <v>432</v>
      </c>
      <c r="B221" s="197" t="s">
        <v>667</v>
      </c>
      <c r="C221" s="262">
        <v>4</v>
      </c>
      <c r="D221" s="197"/>
      <c r="E221" s="197" t="s">
        <v>1087</v>
      </c>
      <c r="F221" s="203">
        <v>4</v>
      </c>
      <c r="G221" s="662">
        <f t="shared" si="13"/>
        <v>302.3125</v>
      </c>
      <c r="H221" s="667" cm="1">
        <f t="array" ref="H221">IFERROR(INDEX([4]Comparison!$G$3:$G$312,MATCH(B221&amp;F221,[4]Comparison!$B$3:$B$312&amp;[4]Comparison!$E$3:$E$312,0)),"")</f>
        <v>3627.75</v>
      </c>
      <c r="I221" s="662">
        <f>G221*VLOOKUP(B221,'3.2 Prices and Deflators'!$B$3:$BL$196,58,FALSE)</f>
        <v>508.69440939792139</v>
      </c>
      <c r="J221" s="662">
        <f t="shared" si="12"/>
        <v>6104.3329127750567</v>
      </c>
      <c r="K221" s="423">
        <v>1</v>
      </c>
      <c r="L221" s="49"/>
      <c r="O221" s="655" cm="1">
        <f t="array" ref="O221">IFERROR(INDEX([6]Salaries!$P$2:$P$311,MATCH(1,(A221=[6]Salaries!$M$2:$M$311)*(F221=[6]Salaries!$O$2:$O$311),0)),"")</f>
        <v>3627.75</v>
      </c>
    </row>
    <row r="222" spans="1:15" x14ac:dyDescent="0.25">
      <c r="A222" s="197" t="s">
        <v>432</v>
      </c>
      <c r="B222" s="197" t="s">
        <v>667</v>
      </c>
      <c r="C222" s="262">
        <v>5</v>
      </c>
      <c r="D222" s="197"/>
      <c r="E222" s="197" t="s">
        <v>1371</v>
      </c>
      <c r="F222" s="203">
        <v>5</v>
      </c>
      <c r="G222" s="662">
        <f t="shared" si="13"/>
        <v>453.80250000000001</v>
      </c>
      <c r="H222" s="667" cm="1">
        <f t="array" ref="H222">IFERROR(INDEX([4]Comparison!$G$3:$G$312,MATCH(B222&amp;F222,[4]Comparison!$B$3:$B$312&amp;[4]Comparison!$E$3:$E$312,0)),"")</f>
        <v>5445.63</v>
      </c>
      <c r="I222" s="662">
        <f>G222*VLOOKUP(B222,'3.2 Prices and Deflators'!$B$3:$BL$196,58,FALSE)</f>
        <v>763.60320767682526</v>
      </c>
      <c r="J222" s="662">
        <f t="shared" si="12"/>
        <v>9163.2384921219036</v>
      </c>
      <c r="K222" s="423">
        <v>1</v>
      </c>
      <c r="L222" s="49"/>
      <c r="O222" s="655" cm="1">
        <f t="array" ref="O222">IFERROR(INDEX([6]Salaries!$P$2:$P$311,MATCH(1,(A222=[6]Salaries!$M$2:$M$311)*(F222=[6]Salaries!$O$2:$O$311),0)),"")</f>
        <v>5445.63</v>
      </c>
    </row>
    <row r="223" spans="1:15" hidden="1" x14ac:dyDescent="0.25">
      <c r="A223" s="197" t="s">
        <v>433</v>
      </c>
      <c r="B223" s="197" t="s">
        <v>668</v>
      </c>
      <c r="C223" s="262">
        <v>1</v>
      </c>
      <c r="D223" s="197"/>
      <c r="E223" s="197" t="s">
        <v>1368</v>
      </c>
      <c r="F223" s="203">
        <v>1</v>
      </c>
      <c r="G223" s="662"/>
      <c r="H223" s="667" t="str" cm="1">
        <f t="array" ref="H223">IFERROR(INDEX([4]Comparison!$G$3:$G$312,MATCH(B223&amp;F223,[4]Comparison!$B$3:$B$312&amp;[4]Comparison!$E$3:$E$312,0)),"")</f>
        <v/>
      </c>
      <c r="I223" s="662">
        <f>G223*VLOOKUP(B223,'3.2 Prices and Deflators'!$B$3:$BL$196,58,FALSE)</f>
        <v>0</v>
      </c>
      <c r="J223" s="662">
        <f t="shared" si="12"/>
        <v>0</v>
      </c>
      <c r="K223" s="423">
        <f>VLOOKUP(B223,'[5]Salaries 2019 WF'!$B$4:$AA$188,26,FALSE)</f>
        <v>0</v>
      </c>
      <c r="L223" s="49"/>
      <c r="O223" s="655" t="str" cm="1">
        <f t="array" ref="O223">IFERROR(INDEX([6]Salaries!$P$2:$P$311,MATCH(1,(A223=[6]Salaries!$M$2:$M$311)*(F223=[6]Salaries!$O$2:$O$311),0)),"")</f>
        <v/>
      </c>
    </row>
    <row r="224" spans="1:15" hidden="1" x14ac:dyDescent="0.25">
      <c r="A224" s="197" t="s">
        <v>433</v>
      </c>
      <c r="B224" s="197" t="s">
        <v>668</v>
      </c>
      <c r="C224" s="262">
        <v>2</v>
      </c>
      <c r="D224" s="197"/>
      <c r="E224" s="197" t="s">
        <v>1369</v>
      </c>
      <c r="F224" s="203">
        <v>2</v>
      </c>
      <c r="G224" s="662"/>
      <c r="H224" s="667" t="str" cm="1">
        <f t="array" ref="H224">IFERROR(INDEX([4]Comparison!$G$3:$G$312,MATCH(B224&amp;F224,[4]Comparison!$B$3:$B$312&amp;[4]Comparison!$E$3:$E$312,0)),"")</f>
        <v/>
      </c>
      <c r="I224" s="662">
        <f>G224*VLOOKUP(B224,'3.2 Prices and Deflators'!$B$3:$BL$196,58,FALSE)</f>
        <v>0</v>
      </c>
      <c r="J224" s="662">
        <f t="shared" si="12"/>
        <v>0</v>
      </c>
      <c r="K224" s="423">
        <f>VLOOKUP(B224,'[5]Salaries 2019 WF'!$B$4:$AA$188,26,FALSE)</f>
        <v>0</v>
      </c>
      <c r="L224" s="49"/>
      <c r="O224" s="655" t="str" cm="1">
        <f t="array" ref="O224">IFERROR(INDEX([6]Salaries!$P$2:$P$311,MATCH(1,(A224=[6]Salaries!$M$2:$M$311)*(F224=[6]Salaries!$O$2:$O$311),0)),"")</f>
        <v/>
      </c>
    </row>
    <row r="225" spans="1:15" hidden="1" x14ac:dyDescent="0.25">
      <c r="A225" s="197" t="s">
        <v>433</v>
      </c>
      <c r="B225" s="197" t="s">
        <v>668</v>
      </c>
      <c r="C225" s="262">
        <v>3</v>
      </c>
      <c r="D225" s="197"/>
      <c r="E225" s="197" t="s">
        <v>1370</v>
      </c>
      <c r="F225" s="203">
        <v>3</v>
      </c>
      <c r="G225" s="662"/>
      <c r="H225" s="667" t="str" cm="1">
        <f t="array" ref="H225">IFERROR(INDEX([4]Comparison!$G$3:$G$312,MATCH(B225&amp;F225,[4]Comparison!$B$3:$B$312&amp;[4]Comparison!$E$3:$E$312,0)),"")</f>
        <v/>
      </c>
      <c r="I225" s="662">
        <f>G225*VLOOKUP(B225,'3.2 Prices and Deflators'!$B$3:$BL$196,58,FALSE)</f>
        <v>0</v>
      </c>
      <c r="J225" s="662">
        <f t="shared" si="12"/>
        <v>0</v>
      </c>
      <c r="K225" s="423">
        <f>VLOOKUP(B225,'[5]Salaries 2019 WF'!$B$4:$AA$188,26,FALSE)</f>
        <v>0</v>
      </c>
      <c r="L225" s="49"/>
      <c r="O225" s="655" t="str" cm="1">
        <f t="array" ref="O225">IFERROR(INDEX([6]Salaries!$P$2:$P$311,MATCH(1,(A225=[6]Salaries!$M$2:$M$311)*(F225=[6]Salaries!$O$2:$O$311),0)),"")</f>
        <v/>
      </c>
    </row>
    <row r="226" spans="1:15" hidden="1" x14ac:dyDescent="0.25">
      <c r="A226" s="197" t="s">
        <v>433</v>
      </c>
      <c r="B226" s="197" t="s">
        <v>668</v>
      </c>
      <c r="C226" s="262">
        <v>4</v>
      </c>
      <c r="D226" s="197"/>
      <c r="E226" s="197" t="s">
        <v>1087</v>
      </c>
      <c r="F226" s="203">
        <v>4</v>
      </c>
      <c r="G226" s="662"/>
      <c r="H226" s="667" t="str" cm="1">
        <f t="array" ref="H226">IFERROR(INDEX([4]Comparison!$G$3:$G$312,MATCH(B226&amp;F226,[4]Comparison!$B$3:$B$312&amp;[4]Comparison!$E$3:$E$312,0)),"")</f>
        <v/>
      </c>
      <c r="I226" s="662">
        <f>G226*VLOOKUP(B226,'3.2 Prices and Deflators'!$B$3:$BL$196,58,FALSE)</f>
        <v>0</v>
      </c>
      <c r="J226" s="662">
        <f t="shared" si="12"/>
        <v>0</v>
      </c>
      <c r="K226" s="423">
        <f>VLOOKUP(B226,'[5]Salaries 2019 WF'!$B$4:$AA$188,26,FALSE)</f>
        <v>0</v>
      </c>
      <c r="L226" s="49"/>
      <c r="O226" s="655" t="str" cm="1">
        <f t="array" ref="O226">IFERROR(INDEX([6]Salaries!$P$2:$P$311,MATCH(1,(A226=[6]Salaries!$M$2:$M$311)*(F226=[6]Salaries!$O$2:$O$311),0)),"")</f>
        <v/>
      </c>
    </row>
    <row r="227" spans="1:15" hidden="1" x14ac:dyDescent="0.25">
      <c r="A227" s="197" t="s">
        <v>433</v>
      </c>
      <c r="B227" s="197" t="s">
        <v>668</v>
      </c>
      <c r="C227" s="262">
        <v>5</v>
      </c>
      <c r="D227" s="197"/>
      <c r="E227" s="197" t="s">
        <v>1371</v>
      </c>
      <c r="F227" s="203">
        <v>5</v>
      </c>
      <c r="G227" s="662"/>
      <c r="H227" s="667" t="str" cm="1">
        <f t="array" ref="H227">IFERROR(INDEX([4]Comparison!$G$3:$G$312,MATCH(B227&amp;F227,[4]Comparison!$B$3:$B$312&amp;[4]Comparison!$E$3:$E$312,0)),"")</f>
        <v/>
      </c>
      <c r="I227" s="662">
        <f>G227*VLOOKUP(B227,'3.2 Prices and Deflators'!$B$3:$BL$196,58,FALSE)</f>
        <v>0</v>
      </c>
      <c r="J227" s="662">
        <f t="shared" si="12"/>
        <v>0</v>
      </c>
      <c r="K227" s="423">
        <f>VLOOKUP(B227,'[5]Salaries 2019 WF'!$B$4:$AA$188,26,FALSE)</f>
        <v>0</v>
      </c>
      <c r="L227" s="49"/>
      <c r="O227" s="655" t="str" cm="1">
        <f t="array" ref="O227">IFERROR(INDEX([6]Salaries!$P$2:$P$311,MATCH(1,(A227=[6]Salaries!$M$2:$M$311)*(F227=[6]Salaries!$O$2:$O$311),0)),"")</f>
        <v/>
      </c>
    </row>
    <row r="228" spans="1:15" hidden="1" x14ac:dyDescent="0.25">
      <c r="A228" s="197" t="s">
        <v>434</v>
      </c>
      <c r="B228" s="197" t="s">
        <v>669</v>
      </c>
      <c r="C228" s="262">
        <v>1</v>
      </c>
      <c r="D228" s="197"/>
      <c r="E228" s="197" t="s">
        <v>1368</v>
      </c>
      <c r="F228" s="203">
        <v>1</v>
      </c>
      <c r="G228" s="662"/>
      <c r="H228" s="667" t="str" cm="1">
        <f t="array" ref="H228">IFERROR(INDEX([4]Comparison!$G$3:$G$312,MATCH(B228&amp;F228,[4]Comparison!$B$3:$B$312&amp;[4]Comparison!$E$3:$E$312,0)),"")</f>
        <v/>
      </c>
      <c r="I228" s="662">
        <f>G228*VLOOKUP(B228,'3.2 Prices and Deflators'!$B$3:$BL$196,58,FALSE)</f>
        <v>0</v>
      </c>
      <c r="J228" s="662">
        <f t="shared" si="12"/>
        <v>0</v>
      </c>
      <c r="K228" s="423">
        <f>VLOOKUP(B228,'[5]Salaries 2019 WF'!$B$4:$AA$188,26,FALSE)</f>
        <v>0</v>
      </c>
      <c r="L228" s="49"/>
      <c r="O228" s="655" t="str" cm="1">
        <f t="array" ref="O228">IFERROR(INDEX([6]Salaries!$P$2:$P$311,MATCH(1,(A228=[6]Salaries!$M$2:$M$311)*(F228=[6]Salaries!$O$2:$O$311),0)),"")</f>
        <v/>
      </c>
    </row>
    <row r="229" spans="1:15" hidden="1" x14ac:dyDescent="0.25">
      <c r="A229" s="197" t="s">
        <v>434</v>
      </c>
      <c r="B229" s="197" t="s">
        <v>669</v>
      </c>
      <c r="C229" s="262">
        <v>2</v>
      </c>
      <c r="D229" s="197"/>
      <c r="E229" s="197" t="s">
        <v>1369</v>
      </c>
      <c r="F229" s="203">
        <v>2</v>
      </c>
      <c r="G229" s="662"/>
      <c r="H229" s="667" t="str" cm="1">
        <f t="array" ref="H229">IFERROR(INDEX([4]Comparison!$G$3:$G$312,MATCH(B229&amp;F229,[4]Comparison!$B$3:$B$312&amp;[4]Comparison!$E$3:$E$312,0)),"")</f>
        <v/>
      </c>
      <c r="I229" s="662">
        <f>G229*VLOOKUP(B229,'3.2 Prices and Deflators'!$B$3:$BL$196,58,FALSE)</f>
        <v>0</v>
      </c>
      <c r="J229" s="662">
        <f t="shared" si="12"/>
        <v>0</v>
      </c>
      <c r="K229" s="423">
        <f>VLOOKUP(B229,'[5]Salaries 2019 WF'!$B$4:$AA$188,26,FALSE)</f>
        <v>0</v>
      </c>
      <c r="L229" s="49"/>
      <c r="O229" s="655" t="str" cm="1">
        <f t="array" ref="O229">IFERROR(INDEX([6]Salaries!$P$2:$P$311,MATCH(1,(A229=[6]Salaries!$M$2:$M$311)*(F229=[6]Salaries!$O$2:$O$311),0)),"")</f>
        <v/>
      </c>
    </row>
    <row r="230" spans="1:15" hidden="1" x14ac:dyDescent="0.25">
      <c r="A230" s="197" t="s">
        <v>434</v>
      </c>
      <c r="B230" s="197" t="s">
        <v>669</v>
      </c>
      <c r="C230" s="262">
        <v>3</v>
      </c>
      <c r="D230" s="197"/>
      <c r="E230" s="197" t="s">
        <v>1370</v>
      </c>
      <c r="F230" s="203">
        <v>3</v>
      </c>
      <c r="G230" s="662"/>
      <c r="H230" s="667" t="str" cm="1">
        <f t="array" ref="H230">IFERROR(INDEX([4]Comparison!$G$3:$G$312,MATCH(B230&amp;F230,[4]Comparison!$B$3:$B$312&amp;[4]Comparison!$E$3:$E$312,0)),"")</f>
        <v/>
      </c>
      <c r="I230" s="662">
        <f>G230*VLOOKUP(B230,'3.2 Prices and Deflators'!$B$3:$BL$196,58,FALSE)</f>
        <v>0</v>
      </c>
      <c r="J230" s="662">
        <f t="shared" si="12"/>
        <v>0</v>
      </c>
      <c r="K230" s="423">
        <f>VLOOKUP(B230,'[5]Salaries 2019 WF'!$B$4:$AA$188,26,FALSE)</f>
        <v>0</v>
      </c>
      <c r="L230" s="49"/>
      <c r="O230" s="655" t="str" cm="1">
        <f t="array" ref="O230">IFERROR(INDEX([6]Salaries!$P$2:$P$311,MATCH(1,(A230=[6]Salaries!$M$2:$M$311)*(F230=[6]Salaries!$O$2:$O$311),0)),"")</f>
        <v/>
      </c>
    </row>
    <row r="231" spans="1:15" hidden="1" x14ac:dyDescent="0.25">
      <c r="A231" s="197" t="s">
        <v>434</v>
      </c>
      <c r="B231" s="197" t="s">
        <v>669</v>
      </c>
      <c r="C231" s="262">
        <v>4</v>
      </c>
      <c r="D231" s="197"/>
      <c r="E231" s="197" t="s">
        <v>1087</v>
      </c>
      <c r="F231" s="203">
        <v>4</v>
      </c>
      <c r="G231" s="662"/>
      <c r="H231" s="667" t="str" cm="1">
        <f t="array" ref="H231">IFERROR(INDEX([4]Comparison!$G$3:$G$312,MATCH(B231&amp;F231,[4]Comparison!$B$3:$B$312&amp;[4]Comparison!$E$3:$E$312,0)),"")</f>
        <v/>
      </c>
      <c r="I231" s="662">
        <f>G231*VLOOKUP(B231,'3.2 Prices and Deflators'!$B$3:$BL$196,58,FALSE)</f>
        <v>0</v>
      </c>
      <c r="J231" s="662">
        <f t="shared" si="12"/>
        <v>0</v>
      </c>
      <c r="K231" s="423">
        <f>VLOOKUP(B231,'[5]Salaries 2019 WF'!$B$4:$AA$188,26,FALSE)</f>
        <v>0</v>
      </c>
      <c r="L231" s="49"/>
      <c r="O231" s="655" t="str" cm="1">
        <f t="array" ref="O231">IFERROR(INDEX([6]Salaries!$P$2:$P$311,MATCH(1,(A231=[6]Salaries!$M$2:$M$311)*(F231=[6]Salaries!$O$2:$O$311),0)),"")</f>
        <v/>
      </c>
    </row>
    <row r="232" spans="1:15" hidden="1" x14ac:dyDescent="0.25">
      <c r="A232" s="197" t="s">
        <v>434</v>
      </c>
      <c r="B232" s="197" t="s">
        <v>669</v>
      </c>
      <c r="C232" s="262">
        <v>5</v>
      </c>
      <c r="D232" s="197"/>
      <c r="E232" s="197" t="s">
        <v>1371</v>
      </c>
      <c r="F232" s="203">
        <v>5</v>
      </c>
      <c r="G232" s="662"/>
      <c r="H232" s="667" t="str" cm="1">
        <f t="array" ref="H232">IFERROR(INDEX([4]Comparison!$G$3:$G$312,MATCH(B232&amp;F232,[4]Comparison!$B$3:$B$312&amp;[4]Comparison!$E$3:$E$312,0)),"")</f>
        <v/>
      </c>
      <c r="I232" s="662">
        <f>G232*VLOOKUP(B232,'3.2 Prices and Deflators'!$B$3:$BL$196,58,FALSE)</f>
        <v>0</v>
      </c>
      <c r="J232" s="662">
        <f t="shared" si="12"/>
        <v>0</v>
      </c>
      <c r="K232" s="423">
        <f>VLOOKUP(B232,'[5]Salaries 2019 WF'!$B$4:$AA$188,26,FALSE)</f>
        <v>0</v>
      </c>
      <c r="L232" s="49"/>
      <c r="O232" s="655" t="str" cm="1">
        <f t="array" ref="O232">IFERROR(INDEX([6]Salaries!$P$2:$P$311,MATCH(1,(A232=[6]Salaries!$M$2:$M$311)*(F232=[6]Salaries!$O$2:$O$311),0)),"")</f>
        <v/>
      </c>
    </row>
    <row r="233" spans="1:15" hidden="1" x14ac:dyDescent="0.25">
      <c r="A233" s="197" t="s">
        <v>435</v>
      </c>
      <c r="B233" s="197" t="s">
        <v>670</v>
      </c>
      <c r="C233" s="262">
        <v>1</v>
      </c>
      <c r="D233" s="197"/>
      <c r="E233" s="197" t="s">
        <v>1368</v>
      </c>
      <c r="F233" s="203">
        <v>1</v>
      </c>
      <c r="G233" s="662"/>
      <c r="H233" s="667" t="str" cm="1">
        <f t="array" ref="H233">IFERROR(INDEX([4]Comparison!$G$3:$G$312,MATCH(B233&amp;F233,[4]Comparison!$B$3:$B$312&amp;[4]Comparison!$E$3:$E$312,0)),"")</f>
        <v/>
      </c>
      <c r="I233" s="662">
        <f>G233*VLOOKUP(B233,'3.2 Prices and Deflators'!$B$3:$BL$196,58,FALSE)</f>
        <v>0</v>
      </c>
      <c r="J233" s="662">
        <f t="shared" si="12"/>
        <v>0</v>
      </c>
      <c r="K233" s="423">
        <f>VLOOKUP(B233,'[5]Salaries 2019 WF'!$B$4:$AA$188,26,FALSE)</f>
        <v>0</v>
      </c>
      <c r="L233" s="49"/>
      <c r="O233" s="655" t="str" cm="1">
        <f t="array" ref="O233">IFERROR(INDEX([6]Salaries!$P$2:$P$311,MATCH(1,(A233=[6]Salaries!$M$2:$M$311)*(F233=[6]Salaries!$O$2:$O$311),0)),"")</f>
        <v/>
      </c>
    </row>
    <row r="234" spans="1:15" hidden="1" x14ac:dyDescent="0.25">
      <c r="A234" s="197" t="s">
        <v>435</v>
      </c>
      <c r="B234" s="197" t="s">
        <v>670</v>
      </c>
      <c r="C234" s="262">
        <v>2</v>
      </c>
      <c r="D234" s="197"/>
      <c r="E234" s="197" t="s">
        <v>1369</v>
      </c>
      <c r="F234" s="203">
        <v>2</v>
      </c>
      <c r="G234" s="662"/>
      <c r="H234" s="667" t="str" cm="1">
        <f t="array" ref="H234">IFERROR(INDEX([4]Comparison!$G$3:$G$312,MATCH(B234&amp;F234,[4]Comparison!$B$3:$B$312&amp;[4]Comparison!$E$3:$E$312,0)),"")</f>
        <v/>
      </c>
      <c r="I234" s="662">
        <f>G234*VLOOKUP(B234,'3.2 Prices and Deflators'!$B$3:$BL$196,58,FALSE)</f>
        <v>0</v>
      </c>
      <c r="J234" s="662">
        <f t="shared" si="12"/>
        <v>0</v>
      </c>
      <c r="K234" s="423">
        <f>VLOOKUP(B234,'[5]Salaries 2019 WF'!$B$4:$AA$188,26,FALSE)</f>
        <v>0</v>
      </c>
      <c r="L234" s="49"/>
      <c r="O234" s="655" t="str" cm="1">
        <f t="array" ref="O234">IFERROR(INDEX([6]Salaries!$P$2:$P$311,MATCH(1,(A234=[6]Salaries!$M$2:$M$311)*(F234=[6]Salaries!$O$2:$O$311),0)),"")</f>
        <v/>
      </c>
    </row>
    <row r="235" spans="1:15" hidden="1" x14ac:dyDescent="0.25">
      <c r="A235" s="197" t="s">
        <v>435</v>
      </c>
      <c r="B235" s="197" t="s">
        <v>670</v>
      </c>
      <c r="C235" s="262">
        <v>3</v>
      </c>
      <c r="D235" s="197"/>
      <c r="E235" s="197" t="s">
        <v>1370</v>
      </c>
      <c r="F235" s="203">
        <v>3</v>
      </c>
      <c r="G235" s="662"/>
      <c r="H235" s="667" t="str" cm="1">
        <f t="array" ref="H235">IFERROR(INDEX([4]Comparison!$G$3:$G$312,MATCH(B235&amp;F235,[4]Comparison!$B$3:$B$312&amp;[4]Comparison!$E$3:$E$312,0)),"")</f>
        <v/>
      </c>
      <c r="I235" s="662">
        <f>G235*VLOOKUP(B235,'3.2 Prices and Deflators'!$B$3:$BL$196,58,FALSE)</f>
        <v>0</v>
      </c>
      <c r="J235" s="662">
        <f t="shared" si="12"/>
        <v>0</v>
      </c>
      <c r="K235" s="423">
        <f>VLOOKUP(B235,'[5]Salaries 2019 WF'!$B$4:$AA$188,26,FALSE)</f>
        <v>0</v>
      </c>
      <c r="L235" s="49"/>
      <c r="O235" s="655" t="str" cm="1">
        <f t="array" ref="O235">IFERROR(INDEX([6]Salaries!$P$2:$P$311,MATCH(1,(A235=[6]Salaries!$M$2:$M$311)*(F235=[6]Salaries!$O$2:$O$311),0)),"")</f>
        <v/>
      </c>
    </row>
    <row r="236" spans="1:15" hidden="1" x14ac:dyDescent="0.25">
      <c r="A236" s="197" t="s">
        <v>435</v>
      </c>
      <c r="B236" s="197" t="s">
        <v>670</v>
      </c>
      <c r="C236" s="262">
        <v>4</v>
      </c>
      <c r="D236" s="197"/>
      <c r="E236" s="197" t="s">
        <v>1087</v>
      </c>
      <c r="F236" s="203">
        <v>4</v>
      </c>
      <c r="G236" s="662"/>
      <c r="H236" s="667" t="str" cm="1">
        <f t="array" ref="H236">IFERROR(INDEX([4]Comparison!$G$3:$G$312,MATCH(B236&amp;F236,[4]Comparison!$B$3:$B$312&amp;[4]Comparison!$E$3:$E$312,0)),"")</f>
        <v/>
      </c>
      <c r="I236" s="662">
        <f>G236*VLOOKUP(B236,'3.2 Prices and Deflators'!$B$3:$BL$196,58,FALSE)</f>
        <v>0</v>
      </c>
      <c r="J236" s="662">
        <f t="shared" si="12"/>
        <v>0</v>
      </c>
      <c r="K236" s="423">
        <f>VLOOKUP(B236,'[5]Salaries 2019 WF'!$B$4:$AA$188,26,FALSE)</f>
        <v>0</v>
      </c>
      <c r="L236" s="49"/>
      <c r="O236" s="655" t="str" cm="1">
        <f t="array" ref="O236">IFERROR(INDEX([6]Salaries!$P$2:$P$311,MATCH(1,(A236=[6]Salaries!$M$2:$M$311)*(F236=[6]Salaries!$O$2:$O$311),0)),"")</f>
        <v/>
      </c>
    </row>
    <row r="237" spans="1:15" hidden="1" x14ac:dyDescent="0.25">
      <c r="A237" s="197" t="s">
        <v>435</v>
      </c>
      <c r="B237" s="197" t="s">
        <v>670</v>
      </c>
      <c r="C237" s="262">
        <v>5</v>
      </c>
      <c r="D237" s="197"/>
      <c r="E237" s="197" t="s">
        <v>1371</v>
      </c>
      <c r="F237" s="203">
        <v>5</v>
      </c>
      <c r="G237" s="662"/>
      <c r="H237" s="667" t="str" cm="1">
        <f t="array" ref="H237">IFERROR(INDEX([4]Comparison!$G$3:$G$312,MATCH(B237&amp;F237,[4]Comparison!$B$3:$B$312&amp;[4]Comparison!$E$3:$E$312,0)),"")</f>
        <v/>
      </c>
      <c r="I237" s="662">
        <f>G237*VLOOKUP(B237,'3.2 Prices and Deflators'!$B$3:$BL$196,58,FALSE)</f>
        <v>0</v>
      </c>
      <c r="J237" s="662">
        <f t="shared" si="12"/>
        <v>0</v>
      </c>
      <c r="K237" s="423">
        <f>VLOOKUP(B237,'[5]Salaries 2019 WF'!$B$4:$AA$188,26,FALSE)</f>
        <v>0</v>
      </c>
      <c r="L237" s="49"/>
      <c r="O237" s="655" t="str" cm="1">
        <f t="array" ref="O237">IFERROR(INDEX([6]Salaries!$P$2:$P$311,MATCH(1,(A237=[6]Salaries!$M$2:$M$311)*(F237=[6]Salaries!$O$2:$O$311),0)),"")</f>
        <v/>
      </c>
    </row>
    <row r="238" spans="1:15" x14ac:dyDescent="0.25">
      <c r="A238" s="197" t="s">
        <v>436</v>
      </c>
      <c r="B238" s="197" t="s">
        <v>671</v>
      </c>
      <c r="C238" s="262">
        <v>1</v>
      </c>
      <c r="D238" s="197"/>
      <c r="E238" s="197" t="s">
        <v>1368</v>
      </c>
      <c r="F238" s="203">
        <v>1</v>
      </c>
      <c r="G238" s="662">
        <f t="shared" ref="G238:G252" si="14">H238/12</f>
        <v>527.56833333333327</v>
      </c>
      <c r="H238" s="667" cm="1">
        <f t="array" ref="H238">IFERROR(INDEX([4]Comparison!$G$3:$G$312,MATCH(B238&amp;F238,[4]Comparison!$B$3:$B$312&amp;[4]Comparison!$E$3:$E$312,0)),"")</f>
        <v>6330.82</v>
      </c>
      <c r="I238" s="662">
        <f>G238*VLOOKUP(B238,'3.2 Prices and Deflators'!$B$3:$BL$196,58,FALSE)</f>
        <v>1222.4968199350765</v>
      </c>
      <c r="J238" s="662">
        <f t="shared" si="12"/>
        <v>14669.961839220918</v>
      </c>
      <c r="K238" s="423">
        <f>VLOOKUP(B238,'[5]Salaries 2019 WF'!$B$4:$AA$188,26,FALSE)</f>
        <v>1</v>
      </c>
      <c r="L238" s="49"/>
      <c r="O238" s="655" cm="1">
        <f t="array" ref="O238">IFERROR(INDEX([6]Salaries!$P$2:$P$311,MATCH(1,(A238=[6]Salaries!$M$2:$M$311)*(F238=[6]Salaries!$O$2:$O$311),0)),"")</f>
        <v>6330.82</v>
      </c>
    </row>
    <row r="239" spans="1:15" x14ac:dyDescent="0.25">
      <c r="A239" s="197" t="s">
        <v>436</v>
      </c>
      <c r="B239" s="197" t="s">
        <v>671</v>
      </c>
      <c r="C239" s="262">
        <v>2</v>
      </c>
      <c r="D239" s="197"/>
      <c r="E239" s="197" t="s">
        <v>1369</v>
      </c>
      <c r="F239" s="203">
        <v>2</v>
      </c>
      <c r="G239" s="662">
        <f t="shared" si="14"/>
        <v>687.92416666666668</v>
      </c>
      <c r="H239" s="667" cm="1">
        <f t="array" ref="H239">IFERROR(INDEX([4]Comparison!$G$3:$G$312,MATCH(B239&amp;F239,[4]Comparison!$B$3:$B$312&amp;[4]Comparison!$E$3:$E$312,0)),"")</f>
        <v>8255.09</v>
      </c>
      <c r="I239" s="662">
        <f>G239*VLOOKUP(B239,'3.2 Prices and Deflators'!$B$3:$BL$196,58,FALSE)</f>
        <v>1594.0780614956439</v>
      </c>
      <c r="J239" s="662">
        <f t="shared" si="12"/>
        <v>19128.936737947726</v>
      </c>
      <c r="K239" s="423">
        <f>VLOOKUP(B239,'[5]Salaries 2019 WF'!$B$4:$AA$188,26,FALSE)</f>
        <v>1</v>
      </c>
      <c r="L239" s="49"/>
      <c r="O239" s="655" cm="1">
        <f t="array" ref="O239">IFERROR(INDEX([6]Salaries!$P$2:$P$311,MATCH(1,(A239=[6]Salaries!$M$2:$M$311)*(F239=[6]Salaries!$O$2:$O$311),0)),"")</f>
        <v>8255.09</v>
      </c>
    </row>
    <row r="240" spans="1:15" x14ac:dyDescent="0.25">
      <c r="A240" s="197" t="s">
        <v>436</v>
      </c>
      <c r="B240" s="197" t="s">
        <v>671</v>
      </c>
      <c r="C240" s="262">
        <v>3</v>
      </c>
      <c r="D240" s="197"/>
      <c r="E240" s="197" t="s">
        <v>1370</v>
      </c>
      <c r="F240" s="203">
        <v>3</v>
      </c>
      <c r="G240" s="662">
        <f t="shared" si="14"/>
        <v>908.21249999999998</v>
      </c>
      <c r="H240" s="667" cm="1">
        <f t="array" ref="H240">IFERROR(INDEX([4]Comparison!$G$3:$G$312,MATCH(B240&amp;F240,[4]Comparison!$B$3:$B$312&amp;[4]Comparison!$E$3:$E$312,0)),"")</f>
        <v>10898.55</v>
      </c>
      <c r="I240" s="662">
        <f>G240*VLOOKUP(B240,'3.2 Prices and Deflators'!$B$3:$BL$196,58,FALSE)</f>
        <v>2104.5366503712676</v>
      </c>
      <c r="J240" s="662">
        <f t="shared" si="12"/>
        <v>25254.439804455211</v>
      </c>
      <c r="K240" s="423">
        <f>VLOOKUP(B240,'[5]Salaries 2019 WF'!$B$4:$AA$188,26,FALSE)</f>
        <v>1</v>
      </c>
      <c r="L240" s="49"/>
      <c r="O240" s="655" cm="1">
        <f t="array" ref="O240">IFERROR(INDEX([6]Salaries!$P$2:$P$311,MATCH(1,(A240=[6]Salaries!$M$2:$M$311)*(F240=[6]Salaries!$O$2:$O$311),0)),"")</f>
        <v>10898.55</v>
      </c>
    </row>
    <row r="241" spans="1:15" x14ac:dyDescent="0.25">
      <c r="A241" s="197" t="s">
        <v>436</v>
      </c>
      <c r="B241" s="197" t="s">
        <v>671</v>
      </c>
      <c r="C241" s="262">
        <v>4</v>
      </c>
      <c r="D241" s="197"/>
      <c r="E241" s="197" t="s">
        <v>1087</v>
      </c>
      <c r="F241" s="203">
        <v>4</v>
      </c>
      <c r="G241" s="662">
        <f t="shared" si="14"/>
        <v>1470.5308333333332</v>
      </c>
      <c r="H241" s="667" cm="1">
        <f t="array" ref="H241">IFERROR(INDEX([4]Comparison!$G$3:$G$312,MATCH(B241&amp;F241,[4]Comparison!$B$3:$B$312&amp;[4]Comparison!$E$3:$E$312,0)),"")</f>
        <v>17646.37</v>
      </c>
      <c r="I241" s="662">
        <f>G241*VLOOKUP(B241,'3.2 Prices and Deflators'!$B$3:$BL$196,58,FALSE)</f>
        <v>3407.5571898107569</v>
      </c>
      <c r="J241" s="662">
        <f t="shared" si="12"/>
        <v>40890.686277729081</v>
      </c>
      <c r="K241" s="423">
        <f>VLOOKUP(B241,'[5]Salaries 2019 WF'!$B$4:$AA$188,26,FALSE)</f>
        <v>1</v>
      </c>
      <c r="L241" s="49"/>
      <c r="O241" s="655" cm="1">
        <f t="array" ref="O241">IFERROR(INDEX([6]Salaries!$P$2:$P$311,MATCH(1,(A241=[6]Salaries!$M$2:$M$311)*(F241=[6]Salaries!$O$2:$O$311),0)),"")</f>
        <v>17646.37</v>
      </c>
    </row>
    <row r="242" spans="1:15" x14ac:dyDescent="0.25">
      <c r="A242" s="197" t="s">
        <v>436</v>
      </c>
      <c r="B242" s="197" t="s">
        <v>671</v>
      </c>
      <c r="C242" s="262">
        <v>5</v>
      </c>
      <c r="D242" s="197"/>
      <c r="E242" s="197" t="s">
        <v>1371</v>
      </c>
      <c r="F242" s="203">
        <v>5</v>
      </c>
      <c r="G242" s="662">
        <f t="shared" si="14"/>
        <v>2207.4175</v>
      </c>
      <c r="H242" s="667" cm="1">
        <f t="array" ref="H242">IFERROR(INDEX([4]Comparison!$G$3:$G$312,MATCH(B242&amp;F242,[4]Comparison!$B$3:$B$312&amp;[4]Comparison!$E$3:$E$312,0)),"")</f>
        <v>26489.01</v>
      </c>
      <c r="I242" s="662">
        <f>G242*VLOOKUP(B242,'3.2 Prices and Deflators'!$B$3:$BL$196,58,FALSE)</f>
        <v>5115.0925927807839</v>
      </c>
      <c r="J242" s="662">
        <f t="shared" si="12"/>
        <v>61381.111113369407</v>
      </c>
      <c r="K242" s="423">
        <f>VLOOKUP(B242,'[5]Salaries 2019 WF'!$B$4:$AA$188,26,FALSE)</f>
        <v>1</v>
      </c>
      <c r="L242" s="49"/>
      <c r="O242" s="655" cm="1">
        <f t="array" ref="O242">IFERROR(INDEX([6]Salaries!$P$2:$P$311,MATCH(1,(A242=[6]Salaries!$M$2:$M$311)*(F242=[6]Salaries!$O$2:$O$311),0)),"")</f>
        <v>26489.01</v>
      </c>
    </row>
    <row r="243" spans="1:15" x14ac:dyDescent="0.25">
      <c r="A243" s="197" t="s">
        <v>437</v>
      </c>
      <c r="B243" s="197" t="s">
        <v>672</v>
      </c>
      <c r="C243" s="262">
        <v>1</v>
      </c>
      <c r="D243" s="197"/>
      <c r="E243" s="197" t="s">
        <v>1368</v>
      </c>
      <c r="F243" s="203">
        <v>1</v>
      </c>
      <c r="G243" s="662">
        <f t="shared" si="14"/>
        <v>396.11546028323284</v>
      </c>
      <c r="H243" s="667" cm="1">
        <f t="array" ref="H243">IFERROR(INDEX([4]Comparison!$G$3:$G$312,MATCH(B243&amp;F243,[4]Comparison!$B$3:$B$312&amp;[4]Comparison!$E$3:$E$312,0)),"")</f>
        <v>4753.3855233987942</v>
      </c>
      <c r="I243" s="662">
        <f>G243*VLOOKUP(B243,'3.2 Prices and Deflators'!$B$3:$BL$196,58,FALSE)</f>
        <v>754.44436730764642</v>
      </c>
      <c r="J243" s="662">
        <f t="shared" si="12"/>
        <v>9053.3324076917561</v>
      </c>
      <c r="K243" s="423">
        <f>VLOOKUP(B243,'[5]Salaries 2019 WF'!$B$4:$AA$188,26,FALSE)</f>
        <v>1</v>
      </c>
      <c r="L243" s="49"/>
      <c r="O243" s="655" cm="1">
        <f t="array" ref="O243">IFERROR(INDEX([6]Salaries!$P$2:$P$311,MATCH(1,(A243=[6]Salaries!$M$2:$M$311)*(F243=[6]Salaries!$O$2:$O$311),0)),"")</f>
        <v>5421.5</v>
      </c>
    </row>
    <row r="244" spans="1:15" x14ac:dyDescent="0.25">
      <c r="A244" s="197" t="s">
        <v>437</v>
      </c>
      <c r="B244" s="197" t="s">
        <v>672</v>
      </c>
      <c r="C244" s="262">
        <v>2</v>
      </c>
      <c r="D244" s="197"/>
      <c r="E244" s="197" t="s">
        <v>1369</v>
      </c>
      <c r="F244" s="203">
        <v>2</v>
      </c>
      <c r="G244" s="662">
        <f t="shared" si="14"/>
        <v>662.5412443585476</v>
      </c>
      <c r="H244" s="667" cm="1">
        <f t="array" ref="H244">IFERROR(INDEX([4]Comparison!$G$3:$G$312,MATCH(B244&amp;F244,[4]Comparison!$B$3:$B$312&amp;[4]Comparison!$E$3:$E$312,0)),"")</f>
        <v>7950.4949323025712</v>
      </c>
      <c r="I244" s="662">
        <f>G244*VLOOKUP(B244,'3.2 Prices and Deflators'!$B$3:$BL$196,58,FALSE)</f>
        <v>1261.8808403941091</v>
      </c>
      <c r="J244" s="662">
        <f t="shared" si="12"/>
        <v>15142.570084729308</v>
      </c>
      <c r="K244" s="423">
        <f>VLOOKUP(B244,'[5]Salaries 2019 WF'!$B$4:$AA$188,26,FALSE)</f>
        <v>1</v>
      </c>
      <c r="L244" s="49"/>
      <c r="O244" s="655" cm="1">
        <f t="array" ref="O244">IFERROR(INDEX([6]Salaries!$P$2:$P$311,MATCH(1,(A244=[6]Salaries!$M$2:$M$311)*(F244=[6]Salaries!$O$2:$O$311),0)),"")</f>
        <v>7069.37</v>
      </c>
    </row>
    <row r="245" spans="1:15" x14ac:dyDescent="0.25">
      <c r="A245" s="197" t="s">
        <v>437</v>
      </c>
      <c r="B245" s="197" t="s">
        <v>672</v>
      </c>
      <c r="C245" s="262">
        <v>3</v>
      </c>
      <c r="D245" s="197"/>
      <c r="E245" s="197" t="s">
        <v>1370</v>
      </c>
      <c r="F245" s="203">
        <v>3</v>
      </c>
      <c r="G245" s="662">
        <f t="shared" si="14"/>
        <v>854.37396571097509</v>
      </c>
      <c r="H245" s="667" cm="1">
        <f t="array" ref="H245">IFERROR(INDEX([4]Comparison!$G$3:$G$312,MATCH(B245&amp;F245,[4]Comparison!$B$3:$B$312&amp;[4]Comparison!$E$3:$E$312,0)),"")</f>
        <v>10252.487588531701</v>
      </c>
      <c r="I245" s="662">
        <f>G245*VLOOKUP(B245,'3.2 Prices and Deflators'!$B$3:$BL$196,58,FALSE)</f>
        <v>1627.2468273367863</v>
      </c>
      <c r="J245" s="662">
        <f t="shared" si="12"/>
        <v>19526.961928041434</v>
      </c>
      <c r="K245" s="423">
        <f>VLOOKUP(B245,'[5]Salaries 2019 WF'!$B$4:$AA$188,26,FALSE)</f>
        <v>1</v>
      </c>
      <c r="L245" s="49"/>
      <c r="O245" s="655" cm="1">
        <f t="array" ref="O245">IFERROR(INDEX([6]Salaries!$P$2:$P$311,MATCH(1,(A245=[6]Salaries!$M$2:$M$311)*(F245=[6]Salaries!$O$2:$O$311),0)),"")</f>
        <v>9333.14</v>
      </c>
    </row>
    <row r="246" spans="1:15" x14ac:dyDescent="0.25">
      <c r="A246" s="197" t="s">
        <v>437</v>
      </c>
      <c r="B246" s="197" t="s">
        <v>672</v>
      </c>
      <c r="C246" s="262">
        <v>4</v>
      </c>
      <c r="D246" s="197"/>
      <c r="E246" s="197" t="s">
        <v>1087</v>
      </c>
      <c r="F246" s="203">
        <v>4</v>
      </c>
      <c r="G246" s="662">
        <f t="shared" si="14"/>
        <v>1367.6661558189326</v>
      </c>
      <c r="H246" s="667" cm="1">
        <f t="array" ref="H246">IFERROR(INDEX([4]Comparison!$G$3:$G$312,MATCH(B246&amp;F246,[4]Comparison!$B$3:$B$312&amp;[4]Comparison!$E$3:$E$312,0)),"")</f>
        <v>16411.993869827191</v>
      </c>
      <c r="I246" s="662">
        <f>G246*VLOOKUP(B246,'3.2 Prices and Deflators'!$B$3:$BL$196,58,FALSE)</f>
        <v>2604.8668407870564</v>
      </c>
      <c r="J246" s="662">
        <f t="shared" si="12"/>
        <v>31258.402089444677</v>
      </c>
      <c r="K246" s="423">
        <f>VLOOKUP(B246,'[5]Salaries 2019 WF'!$B$4:$AA$188,26,FALSE)</f>
        <v>1</v>
      </c>
      <c r="L246" s="49"/>
      <c r="O246" s="655" cm="1">
        <f t="array" ref="O246">IFERROR(INDEX([6]Salaries!$P$2:$P$311,MATCH(1,(A246=[6]Salaries!$M$2:$M$311)*(F246=[6]Salaries!$O$2:$O$311),0)),"")</f>
        <v>15111.74</v>
      </c>
    </row>
    <row r="247" spans="1:15" x14ac:dyDescent="0.25">
      <c r="A247" s="197" t="s">
        <v>437</v>
      </c>
      <c r="B247" s="197" t="s">
        <v>672</v>
      </c>
      <c r="C247" s="262">
        <v>5</v>
      </c>
      <c r="D247" s="197"/>
      <c r="E247" s="197" t="s">
        <v>1371</v>
      </c>
      <c r="F247" s="203">
        <v>5</v>
      </c>
      <c r="G247" s="662" t="e">
        <f t="shared" si="14"/>
        <v>#VALUE!</v>
      </c>
      <c r="H247" s="667" t="str" cm="1">
        <f t="array" ref="H247">IFERROR(INDEX([4]Comparison!$G$3:$G$312,MATCH(B247&amp;F247,[4]Comparison!$B$3:$B$312&amp;[4]Comparison!$E$3:$E$312,0)),"")</f>
        <v/>
      </c>
      <c r="I247" s="662" t="e">
        <f>G247*VLOOKUP(B247,'3.2 Prices and Deflators'!$B$3:$BL$196,58,FALSE)</f>
        <v>#VALUE!</v>
      </c>
      <c r="J247" s="662" t="e">
        <f t="shared" si="12"/>
        <v>#VALUE!</v>
      </c>
      <c r="K247" s="423">
        <f>VLOOKUP(B247,'[5]Salaries 2019 WF'!$B$4:$AA$188,26,FALSE)</f>
        <v>1</v>
      </c>
      <c r="L247" s="49"/>
      <c r="O247" s="655" cm="1">
        <f t="array" ref="O247">IFERROR(INDEX([6]Salaries!$P$2:$P$311,MATCH(1,(A247=[6]Salaries!$M$2:$M$311)*(F247=[6]Salaries!$O$2:$O$311),0)),"")</f>
        <v>22684.27</v>
      </c>
    </row>
    <row r="248" spans="1:15" x14ac:dyDescent="0.25">
      <c r="A248" s="197" t="s">
        <v>438</v>
      </c>
      <c r="B248" s="197" t="s">
        <v>673</v>
      </c>
      <c r="C248" s="262">
        <v>1</v>
      </c>
      <c r="D248" s="197"/>
      <c r="E248" s="197" t="s">
        <v>1368</v>
      </c>
      <c r="F248" s="203">
        <v>1</v>
      </c>
      <c r="G248" s="662">
        <f t="shared" si="14"/>
        <v>693.61250000000007</v>
      </c>
      <c r="H248" s="667" cm="1">
        <f t="array" ref="H248">IFERROR(INDEX([4]Comparison!$G$3:$G$312,MATCH(B248&amp;F248,[4]Comparison!$B$3:$B$312&amp;[4]Comparison!$E$3:$E$312,0)),"")</f>
        <v>8323.35</v>
      </c>
      <c r="I248" s="662">
        <f>G248*VLOOKUP(B248,'3.2 Prices and Deflators'!$B$3:$BL$196,58,FALSE)</f>
        <v>2690.1725407187487</v>
      </c>
      <c r="J248" s="662">
        <f t="shared" si="12"/>
        <v>32282.070488624984</v>
      </c>
      <c r="K248" s="423">
        <f>VLOOKUP(B248,'[5]Salaries 2019 WF'!$B$4:$AA$188,26,FALSE)</f>
        <v>1</v>
      </c>
      <c r="L248" s="49"/>
      <c r="O248" s="655" cm="1">
        <f t="array" ref="O248">IFERROR(INDEX([6]Salaries!$P$2:$P$311,MATCH(1,(A248=[6]Salaries!$M$2:$M$311)*(F248=[6]Salaries!$O$2:$O$311),0)),"")</f>
        <v>8323.35</v>
      </c>
    </row>
    <row r="249" spans="1:15" x14ac:dyDescent="0.25">
      <c r="A249" s="197" t="s">
        <v>438</v>
      </c>
      <c r="B249" s="197" t="s">
        <v>673</v>
      </c>
      <c r="C249" s="262">
        <v>2</v>
      </c>
      <c r="D249" s="197"/>
      <c r="E249" s="197" t="s">
        <v>1369</v>
      </c>
      <c r="F249" s="203">
        <v>2</v>
      </c>
      <c r="G249" s="662">
        <f t="shared" si="14"/>
        <v>904.4375</v>
      </c>
      <c r="H249" s="667" cm="1">
        <f t="array" ref="H249">IFERROR(INDEX([4]Comparison!$G$3:$G$312,MATCH(B249&amp;F249,[4]Comparison!$B$3:$B$312&amp;[4]Comparison!$E$3:$E$312,0)),"")</f>
        <v>10853.25</v>
      </c>
      <c r="I249" s="662">
        <f>G249*VLOOKUP(B249,'3.2 Prices and Deflators'!$B$3:$BL$196,58,FALSE)</f>
        <v>3507.8562270667162</v>
      </c>
      <c r="J249" s="662">
        <f t="shared" si="12"/>
        <v>42094.274724800591</v>
      </c>
      <c r="K249" s="423">
        <f>VLOOKUP(B249,'[5]Salaries 2019 WF'!$B$4:$AA$188,26,FALSE)</f>
        <v>1</v>
      </c>
      <c r="L249" s="49"/>
      <c r="O249" s="655" cm="1">
        <f t="array" ref="O249">IFERROR(INDEX([6]Salaries!$P$2:$P$311,MATCH(1,(A249=[6]Salaries!$M$2:$M$311)*(F249=[6]Salaries!$O$2:$O$311),0)),"")</f>
        <v>10853.25</v>
      </c>
    </row>
    <row r="250" spans="1:15" x14ac:dyDescent="0.25">
      <c r="A250" s="197" t="s">
        <v>438</v>
      </c>
      <c r="B250" s="197" t="s">
        <v>673</v>
      </c>
      <c r="C250" s="262">
        <v>3</v>
      </c>
      <c r="D250" s="197"/>
      <c r="E250" s="197" t="s">
        <v>1370</v>
      </c>
      <c r="F250" s="203">
        <v>3</v>
      </c>
      <c r="G250" s="662">
        <f t="shared" si="14"/>
        <v>1194.0591666666667</v>
      </c>
      <c r="H250" s="667" cm="1">
        <f t="array" ref="H250">IFERROR(INDEX([4]Comparison!$G$3:$G$312,MATCH(B250&amp;F250,[4]Comparison!$B$3:$B$312&amp;[4]Comparison!$E$3:$E$312,0)),"")</f>
        <v>14328.71</v>
      </c>
      <c r="I250" s="662">
        <f>G250*VLOOKUP(B250,'3.2 Prices and Deflators'!$B$3:$BL$196,58,FALSE)</f>
        <v>4631.1523828653289</v>
      </c>
      <c r="J250" s="662">
        <f t="shared" si="12"/>
        <v>55573.828594383944</v>
      </c>
      <c r="K250" s="423">
        <f>VLOOKUP(B250,'[5]Salaries 2019 WF'!$B$4:$AA$188,26,FALSE)</f>
        <v>1</v>
      </c>
      <c r="L250" s="49"/>
      <c r="O250" s="655" cm="1">
        <f t="array" ref="O250">IFERROR(INDEX([6]Salaries!$P$2:$P$311,MATCH(1,(A250=[6]Salaries!$M$2:$M$311)*(F250=[6]Salaries!$O$2:$O$311),0)),"")</f>
        <v>14328.71</v>
      </c>
    </row>
    <row r="251" spans="1:15" x14ac:dyDescent="0.25">
      <c r="A251" s="197" t="s">
        <v>438</v>
      </c>
      <c r="B251" s="197" t="s">
        <v>673</v>
      </c>
      <c r="C251" s="262">
        <v>4</v>
      </c>
      <c r="D251" s="197"/>
      <c r="E251" s="197" t="s">
        <v>1087</v>
      </c>
      <c r="F251" s="203">
        <v>4</v>
      </c>
      <c r="G251" s="662">
        <f t="shared" si="14"/>
        <v>1933.3583333333333</v>
      </c>
      <c r="H251" s="667" cm="1">
        <f t="array" ref="H251">IFERROR(INDEX([4]Comparison!$G$3:$G$312,MATCH(B251&amp;F251,[4]Comparison!$B$3:$B$312&amp;[4]Comparison!$E$3:$E$312,0)),"")</f>
        <v>23200.3</v>
      </c>
      <c r="I251" s="662">
        <f>G251*VLOOKUP(B251,'3.2 Prices and Deflators'!$B$3:$BL$196,58,FALSE)</f>
        <v>7498.5204270440599</v>
      </c>
      <c r="J251" s="662">
        <f t="shared" si="12"/>
        <v>89982.245124528723</v>
      </c>
      <c r="K251" s="423">
        <f>VLOOKUP(B251,'[5]Salaries 2019 WF'!$B$4:$AA$188,26,FALSE)</f>
        <v>1</v>
      </c>
      <c r="L251" s="49"/>
      <c r="O251" s="655" cm="1">
        <f t="array" ref="O251">IFERROR(INDEX([6]Salaries!$P$2:$P$311,MATCH(1,(A251=[6]Salaries!$M$2:$M$311)*(F251=[6]Salaries!$O$2:$O$311),0)),"")</f>
        <v>23200.3</v>
      </c>
    </row>
    <row r="252" spans="1:15" x14ac:dyDescent="0.25">
      <c r="A252" s="197" t="s">
        <v>438</v>
      </c>
      <c r="B252" s="197" t="s">
        <v>673</v>
      </c>
      <c r="C252" s="262">
        <v>5</v>
      </c>
      <c r="D252" s="197"/>
      <c r="E252" s="197" t="s">
        <v>1371</v>
      </c>
      <c r="F252" s="203">
        <v>5</v>
      </c>
      <c r="G252" s="662">
        <f t="shared" si="14"/>
        <v>2902.1691666666666</v>
      </c>
      <c r="H252" s="667" cm="1">
        <f t="array" ref="H252">IFERROR(INDEX([4]Comparison!$G$3:$G$312,MATCH(B252&amp;F252,[4]Comparison!$B$3:$B$312&amp;[4]Comparison!$E$3:$E$312,0)),"")</f>
        <v>34826.03</v>
      </c>
      <c r="I252" s="662">
        <f>G252*VLOOKUP(B252,'3.2 Prices and Deflators'!$B$3:$BL$196,58,FALSE)</f>
        <v>11256.048298851705</v>
      </c>
      <c r="J252" s="662">
        <f t="shared" si="12"/>
        <v>135072.57958622047</v>
      </c>
      <c r="K252" s="423">
        <f>VLOOKUP(B252,'[5]Salaries 2019 WF'!$B$4:$AA$188,26,FALSE)</f>
        <v>1</v>
      </c>
      <c r="L252" s="49"/>
      <c r="O252" s="655" cm="1">
        <f t="array" ref="O252">IFERROR(INDEX([6]Salaries!$P$2:$P$311,MATCH(1,(A252=[6]Salaries!$M$2:$M$311)*(F252=[6]Salaries!$O$2:$O$311),0)),"")</f>
        <v>34826.03</v>
      </c>
    </row>
    <row r="253" spans="1:15" hidden="1" x14ac:dyDescent="0.25">
      <c r="A253" s="197" t="s">
        <v>439</v>
      </c>
      <c r="B253" s="197" t="s">
        <v>674</v>
      </c>
      <c r="C253" s="262">
        <v>1</v>
      </c>
      <c r="D253" s="197"/>
      <c r="E253" s="197" t="s">
        <v>1368</v>
      </c>
      <c r="F253" s="203">
        <v>1</v>
      </c>
      <c r="G253" s="662"/>
      <c r="H253" s="667" t="str" cm="1">
        <f t="array" ref="H253">IFERROR(INDEX([4]Comparison!$G$3:$G$312,MATCH(B253&amp;F253,[4]Comparison!$B$3:$B$312&amp;[4]Comparison!$E$3:$E$312,0)),"")</f>
        <v/>
      </c>
      <c r="I253" s="662">
        <f>G253*VLOOKUP(B253,'3.2 Prices and Deflators'!$B$3:$BL$196,58,FALSE)</f>
        <v>0</v>
      </c>
      <c r="J253" s="662">
        <f t="shared" si="12"/>
        <v>0</v>
      </c>
      <c r="K253" s="423">
        <f>VLOOKUP(B253,'[5]Salaries 2019 WF'!$B$4:$AA$188,26,FALSE)</f>
        <v>0</v>
      </c>
      <c r="L253" s="49"/>
      <c r="O253" s="655" t="str" cm="1">
        <f t="array" ref="O253">IFERROR(INDEX([6]Salaries!$P$2:$P$311,MATCH(1,(A253=[6]Salaries!$M$2:$M$311)*(F253=[6]Salaries!$O$2:$O$311),0)),"")</f>
        <v/>
      </c>
    </row>
    <row r="254" spans="1:15" hidden="1" x14ac:dyDescent="0.25">
      <c r="A254" s="197" t="s">
        <v>439</v>
      </c>
      <c r="B254" s="197" t="s">
        <v>674</v>
      </c>
      <c r="C254" s="262">
        <v>2</v>
      </c>
      <c r="D254" s="197"/>
      <c r="E254" s="197" t="s">
        <v>1369</v>
      </c>
      <c r="F254" s="203">
        <v>2</v>
      </c>
      <c r="G254" s="662"/>
      <c r="H254" s="667" t="str" cm="1">
        <f t="array" ref="H254">IFERROR(INDEX([4]Comparison!$G$3:$G$312,MATCH(B254&amp;F254,[4]Comparison!$B$3:$B$312&amp;[4]Comparison!$E$3:$E$312,0)),"")</f>
        <v/>
      </c>
      <c r="I254" s="662">
        <f>G254*VLOOKUP(B254,'3.2 Prices and Deflators'!$B$3:$BL$196,58,FALSE)</f>
        <v>0</v>
      </c>
      <c r="J254" s="662">
        <f t="shared" si="12"/>
        <v>0</v>
      </c>
      <c r="K254" s="423">
        <f>VLOOKUP(B254,'[5]Salaries 2019 WF'!$B$4:$AA$188,26,FALSE)</f>
        <v>0</v>
      </c>
      <c r="L254" s="49"/>
      <c r="O254" s="655" t="str" cm="1">
        <f t="array" ref="O254">IFERROR(INDEX([6]Salaries!$P$2:$P$311,MATCH(1,(A254=[6]Salaries!$M$2:$M$311)*(F254=[6]Salaries!$O$2:$O$311),0)),"")</f>
        <v/>
      </c>
    </row>
    <row r="255" spans="1:15" hidden="1" x14ac:dyDescent="0.25">
      <c r="A255" s="197" t="s">
        <v>439</v>
      </c>
      <c r="B255" s="197" t="s">
        <v>674</v>
      </c>
      <c r="C255" s="262">
        <v>3</v>
      </c>
      <c r="D255" s="197"/>
      <c r="E255" s="197" t="s">
        <v>1370</v>
      </c>
      <c r="F255" s="203">
        <v>3</v>
      </c>
      <c r="G255" s="662"/>
      <c r="H255" s="667" t="str" cm="1">
        <f t="array" ref="H255">IFERROR(INDEX([4]Comparison!$G$3:$G$312,MATCH(B255&amp;F255,[4]Comparison!$B$3:$B$312&amp;[4]Comparison!$E$3:$E$312,0)),"")</f>
        <v/>
      </c>
      <c r="I255" s="662">
        <f>G255*VLOOKUP(B255,'3.2 Prices and Deflators'!$B$3:$BL$196,58,FALSE)</f>
        <v>0</v>
      </c>
      <c r="J255" s="662">
        <f t="shared" si="12"/>
        <v>0</v>
      </c>
      <c r="K255" s="423">
        <f>VLOOKUP(B255,'[5]Salaries 2019 WF'!$B$4:$AA$188,26,FALSE)</f>
        <v>0</v>
      </c>
      <c r="L255" s="49"/>
      <c r="O255" s="655" t="str" cm="1">
        <f t="array" ref="O255">IFERROR(INDEX([6]Salaries!$P$2:$P$311,MATCH(1,(A255=[6]Salaries!$M$2:$M$311)*(F255=[6]Salaries!$O$2:$O$311),0)),"")</f>
        <v/>
      </c>
    </row>
    <row r="256" spans="1:15" hidden="1" x14ac:dyDescent="0.25">
      <c r="A256" s="197" t="s">
        <v>439</v>
      </c>
      <c r="B256" s="197" t="s">
        <v>674</v>
      </c>
      <c r="C256" s="262">
        <v>4</v>
      </c>
      <c r="D256" s="197"/>
      <c r="E256" s="197" t="s">
        <v>1087</v>
      </c>
      <c r="F256" s="203">
        <v>4</v>
      </c>
      <c r="G256" s="662"/>
      <c r="H256" s="667" t="str" cm="1">
        <f t="array" ref="H256">IFERROR(INDEX([4]Comparison!$G$3:$G$312,MATCH(B256&amp;F256,[4]Comparison!$B$3:$B$312&amp;[4]Comparison!$E$3:$E$312,0)),"")</f>
        <v/>
      </c>
      <c r="I256" s="662">
        <f>G256*VLOOKUP(B256,'3.2 Prices and Deflators'!$B$3:$BL$196,58,FALSE)</f>
        <v>0</v>
      </c>
      <c r="J256" s="662">
        <f t="shared" si="12"/>
        <v>0</v>
      </c>
      <c r="K256" s="423">
        <f>VLOOKUP(B256,'[5]Salaries 2019 WF'!$B$4:$AA$188,26,FALSE)</f>
        <v>0</v>
      </c>
      <c r="L256" s="49"/>
      <c r="O256" s="655" t="str" cm="1">
        <f t="array" ref="O256">IFERROR(INDEX([6]Salaries!$P$2:$P$311,MATCH(1,(A256=[6]Salaries!$M$2:$M$311)*(F256=[6]Salaries!$O$2:$O$311),0)),"")</f>
        <v/>
      </c>
    </row>
    <row r="257" spans="1:15" hidden="1" x14ac:dyDescent="0.25">
      <c r="A257" s="197" t="s">
        <v>439</v>
      </c>
      <c r="B257" s="197" t="s">
        <v>674</v>
      </c>
      <c r="C257" s="262">
        <v>5</v>
      </c>
      <c r="D257" s="197"/>
      <c r="E257" s="197" t="s">
        <v>1371</v>
      </c>
      <c r="F257" s="203">
        <v>5</v>
      </c>
      <c r="G257" s="662"/>
      <c r="H257" s="667" t="str" cm="1">
        <f t="array" ref="H257">IFERROR(INDEX([4]Comparison!$G$3:$G$312,MATCH(B257&amp;F257,[4]Comparison!$B$3:$B$312&amp;[4]Comparison!$E$3:$E$312,0)),"")</f>
        <v/>
      </c>
      <c r="I257" s="662">
        <f>G257*VLOOKUP(B257,'3.2 Prices and Deflators'!$B$3:$BL$196,58,FALSE)</f>
        <v>0</v>
      </c>
      <c r="J257" s="662">
        <f t="shared" si="12"/>
        <v>0</v>
      </c>
      <c r="K257" s="423">
        <f>VLOOKUP(B257,'[5]Salaries 2019 WF'!$B$4:$AA$188,26,FALSE)</f>
        <v>0</v>
      </c>
      <c r="L257" s="49"/>
      <c r="O257" s="655" t="str" cm="1">
        <f t="array" ref="O257">IFERROR(INDEX([6]Salaries!$P$2:$P$311,MATCH(1,(A257=[6]Salaries!$M$2:$M$311)*(F257=[6]Salaries!$O$2:$O$311),0)),"")</f>
        <v/>
      </c>
    </row>
    <row r="258" spans="1:15" hidden="1" x14ac:dyDescent="0.25">
      <c r="A258" s="197" t="s">
        <v>440</v>
      </c>
      <c r="B258" s="197" t="s">
        <v>675</v>
      </c>
      <c r="C258" s="262">
        <v>1</v>
      </c>
      <c r="D258" s="197"/>
      <c r="E258" s="197" t="s">
        <v>1368</v>
      </c>
      <c r="F258" s="203">
        <v>1</v>
      </c>
      <c r="G258" s="662"/>
      <c r="H258" s="667" t="str" cm="1">
        <f t="array" ref="H258">IFERROR(INDEX([4]Comparison!$G$3:$G$312,MATCH(B258&amp;F258,[4]Comparison!$B$3:$B$312&amp;[4]Comparison!$E$3:$E$312,0)),"")</f>
        <v/>
      </c>
      <c r="I258" s="662">
        <f>G258*VLOOKUP(B258,'3.2 Prices and Deflators'!$B$3:$BL$196,58,FALSE)</f>
        <v>0</v>
      </c>
      <c r="J258" s="662">
        <f t="shared" si="12"/>
        <v>0</v>
      </c>
      <c r="K258" s="423">
        <f>VLOOKUP(B258,'[5]Salaries 2019 WF'!$B$4:$AA$188,26,FALSE)</f>
        <v>0</v>
      </c>
      <c r="L258" s="49"/>
      <c r="O258" s="655" t="str" cm="1">
        <f t="array" ref="O258">IFERROR(INDEX([6]Salaries!$P$2:$P$311,MATCH(1,(A258=[6]Salaries!$M$2:$M$311)*(F258=[6]Salaries!$O$2:$O$311),0)),"")</f>
        <v/>
      </c>
    </row>
    <row r="259" spans="1:15" hidden="1" x14ac:dyDescent="0.25">
      <c r="A259" s="197" t="s">
        <v>440</v>
      </c>
      <c r="B259" s="197" t="s">
        <v>675</v>
      </c>
      <c r="C259" s="262">
        <v>2</v>
      </c>
      <c r="D259" s="197"/>
      <c r="E259" s="197" t="s">
        <v>1369</v>
      </c>
      <c r="F259" s="203">
        <v>2</v>
      </c>
      <c r="G259" s="662"/>
      <c r="H259" s="667" t="str" cm="1">
        <f t="array" ref="H259">IFERROR(INDEX([4]Comparison!$G$3:$G$312,MATCH(B259&amp;F259,[4]Comparison!$B$3:$B$312&amp;[4]Comparison!$E$3:$E$312,0)),"")</f>
        <v/>
      </c>
      <c r="I259" s="662">
        <f>G259*VLOOKUP(B259,'3.2 Prices and Deflators'!$B$3:$BL$196,58,FALSE)</f>
        <v>0</v>
      </c>
      <c r="J259" s="662">
        <f t="shared" ref="J259:J322" si="15">I259*12</f>
        <v>0</v>
      </c>
      <c r="K259" s="423">
        <f>VLOOKUP(B259,'[5]Salaries 2019 WF'!$B$4:$AA$188,26,FALSE)</f>
        <v>0</v>
      </c>
      <c r="L259" s="49"/>
      <c r="O259" s="655" t="str" cm="1">
        <f t="array" ref="O259">IFERROR(INDEX([6]Salaries!$P$2:$P$311,MATCH(1,(A259=[6]Salaries!$M$2:$M$311)*(F259=[6]Salaries!$O$2:$O$311),0)),"")</f>
        <v/>
      </c>
    </row>
    <row r="260" spans="1:15" hidden="1" x14ac:dyDescent="0.25">
      <c r="A260" s="197" t="s">
        <v>440</v>
      </c>
      <c r="B260" s="197" t="s">
        <v>675</v>
      </c>
      <c r="C260" s="262">
        <v>3</v>
      </c>
      <c r="D260" s="197"/>
      <c r="E260" s="197" t="s">
        <v>1370</v>
      </c>
      <c r="F260" s="203">
        <v>3</v>
      </c>
      <c r="G260" s="662"/>
      <c r="H260" s="667" t="str" cm="1">
        <f t="array" ref="H260">IFERROR(INDEX([4]Comparison!$G$3:$G$312,MATCH(B260&amp;F260,[4]Comparison!$B$3:$B$312&amp;[4]Comparison!$E$3:$E$312,0)),"")</f>
        <v/>
      </c>
      <c r="I260" s="662">
        <f>G260*VLOOKUP(B260,'3.2 Prices and Deflators'!$B$3:$BL$196,58,FALSE)</f>
        <v>0</v>
      </c>
      <c r="J260" s="662">
        <f t="shared" si="15"/>
        <v>0</v>
      </c>
      <c r="K260" s="423">
        <f>VLOOKUP(B260,'[5]Salaries 2019 WF'!$B$4:$AA$188,26,FALSE)</f>
        <v>0</v>
      </c>
      <c r="L260" s="49"/>
      <c r="O260" s="655" t="str" cm="1">
        <f t="array" ref="O260">IFERROR(INDEX([6]Salaries!$P$2:$P$311,MATCH(1,(A260=[6]Salaries!$M$2:$M$311)*(F260=[6]Salaries!$O$2:$O$311),0)),"")</f>
        <v/>
      </c>
    </row>
    <row r="261" spans="1:15" hidden="1" x14ac:dyDescent="0.25">
      <c r="A261" s="197" t="s">
        <v>440</v>
      </c>
      <c r="B261" s="197" t="s">
        <v>675</v>
      </c>
      <c r="C261" s="262">
        <v>4</v>
      </c>
      <c r="D261" s="197"/>
      <c r="E261" s="197" t="s">
        <v>1087</v>
      </c>
      <c r="F261" s="203">
        <v>4</v>
      </c>
      <c r="G261" s="662"/>
      <c r="H261" s="667" t="str" cm="1">
        <f t="array" ref="H261">IFERROR(INDEX([4]Comparison!$G$3:$G$312,MATCH(B261&amp;F261,[4]Comparison!$B$3:$B$312&amp;[4]Comparison!$E$3:$E$312,0)),"")</f>
        <v/>
      </c>
      <c r="I261" s="662">
        <f>G261*VLOOKUP(B261,'3.2 Prices and Deflators'!$B$3:$BL$196,58,FALSE)</f>
        <v>0</v>
      </c>
      <c r="J261" s="662">
        <f t="shared" si="15"/>
        <v>0</v>
      </c>
      <c r="K261" s="423">
        <f>VLOOKUP(B261,'[5]Salaries 2019 WF'!$B$4:$AA$188,26,FALSE)</f>
        <v>0</v>
      </c>
      <c r="L261" s="49"/>
      <c r="O261" s="655" t="str" cm="1">
        <f t="array" ref="O261">IFERROR(INDEX([6]Salaries!$P$2:$P$311,MATCH(1,(A261=[6]Salaries!$M$2:$M$311)*(F261=[6]Salaries!$O$2:$O$311),0)),"")</f>
        <v/>
      </c>
    </row>
    <row r="262" spans="1:15" hidden="1" x14ac:dyDescent="0.25">
      <c r="A262" s="197" t="s">
        <v>440</v>
      </c>
      <c r="B262" s="197" t="s">
        <v>675</v>
      </c>
      <c r="C262" s="262">
        <v>5</v>
      </c>
      <c r="D262" s="197"/>
      <c r="E262" s="197" t="s">
        <v>1371</v>
      </c>
      <c r="F262" s="203">
        <v>5</v>
      </c>
      <c r="G262" s="662"/>
      <c r="H262" s="667" t="str" cm="1">
        <f t="array" ref="H262">IFERROR(INDEX([4]Comparison!$G$3:$G$312,MATCH(B262&amp;F262,[4]Comparison!$B$3:$B$312&amp;[4]Comparison!$E$3:$E$312,0)),"")</f>
        <v/>
      </c>
      <c r="I262" s="662">
        <f>G262*VLOOKUP(B262,'3.2 Prices and Deflators'!$B$3:$BL$196,58,FALSE)</f>
        <v>0</v>
      </c>
      <c r="J262" s="662">
        <f t="shared" si="15"/>
        <v>0</v>
      </c>
      <c r="K262" s="423">
        <f>VLOOKUP(B262,'[5]Salaries 2019 WF'!$B$4:$AA$188,26,FALSE)</f>
        <v>0</v>
      </c>
      <c r="L262" s="49"/>
      <c r="O262" s="655" t="str" cm="1">
        <f t="array" ref="O262">IFERROR(INDEX([6]Salaries!$P$2:$P$311,MATCH(1,(A262=[6]Salaries!$M$2:$M$311)*(F262=[6]Salaries!$O$2:$O$311),0)),"")</f>
        <v/>
      </c>
    </row>
    <row r="263" spans="1:15" x14ac:dyDescent="0.25">
      <c r="A263" s="197" t="s">
        <v>441</v>
      </c>
      <c r="B263" s="197" t="s">
        <v>676</v>
      </c>
      <c r="C263" s="262">
        <v>1</v>
      </c>
      <c r="D263" s="197"/>
      <c r="E263" s="197" t="s">
        <v>1368</v>
      </c>
      <c r="F263" s="203">
        <v>1</v>
      </c>
      <c r="G263" s="662">
        <f t="shared" ref="G263:G267" si="16">H263/12</f>
        <v>178.96833333333333</v>
      </c>
      <c r="H263" s="667" cm="1">
        <f t="array" ref="H263">IFERROR(INDEX([4]Comparison!$G$3:$G$312,MATCH(B263&amp;F263,[4]Comparison!$B$3:$B$312&amp;[4]Comparison!$E$3:$E$312,0)),"")</f>
        <v>2147.62</v>
      </c>
      <c r="I263" s="662">
        <f>G263*VLOOKUP(B263,'3.2 Prices and Deflators'!$B$3:$BL$196,58,FALSE)</f>
        <v>355.46082015810276</v>
      </c>
      <c r="J263" s="662">
        <f t="shared" si="15"/>
        <v>4265.5298418972334</v>
      </c>
      <c r="K263" s="423">
        <f>VLOOKUP(B263,'[5]Salaries 2019 WF'!$B$4:$AA$188,26,FALSE)</f>
        <v>1</v>
      </c>
      <c r="L263" s="49"/>
      <c r="O263" s="655" cm="1">
        <f t="array" ref="O263">IFERROR(INDEX([6]Salaries!$P$2:$P$311,MATCH(1,(A263=[6]Salaries!$M$2:$M$311)*(F263=[6]Salaries!$O$2:$O$311),0)),"")</f>
        <v>2147.62</v>
      </c>
    </row>
    <row r="264" spans="1:15" x14ac:dyDescent="0.25">
      <c r="A264" s="197" t="s">
        <v>441</v>
      </c>
      <c r="B264" s="197" t="s">
        <v>676</v>
      </c>
      <c r="C264" s="262">
        <v>2</v>
      </c>
      <c r="D264" s="197"/>
      <c r="E264" s="197" t="s">
        <v>1369</v>
      </c>
      <c r="F264" s="203">
        <v>2</v>
      </c>
      <c r="G264" s="662">
        <f t="shared" si="16"/>
        <v>233.36666666666667</v>
      </c>
      <c r="H264" s="667" cm="1">
        <f t="array" ref="H264">IFERROR(INDEX([4]Comparison!$G$3:$G$312,MATCH(B264&amp;F264,[4]Comparison!$B$3:$B$312&amp;[4]Comparison!$E$3:$E$312,0)),"")</f>
        <v>2800.4</v>
      </c>
      <c r="I264" s="662">
        <f>G264*VLOOKUP(B264,'3.2 Prices and Deflators'!$B$3:$BL$196,58,FALSE)</f>
        <v>463.50494071146244</v>
      </c>
      <c r="J264" s="662">
        <f t="shared" si="15"/>
        <v>5562.059288537549</v>
      </c>
      <c r="K264" s="423">
        <f>VLOOKUP(B264,'[5]Salaries 2019 WF'!$B$4:$AA$188,26,FALSE)</f>
        <v>1</v>
      </c>
      <c r="L264" s="49"/>
      <c r="O264" s="655" cm="1">
        <f t="array" ref="O264">IFERROR(INDEX([6]Salaries!$P$2:$P$311,MATCH(1,(A264=[6]Salaries!$M$2:$M$311)*(F264=[6]Salaries!$O$2:$O$311),0)),"")</f>
        <v>2800.4</v>
      </c>
    </row>
    <row r="265" spans="1:15" x14ac:dyDescent="0.25">
      <c r="A265" s="197" t="s">
        <v>441</v>
      </c>
      <c r="B265" s="197" t="s">
        <v>676</v>
      </c>
      <c r="C265" s="262">
        <v>3</v>
      </c>
      <c r="D265" s="197"/>
      <c r="E265" s="197" t="s">
        <v>1370</v>
      </c>
      <c r="F265" s="203">
        <v>3</v>
      </c>
      <c r="G265" s="662">
        <f t="shared" si="16"/>
        <v>308.09583333333336</v>
      </c>
      <c r="H265" s="667" cm="1">
        <f t="array" ref="H265">IFERROR(INDEX([4]Comparison!$G$3:$G$312,MATCH(B265&amp;F265,[4]Comparison!$B$3:$B$312&amp;[4]Comparison!$E$3:$E$312,0)),"")</f>
        <v>3697.15</v>
      </c>
      <c r="I265" s="662">
        <f>G265*VLOOKUP(B265,'3.2 Prices and Deflators'!$B$3:$BL$196,58,FALSE)</f>
        <v>611.9294713438735</v>
      </c>
      <c r="J265" s="662">
        <f t="shared" si="15"/>
        <v>7343.153656126482</v>
      </c>
      <c r="K265" s="423">
        <f>VLOOKUP(B265,'[5]Salaries 2019 WF'!$B$4:$AA$188,26,FALSE)</f>
        <v>1</v>
      </c>
      <c r="L265" s="49"/>
      <c r="O265" s="655" cm="1">
        <f t="array" ref="O265">IFERROR(INDEX([6]Salaries!$P$2:$P$311,MATCH(1,(A265=[6]Salaries!$M$2:$M$311)*(F265=[6]Salaries!$O$2:$O$311),0)),"")</f>
        <v>3697.15</v>
      </c>
    </row>
    <row r="266" spans="1:15" x14ac:dyDescent="0.25">
      <c r="A266" s="197" t="s">
        <v>441</v>
      </c>
      <c r="B266" s="197" t="s">
        <v>676</v>
      </c>
      <c r="C266" s="262">
        <v>4</v>
      </c>
      <c r="D266" s="197"/>
      <c r="E266" s="197" t="s">
        <v>1087</v>
      </c>
      <c r="F266" s="203">
        <v>4</v>
      </c>
      <c r="G266" s="662">
        <f t="shared" si="16"/>
        <v>498.85249999999996</v>
      </c>
      <c r="H266" s="667" cm="1">
        <f t="array" ref="H266">IFERROR(INDEX([4]Comparison!$G$3:$G$312,MATCH(B266&amp;F266,[4]Comparison!$B$3:$B$312&amp;[4]Comparison!$E$3:$E$312,0)),"")</f>
        <v>5986.23</v>
      </c>
      <c r="I266" s="662">
        <f>G266*VLOOKUP(B266,'3.2 Prices and Deflators'!$B$3:$BL$196,58,FALSE)</f>
        <v>990.80387845849793</v>
      </c>
      <c r="J266" s="662">
        <f t="shared" si="15"/>
        <v>11889.646541501976</v>
      </c>
      <c r="K266" s="423">
        <f>VLOOKUP(B266,'[5]Salaries 2019 WF'!$B$4:$AA$188,26,FALSE)</f>
        <v>1</v>
      </c>
      <c r="L266" s="49"/>
      <c r="O266" s="655" cm="1">
        <f t="array" ref="O266">IFERROR(INDEX([6]Salaries!$P$2:$P$311,MATCH(1,(A266=[6]Salaries!$M$2:$M$311)*(F266=[6]Salaries!$O$2:$O$311),0)),"")</f>
        <v>5986.23</v>
      </c>
    </row>
    <row r="267" spans="1:15" x14ac:dyDescent="0.25">
      <c r="A267" s="197" t="s">
        <v>441</v>
      </c>
      <c r="B267" s="197" t="s">
        <v>676</v>
      </c>
      <c r="C267" s="262">
        <v>5</v>
      </c>
      <c r="D267" s="197"/>
      <c r="E267" s="197" t="s">
        <v>1371</v>
      </c>
      <c r="F267" s="203">
        <v>5</v>
      </c>
      <c r="G267" s="662">
        <f t="shared" si="16"/>
        <v>748.82916666666677</v>
      </c>
      <c r="H267" s="667" cm="1">
        <f t="array" ref="H267">IFERROR(INDEX([4]Comparison!$G$3:$G$312,MATCH(B267&amp;F267,[4]Comparison!$B$3:$B$312&amp;[4]Comparison!$E$3:$E$312,0)),"")</f>
        <v>8985.9500000000007</v>
      </c>
      <c r="I267" s="662">
        <f>G267*VLOOKUP(B267,'3.2 Prices and Deflators'!$B$3:$BL$196,58,FALSE)</f>
        <v>1487.299036561265</v>
      </c>
      <c r="J267" s="662">
        <f t="shared" si="15"/>
        <v>17847.58843873518</v>
      </c>
      <c r="K267" s="423">
        <f>VLOOKUP(B267,'[5]Salaries 2019 WF'!$B$4:$AA$188,26,FALSE)</f>
        <v>1</v>
      </c>
      <c r="L267" s="49"/>
      <c r="O267" s="655" cm="1">
        <f t="array" ref="O267">IFERROR(INDEX([6]Salaries!$P$2:$P$311,MATCH(1,(A267=[6]Salaries!$M$2:$M$311)*(F267=[6]Salaries!$O$2:$O$311),0)),"")</f>
        <v>8985.9500000000007</v>
      </c>
    </row>
    <row r="268" spans="1:15" hidden="1" x14ac:dyDescent="0.25">
      <c r="A268" s="197" t="s">
        <v>442</v>
      </c>
      <c r="B268" s="197" t="s">
        <v>678</v>
      </c>
      <c r="C268" s="262">
        <v>1</v>
      </c>
      <c r="D268" s="197"/>
      <c r="E268" s="197" t="s">
        <v>1368</v>
      </c>
      <c r="F268" s="203">
        <v>1</v>
      </c>
      <c r="G268" s="662"/>
      <c r="H268" s="667" t="str" cm="1">
        <f t="array" ref="H268">IFERROR(INDEX([4]Comparison!$G$3:$G$312,MATCH(B268&amp;F268,[4]Comparison!$B$3:$B$312&amp;[4]Comparison!$E$3:$E$312,0)),"")</f>
        <v/>
      </c>
      <c r="I268" s="662">
        <f>G268*VLOOKUP(B268,'3.2 Prices and Deflators'!$B$3:$BL$196,58,FALSE)</f>
        <v>0</v>
      </c>
      <c r="J268" s="662">
        <f t="shared" si="15"/>
        <v>0</v>
      </c>
      <c r="K268" s="423">
        <f>VLOOKUP(B268,'[5]Salaries 2019 WF'!$B$4:$AA$188,26,FALSE)</f>
        <v>0</v>
      </c>
      <c r="L268" s="49"/>
      <c r="O268" s="655" t="str" cm="1">
        <f t="array" ref="O268">IFERROR(INDEX([6]Salaries!$P$2:$P$311,MATCH(1,(A268=[6]Salaries!$M$2:$M$311)*(F268=[6]Salaries!$O$2:$O$311),0)),"")</f>
        <v/>
      </c>
    </row>
    <row r="269" spans="1:15" hidden="1" x14ac:dyDescent="0.25">
      <c r="A269" s="197" t="s">
        <v>442</v>
      </c>
      <c r="B269" s="197" t="s">
        <v>678</v>
      </c>
      <c r="C269" s="262">
        <v>2</v>
      </c>
      <c r="D269" s="197"/>
      <c r="E269" s="197" t="s">
        <v>1369</v>
      </c>
      <c r="F269" s="203">
        <v>2</v>
      </c>
      <c r="G269" s="662"/>
      <c r="H269" s="667" t="str" cm="1">
        <f t="array" ref="H269">IFERROR(INDEX([4]Comparison!$G$3:$G$312,MATCH(B269&amp;F269,[4]Comparison!$B$3:$B$312&amp;[4]Comparison!$E$3:$E$312,0)),"")</f>
        <v/>
      </c>
      <c r="I269" s="662">
        <f>G269*VLOOKUP(B269,'3.2 Prices and Deflators'!$B$3:$BL$196,58,FALSE)</f>
        <v>0</v>
      </c>
      <c r="J269" s="662">
        <f t="shared" si="15"/>
        <v>0</v>
      </c>
      <c r="K269" s="423">
        <f>VLOOKUP(B269,'[5]Salaries 2019 WF'!$B$4:$AA$188,26,FALSE)</f>
        <v>0</v>
      </c>
      <c r="L269" s="49"/>
      <c r="O269" s="655" t="str" cm="1">
        <f t="array" ref="O269">IFERROR(INDEX([6]Salaries!$P$2:$P$311,MATCH(1,(A269=[6]Salaries!$M$2:$M$311)*(F269=[6]Salaries!$O$2:$O$311),0)),"")</f>
        <v/>
      </c>
    </row>
    <row r="270" spans="1:15" hidden="1" x14ac:dyDescent="0.25">
      <c r="A270" s="197" t="s">
        <v>442</v>
      </c>
      <c r="B270" s="197" t="s">
        <v>678</v>
      </c>
      <c r="C270" s="262">
        <v>3</v>
      </c>
      <c r="D270" s="197"/>
      <c r="E270" s="197" t="s">
        <v>1370</v>
      </c>
      <c r="F270" s="203">
        <v>3</v>
      </c>
      <c r="G270" s="662"/>
      <c r="H270" s="667" t="str" cm="1">
        <f t="array" ref="H270">IFERROR(INDEX([4]Comparison!$G$3:$G$312,MATCH(B270&amp;F270,[4]Comparison!$B$3:$B$312&amp;[4]Comparison!$E$3:$E$312,0)),"")</f>
        <v/>
      </c>
      <c r="I270" s="662">
        <f>G270*VLOOKUP(B270,'3.2 Prices and Deflators'!$B$3:$BL$196,58,FALSE)</f>
        <v>0</v>
      </c>
      <c r="J270" s="662">
        <f t="shared" si="15"/>
        <v>0</v>
      </c>
      <c r="K270" s="423">
        <f>VLOOKUP(B270,'[5]Salaries 2019 WF'!$B$4:$AA$188,26,FALSE)</f>
        <v>0</v>
      </c>
      <c r="L270" s="49"/>
      <c r="O270" s="655" t="str" cm="1">
        <f t="array" ref="O270">IFERROR(INDEX([6]Salaries!$P$2:$P$311,MATCH(1,(A270=[6]Salaries!$M$2:$M$311)*(F270=[6]Salaries!$O$2:$O$311),0)),"")</f>
        <v/>
      </c>
    </row>
    <row r="271" spans="1:15" hidden="1" x14ac:dyDescent="0.25">
      <c r="A271" s="197" t="s">
        <v>442</v>
      </c>
      <c r="B271" s="197" t="s">
        <v>678</v>
      </c>
      <c r="C271" s="262">
        <v>4</v>
      </c>
      <c r="D271" s="197"/>
      <c r="E271" s="197" t="s">
        <v>1087</v>
      </c>
      <c r="F271" s="203">
        <v>4</v>
      </c>
      <c r="G271" s="662"/>
      <c r="H271" s="667" t="str" cm="1">
        <f t="array" ref="H271">IFERROR(INDEX([4]Comparison!$G$3:$G$312,MATCH(B271&amp;F271,[4]Comparison!$B$3:$B$312&amp;[4]Comparison!$E$3:$E$312,0)),"")</f>
        <v/>
      </c>
      <c r="I271" s="662">
        <f>G271*VLOOKUP(B271,'3.2 Prices and Deflators'!$B$3:$BL$196,58,FALSE)</f>
        <v>0</v>
      </c>
      <c r="J271" s="662">
        <f t="shared" si="15"/>
        <v>0</v>
      </c>
      <c r="K271" s="423">
        <f>VLOOKUP(B271,'[5]Salaries 2019 WF'!$B$4:$AA$188,26,FALSE)</f>
        <v>0</v>
      </c>
      <c r="L271" s="49"/>
      <c r="O271" s="655" t="str" cm="1">
        <f t="array" ref="O271">IFERROR(INDEX([6]Salaries!$P$2:$P$311,MATCH(1,(A271=[6]Salaries!$M$2:$M$311)*(F271=[6]Salaries!$O$2:$O$311),0)),"")</f>
        <v/>
      </c>
    </row>
    <row r="272" spans="1:15" hidden="1" x14ac:dyDescent="0.25">
      <c r="A272" s="197" t="s">
        <v>442</v>
      </c>
      <c r="B272" s="197" t="s">
        <v>678</v>
      </c>
      <c r="C272" s="262">
        <v>5</v>
      </c>
      <c r="D272" s="197"/>
      <c r="E272" s="197" t="s">
        <v>1371</v>
      </c>
      <c r="F272" s="203">
        <v>5</v>
      </c>
      <c r="G272" s="662"/>
      <c r="H272" s="667" t="str" cm="1">
        <f t="array" ref="H272">IFERROR(INDEX([4]Comparison!$G$3:$G$312,MATCH(B272&amp;F272,[4]Comparison!$B$3:$B$312&amp;[4]Comparison!$E$3:$E$312,0)),"")</f>
        <v/>
      </c>
      <c r="I272" s="662">
        <f>G272*VLOOKUP(B272,'3.2 Prices and Deflators'!$B$3:$BL$196,58,FALSE)</f>
        <v>0</v>
      </c>
      <c r="J272" s="662">
        <f t="shared" si="15"/>
        <v>0</v>
      </c>
      <c r="K272" s="423">
        <f>VLOOKUP(B272,'[5]Salaries 2019 WF'!$B$4:$AA$188,26,FALSE)</f>
        <v>0</v>
      </c>
      <c r="L272" s="49"/>
      <c r="O272" s="655" t="str" cm="1">
        <f t="array" ref="O272">IFERROR(INDEX([6]Salaries!$P$2:$P$311,MATCH(1,(A272=[6]Salaries!$M$2:$M$311)*(F272=[6]Salaries!$O$2:$O$311),0)),"")</f>
        <v/>
      </c>
    </row>
    <row r="273" spans="1:15" hidden="1" x14ac:dyDescent="0.25">
      <c r="A273" s="197" t="s">
        <v>1361</v>
      </c>
      <c r="B273" s="197" t="s">
        <v>786</v>
      </c>
      <c r="C273" s="262">
        <v>1</v>
      </c>
      <c r="D273" s="197"/>
      <c r="E273" s="197" t="s">
        <v>1368</v>
      </c>
      <c r="F273" s="203">
        <v>1</v>
      </c>
      <c r="G273" s="662"/>
      <c r="H273" s="667" t="str" cm="1">
        <f t="array" ref="H273">IFERROR(INDEX([4]Comparison!$G$3:$G$312,MATCH(B273&amp;F273,[4]Comparison!$B$3:$B$312&amp;[4]Comparison!$E$3:$E$312,0)),"")</f>
        <v/>
      </c>
      <c r="I273" s="662">
        <f>G273*VLOOKUP(B273,'3.2 Prices and Deflators'!$B$3:$BL$196,58,FALSE)</f>
        <v>0</v>
      </c>
      <c r="J273" s="662">
        <f t="shared" si="15"/>
        <v>0</v>
      </c>
      <c r="K273" s="423">
        <f>VLOOKUP(B273,'[5]Salaries 2019 WF'!$B$4:$AA$188,26,FALSE)</f>
        <v>0</v>
      </c>
      <c r="L273" s="49"/>
      <c r="O273" s="655" t="str" cm="1">
        <f t="array" ref="O273">IFERROR(INDEX([6]Salaries!$P$2:$P$311,MATCH(1,(A273=[6]Salaries!$M$2:$M$311)*(F273=[6]Salaries!$O$2:$O$311),0)),"")</f>
        <v/>
      </c>
    </row>
    <row r="274" spans="1:15" hidden="1" x14ac:dyDescent="0.25">
      <c r="A274" s="197" t="s">
        <v>1361</v>
      </c>
      <c r="B274" s="197" t="s">
        <v>786</v>
      </c>
      <c r="C274" s="262">
        <v>2</v>
      </c>
      <c r="D274" s="197"/>
      <c r="E274" s="197" t="s">
        <v>1369</v>
      </c>
      <c r="F274" s="203">
        <v>2</v>
      </c>
      <c r="G274" s="662"/>
      <c r="H274" s="667" t="str" cm="1">
        <f t="array" ref="H274">IFERROR(INDEX([4]Comparison!$G$3:$G$312,MATCH(B274&amp;F274,[4]Comparison!$B$3:$B$312&amp;[4]Comparison!$E$3:$E$312,0)),"")</f>
        <v/>
      </c>
      <c r="I274" s="662">
        <f>G274*VLOOKUP(B274,'3.2 Prices and Deflators'!$B$3:$BL$196,58,FALSE)</f>
        <v>0</v>
      </c>
      <c r="J274" s="662">
        <f t="shared" si="15"/>
        <v>0</v>
      </c>
      <c r="K274" s="423">
        <f>VLOOKUP(B274,'[5]Salaries 2019 WF'!$B$4:$AA$188,26,FALSE)</f>
        <v>0</v>
      </c>
      <c r="L274" s="49"/>
      <c r="O274" s="655" t="str" cm="1">
        <f t="array" ref="O274">IFERROR(INDEX([6]Salaries!$P$2:$P$311,MATCH(1,(A274=[6]Salaries!$M$2:$M$311)*(F274=[6]Salaries!$O$2:$O$311),0)),"")</f>
        <v/>
      </c>
    </row>
    <row r="275" spans="1:15" hidden="1" x14ac:dyDescent="0.25">
      <c r="A275" s="197" t="s">
        <v>1361</v>
      </c>
      <c r="B275" s="197" t="s">
        <v>786</v>
      </c>
      <c r="C275" s="262">
        <v>3</v>
      </c>
      <c r="D275" s="197"/>
      <c r="E275" s="197" t="s">
        <v>1370</v>
      </c>
      <c r="F275" s="203">
        <v>3</v>
      </c>
      <c r="G275" s="662"/>
      <c r="H275" s="667" t="str" cm="1">
        <f t="array" ref="H275">IFERROR(INDEX([4]Comparison!$G$3:$G$312,MATCH(B275&amp;F275,[4]Comparison!$B$3:$B$312&amp;[4]Comparison!$E$3:$E$312,0)),"")</f>
        <v/>
      </c>
      <c r="I275" s="662">
        <f>G275*VLOOKUP(B275,'3.2 Prices and Deflators'!$B$3:$BL$196,58,FALSE)</f>
        <v>0</v>
      </c>
      <c r="J275" s="662">
        <f t="shared" si="15"/>
        <v>0</v>
      </c>
      <c r="K275" s="423">
        <f>VLOOKUP(B275,'[5]Salaries 2019 WF'!$B$4:$AA$188,26,FALSE)</f>
        <v>0</v>
      </c>
      <c r="L275" s="49"/>
      <c r="O275" s="655" t="str" cm="1">
        <f t="array" ref="O275">IFERROR(INDEX([6]Salaries!$P$2:$P$311,MATCH(1,(A275=[6]Salaries!$M$2:$M$311)*(F275=[6]Salaries!$O$2:$O$311),0)),"")</f>
        <v/>
      </c>
    </row>
    <row r="276" spans="1:15" hidden="1" x14ac:dyDescent="0.25">
      <c r="A276" s="197" t="s">
        <v>1361</v>
      </c>
      <c r="B276" s="197" t="s">
        <v>786</v>
      </c>
      <c r="C276" s="262">
        <v>4</v>
      </c>
      <c r="D276" s="197"/>
      <c r="E276" s="197" t="s">
        <v>1087</v>
      </c>
      <c r="F276" s="203">
        <v>4</v>
      </c>
      <c r="G276" s="662"/>
      <c r="H276" s="667" t="str" cm="1">
        <f t="array" ref="H276">IFERROR(INDEX([4]Comparison!$G$3:$G$312,MATCH(B276&amp;F276,[4]Comparison!$B$3:$B$312&amp;[4]Comparison!$E$3:$E$312,0)),"")</f>
        <v/>
      </c>
      <c r="I276" s="662">
        <f>G276*VLOOKUP(B276,'3.2 Prices and Deflators'!$B$3:$BL$196,58,FALSE)</f>
        <v>0</v>
      </c>
      <c r="J276" s="662">
        <f t="shared" si="15"/>
        <v>0</v>
      </c>
      <c r="K276" s="423">
        <f>VLOOKUP(B276,'[5]Salaries 2019 WF'!$B$4:$AA$188,26,FALSE)</f>
        <v>0</v>
      </c>
      <c r="L276" s="49"/>
      <c r="O276" s="655" t="str" cm="1">
        <f t="array" ref="O276">IFERROR(INDEX([6]Salaries!$P$2:$P$311,MATCH(1,(A276=[6]Salaries!$M$2:$M$311)*(F276=[6]Salaries!$O$2:$O$311),0)),"")</f>
        <v/>
      </c>
    </row>
    <row r="277" spans="1:15" hidden="1" x14ac:dyDescent="0.25">
      <c r="A277" s="197" t="s">
        <v>1361</v>
      </c>
      <c r="B277" s="197" t="s">
        <v>786</v>
      </c>
      <c r="C277" s="262">
        <v>5</v>
      </c>
      <c r="D277" s="197"/>
      <c r="E277" s="197" t="s">
        <v>1371</v>
      </c>
      <c r="F277" s="203">
        <v>5</v>
      </c>
      <c r="G277" s="662"/>
      <c r="H277" s="667" t="str" cm="1">
        <f t="array" ref="H277">IFERROR(INDEX([4]Comparison!$G$3:$G$312,MATCH(B277&amp;F277,[4]Comparison!$B$3:$B$312&amp;[4]Comparison!$E$3:$E$312,0)),"")</f>
        <v/>
      </c>
      <c r="I277" s="662">
        <f>G277*VLOOKUP(B277,'3.2 Prices and Deflators'!$B$3:$BL$196,58,FALSE)</f>
        <v>0</v>
      </c>
      <c r="J277" s="662">
        <f t="shared" si="15"/>
        <v>0</v>
      </c>
      <c r="K277" s="423">
        <f>VLOOKUP(B277,'[5]Salaries 2019 WF'!$B$4:$AA$188,26,FALSE)</f>
        <v>0</v>
      </c>
      <c r="L277" s="49"/>
      <c r="O277" s="655" t="str" cm="1">
        <f t="array" ref="O277">IFERROR(INDEX([6]Salaries!$P$2:$P$311,MATCH(1,(A277=[6]Salaries!$M$2:$M$311)*(F277=[6]Salaries!$O$2:$O$311),0)),"")</f>
        <v/>
      </c>
    </row>
    <row r="278" spans="1:15" x14ac:dyDescent="0.25">
      <c r="A278" s="197" t="s">
        <v>443</v>
      </c>
      <c r="B278" s="197" t="s">
        <v>679</v>
      </c>
      <c r="C278" s="262">
        <v>1</v>
      </c>
      <c r="D278" s="197"/>
      <c r="E278" s="197" t="s">
        <v>1368</v>
      </c>
      <c r="F278" s="203">
        <v>1</v>
      </c>
      <c r="G278" s="662">
        <f t="shared" ref="G278:G282" si="17">H278/12</f>
        <v>199.77833333333334</v>
      </c>
      <c r="H278" s="667" cm="1">
        <f t="array" ref="H278">IFERROR(INDEX([4]Comparison!$G$3:$G$312,MATCH(B278&amp;F278,[4]Comparison!$B$3:$B$312&amp;[4]Comparison!$E$3:$E$312,0)),"")</f>
        <v>2397.34</v>
      </c>
      <c r="I278" s="662">
        <f>G278*VLOOKUP(B278,'3.2 Prices and Deflators'!$B$3:$BL$196,58,FALSE)</f>
        <v>560.08712110819954</v>
      </c>
      <c r="J278" s="662">
        <f t="shared" si="15"/>
        <v>6721.0454532983949</v>
      </c>
      <c r="K278" s="423">
        <f>VLOOKUP(B278,'[5]Salaries 2019 WF'!$B$4:$AA$188,26,FALSE)</f>
        <v>1</v>
      </c>
      <c r="L278" s="49"/>
      <c r="O278" s="655" cm="1">
        <f t="array" ref="O278">IFERROR(INDEX([6]Salaries!$P$2:$P$311,MATCH(1,(A278=[6]Salaries!$M$2:$M$311)*(F278=[6]Salaries!$O$2:$O$311),0)),"")</f>
        <v>2397.34</v>
      </c>
    </row>
    <row r="279" spans="1:15" x14ac:dyDescent="0.25">
      <c r="A279" s="197" t="s">
        <v>443</v>
      </c>
      <c r="B279" s="197" t="s">
        <v>679</v>
      </c>
      <c r="C279" s="262">
        <v>2</v>
      </c>
      <c r="D279" s="197"/>
      <c r="E279" s="197" t="s">
        <v>1369</v>
      </c>
      <c r="F279" s="203">
        <v>2</v>
      </c>
      <c r="G279" s="662">
        <f t="shared" si="17"/>
        <v>260.50166666666667</v>
      </c>
      <c r="H279" s="667" cm="1">
        <f t="array" ref="H279">IFERROR(INDEX([4]Comparison!$G$3:$G$312,MATCH(B279&amp;F279,[4]Comparison!$B$3:$B$312&amp;[4]Comparison!$E$3:$E$312,0)),"")</f>
        <v>3126.02</v>
      </c>
      <c r="I279" s="662">
        <f>G279*VLOOKUP(B279,'3.2 Prices and Deflators'!$B$3:$BL$196,58,FALSE)</f>
        <v>730.32758904729997</v>
      </c>
      <c r="J279" s="662">
        <f t="shared" si="15"/>
        <v>8763.9310685675991</v>
      </c>
      <c r="K279" s="423">
        <f>VLOOKUP(B279,'[5]Salaries 2019 WF'!$B$4:$AA$188,26,FALSE)</f>
        <v>1</v>
      </c>
      <c r="L279" s="49"/>
      <c r="O279" s="655" cm="1">
        <f t="array" ref="O279">IFERROR(INDEX([6]Salaries!$P$2:$P$311,MATCH(1,(A279=[6]Salaries!$M$2:$M$311)*(F279=[6]Salaries!$O$2:$O$311),0)),"")</f>
        <v>3126.02</v>
      </c>
    </row>
    <row r="280" spans="1:15" x14ac:dyDescent="0.25">
      <c r="A280" s="197" t="s">
        <v>443</v>
      </c>
      <c r="B280" s="197" t="s">
        <v>679</v>
      </c>
      <c r="C280" s="262">
        <v>3</v>
      </c>
      <c r="D280" s="197"/>
      <c r="E280" s="197" t="s">
        <v>1370</v>
      </c>
      <c r="F280" s="203">
        <v>3</v>
      </c>
      <c r="G280" s="662">
        <f t="shared" si="17"/>
        <v>343.92</v>
      </c>
      <c r="H280" s="667" cm="1">
        <f t="array" ref="H280">IFERROR(INDEX([4]Comparison!$G$3:$G$312,MATCH(B280&amp;F280,[4]Comparison!$B$3:$B$312&amp;[4]Comparison!$E$3:$E$312,0)),"")</f>
        <v>4127.04</v>
      </c>
      <c r="I280" s="662">
        <f>G280*VLOOKUP(B280,'3.2 Prices and Deflators'!$B$3:$BL$196,58,FALSE)</f>
        <v>964.19446232006476</v>
      </c>
      <c r="J280" s="662">
        <f t="shared" si="15"/>
        <v>11570.333547840777</v>
      </c>
      <c r="K280" s="423">
        <f>VLOOKUP(B280,'[5]Salaries 2019 WF'!$B$4:$AA$188,26,FALSE)</f>
        <v>1</v>
      </c>
      <c r="L280" s="49"/>
      <c r="O280" s="655" cm="1">
        <f t="array" ref="O280">IFERROR(INDEX([6]Salaries!$P$2:$P$311,MATCH(1,(A280=[6]Salaries!$M$2:$M$311)*(F280=[6]Salaries!$O$2:$O$311),0)),"")</f>
        <v>4127.04</v>
      </c>
    </row>
    <row r="281" spans="1:15" x14ac:dyDescent="0.25">
      <c r="A281" s="197" t="s">
        <v>443</v>
      </c>
      <c r="B281" s="197" t="s">
        <v>679</v>
      </c>
      <c r="C281" s="262">
        <v>4</v>
      </c>
      <c r="D281" s="197"/>
      <c r="E281" s="197" t="s">
        <v>1087</v>
      </c>
      <c r="F281" s="203">
        <v>4</v>
      </c>
      <c r="G281" s="662">
        <f t="shared" si="17"/>
        <v>556.85833333333335</v>
      </c>
      <c r="H281" s="667" cm="1">
        <f t="array" ref="H281">IFERROR(INDEX([4]Comparison!$G$3:$G$312,MATCH(B281&amp;F281,[4]Comparison!$B$3:$B$312&amp;[4]Comparison!$E$3:$E$312,0)),"")</f>
        <v>6682.3</v>
      </c>
      <c r="I281" s="662">
        <f>G281*VLOOKUP(B281,'3.2 Prices and Deflators'!$B$3:$BL$196,58,FALSE)</f>
        <v>1561.1762075389065</v>
      </c>
      <c r="J281" s="662">
        <f t="shared" si="15"/>
        <v>18734.114490466876</v>
      </c>
      <c r="K281" s="423">
        <f>VLOOKUP(B281,'[5]Salaries 2019 WF'!$B$4:$AA$188,26,FALSE)</f>
        <v>1</v>
      </c>
      <c r="L281" s="49"/>
      <c r="O281" s="655" cm="1">
        <f t="array" ref="O281">IFERROR(INDEX([6]Salaries!$P$2:$P$311,MATCH(1,(A281=[6]Salaries!$M$2:$M$311)*(F281=[6]Salaries!$O$2:$O$311),0)),"")</f>
        <v>6682.3</v>
      </c>
    </row>
    <row r="282" spans="1:15" x14ac:dyDescent="0.25">
      <c r="A282" s="197" t="s">
        <v>443</v>
      </c>
      <c r="B282" s="197" t="s">
        <v>679</v>
      </c>
      <c r="C282" s="262">
        <v>5</v>
      </c>
      <c r="D282" s="197"/>
      <c r="E282" s="197" t="s">
        <v>1371</v>
      </c>
      <c r="F282" s="203">
        <v>5</v>
      </c>
      <c r="G282" s="662">
        <f t="shared" si="17"/>
        <v>835.90083333333325</v>
      </c>
      <c r="H282" s="667" cm="1">
        <f t="array" ref="H282">IFERROR(INDEX([4]Comparison!$G$3:$G$312,MATCH(B282&amp;F282,[4]Comparison!$B$3:$B$312&amp;[4]Comparison!$E$3:$E$312,0)),"")</f>
        <v>10030.81</v>
      </c>
      <c r="I282" s="662">
        <f>G282*VLOOKUP(B282,'3.2 Prices and Deflators'!$B$3:$BL$196,58,FALSE)</f>
        <v>2343.4838175992304</v>
      </c>
      <c r="J282" s="662">
        <f t="shared" si="15"/>
        <v>28121.805811190767</v>
      </c>
      <c r="K282" s="423">
        <f>VLOOKUP(B282,'[5]Salaries 2019 WF'!$B$4:$AA$188,26,FALSE)</f>
        <v>1</v>
      </c>
      <c r="L282" s="49"/>
      <c r="O282" s="655" cm="1">
        <f t="array" ref="O282">IFERROR(INDEX([6]Salaries!$P$2:$P$311,MATCH(1,(A282=[6]Salaries!$M$2:$M$311)*(F282=[6]Salaries!$O$2:$O$311),0)),"")</f>
        <v>10030.81</v>
      </c>
    </row>
    <row r="283" spans="1:15" hidden="1" x14ac:dyDescent="0.25">
      <c r="A283" s="197" t="s">
        <v>444</v>
      </c>
      <c r="B283" s="197" t="s">
        <v>680</v>
      </c>
      <c r="C283" s="262">
        <v>1</v>
      </c>
      <c r="D283" s="197"/>
      <c r="E283" s="197" t="s">
        <v>1368</v>
      </c>
      <c r="F283" s="203">
        <v>1</v>
      </c>
      <c r="G283" s="662"/>
      <c r="H283" s="667" t="str" cm="1">
        <f t="array" ref="H283">IFERROR(INDEX([4]Comparison!$G$3:$G$312,MATCH(B283&amp;F283,[4]Comparison!$B$3:$B$312&amp;[4]Comparison!$E$3:$E$312,0)),"")</f>
        <v/>
      </c>
      <c r="I283" s="662">
        <f>G283*VLOOKUP(B283,'3.2 Prices and Deflators'!$B$3:$BL$196,58,FALSE)</f>
        <v>0</v>
      </c>
      <c r="J283" s="662">
        <f t="shared" si="15"/>
        <v>0</v>
      </c>
      <c r="K283" s="423">
        <f>VLOOKUP(B283,'[5]Salaries 2019 WF'!$B$4:$AA$188,26,FALSE)</f>
        <v>0</v>
      </c>
      <c r="L283" s="49"/>
      <c r="O283" s="655" t="str" cm="1">
        <f t="array" ref="O283">IFERROR(INDEX([6]Salaries!$P$2:$P$311,MATCH(1,(A283=[6]Salaries!$M$2:$M$311)*(F283=[6]Salaries!$O$2:$O$311),0)),"")</f>
        <v/>
      </c>
    </row>
    <row r="284" spans="1:15" hidden="1" x14ac:dyDescent="0.25">
      <c r="A284" s="197" t="s">
        <v>444</v>
      </c>
      <c r="B284" s="197" t="s">
        <v>680</v>
      </c>
      <c r="C284" s="262">
        <v>2</v>
      </c>
      <c r="D284" s="197"/>
      <c r="E284" s="197" t="s">
        <v>1369</v>
      </c>
      <c r="F284" s="203">
        <v>2</v>
      </c>
      <c r="G284" s="662"/>
      <c r="H284" s="667" t="str" cm="1">
        <f t="array" ref="H284">IFERROR(INDEX([4]Comparison!$G$3:$G$312,MATCH(B284&amp;F284,[4]Comparison!$B$3:$B$312&amp;[4]Comparison!$E$3:$E$312,0)),"")</f>
        <v/>
      </c>
      <c r="I284" s="662">
        <f>G284*VLOOKUP(B284,'3.2 Prices and Deflators'!$B$3:$BL$196,58,FALSE)</f>
        <v>0</v>
      </c>
      <c r="J284" s="662">
        <f t="shared" si="15"/>
        <v>0</v>
      </c>
      <c r="K284" s="423">
        <f>VLOOKUP(B284,'[5]Salaries 2019 WF'!$B$4:$AA$188,26,FALSE)</f>
        <v>0</v>
      </c>
      <c r="L284" s="49"/>
      <c r="O284" s="655" t="str" cm="1">
        <f t="array" ref="O284">IFERROR(INDEX([6]Salaries!$P$2:$P$311,MATCH(1,(A284=[6]Salaries!$M$2:$M$311)*(F284=[6]Salaries!$O$2:$O$311),0)),"")</f>
        <v/>
      </c>
    </row>
    <row r="285" spans="1:15" hidden="1" x14ac:dyDescent="0.25">
      <c r="A285" s="197" t="s">
        <v>444</v>
      </c>
      <c r="B285" s="197" t="s">
        <v>680</v>
      </c>
      <c r="C285" s="262">
        <v>3</v>
      </c>
      <c r="D285" s="197"/>
      <c r="E285" s="197" t="s">
        <v>1370</v>
      </c>
      <c r="F285" s="203">
        <v>3</v>
      </c>
      <c r="G285" s="662"/>
      <c r="H285" s="667" t="str" cm="1">
        <f t="array" ref="H285">IFERROR(INDEX([4]Comparison!$G$3:$G$312,MATCH(B285&amp;F285,[4]Comparison!$B$3:$B$312&amp;[4]Comparison!$E$3:$E$312,0)),"")</f>
        <v/>
      </c>
      <c r="I285" s="662">
        <f>G285*VLOOKUP(B285,'3.2 Prices and Deflators'!$B$3:$BL$196,58,FALSE)</f>
        <v>0</v>
      </c>
      <c r="J285" s="662">
        <f t="shared" si="15"/>
        <v>0</v>
      </c>
      <c r="K285" s="423">
        <f>VLOOKUP(B285,'[5]Salaries 2019 WF'!$B$4:$AA$188,26,FALSE)</f>
        <v>0</v>
      </c>
      <c r="L285" s="49"/>
      <c r="O285" s="655" t="str" cm="1">
        <f t="array" ref="O285">IFERROR(INDEX([6]Salaries!$P$2:$P$311,MATCH(1,(A285=[6]Salaries!$M$2:$M$311)*(F285=[6]Salaries!$O$2:$O$311),0)),"")</f>
        <v/>
      </c>
    </row>
    <row r="286" spans="1:15" hidden="1" x14ac:dyDescent="0.25">
      <c r="A286" s="197" t="s">
        <v>444</v>
      </c>
      <c r="B286" s="197" t="s">
        <v>680</v>
      </c>
      <c r="C286" s="262">
        <v>4</v>
      </c>
      <c r="D286" s="197"/>
      <c r="E286" s="197" t="s">
        <v>1087</v>
      </c>
      <c r="F286" s="203">
        <v>4</v>
      </c>
      <c r="G286" s="662"/>
      <c r="H286" s="667" t="str" cm="1">
        <f t="array" ref="H286">IFERROR(INDEX([4]Comparison!$G$3:$G$312,MATCH(B286&amp;F286,[4]Comparison!$B$3:$B$312&amp;[4]Comparison!$E$3:$E$312,0)),"")</f>
        <v/>
      </c>
      <c r="I286" s="662">
        <f>G286*VLOOKUP(B286,'3.2 Prices and Deflators'!$B$3:$BL$196,58,FALSE)</f>
        <v>0</v>
      </c>
      <c r="J286" s="662">
        <f t="shared" si="15"/>
        <v>0</v>
      </c>
      <c r="K286" s="423">
        <f>VLOOKUP(B286,'[5]Salaries 2019 WF'!$B$4:$AA$188,26,FALSE)</f>
        <v>0</v>
      </c>
      <c r="L286" s="49"/>
      <c r="O286" s="655" t="str" cm="1">
        <f t="array" ref="O286">IFERROR(INDEX([6]Salaries!$P$2:$P$311,MATCH(1,(A286=[6]Salaries!$M$2:$M$311)*(F286=[6]Salaries!$O$2:$O$311),0)),"")</f>
        <v/>
      </c>
    </row>
    <row r="287" spans="1:15" hidden="1" x14ac:dyDescent="0.25">
      <c r="A287" s="197" t="s">
        <v>444</v>
      </c>
      <c r="B287" s="197" t="s">
        <v>680</v>
      </c>
      <c r="C287" s="262">
        <v>5</v>
      </c>
      <c r="D287" s="197"/>
      <c r="E287" s="197" t="s">
        <v>1371</v>
      </c>
      <c r="F287" s="203">
        <v>5</v>
      </c>
      <c r="G287" s="662"/>
      <c r="H287" s="667" t="str" cm="1">
        <f t="array" ref="H287">IFERROR(INDEX([4]Comparison!$G$3:$G$312,MATCH(B287&amp;F287,[4]Comparison!$B$3:$B$312&amp;[4]Comparison!$E$3:$E$312,0)),"")</f>
        <v/>
      </c>
      <c r="I287" s="662">
        <f>G287*VLOOKUP(B287,'3.2 Prices and Deflators'!$B$3:$BL$196,58,FALSE)</f>
        <v>0</v>
      </c>
      <c r="J287" s="662">
        <f t="shared" si="15"/>
        <v>0</v>
      </c>
      <c r="K287" s="423">
        <f>VLOOKUP(B287,'[5]Salaries 2019 WF'!$B$4:$AA$188,26,FALSE)</f>
        <v>0</v>
      </c>
      <c r="L287" s="49"/>
      <c r="O287" s="655" t="str" cm="1">
        <f t="array" ref="O287">IFERROR(INDEX([6]Salaries!$P$2:$P$311,MATCH(1,(A287=[6]Salaries!$M$2:$M$311)*(F287=[6]Salaries!$O$2:$O$311),0)),"")</f>
        <v/>
      </c>
    </row>
    <row r="288" spans="1:15" hidden="1" x14ac:dyDescent="0.25">
      <c r="A288" s="197" t="s">
        <v>445</v>
      </c>
      <c r="B288" s="197" t="s">
        <v>681</v>
      </c>
      <c r="C288" s="262">
        <v>1</v>
      </c>
      <c r="D288" s="197"/>
      <c r="E288" s="197" t="s">
        <v>1368</v>
      </c>
      <c r="F288" s="203">
        <v>1</v>
      </c>
      <c r="G288" s="662"/>
      <c r="H288" s="667" t="str" cm="1">
        <f t="array" ref="H288">IFERROR(INDEX([4]Comparison!$G$3:$G$312,MATCH(B288&amp;F288,[4]Comparison!$B$3:$B$312&amp;[4]Comparison!$E$3:$E$312,0)),"")</f>
        <v/>
      </c>
      <c r="I288" s="662">
        <f>G288*VLOOKUP(B288,'3.2 Prices and Deflators'!$B$3:$BL$196,58,FALSE)</f>
        <v>0</v>
      </c>
      <c r="J288" s="662">
        <f t="shared" si="15"/>
        <v>0</v>
      </c>
      <c r="K288" s="423">
        <f>VLOOKUP(B288,'[5]Salaries 2019 WF'!$B$4:$AA$188,26,FALSE)</f>
        <v>0</v>
      </c>
      <c r="L288" s="49"/>
      <c r="O288" s="655" t="str" cm="1">
        <f t="array" ref="O288">IFERROR(INDEX([6]Salaries!$P$2:$P$311,MATCH(1,(A288=[6]Salaries!$M$2:$M$311)*(F288=[6]Salaries!$O$2:$O$311),0)),"")</f>
        <v/>
      </c>
    </row>
    <row r="289" spans="1:15" hidden="1" x14ac:dyDescent="0.25">
      <c r="A289" s="197" t="s">
        <v>445</v>
      </c>
      <c r="B289" s="197" t="s">
        <v>681</v>
      </c>
      <c r="C289" s="262">
        <v>2</v>
      </c>
      <c r="D289" s="197"/>
      <c r="E289" s="197" t="s">
        <v>1369</v>
      </c>
      <c r="F289" s="203">
        <v>2</v>
      </c>
      <c r="G289" s="662"/>
      <c r="H289" s="667" t="str" cm="1">
        <f t="array" ref="H289">IFERROR(INDEX([4]Comparison!$G$3:$G$312,MATCH(B289&amp;F289,[4]Comparison!$B$3:$B$312&amp;[4]Comparison!$E$3:$E$312,0)),"")</f>
        <v/>
      </c>
      <c r="I289" s="662">
        <f>G289*VLOOKUP(B289,'3.2 Prices and Deflators'!$B$3:$BL$196,58,FALSE)</f>
        <v>0</v>
      </c>
      <c r="J289" s="662">
        <f t="shared" si="15"/>
        <v>0</v>
      </c>
      <c r="K289" s="423">
        <f>VLOOKUP(B289,'[5]Salaries 2019 WF'!$B$4:$AA$188,26,FALSE)</f>
        <v>0</v>
      </c>
      <c r="L289" s="49"/>
      <c r="O289" s="655" t="str" cm="1">
        <f t="array" ref="O289">IFERROR(INDEX([6]Salaries!$P$2:$P$311,MATCH(1,(A289=[6]Salaries!$M$2:$M$311)*(F289=[6]Salaries!$O$2:$O$311),0)),"")</f>
        <v/>
      </c>
    </row>
    <row r="290" spans="1:15" hidden="1" x14ac:dyDescent="0.25">
      <c r="A290" s="197" t="s">
        <v>445</v>
      </c>
      <c r="B290" s="197" t="s">
        <v>681</v>
      </c>
      <c r="C290" s="262">
        <v>3</v>
      </c>
      <c r="D290" s="197"/>
      <c r="E290" s="197" t="s">
        <v>1370</v>
      </c>
      <c r="F290" s="203">
        <v>3</v>
      </c>
      <c r="G290" s="662"/>
      <c r="H290" s="667" t="str" cm="1">
        <f t="array" ref="H290">IFERROR(INDEX([4]Comparison!$G$3:$G$312,MATCH(B290&amp;F290,[4]Comparison!$B$3:$B$312&amp;[4]Comparison!$E$3:$E$312,0)),"")</f>
        <v/>
      </c>
      <c r="I290" s="662">
        <f>G290*VLOOKUP(B290,'3.2 Prices and Deflators'!$B$3:$BL$196,58,FALSE)</f>
        <v>0</v>
      </c>
      <c r="J290" s="662">
        <f t="shared" si="15"/>
        <v>0</v>
      </c>
      <c r="K290" s="423">
        <f>VLOOKUP(B290,'[5]Salaries 2019 WF'!$B$4:$AA$188,26,FALSE)</f>
        <v>0</v>
      </c>
      <c r="L290" s="49"/>
      <c r="O290" s="655" t="str" cm="1">
        <f t="array" ref="O290">IFERROR(INDEX([6]Salaries!$P$2:$P$311,MATCH(1,(A290=[6]Salaries!$M$2:$M$311)*(F290=[6]Salaries!$O$2:$O$311),0)),"")</f>
        <v/>
      </c>
    </row>
    <row r="291" spans="1:15" hidden="1" x14ac:dyDescent="0.25">
      <c r="A291" s="197" t="s">
        <v>445</v>
      </c>
      <c r="B291" s="197" t="s">
        <v>681</v>
      </c>
      <c r="C291" s="262">
        <v>4</v>
      </c>
      <c r="D291" s="197"/>
      <c r="E291" s="197" t="s">
        <v>1087</v>
      </c>
      <c r="F291" s="203">
        <v>4</v>
      </c>
      <c r="G291" s="662"/>
      <c r="H291" s="667" t="str" cm="1">
        <f t="array" ref="H291">IFERROR(INDEX([4]Comparison!$G$3:$G$312,MATCH(B291&amp;F291,[4]Comparison!$B$3:$B$312&amp;[4]Comparison!$E$3:$E$312,0)),"")</f>
        <v/>
      </c>
      <c r="I291" s="662">
        <f>G291*VLOOKUP(B291,'3.2 Prices and Deflators'!$B$3:$BL$196,58,FALSE)</f>
        <v>0</v>
      </c>
      <c r="J291" s="662">
        <f t="shared" si="15"/>
        <v>0</v>
      </c>
      <c r="K291" s="423">
        <f>VLOOKUP(B291,'[5]Salaries 2019 WF'!$B$4:$AA$188,26,FALSE)</f>
        <v>0</v>
      </c>
      <c r="L291" s="49"/>
      <c r="O291" s="655" t="str" cm="1">
        <f t="array" ref="O291">IFERROR(INDEX([6]Salaries!$P$2:$P$311,MATCH(1,(A291=[6]Salaries!$M$2:$M$311)*(F291=[6]Salaries!$O$2:$O$311),0)),"")</f>
        <v/>
      </c>
    </row>
    <row r="292" spans="1:15" hidden="1" x14ac:dyDescent="0.25">
      <c r="A292" s="197" t="s">
        <v>445</v>
      </c>
      <c r="B292" s="197" t="s">
        <v>681</v>
      </c>
      <c r="C292" s="262">
        <v>5</v>
      </c>
      <c r="D292" s="197"/>
      <c r="E292" s="197" t="s">
        <v>1371</v>
      </c>
      <c r="F292" s="203">
        <v>5</v>
      </c>
      <c r="G292" s="662"/>
      <c r="H292" s="667" t="str" cm="1">
        <f t="array" ref="H292">IFERROR(INDEX([4]Comparison!$G$3:$G$312,MATCH(B292&amp;F292,[4]Comparison!$B$3:$B$312&amp;[4]Comparison!$E$3:$E$312,0)),"")</f>
        <v/>
      </c>
      <c r="I292" s="662">
        <f>G292*VLOOKUP(B292,'3.2 Prices and Deflators'!$B$3:$BL$196,58,FALSE)</f>
        <v>0</v>
      </c>
      <c r="J292" s="662">
        <f t="shared" si="15"/>
        <v>0</v>
      </c>
      <c r="K292" s="423">
        <f>VLOOKUP(B292,'[5]Salaries 2019 WF'!$B$4:$AA$188,26,FALSE)</f>
        <v>0</v>
      </c>
      <c r="L292" s="49"/>
      <c r="O292" s="655" t="str" cm="1">
        <f t="array" ref="O292">IFERROR(INDEX([6]Salaries!$P$2:$P$311,MATCH(1,(A292=[6]Salaries!$M$2:$M$311)*(F292=[6]Salaries!$O$2:$O$311),0)),"")</f>
        <v/>
      </c>
    </row>
    <row r="293" spans="1:15" hidden="1" x14ac:dyDescent="0.25">
      <c r="A293" s="197" t="s">
        <v>446</v>
      </c>
      <c r="B293" s="197" t="s">
        <v>682</v>
      </c>
      <c r="C293" s="262">
        <v>1</v>
      </c>
      <c r="D293" s="197"/>
      <c r="E293" s="197" t="s">
        <v>1368</v>
      </c>
      <c r="F293" s="203">
        <v>1</v>
      </c>
      <c r="G293" s="662"/>
      <c r="H293" s="667" t="str" cm="1">
        <f t="array" ref="H293">IFERROR(INDEX([4]Comparison!$G$3:$G$312,MATCH(B293&amp;F293,[4]Comparison!$B$3:$B$312&amp;[4]Comparison!$E$3:$E$312,0)),"")</f>
        <v/>
      </c>
      <c r="I293" s="662">
        <f>G293*VLOOKUP(B293,'3.2 Prices and Deflators'!$B$3:$BL$196,58,FALSE)</f>
        <v>0</v>
      </c>
      <c r="J293" s="662">
        <f t="shared" si="15"/>
        <v>0</v>
      </c>
      <c r="K293" s="423">
        <f>VLOOKUP(B293,'[5]Salaries 2019 WF'!$B$4:$AA$188,26,FALSE)</f>
        <v>0</v>
      </c>
      <c r="L293" s="49"/>
      <c r="O293" s="655" t="str" cm="1">
        <f t="array" ref="O293">IFERROR(INDEX([6]Salaries!$P$2:$P$311,MATCH(1,(A293=[6]Salaries!$M$2:$M$311)*(F293=[6]Salaries!$O$2:$O$311),0)),"")</f>
        <v/>
      </c>
    </row>
    <row r="294" spans="1:15" hidden="1" x14ac:dyDescent="0.25">
      <c r="A294" s="197" t="s">
        <v>446</v>
      </c>
      <c r="B294" s="197" t="s">
        <v>682</v>
      </c>
      <c r="C294" s="262">
        <v>2</v>
      </c>
      <c r="D294" s="197"/>
      <c r="E294" s="197" t="s">
        <v>1369</v>
      </c>
      <c r="F294" s="203">
        <v>2</v>
      </c>
      <c r="G294" s="662"/>
      <c r="H294" s="667" t="str" cm="1">
        <f t="array" ref="H294">IFERROR(INDEX([4]Comparison!$G$3:$G$312,MATCH(B294&amp;F294,[4]Comparison!$B$3:$B$312&amp;[4]Comparison!$E$3:$E$312,0)),"")</f>
        <v/>
      </c>
      <c r="I294" s="662">
        <f>G294*VLOOKUP(B294,'3.2 Prices and Deflators'!$B$3:$BL$196,58,FALSE)</f>
        <v>0</v>
      </c>
      <c r="J294" s="662">
        <f t="shared" si="15"/>
        <v>0</v>
      </c>
      <c r="K294" s="423">
        <f>VLOOKUP(B294,'[5]Salaries 2019 WF'!$B$4:$AA$188,26,FALSE)</f>
        <v>0</v>
      </c>
      <c r="L294" s="49"/>
      <c r="O294" s="655" t="str" cm="1">
        <f t="array" ref="O294">IFERROR(INDEX([6]Salaries!$P$2:$P$311,MATCH(1,(A294=[6]Salaries!$M$2:$M$311)*(F294=[6]Salaries!$O$2:$O$311),0)),"")</f>
        <v/>
      </c>
    </row>
    <row r="295" spans="1:15" hidden="1" x14ac:dyDescent="0.25">
      <c r="A295" s="197" t="s">
        <v>446</v>
      </c>
      <c r="B295" s="197" t="s">
        <v>682</v>
      </c>
      <c r="C295" s="262">
        <v>3</v>
      </c>
      <c r="D295" s="197"/>
      <c r="E295" s="197" t="s">
        <v>1370</v>
      </c>
      <c r="F295" s="203">
        <v>3</v>
      </c>
      <c r="G295" s="662"/>
      <c r="H295" s="667" t="str" cm="1">
        <f t="array" ref="H295">IFERROR(INDEX([4]Comparison!$G$3:$G$312,MATCH(B295&amp;F295,[4]Comparison!$B$3:$B$312&amp;[4]Comparison!$E$3:$E$312,0)),"")</f>
        <v/>
      </c>
      <c r="I295" s="662">
        <f>G295*VLOOKUP(B295,'3.2 Prices and Deflators'!$B$3:$BL$196,58,FALSE)</f>
        <v>0</v>
      </c>
      <c r="J295" s="662">
        <f t="shared" si="15"/>
        <v>0</v>
      </c>
      <c r="K295" s="423">
        <f>VLOOKUP(B295,'[5]Salaries 2019 WF'!$B$4:$AA$188,26,FALSE)</f>
        <v>0</v>
      </c>
      <c r="L295" s="49"/>
      <c r="O295" s="655" t="str" cm="1">
        <f t="array" ref="O295">IFERROR(INDEX([6]Salaries!$P$2:$P$311,MATCH(1,(A295=[6]Salaries!$M$2:$M$311)*(F295=[6]Salaries!$O$2:$O$311),0)),"")</f>
        <v/>
      </c>
    </row>
    <row r="296" spans="1:15" hidden="1" x14ac:dyDescent="0.25">
      <c r="A296" s="197" t="s">
        <v>446</v>
      </c>
      <c r="B296" s="197" t="s">
        <v>682</v>
      </c>
      <c r="C296" s="262">
        <v>4</v>
      </c>
      <c r="D296" s="197"/>
      <c r="E296" s="197" t="s">
        <v>1087</v>
      </c>
      <c r="F296" s="203">
        <v>4</v>
      </c>
      <c r="G296" s="662"/>
      <c r="H296" s="667" t="str" cm="1">
        <f t="array" ref="H296">IFERROR(INDEX([4]Comparison!$G$3:$G$312,MATCH(B296&amp;F296,[4]Comparison!$B$3:$B$312&amp;[4]Comparison!$E$3:$E$312,0)),"")</f>
        <v/>
      </c>
      <c r="I296" s="662">
        <f>G296*VLOOKUP(B296,'3.2 Prices and Deflators'!$B$3:$BL$196,58,FALSE)</f>
        <v>0</v>
      </c>
      <c r="J296" s="662">
        <f t="shared" si="15"/>
        <v>0</v>
      </c>
      <c r="K296" s="423">
        <f>VLOOKUP(B296,'[5]Salaries 2019 WF'!$B$4:$AA$188,26,FALSE)</f>
        <v>0</v>
      </c>
      <c r="L296" s="49"/>
      <c r="O296" s="655" t="str" cm="1">
        <f t="array" ref="O296">IFERROR(INDEX([6]Salaries!$P$2:$P$311,MATCH(1,(A296=[6]Salaries!$M$2:$M$311)*(F296=[6]Salaries!$O$2:$O$311),0)),"")</f>
        <v/>
      </c>
    </row>
    <row r="297" spans="1:15" hidden="1" x14ac:dyDescent="0.25">
      <c r="A297" s="197" t="s">
        <v>446</v>
      </c>
      <c r="B297" s="197" t="s">
        <v>682</v>
      </c>
      <c r="C297" s="262">
        <v>5</v>
      </c>
      <c r="D297" s="197"/>
      <c r="E297" s="197" t="s">
        <v>1371</v>
      </c>
      <c r="F297" s="203">
        <v>5</v>
      </c>
      <c r="G297" s="662"/>
      <c r="H297" s="667" t="str" cm="1">
        <f t="array" ref="H297">IFERROR(INDEX([4]Comparison!$G$3:$G$312,MATCH(B297&amp;F297,[4]Comparison!$B$3:$B$312&amp;[4]Comparison!$E$3:$E$312,0)),"")</f>
        <v/>
      </c>
      <c r="I297" s="662">
        <f>G297*VLOOKUP(B297,'3.2 Prices and Deflators'!$B$3:$BL$196,58,FALSE)</f>
        <v>0</v>
      </c>
      <c r="J297" s="662">
        <f t="shared" si="15"/>
        <v>0</v>
      </c>
      <c r="K297" s="423">
        <f>VLOOKUP(B297,'[5]Salaries 2019 WF'!$B$4:$AA$188,26,FALSE)</f>
        <v>0</v>
      </c>
      <c r="L297" s="49"/>
      <c r="O297" s="655" t="str" cm="1">
        <f t="array" ref="O297">IFERROR(INDEX([6]Salaries!$P$2:$P$311,MATCH(1,(A297=[6]Salaries!$M$2:$M$311)*(F297=[6]Salaries!$O$2:$O$311),0)),"")</f>
        <v/>
      </c>
    </row>
    <row r="298" spans="1:15" hidden="1" x14ac:dyDescent="0.25">
      <c r="A298" s="197" t="s">
        <v>447</v>
      </c>
      <c r="B298" s="197" t="s">
        <v>683</v>
      </c>
      <c r="C298" s="262">
        <v>1</v>
      </c>
      <c r="D298" s="197"/>
      <c r="E298" s="197" t="s">
        <v>1368</v>
      </c>
      <c r="F298" s="203">
        <v>1</v>
      </c>
      <c r="G298" s="662"/>
      <c r="H298" s="667" t="str" cm="1">
        <f t="array" ref="H298">IFERROR(INDEX([4]Comparison!$G$3:$G$312,MATCH(B298&amp;F298,[4]Comparison!$B$3:$B$312&amp;[4]Comparison!$E$3:$E$312,0)),"")</f>
        <v/>
      </c>
      <c r="I298" s="662">
        <f>G298*VLOOKUP(B298,'3.2 Prices and Deflators'!$B$3:$BL$196,58,FALSE)</f>
        <v>0</v>
      </c>
      <c r="J298" s="662">
        <f t="shared" si="15"/>
        <v>0</v>
      </c>
      <c r="K298" s="423">
        <f>VLOOKUP(B298,'[5]Salaries 2019 WF'!$B$4:$AA$188,26,FALSE)</f>
        <v>0</v>
      </c>
      <c r="L298" s="49"/>
      <c r="O298" s="655" t="str" cm="1">
        <f t="array" ref="O298">IFERROR(INDEX([6]Salaries!$P$2:$P$311,MATCH(1,(A298=[6]Salaries!$M$2:$M$311)*(F298=[6]Salaries!$O$2:$O$311),0)),"")</f>
        <v/>
      </c>
    </row>
    <row r="299" spans="1:15" hidden="1" x14ac:dyDescent="0.25">
      <c r="A299" s="197" t="s">
        <v>447</v>
      </c>
      <c r="B299" s="197" t="s">
        <v>683</v>
      </c>
      <c r="C299" s="262">
        <v>2</v>
      </c>
      <c r="D299" s="197"/>
      <c r="E299" s="197" t="s">
        <v>1369</v>
      </c>
      <c r="F299" s="203">
        <v>2</v>
      </c>
      <c r="G299" s="662"/>
      <c r="H299" s="667" t="str" cm="1">
        <f t="array" ref="H299">IFERROR(INDEX([4]Comparison!$G$3:$G$312,MATCH(B299&amp;F299,[4]Comparison!$B$3:$B$312&amp;[4]Comparison!$E$3:$E$312,0)),"")</f>
        <v/>
      </c>
      <c r="I299" s="662">
        <f>G299*VLOOKUP(B299,'3.2 Prices and Deflators'!$B$3:$BL$196,58,FALSE)</f>
        <v>0</v>
      </c>
      <c r="J299" s="662">
        <f t="shared" si="15"/>
        <v>0</v>
      </c>
      <c r="K299" s="423">
        <f>VLOOKUP(B299,'[5]Salaries 2019 WF'!$B$4:$AA$188,26,FALSE)</f>
        <v>0</v>
      </c>
      <c r="L299" s="49"/>
      <c r="O299" s="655" t="str" cm="1">
        <f t="array" ref="O299">IFERROR(INDEX([6]Salaries!$P$2:$P$311,MATCH(1,(A299=[6]Salaries!$M$2:$M$311)*(F299=[6]Salaries!$O$2:$O$311),0)),"")</f>
        <v/>
      </c>
    </row>
    <row r="300" spans="1:15" hidden="1" x14ac:dyDescent="0.25">
      <c r="A300" s="197" t="s">
        <v>447</v>
      </c>
      <c r="B300" s="197" t="s">
        <v>683</v>
      </c>
      <c r="C300" s="262">
        <v>3</v>
      </c>
      <c r="D300" s="197"/>
      <c r="E300" s="197" t="s">
        <v>1370</v>
      </c>
      <c r="F300" s="203">
        <v>3</v>
      </c>
      <c r="G300" s="662"/>
      <c r="H300" s="667" t="str" cm="1">
        <f t="array" ref="H300">IFERROR(INDEX([4]Comparison!$G$3:$G$312,MATCH(B300&amp;F300,[4]Comparison!$B$3:$B$312&amp;[4]Comparison!$E$3:$E$312,0)),"")</f>
        <v/>
      </c>
      <c r="I300" s="662">
        <f>G300*VLOOKUP(B300,'3.2 Prices and Deflators'!$B$3:$BL$196,58,FALSE)</f>
        <v>0</v>
      </c>
      <c r="J300" s="662">
        <f t="shared" si="15"/>
        <v>0</v>
      </c>
      <c r="K300" s="423">
        <f>VLOOKUP(B300,'[5]Salaries 2019 WF'!$B$4:$AA$188,26,FALSE)</f>
        <v>0</v>
      </c>
      <c r="L300" s="49"/>
      <c r="O300" s="655" t="str" cm="1">
        <f t="array" ref="O300">IFERROR(INDEX([6]Salaries!$P$2:$P$311,MATCH(1,(A300=[6]Salaries!$M$2:$M$311)*(F300=[6]Salaries!$O$2:$O$311),0)),"")</f>
        <v/>
      </c>
    </row>
    <row r="301" spans="1:15" hidden="1" x14ac:dyDescent="0.25">
      <c r="A301" s="197" t="s">
        <v>447</v>
      </c>
      <c r="B301" s="197" t="s">
        <v>683</v>
      </c>
      <c r="C301" s="262">
        <v>4</v>
      </c>
      <c r="D301" s="197"/>
      <c r="E301" s="197" t="s">
        <v>1087</v>
      </c>
      <c r="F301" s="203">
        <v>4</v>
      </c>
      <c r="G301" s="662"/>
      <c r="H301" s="667" t="str" cm="1">
        <f t="array" ref="H301">IFERROR(INDEX([4]Comparison!$G$3:$G$312,MATCH(B301&amp;F301,[4]Comparison!$B$3:$B$312&amp;[4]Comparison!$E$3:$E$312,0)),"")</f>
        <v/>
      </c>
      <c r="I301" s="662">
        <f>G301*VLOOKUP(B301,'3.2 Prices and Deflators'!$B$3:$BL$196,58,FALSE)</f>
        <v>0</v>
      </c>
      <c r="J301" s="662">
        <f t="shared" si="15"/>
        <v>0</v>
      </c>
      <c r="K301" s="423">
        <f>VLOOKUP(B301,'[5]Salaries 2019 WF'!$B$4:$AA$188,26,FALSE)</f>
        <v>0</v>
      </c>
      <c r="L301" s="49"/>
      <c r="O301" s="655" t="str" cm="1">
        <f t="array" ref="O301">IFERROR(INDEX([6]Salaries!$P$2:$P$311,MATCH(1,(A301=[6]Salaries!$M$2:$M$311)*(F301=[6]Salaries!$O$2:$O$311),0)),"")</f>
        <v/>
      </c>
    </row>
    <row r="302" spans="1:15" hidden="1" x14ac:dyDescent="0.25">
      <c r="A302" s="197" t="s">
        <v>447</v>
      </c>
      <c r="B302" s="197" t="s">
        <v>683</v>
      </c>
      <c r="C302" s="262">
        <v>5</v>
      </c>
      <c r="D302" s="197"/>
      <c r="E302" s="197" t="s">
        <v>1371</v>
      </c>
      <c r="F302" s="203">
        <v>5</v>
      </c>
      <c r="G302" s="662"/>
      <c r="H302" s="667" t="str" cm="1">
        <f t="array" ref="H302">IFERROR(INDEX([4]Comparison!$G$3:$G$312,MATCH(B302&amp;F302,[4]Comparison!$B$3:$B$312&amp;[4]Comparison!$E$3:$E$312,0)),"")</f>
        <v/>
      </c>
      <c r="I302" s="662">
        <f>G302*VLOOKUP(B302,'3.2 Prices and Deflators'!$B$3:$BL$196,58,FALSE)</f>
        <v>0</v>
      </c>
      <c r="J302" s="662">
        <f t="shared" si="15"/>
        <v>0</v>
      </c>
      <c r="K302" s="423">
        <f>VLOOKUP(B302,'[5]Salaries 2019 WF'!$B$4:$AA$188,26,FALSE)</f>
        <v>0</v>
      </c>
      <c r="L302" s="49"/>
      <c r="O302" s="655" t="str" cm="1">
        <f t="array" ref="O302">IFERROR(INDEX([6]Salaries!$P$2:$P$311,MATCH(1,(A302=[6]Salaries!$M$2:$M$311)*(F302=[6]Salaries!$O$2:$O$311),0)),"")</f>
        <v/>
      </c>
    </row>
    <row r="303" spans="1:15" x14ac:dyDescent="0.25">
      <c r="A303" s="197" t="s">
        <v>448</v>
      </c>
      <c r="B303" s="197" t="s">
        <v>684</v>
      </c>
      <c r="C303" s="262">
        <v>1</v>
      </c>
      <c r="D303" s="197"/>
      <c r="E303" s="197" t="s">
        <v>1368</v>
      </c>
      <c r="F303" s="203">
        <v>1</v>
      </c>
      <c r="G303" s="662">
        <f t="shared" ref="G303:G307" si="18">H303/12</f>
        <v>293.1825</v>
      </c>
      <c r="H303" s="667" cm="1">
        <f t="array" ref="H303">IFERROR(INDEX([4]Comparison!$G$3:$G$312,MATCH(B303&amp;F303,[4]Comparison!$B$3:$B$312&amp;[4]Comparison!$E$3:$E$312,0)),"")</f>
        <v>3518.19</v>
      </c>
      <c r="I303" s="662">
        <f>G303*VLOOKUP(B303,'3.2 Prices and Deflators'!$B$3:$BL$196,58,FALSE)</f>
        <v>880.63418878296011</v>
      </c>
      <c r="J303" s="662">
        <f t="shared" si="15"/>
        <v>10567.61026539552</v>
      </c>
      <c r="K303" s="423">
        <f>VLOOKUP(B303,'[5]Salaries 2019 WF'!$B$4:$AA$188,26,FALSE)</f>
        <v>1</v>
      </c>
      <c r="L303" s="49"/>
      <c r="O303" s="655" cm="1">
        <f t="array" ref="O303">IFERROR(INDEX([6]Salaries!$P$2:$P$311,MATCH(1,(A303=[6]Salaries!$M$2:$M$311)*(F303=[6]Salaries!$O$2:$O$311),0)),"")</f>
        <v>3518.19</v>
      </c>
    </row>
    <row r="304" spans="1:15" x14ac:dyDescent="0.25">
      <c r="A304" s="197" t="s">
        <v>448</v>
      </c>
      <c r="B304" s="197" t="s">
        <v>684</v>
      </c>
      <c r="C304" s="262">
        <v>2</v>
      </c>
      <c r="D304" s="197"/>
      <c r="E304" s="197" t="s">
        <v>1369</v>
      </c>
      <c r="F304" s="203">
        <v>2</v>
      </c>
      <c r="G304" s="662">
        <f t="shared" si="18"/>
        <v>382.29666666666668</v>
      </c>
      <c r="H304" s="667" cm="1">
        <f t="array" ref="H304">IFERROR(INDEX([4]Comparison!$G$3:$G$312,MATCH(B304&amp;F304,[4]Comparison!$B$3:$B$312&amp;[4]Comparison!$E$3:$E$312,0)),"")</f>
        <v>4587.5600000000004</v>
      </c>
      <c r="I304" s="662">
        <f>G304*VLOOKUP(B304,'3.2 Prices and Deflators'!$B$3:$BL$196,58,FALSE)</f>
        <v>1148.3069928267537</v>
      </c>
      <c r="J304" s="662">
        <f t="shared" si="15"/>
        <v>13779.683913921044</v>
      </c>
      <c r="K304" s="423">
        <f>VLOOKUP(B304,'[5]Salaries 2019 WF'!$B$4:$AA$188,26,FALSE)</f>
        <v>1</v>
      </c>
      <c r="L304" s="49"/>
      <c r="O304" s="655" cm="1">
        <f t="array" ref="O304">IFERROR(INDEX([6]Salaries!$P$2:$P$311,MATCH(1,(A304=[6]Salaries!$M$2:$M$311)*(F304=[6]Salaries!$O$2:$O$311),0)),"")</f>
        <v>4587.5600000000004</v>
      </c>
    </row>
    <row r="305" spans="1:15" x14ac:dyDescent="0.25">
      <c r="A305" s="197" t="s">
        <v>448</v>
      </c>
      <c r="B305" s="197" t="s">
        <v>684</v>
      </c>
      <c r="C305" s="262">
        <v>3</v>
      </c>
      <c r="D305" s="197"/>
      <c r="E305" s="197" t="s">
        <v>1370</v>
      </c>
      <c r="F305" s="203">
        <v>3</v>
      </c>
      <c r="G305" s="662">
        <f t="shared" si="18"/>
        <v>504.71583333333336</v>
      </c>
      <c r="H305" s="667" cm="1">
        <f t="array" ref="H305">IFERROR(INDEX([4]Comparison!$G$3:$G$312,MATCH(B305&amp;F305,[4]Comparison!$B$3:$B$312&amp;[4]Comparison!$E$3:$E$312,0)),"")</f>
        <v>6056.59</v>
      </c>
      <c r="I305" s="662">
        <f>G305*VLOOKUP(B305,'3.2 Prices and Deflators'!$B$3:$BL$196,58,FALSE)</f>
        <v>1516.0182427444192</v>
      </c>
      <c r="J305" s="662">
        <f t="shared" si="15"/>
        <v>18192.218912933029</v>
      </c>
      <c r="K305" s="423">
        <f>VLOOKUP(B305,'[5]Salaries 2019 WF'!$B$4:$AA$188,26,FALSE)</f>
        <v>1</v>
      </c>
      <c r="L305" s="49"/>
      <c r="O305" s="655" cm="1">
        <f t="array" ref="O305">IFERROR(INDEX([6]Salaries!$P$2:$P$311,MATCH(1,(A305=[6]Salaries!$M$2:$M$311)*(F305=[6]Salaries!$O$2:$O$311),0)),"")</f>
        <v>6056.59</v>
      </c>
    </row>
    <row r="306" spans="1:15" x14ac:dyDescent="0.25">
      <c r="A306" s="197" t="s">
        <v>448</v>
      </c>
      <c r="B306" s="197" t="s">
        <v>684</v>
      </c>
      <c r="C306" s="262">
        <v>4</v>
      </c>
      <c r="D306" s="197"/>
      <c r="E306" s="197" t="s">
        <v>1087</v>
      </c>
      <c r="F306" s="203">
        <v>4</v>
      </c>
      <c r="G306" s="662">
        <f t="shared" si="18"/>
        <v>817.21</v>
      </c>
      <c r="H306" s="667" cm="1">
        <f t="array" ref="H306">IFERROR(INDEX([4]Comparison!$G$3:$G$312,MATCH(B306&amp;F306,[4]Comparison!$B$3:$B$312&amp;[4]Comparison!$E$3:$E$312,0)),"")</f>
        <v>9806.52</v>
      </c>
      <c r="I306" s="662">
        <f>G306*VLOOKUP(B306,'3.2 Prices and Deflators'!$B$3:$BL$196,58,FALSE)</f>
        <v>2454.6590107367351</v>
      </c>
      <c r="J306" s="662">
        <f t="shared" si="15"/>
        <v>29455.90812884082</v>
      </c>
      <c r="K306" s="423">
        <f>VLOOKUP(B306,'[5]Salaries 2019 WF'!$B$4:$AA$188,26,FALSE)</f>
        <v>1</v>
      </c>
      <c r="L306" s="49"/>
      <c r="O306" s="655" cm="1">
        <f t="array" ref="O306">IFERROR(INDEX([6]Salaries!$P$2:$P$311,MATCH(1,(A306=[6]Salaries!$M$2:$M$311)*(F306=[6]Salaries!$O$2:$O$311),0)),"")</f>
        <v>9806.52</v>
      </c>
    </row>
    <row r="307" spans="1:15" x14ac:dyDescent="0.25">
      <c r="A307" s="197" t="s">
        <v>448</v>
      </c>
      <c r="B307" s="197" t="s">
        <v>684</v>
      </c>
      <c r="C307" s="262">
        <v>5</v>
      </c>
      <c r="D307" s="197"/>
      <c r="E307" s="197" t="s">
        <v>1371</v>
      </c>
      <c r="F307" s="203">
        <v>5</v>
      </c>
      <c r="G307" s="662">
        <f t="shared" si="18"/>
        <v>1226.7158333333334</v>
      </c>
      <c r="H307" s="667" cm="1">
        <f t="array" ref="H307">IFERROR(INDEX([4]Comparison!$G$3:$G$312,MATCH(B307&amp;F307,[4]Comparison!$B$3:$B$312&amp;[4]Comparison!$E$3:$E$312,0)),"")</f>
        <v>14720.59</v>
      </c>
      <c r="I307" s="662">
        <f>G307*VLOOKUP(B307,'3.2 Prices and Deflators'!$B$3:$BL$196,58,FALSE)</f>
        <v>3684.6943550679625</v>
      </c>
      <c r="J307" s="662">
        <f t="shared" si="15"/>
        <v>44216.33226081555</v>
      </c>
      <c r="K307" s="423">
        <f>VLOOKUP(B307,'[5]Salaries 2019 WF'!$B$4:$AA$188,26,FALSE)</f>
        <v>1</v>
      </c>
      <c r="L307" s="49"/>
      <c r="O307" s="655" cm="1">
        <f t="array" ref="O307">IFERROR(INDEX([6]Salaries!$P$2:$P$311,MATCH(1,(A307=[6]Salaries!$M$2:$M$311)*(F307=[6]Salaries!$O$2:$O$311),0)),"")</f>
        <v>14720.59</v>
      </c>
    </row>
    <row r="308" spans="1:15" hidden="1" x14ac:dyDescent="0.25">
      <c r="A308" s="197" t="s">
        <v>449</v>
      </c>
      <c r="B308" s="197" t="s">
        <v>685</v>
      </c>
      <c r="C308" s="262">
        <v>1</v>
      </c>
      <c r="D308" s="197"/>
      <c r="E308" s="197" t="s">
        <v>1368</v>
      </c>
      <c r="F308" s="203">
        <v>1</v>
      </c>
      <c r="G308" s="662"/>
      <c r="H308" s="667" t="str" cm="1">
        <f t="array" ref="H308">IFERROR(INDEX([4]Comparison!$G$3:$G$312,MATCH(B308&amp;F308,[4]Comparison!$B$3:$B$312&amp;[4]Comparison!$E$3:$E$312,0)),"")</f>
        <v/>
      </c>
      <c r="I308" s="662">
        <f>G308*VLOOKUP(B308,'3.2 Prices and Deflators'!$B$3:$BL$196,58,FALSE)</f>
        <v>0</v>
      </c>
      <c r="J308" s="662">
        <f t="shared" si="15"/>
        <v>0</v>
      </c>
      <c r="K308" s="423">
        <f>VLOOKUP(B308,'[5]Salaries 2019 WF'!$B$4:$AA$188,26,FALSE)</f>
        <v>0</v>
      </c>
      <c r="L308" s="49"/>
      <c r="O308" s="655" t="str" cm="1">
        <f t="array" ref="O308">IFERROR(INDEX([6]Salaries!$P$2:$P$311,MATCH(1,(A308=[6]Salaries!$M$2:$M$311)*(F308=[6]Salaries!$O$2:$O$311),0)),"")</f>
        <v/>
      </c>
    </row>
    <row r="309" spans="1:15" hidden="1" x14ac:dyDescent="0.25">
      <c r="A309" s="197" t="s">
        <v>449</v>
      </c>
      <c r="B309" s="197" t="s">
        <v>685</v>
      </c>
      <c r="C309" s="262">
        <v>2</v>
      </c>
      <c r="D309" s="197"/>
      <c r="E309" s="197" t="s">
        <v>1369</v>
      </c>
      <c r="F309" s="203">
        <v>2</v>
      </c>
      <c r="G309" s="662"/>
      <c r="H309" s="667" t="str" cm="1">
        <f t="array" ref="H309">IFERROR(INDEX([4]Comparison!$G$3:$G$312,MATCH(B309&amp;F309,[4]Comparison!$B$3:$B$312&amp;[4]Comparison!$E$3:$E$312,0)),"")</f>
        <v/>
      </c>
      <c r="I309" s="662">
        <f>G309*VLOOKUP(B309,'3.2 Prices and Deflators'!$B$3:$BL$196,58,FALSE)</f>
        <v>0</v>
      </c>
      <c r="J309" s="662">
        <f t="shared" si="15"/>
        <v>0</v>
      </c>
      <c r="K309" s="423">
        <f>VLOOKUP(B309,'[5]Salaries 2019 WF'!$B$4:$AA$188,26,FALSE)</f>
        <v>0</v>
      </c>
      <c r="L309" s="49"/>
      <c r="O309" s="655" t="str" cm="1">
        <f t="array" ref="O309">IFERROR(INDEX([6]Salaries!$P$2:$P$311,MATCH(1,(A309=[6]Salaries!$M$2:$M$311)*(F309=[6]Salaries!$O$2:$O$311),0)),"")</f>
        <v/>
      </c>
    </row>
    <row r="310" spans="1:15" hidden="1" x14ac:dyDescent="0.25">
      <c r="A310" s="197" t="s">
        <v>449</v>
      </c>
      <c r="B310" s="197" t="s">
        <v>685</v>
      </c>
      <c r="C310" s="262">
        <v>3</v>
      </c>
      <c r="D310" s="197"/>
      <c r="E310" s="197" t="s">
        <v>1370</v>
      </c>
      <c r="F310" s="203">
        <v>3</v>
      </c>
      <c r="G310" s="662"/>
      <c r="H310" s="667" t="str" cm="1">
        <f t="array" ref="H310">IFERROR(INDEX([4]Comparison!$G$3:$G$312,MATCH(B310&amp;F310,[4]Comparison!$B$3:$B$312&amp;[4]Comparison!$E$3:$E$312,0)),"")</f>
        <v/>
      </c>
      <c r="I310" s="662">
        <f>G310*VLOOKUP(B310,'3.2 Prices and Deflators'!$B$3:$BL$196,58,FALSE)</f>
        <v>0</v>
      </c>
      <c r="J310" s="662">
        <f t="shared" si="15"/>
        <v>0</v>
      </c>
      <c r="K310" s="423">
        <f>VLOOKUP(B310,'[5]Salaries 2019 WF'!$B$4:$AA$188,26,FALSE)</f>
        <v>0</v>
      </c>
      <c r="L310" s="49"/>
      <c r="O310" s="655" t="str" cm="1">
        <f t="array" ref="O310">IFERROR(INDEX([6]Salaries!$P$2:$P$311,MATCH(1,(A310=[6]Salaries!$M$2:$M$311)*(F310=[6]Salaries!$O$2:$O$311),0)),"")</f>
        <v/>
      </c>
    </row>
    <row r="311" spans="1:15" hidden="1" x14ac:dyDescent="0.25">
      <c r="A311" s="197" t="s">
        <v>449</v>
      </c>
      <c r="B311" s="197" t="s">
        <v>685</v>
      </c>
      <c r="C311" s="262">
        <v>4</v>
      </c>
      <c r="D311" s="197"/>
      <c r="E311" s="197" t="s">
        <v>1087</v>
      </c>
      <c r="F311" s="203">
        <v>4</v>
      </c>
      <c r="G311" s="662"/>
      <c r="H311" s="667" t="str" cm="1">
        <f t="array" ref="H311">IFERROR(INDEX([4]Comparison!$G$3:$G$312,MATCH(B311&amp;F311,[4]Comparison!$B$3:$B$312&amp;[4]Comparison!$E$3:$E$312,0)),"")</f>
        <v/>
      </c>
      <c r="I311" s="662">
        <f>G311*VLOOKUP(B311,'3.2 Prices and Deflators'!$B$3:$BL$196,58,FALSE)</f>
        <v>0</v>
      </c>
      <c r="J311" s="662">
        <f t="shared" si="15"/>
        <v>0</v>
      </c>
      <c r="K311" s="423">
        <f>VLOOKUP(B311,'[5]Salaries 2019 WF'!$B$4:$AA$188,26,FALSE)</f>
        <v>0</v>
      </c>
      <c r="L311" s="49"/>
      <c r="O311" s="655" t="str" cm="1">
        <f t="array" ref="O311">IFERROR(INDEX([6]Salaries!$P$2:$P$311,MATCH(1,(A311=[6]Salaries!$M$2:$M$311)*(F311=[6]Salaries!$O$2:$O$311),0)),"")</f>
        <v/>
      </c>
    </row>
    <row r="312" spans="1:15" hidden="1" x14ac:dyDescent="0.25">
      <c r="A312" s="197" t="s">
        <v>449</v>
      </c>
      <c r="B312" s="197" t="s">
        <v>685</v>
      </c>
      <c r="C312" s="262">
        <v>5</v>
      </c>
      <c r="D312" s="197"/>
      <c r="E312" s="197" t="s">
        <v>1371</v>
      </c>
      <c r="F312" s="203">
        <v>5</v>
      </c>
      <c r="G312" s="662"/>
      <c r="H312" s="667" t="str" cm="1">
        <f t="array" ref="H312">IFERROR(INDEX([4]Comparison!$G$3:$G$312,MATCH(B312&amp;F312,[4]Comparison!$B$3:$B$312&amp;[4]Comparison!$E$3:$E$312,0)),"")</f>
        <v/>
      </c>
      <c r="I312" s="662">
        <f>G312*VLOOKUP(B312,'3.2 Prices and Deflators'!$B$3:$BL$196,58,FALSE)</f>
        <v>0</v>
      </c>
      <c r="J312" s="662">
        <f t="shared" si="15"/>
        <v>0</v>
      </c>
      <c r="K312" s="423">
        <f>VLOOKUP(B312,'[5]Salaries 2019 WF'!$B$4:$AA$188,26,FALSE)</f>
        <v>0</v>
      </c>
      <c r="L312" s="49"/>
      <c r="O312" s="655" t="str" cm="1">
        <f t="array" ref="O312">IFERROR(INDEX([6]Salaries!$P$2:$P$311,MATCH(1,(A312=[6]Salaries!$M$2:$M$311)*(F312=[6]Salaries!$O$2:$O$311),0)),"")</f>
        <v/>
      </c>
    </row>
    <row r="313" spans="1:15" hidden="1" x14ac:dyDescent="0.25">
      <c r="A313" s="197" t="s">
        <v>450</v>
      </c>
      <c r="B313" s="197" t="s">
        <v>686</v>
      </c>
      <c r="C313" s="262">
        <v>1</v>
      </c>
      <c r="D313" s="197"/>
      <c r="E313" s="197" t="s">
        <v>1368</v>
      </c>
      <c r="F313" s="203">
        <v>1</v>
      </c>
      <c r="G313" s="662"/>
      <c r="H313" s="667" t="str" cm="1">
        <f t="array" ref="H313">IFERROR(INDEX([4]Comparison!$G$3:$G$312,MATCH(B313&amp;F313,[4]Comparison!$B$3:$B$312&amp;[4]Comparison!$E$3:$E$312,0)),"")</f>
        <v/>
      </c>
      <c r="I313" s="662">
        <f>G313*VLOOKUP(B313,'3.2 Prices and Deflators'!$B$3:$BL$196,58,FALSE)</f>
        <v>0</v>
      </c>
      <c r="J313" s="662">
        <f t="shared" si="15"/>
        <v>0</v>
      </c>
      <c r="K313" s="423">
        <f>VLOOKUP(B313,'[5]Salaries 2019 WF'!$B$4:$AA$188,26,FALSE)</f>
        <v>0</v>
      </c>
      <c r="L313" s="49"/>
      <c r="O313" s="655" t="str" cm="1">
        <f t="array" ref="O313">IFERROR(INDEX([6]Salaries!$P$2:$P$311,MATCH(1,(A313=[6]Salaries!$M$2:$M$311)*(F313=[6]Salaries!$O$2:$O$311),0)),"")</f>
        <v/>
      </c>
    </row>
    <row r="314" spans="1:15" hidden="1" x14ac:dyDescent="0.25">
      <c r="A314" s="197" t="s">
        <v>450</v>
      </c>
      <c r="B314" s="197" t="s">
        <v>686</v>
      </c>
      <c r="C314" s="262">
        <v>2</v>
      </c>
      <c r="D314" s="197"/>
      <c r="E314" s="197" t="s">
        <v>1369</v>
      </c>
      <c r="F314" s="203">
        <v>2</v>
      </c>
      <c r="G314" s="662"/>
      <c r="H314" s="667" t="str" cm="1">
        <f t="array" ref="H314">IFERROR(INDEX([4]Comparison!$G$3:$G$312,MATCH(B314&amp;F314,[4]Comparison!$B$3:$B$312&amp;[4]Comparison!$E$3:$E$312,0)),"")</f>
        <v/>
      </c>
      <c r="I314" s="662">
        <f>G314*VLOOKUP(B314,'3.2 Prices and Deflators'!$B$3:$BL$196,58,FALSE)</f>
        <v>0</v>
      </c>
      <c r="J314" s="662">
        <f t="shared" si="15"/>
        <v>0</v>
      </c>
      <c r="K314" s="423">
        <f>VLOOKUP(B314,'[5]Salaries 2019 WF'!$B$4:$AA$188,26,FALSE)</f>
        <v>0</v>
      </c>
      <c r="L314" s="49"/>
      <c r="O314" s="655" t="str" cm="1">
        <f t="array" ref="O314">IFERROR(INDEX([6]Salaries!$P$2:$P$311,MATCH(1,(A314=[6]Salaries!$M$2:$M$311)*(F314=[6]Salaries!$O$2:$O$311),0)),"")</f>
        <v/>
      </c>
    </row>
    <row r="315" spans="1:15" hidden="1" x14ac:dyDescent="0.25">
      <c r="A315" s="197" t="s">
        <v>450</v>
      </c>
      <c r="B315" s="197" t="s">
        <v>686</v>
      </c>
      <c r="C315" s="262">
        <v>3</v>
      </c>
      <c r="D315" s="197"/>
      <c r="E315" s="197" t="s">
        <v>1370</v>
      </c>
      <c r="F315" s="203">
        <v>3</v>
      </c>
      <c r="G315" s="662"/>
      <c r="H315" s="667" t="str" cm="1">
        <f t="array" ref="H315">IFERROR(INDEX([4]Comparison!$G$3:$G$312,MATCH(B315&amp;F315,[4]Comparison!$B$3:$B$312&amp;[4]Comparison!$E$3:$E$312,0)),"")</f>
        <v/>
      </c>
      <c r="I315" s="662">
        <f>G315*VLOOKUP(B315,'3.2 Prices and Deflators'!$B$3:$BL$196,58,FALSE)</f>
        <v>0</v>
      </c>
      <c r="J315" s="662">
        <f t="shared" si="15"/>
        <v>0</v>
      </c>
      <c r="K315" s="423">
        <f>VLOOKUP(B315,'[5]Salaries 2019 WF'!$B$4:$AA$188,26,FALSE)</f>
        <v>0</v>
      </c>
      <c r="L315" s="49"/>
      <c r="O315" s="655" t="str" cm="1">
        <f t="array" ref="O315">IFERROR(INDEX([6]Salaries!$P$2:$P$311,MATCH(1,(A315=[6]Salaries!$M$2:$M$311)*(F315=[6]Salaries!$O$2:$O$311),0)),"")</f>
        <v/>
      </c>
    </row>
    <row r="316" spans="1:15" hidden="1" x14ac:dyDescent="0.25">
      <c r="A316" s="197" t="s">
        <v>450</v>
      </c>
      <c r="B316" s="197" t="s">
        <v>686</v>
      </c>
      <c r="C316" s="262">
        <v>4</v>
      </c>
      <c r="D316" s="197"/>
      <c r="E316" s="197" t="s">
        <v>1087</v>
      </c>
      <c r="F316" s="203">
        <v>4</v>
      </c>
      <c r="G316" s="662"/>
      <c r="H316" s="667" t="str" cm="1">
        <f t="array" ref="H316">IFERROR(INDEX([4]Comparison!$G$3:$G$312,MATCH(B316&amp;F316,[4]Comparison!$B$3:$B$312&amp;[4]Comparison!$E$3:$E$312,0)),"")</f>
        <v/>
      </c>
      <c r="I316" s="662">
        <f>G316*VLOOKUP(B316,'3.2 Prices and Deflators'!$B$3:$BL$196,58,FALSE)</f>
        <v>0</v>
      </c>
      <c r="J316" s="662">
        <f t="shared" si="15"/>
        <v>0</v>
      </c>
      <c r="K316" s="423">
        <f>VLOOKUP(B316,'[5]Salaries 2019 WF'!$B$4:$AA$188,26,FALSE)</f>
        <v>0</v>
      </c>
      <c r="L316" s="49"/>
      <c r="O316" s="655" t="str" cm="1">
        <f t="array" ref="O316">IFERROR(INDEX([6]Salaries!$P$2:$P$311,MATCH(1,(A316=[6]Salaries!$M$2:$M$311)*(F316=[6]Salaries!$O$2:$O$311),0)),"")</f>
        <v/>
      </c>
    </row>
    <row r="317" spans="1:15" hidden="1" x14ac:dyDescent="0.25">
      <c r="A317" s="197" t="s">
        <v>450</v>
      </c>
      <c r="B317" s="197" t="s">
        <v>686</v>
      </c>
      <c r="C317" s="262">
        <v>5</v>
      </c>
      <c r="D317" s="197"/>
      <c r="E317" s="197" t="s">
        <v>1371</v>
      </c>
      <c r="F317" s="203">
        <v>5</v>
      </c>
      <c r="G317" s="662"/>
      <c r="H317" s="667" t="str" cm="1">
        <f t="array" ref="H317">IFERROR(INDEX([4]Comparison!$G$3:$G$312,MATCH(B317&amp;F317,[4]Comparison!$B$3:$B$312&amp;[4]Comparison!$E$3:$E$312,0)),"")</f>
        <v/>
      </c>
      <c r="I317" s="662">
        <f>G317*VLOOKUP(B317,'3.2 Prices and Deflators'!$B$3:$BL$196,58,FALSE)</f>
        <v>0</v>
      </c>
      <c r="J317" s="662">
        <f t="shared" si="15"/>
        <v>0</v>
      </c>
      <c r="K317" s="423">
        <f>VLOOKUP(B317,'[5]Salaries 2019 WF'!$B$4:$AA$188,26,FALSE)</f>
        <v>0</v>
      </c>
      <c r="L317" s="49"/>
      <c r="O317" s="655" t="str" cm="1">
        <f t="array" ref="O317">IFERROR(INDEX([6]Salaries!$P$2:$P$311,MATCH(1,(A317=[6]Salaries!$M$2:$M$311)*(F317=[6]Salaries!$O$2:$O$311),0)),"")</f>
        <v/>
      </c>
    </row>
    <row r="318" spans="1:15" x14ac:dyDescent="0.25">
      <c r="A318" s="197" t="s">
        <v>451</v>
      </c>
      <c r="B318" s="197" t="s">
        <v>687</v>
      </c>
      <c r="C318" s="262">
        <v>1</v>
      </c>
      <c r="D318" s="197"/>
      <c r="E318" s="197" t="s">
        <v>1368</v>
      </c>
      <c r="F318" s="203">
        <v>1</v>
      </c>
      <c r="G318" s="662">
        <f t="shared" ref="G318:G322" si="19">H318/12</f>
        <v>403.96583333333336</v>
      </c>
      <c r="H318" s="667" cm="1">
        <f t="array" ref="H318">IFERROR(INDEX([4]Comparison!$G$3:$G$312,MATCH(B318&amp;F318,[4]Comparison!$B$3:$B$312&amp;[4]Comparison!$E$3:$E$312,0)),"")</f>
        <v>4847.59</v>
      </c>
      <c r="I318" s="662">
        <f>G318*VLOOKUP(B318,'3.2 Prices and Deflators'!$B$3:$BL$196,58,FALSE)</f>
        <v>1038.2765559872269</v>
      </c>
      <c r="J318" s="662">
        <f t="shared" si="15"/>
        <v>12459.318671846722</v>
      </c>
      <c r="K318" s="423">
        <f>VLOOKUP(B318,'[5]Salaries 2019 WF'!$B$4:$AA$188,26,FALSE)</f>
        <v>1</v>
      </c>
      <c r="L318" s="49"/>
      <c r="O318" s="655" cm="1">
        <f t="array" ref="O318">IFERROR(INDEX([6]Salaries!$P$2:$P$311,MATCH(1,(A318=[6]Salaries!$M$2:$M$311)*(F318=[6]Salaries!$O$2:$O$311),0)),"")</f>
        <v>4847.59</v>
      </c>
    </row>
    <row r="319" spans="1:15" x14ac:dyDescent="0.25">
      <c r="A319" s="197" t="s">
        <v>451</v>
      </c>
      <c r="B319" s="197" t="s">
        <v>687</v>
      </c>
      <c r="C319" s="262">
        <v>2</v>
      </c>
      <c r="D319" s="197"/>
      <c r="E319" s="197" t="s">
        <v>1369</v>
      </c>
      <c r="F319" s="203">
        <v>2</v>
      </c>
      <c r="G319" s="662">
        <f t="shared" si="19"/>
        <v>526.75249999999994</v>
      </c>
      <c r="H319" s="667" cm="1">
        <f t="array" ref="H319">IFERROR(INDEX([4]Comparison!$G$3:$G$312,MATCH(B319&amp;F319,[4]Comparison!$B$3:$B$312&amp;[4]Comparison!$E$3:$E$312,0)),"")</f>
        <v>6321.03</v>
      </c>
      <c r="I319" s="662">
        <f>G319*VLOOKUP(B319,'3.2 Prices and Deflators'!$B$3:$BL$196,58,FALSE)</f>
        <v>1353.863932117184</v>
      </c>
      <c r="J319" s="662">
        <f t="shared" si="15"/>
        <v>16246.367185406209</v>
      </c>
      <c r="K319" s="423">
        <f>VLOOKUP(B319,'[5]Salaries 2019 WF'!$B$4:$AA$188,26,FALSE)</f>
        <v>1</v>
      </c>
      <c r="L319" s="49"/>
      <c r="O319" s="655" cm="1">
        <f t="array" ref="O319">IFERROR(INDEX([6]Salaries!$P$2:$P$311,MATCH(1,(A319=[6]Salaries!$M$2:$M$311)*(F319=[6]Salaries!$O$2:$O$311),0)),"")</f>
        <v>6321.03</v>
      </c>
    </row>
    <row r="320" spans="1:15" x14ac:dyDescent="0.25">
      <c r="A320" s="197" t="s">
        <v>451</v>
      </c>
      <c r="B320" s="197" t="s">
        <v>687</v>
      </c>
      <c r="C320" s="262">
        <v>3</v>
      </c>
      <c r="D320" s="197"/>
      <c r="E320" s="197" t="s">
        <v>1370</v>
      </c>
      <c r="F320" s="203">
        <v>3</v>
      </c>
      <c r="G320" s="662">
        <f t="shared" si="19"/>
        <v>695.43</v>
      </c>
      <c r="H320" s="667" cm="1">
        <f t="array" ref="H320">IFERROR(INDEX([4]Comparison!$G$3:$G$312,MATCH(B320&amp;F320,[4]Comparison!$B$3:$B$312&amp;[4]Comparison!$E$3:$E$312,0)),"")</f>
        <v>8345.16</v>
      </c>
      <c r="I320" s="662">
        <f>G320*VLOOKUP(B320,'3.2 Prices and Deflators'!$B$3:$BL$196,58,FALSE)</f>
        <v>1787.4003337663387</v>
      </c>
      <c r="J320" s="662">
        <f t="shared" si="15"/>
        <v>21448.804005196063</v>
      </c>
      <c r="K320" s="423">
        <f>VLOOKUP(B320,'[5]Salaries 2019 WF'!$B$4:$AA$188,26,FALSE)</f>
        <v>1</v>
      </c>
      <c r="L320" s="49"/>
      <c r="O320" s="655" cm="1">
        <f t="array" ref="O320">IFERROR(INDEX([6]Salaries!$P$2:$P$311,MATCH(1,(A320=[6]Salaries!$M$2:$M$311)*(F320=[6]Salaries!$O$2:$O$311),0)),"")</f>
        <v>8345.16</v>
      </c>
    </row>
    <row r="321" spans="1:15" x14ac:dyDescent="0.25">
      <c r="A321" s="197" t="s">
        <v>451</v>
      </c>
      <c r="B321" s="197" t="s">
        <v>687</v>
      </c>
      <c r="C321" s="262">
        <v>4</v>
      </c>
      <c r="D321" s="197"/>
      <c r="E321" s="197" t="s">
        <v>1087</v>
      </c>
      <c r="F321" s="203">
        <v>4</v>
      </c>
      <c r="G321" s="662">
        <f t="shared" si="19"/>
        <v>1126.0041666666666</v>
      </c>
      <c r="H321" s="667" cm="1">
        <f t="array" ref="H321">IFERROR(INDEX([4]Comparison!$G$3:$G$312,MATCH(B321&amp;F321,[4]Comparison!$B$3:$B$312&amp;[4]Comparison!$E$3:$E$312,0)),"")</f>
        <v>13512.05</v>
      </c>
      <c r="I321" s="662">
        <f>G321*VLOOKUP(B321,'3.2 Prices and Deflators'!$B$3:$BL$196,58,FALSE)</f>
        <v>2894.0658633108837</v>
      </c>
      <c r="J321" s="662">
        <f t="shared" si="15"/>
        <v>34728.790359730607</v>
      </c>
      <c r="K321" s="423">
        <f>VLOOKUP(B321,'[5]Salaries 2019 WF'!$B$4:$AA$188,26,FALSE)</f>
        <v>1</v>
      </c>
      <c r="L321" s="49"/>
      <c r="O321" s="655" cm="1">
        <f t="array" ref="O321">IFERROR(INDEX([6]Salaries!$P$2:$P$311,MATCH(1,(A321=[6]Salaries!$M$2:$M$311)*(F321=[6]Salaries!$O$2:$O$311),0)),"")</f>
        <v>13512.05</v>
      </c>
    </row>
    <row r="322" spans="1:15" x14ac:dyDescent="0.25">
      <c r="A322" s="197" t="s">
        <v>451</v>
      </c>
      <c r="B322" s="197" t="s">
        <v>687</v>
      </c>
      <c r="C322" s="262">
        <v>5</v>
      </c>
      <c r="D322" s="197"/>
      <c r="E322" s="197" t="s">
        <v>1371</v>
      </c>
      <c r="F322" s="203">
        <v>5</v>
      </c>
      <c r="G322" s="662">
        <f t="shared" si="19"/>
        <v>1690.2483333333332</v>
      </c>
      <c r="H322" s="667" cm="1">
        <f t="array" ref="H322">IFERROR(INDEX([4]Comparison!$G$3:$G$312,MATCH(B322&amp;F322,[4]Comparison!$B$3:$B$312&amp;[4]Comparison!$E$3:$E$312,0)),"")</f>
        <v>20282.98</v>
      </c>
      <c r="I322" s="662">
        <f>G322*VLOOKUP(B322,'3.2 Prices and Deflators'!$B$3:$BL$196,58,FALSE)</f>
        <v>4344.2912085299704</v>
      </c>
      <c r="J322" s="662">
        <f t="shared" si="15"/>
        <v>52131.494502359645</v>
      </c>
      <c r="K322" s="423">
        <f>VLOOKUP(B322,'[5]Salaries 2019 WF'!$B$4:$AA$188,26,FALSE)</f>
        <v>1</v>
      </c>
      <c r="L322" s="49"/>
      <c r="O322" s="655" cm="1">
        <f t="array" ref="O322">IFERROR(INDEX([6]Salaries!$P$2:$P$311,MATCH(1,(A322=[6]Salaries!$M$2:$M$311)*(F322=[6]Salaries!$O$2:$O$311),0)),"")</f>
        <v>20282.98</v>
      </c>
    </row>
    <row r="323" spans="1:15" hidden="1" x14ac:dyDescent="0.25">
      <c r="A323" s="197" t="s">
        <v>452</v>
      </c>
      <c r="B323" s="197" t="s">
        <v>688</v>
      </c>
      <c r="C323" s="262">
        <v>1</v>
      </c>
      <c r="D323" s="197"/>
      <c r="E323" s="197" t="s">
        <v>1368</v>
      </c>
      <c r="F323" s="203">
        <v>1</v>
      </c>
      <c r="G323" s="662"/>
      <c r="H323" s="667" t="str" cm="1">
        <f t="array" ref="H323">IFERROR(INDEX([4]Comparison!$G$3:$G$312,MATCH(B323&amp;F323,[4]Comparison!$B$3:$B$312&amp;[4]Comparison!$E$3:$E$312,0)),"")</f>
        <v/>
      </c>
      <c r="I323" s="662">
        <f>G323*VLOOKUP(B323,'3.2 Prices and Deflators'!$B$3:$BL$196,58,FALSE)</f>
        <v>0</v>
      </c>
      <c r="J323" s="662">
        <f t="shared" ref="J323:J386" si="20">I323*12</f>
        <v>0</v>
      </c>
      <c r="K323" s="423">
        <f>VLOOKUP(B323,'[5]Salaries 2019 WF'!$B$4:$AA$188,26,FALSE)</f>
        <v>0</v>
      </c>
      <c r="L323" s="49"/>
      <c r="O323" s="655" t="str" cm="1">
        <f t="array" ref="O323">IFERROR(INDEX([6]Salaries!$P$2:$P$311,MATCH(1,(A323=[6]Salaries!$M$2:$M$311)*(F323=[6]Salaries!$O$2:$O$311),0)),"")</f>
        <v/>
      </c>
    </row>
    <row r="324" spans="1:15" hidden="1" x14ac:dyDescent="0.25">
      <c r="A324" s="197" t="s">
        <v>452</v>
      </c>
      <c r="B324" s="197" t="s">
        <v>688</v>
      </c>
      <c r="C324" s="262">
        <v>2</v>
      </c>
      <c r="D324" s="197"/>
      <c r="E324" s="197" t="s">
        <v>1369</v>
      </c>
      <c r="F324" s="203">
        <v>2</v>
      </c>
      <c r="G324" s="662"/>
      <c r="H324" s="667" t="str" cm="1">
        <f t="array" ref="H324">IFERROR(INDEX([4]Comparison!$G$3:$G$312,MATCH(B324&amp;F324,[4]Comparison!$B$3:$B$312&amp;[4]Comparison!$E$3:$E$312,0)),"")</f>
        <v/>
      </c>
      <c r="I324" s="662">
        <f>G324*VLOOKUP(B324,'3.2 Prices and Deflators'!$B$3:$BL$196,58,FALSE)</f>
        <v>0</v>
      </c>
      <c r="J324" s="662">
        <f t="shared" si="20"/>
        <v>0</v>
      </c>
      <c r="K324" s="423">
        <f>VLOOKUP(B324,'[5]Salaries 2019 WF'!$B$4:$AA$188,26,FALSE)</f>
        <v>0</v>
      </c>
      <c r="L324" s="49"/>
      <c r="O324" s="655" t="str" cm="1">
        <f t="array" ref="O324">IFERROR(INDEX([6]Salaries!$P$2:$P$311,MATCH(1,(A324=[6]Salaries!$M$2:$M$311)*(F324=[6]Salaries!$O$2:$O$311),0)),"")</f>
        <v/>
      </c>
    </row>
    <row r="325" spans="1:15" hidden="1" x14ac:dyDescent="0.25">
      <c r="A325" s="197" t="s">
        <v>452</v>
      </c>
      <c r="B325" s="197" t="s">
        <v>688</v>
      </c>
      <c r="C325" s="262">
        <v>3</v>
      </c>
      <c r="D325" s="197"/>
      <c r="E325" s="197" t="s">
        <v>1370</v>
      </c>
      <c r="F325" s="203">
        <v>3</v>
      </c>
      <c r="G325" s="662"/>
      <c r="H325" s="667" t="str" cm="1">
        <f t="array" ref="H325">IFERROR(INDEX([4]Comparison!$G$3:$G$312,MATCH(B325&amp;F325,[4]Comparison!$B$3:$B$312&amp;[4]Comparison!$E$3:$E$312,0)),"")</f>
        <v/>
      </c>
      <c r="I325" s="662">
        <f>G325*VLOOKUP(B325,'3.2 Prices and Deflators'!$B$3:$BL$196,58,FALSE)</f>
        <v>0</v>
      </c>
      <c r="J325" s="662">
        <f t="shared" si="20"/>
        <v>0</v>
      </c>
      <c r="K325" s="423">
        <f>VLOOKUP(B325,'[5]Salaries 2019 WF'!$B$4:$AA$188,26,FALSE)</f>
        <v>0</v>
      </c>
      <c r="L325" s="49"/>
      <c r="O325" s="655" t="str" cm="1">
        <f t="array" ref="O325">IFERROR(INDEX([6]Salaries!$P$2:$P$311,MATCH(1,(A325=[6]Salaries!$M$2:$M$311)*(F325=[6]Salaries!$O$2:$O$311),0)),"")</f>
        <v/>
      </c>
    </row>
    <row r="326" spans="1:15" hidden="1" x14ac:dyDescent="0.25">
      <c r="A326" s="197" t="s">
        <v>452</v>
      </c>
      <c r="B326" s="197" t="s">
        <v>688</v>
      </c>
      <c r="C326" s="262">
        <v>4</v>
      </c>
      <c r="D326" s="197"/>
      <c r="E326" s="197" t="s">
        <v>1087</v>
      </c>
      <c r="F326" s="203">
        <v>4</v>
      </c>
      <c r="G326" s="662"/>
      <c r="H326" s="667" t="str" cm="1">
        <f t="array" ref="H326">IFERROR(INDEX([4]Comparison!$G$3:$G$312,MATCH(B326&amp;F326,[4]Comparison!$B$3:$B$312&amp;[4]Comparison!$E$3:$E$312,0)),"")</f>
        <v/>
      </c>
      <c r="I326" s="662">
        <f>G326*VLOOKUP(B326,'3.2 Prices and Deflators'!$B$3:$BL$196,58,FALSE)</f>
        <v>0</v>
      </c>
      <c r="J326" s="662">
        <f t="shared" si="20"/>
        <v>0</v>
      </c>
      <c r="K326" s="423">
        <f>VLOOKUP(B326,'[5]Salaries 2019 WF'!$B$4:$AA$188,26,FALSE)</f>
        <v>0</v>
      </c>
      <c r="L326" s="49"/>
      <c r="O326" s="655" t="str" cm="1">
        <f t="array" ref="O326">IFERROR(INDEX([6]Salaries!$P$2:$P$311,MATCH(1,(A326=[6]Salaries!$M$2:$M$311)*(F326=[6]Salaries!$O$2:$O$311),0)),"")</f>
        <v/>
      </c>
    </row>
    <row r="327" spans="1:15" hidden="1" x14ac:dyDescent="0.25">
      <c r="A327" s="197" t="s">
        <v>452</v>
      </c>
      <c r="B327" s="197" t="s">
        <v>688</v>
      </c>
      <c r="C327" s="262">
        <v>5</v>
      </c>
      <c r="D327" s="197"/>
      <c r="E327" s="197" t="s">
        <v>1371</v>
      </c>
      <c r="F327" s="203">
        <v>5</v>
      </c>
      <c r="G327" s="662"/>
      <c r="H327" s="667" t="str" cm="1">
        <f t="array" ref="H327">IFERROR(INDEX([4]Comparison!$G$3:$G$312,MATCH(B327&amp;F327,[4]Comparison!$B$3:$B$312&amp;[4]Comparison!$E$3:$E$312,0)),"")</f>
        <v/>
      </c>
      <c r="I327" s="662">
        <f>G327*VLOOKUP(B327,'3.2 Prices and Deflators'!$B$3:$BL$196,58,FALSE)</f>
        <v>0</v>
      </c>
      <c r="J327" s="662">
        <f t="shared" si="20"/>
        <v>0</v>
      </c>
      <c r="K327" s="423">
        <f>VLOOKUP(B327,'[5]Salaries 2019 WF'!$B$4:$AA$188,26,FALSE)</f>
        <v>0</v>
      </c>
      <c r="L327" s="49"/>
      <c r="O327" s="655" t="str" cm="1">
        <f t="array" ref="O327">IFERROR(INDEX([6]Salaries!$P$2:$P$311,MATCH(1,(A327=[6]Salaries!$M$2:$M$311)*(F327=[6]Salaries!$O$2:$O$311),0)),"")</f>
        <v/>
      </c>
    </row>
    <row r="328" spans="1:15" hidden="1" x14ac:dyDescent="0.25">
      <c r="A328" s="197" t="s">
        <v>453</v>
      </c>
      <c r="B328" s="197" t="s">
        <v>689</v>
      </c>
      <c r="C328" s="262">
        <v>1</v>
      </c>
      <c r="D328" s="197"/>
      <c r="E328" s="197" t="s">
        <v>1368</v>
      </c>
      <c r="F328" s="203">
        <v>1</v>
      </c>
      <c r="G328" s="662"/>
      <c r="H328" s="667" t="str" cm="1">
        <f t="array" ref="H328">IFERROR(INDEX([4]Comparison!$G$3:$G$312,MATCH(B328&amp;F328,[4]Comparison!$B$3:$B$312&amp;[4]Comparison!$E$3:$E$312,0)),"")</f>
        <v/>
      </c>
      <c r="I328" s="662">
        <f>G328*VLOOKUP(B328,'3.2 Prices and Deflators'!$B$3:$BL$196,58,FALSE)</f>
        <v>0</v>
      </c>
      <c r="J328" s="662">
        <f t="shared" si="20"/>
        <v>0</v>
      </c>
      <c r="K328" s="423">
        <f>VLOOKUP(B328,'[5]Salaries 2019 WF'!$B$4:$AA$188,26,FALSE)</f>
        <v>0</v>
      </c>
      <c r="L328" s="49"/>
      <c r="O328" s="655" t="str" cm="1">
        <f t="array" ref="O328">IFERROR(INDEX([6]Salaries!$P$2:$P$311,MATCH(1,(A328=[6]Salaries!$M$2:$M$311)*(F328=[6]Salaries!$O$2:$O$311),0)),"")</f>
        <v/>
      </c>
    </row>
    <row r="329" spans="1:15" hidden="1" x14ac:dyDescent="0.25">
      <c r="A329" s="197" t="s">
        <v>453</v>
      </c>
      <c r="B329" s="197" t="s">
        <v>689</v>
      </c>
      <c r="C329" s="262">
        <v>2</v>
      </c>
      <c r="D329" s="197"/>
      <c r="E329" s="197" t="s">
        <v>1369</v>
      </c>
      <c r="F329" s="203">
        <v>2</v>
      </c>
      <c r="G329" s="662"/>
      <c r="H329" s="667" t="str" cm="1">
        <f t="array" ref="H329">IFERROR(INDEX([4]Comparison!$G$3:$G$312,MATCH(B329&amp;F329,[4]Comparison!$B$3:$B$312&amp;[4]Comparison!$E$3:$E$312,0)),"")</f>
        <v/>
      </c>
      <c r="I329" s="662">
        <f>G329*VLOOKUP(B329,'3.2 Prices and Deflators'!$B$3:$BL$196,58,FALSE)</f>
        <v>0</v>
      </c>
      <c r="J329" s="662">
        <f t="shared" si="20"/>
        <v>0</v>
      </c>
      <c r="K329" s="423">
        <f>VLOOKUP(B329,'[5]Salaries 2019 WF'!$B$4:$AA$188,26,FALSE)</f>
        <v>0</v>
      </c>
      <c r="L329" s="49"/>
      <c r="O329" s="655" t="str" cm="1">
        <f t="array" ref="O329">IFERROR(INDEX([6]Salaries!$P$2:$P$311,MATCH(1,(A329=[6]Salaries!$M$2:$M$311)*(F329=[6]Salaries!$O$2:$O$311),0)),"")</f>
        <v/>
      </c>
    </row>
    <row r="330" spans="1:15" hidden="1" x14ac:dyDescent="0.25">
      <c r="A330" s="197" t="s">
        <v>453</v>
      </c>
      <c r="B330" s="197" t="s">
        <v>689</v>
      </c>
      <c r="C330" s="262">
        <v>3</v>
      </c>
      <c r="D330" s="197"/>
      <c r="E330" s="197" t="s">
        <v>1370</v>
      </c>
      <c r="F330" s="203">
        <v>3</v>
      </c>
      <c r="G330" s="662"/>
      <c r="H330" s="667" t="str" cm="1">
        <f t="array" ref="H330">IFERROR(INDEX([4]Comparison!$G$3:$G$312,MATCH(B330&amp;F330,[4]Comparison!$B$3:$B$312&amp;[4]Comparison!$E$3:$E$312,0)),"")</f>
        <v/>
      </c>
      <c r="I330" s="662">
        <f>G330*VLOOKUP(B330,'3.2 Prices and Deflators'!$B$3:$BL$196,58,FALSE)</f>
        <v>0</v>
      </c>
      <c r="J330" s="662">
        <f t="shared" si="20"/>
        <v>0</v>
      </c>
      <c r="K330" s="423">
        <f>VLOOKUP(B330,'[5]Salaries 2019 WF'!$B$4:$AA$188,26,FALSE)</f>
        <v>0</v>
      </c>
      <c r="L330" s="49"/>
      <c r="O330" s="655" t="str" cm="1">
        <f t="array" ref="O330">IFERROR(INDEX([6]Salaries!$P$2:$P$311,MATCH(1,(A330=[6]Salaries!$M$2:$M$311)*(F330=[6]Salaries!$O$2:$O$311),0)),"")</f>
        <v/>
      </c>
    </row>
    <row r="331" spans="1:15" hidden="1" x14ac:dyDescent="0.25">
      <c r="A331" s="197" t="s">
        <v>453</v>
      </c>
      <c r="B331" s="197" t="s">
        <v>689</v>
      </c>
      <c r="C331" s="262">
        <v>4</v>
      </c>
      <c r="D331" s="197"/>
      <c r="E331" s="197" t="s">
        <v>1087</v>
      </c>
      <c r="F331" s="203">
        <v>4</v>
      </c>
      <c r="G331" s="662"/>
      <c r="H331" s="667" t="str" cm="1">
        <f t="array" ref="H331">IFERROR(INDEX([4]Comparison!$G$3:$G$312,MATCH(B331&amp;F331,[4]Comparison!$B$3:$B$312&amp;[4]Comparison!$E$3:$E$312,0)),"")</f>
        <v/>
      </c>
      <c r="I331" s="662">
        <f>G331*VLOOKUP(B331,'3.2 Prices and Deflators'!$B$3:$BL$196,58,FALSE)</f>
        <v>0</v>
      </c>
      <c r="J331" s="662">
        <f t="shared" si="20"/>
        <v>0</v>
      </c>
      <c r="K331" s="423">
        <f>VLOOKUP(B331,'[5]Salaries 2019 WF'!$B$4:$AA$188,26,FALSE)</f>
        <v>0</v>
      </c>
      <c r="L331" s="49"/>
      <c r="O331" s="655" t="str" cm="1">
        <f t="array" ref="O331">IFERROR(INDEX([6]Salaries!$P$2:$P$311,MATCH(1,(A331=[6]Salaries!$M$2:$M$311)*(F331=[6]Salaries!$O$2:$O$311),0)),"")</f>
        <v/>
      </c>
    </row>
    <row r="332" spans="1:15" hidden="1" x14ac:dyDescent="0.25">
      <c r="A332" s="197" t="s">
        <v>453</v>
      </c>
      <c r="B332" s="197" t="s">
        <v>689</v>
      </c>
      <c r="C332" s="262">
        <v>5</v>
      </c>
      <c r="D332" s="197"/>
      <c r="E332" s="197" t="s">
        <v>1371</v>
      </c>
      <c r="F332" s="203">
        <v>5</v>
      </c>
      <c r="G332" s="662"/>
      <c r="H332" s="667" t="str" cm="1">
        <f t="array" ref="H332">IFERROR(INDEX([4]Comparison!$G$3:$G$312,MATCH(B332&amp;F332,[4]Comparison!$B$3:$B$312&amp;[4]Comparison!$E$3:$E$312,0)),"")</f>
        <v/>
      </c>
      <c r="I332" s="662">
        <f>G332*VLOOKUP(B332,'3.2 Prices and Deflators'!$B$3:$BL$196,58,FALSE)</f>
        <v>0</v>
      </c>
      <c r="J332" s="662">
        <f t="shared" si="20"/>
        <v>0</v>
      </c>
      <c r="K332" s="423">
        <f>VLOOKUP(B332,'[5]Salaries 2019 WF'!$B$4:$AA$188,26,FALSE)</f>
        <v>0</v>
      </c>
      <c r="L332" s="49"/>
      <c r="O332" s="655" t="str" cm="1">
        <f t="array" ref="O332">IFERROR(INDEX([6]Salaries!$P$2:$P$311,MATCH(1,(A332=[6]Salaries!$M$2:$M$311)*(F332=[6]Salaries!$O$2:$O$311),0)),"")</f>
        <v/>
      </c>
    </row>
    <row r="333" spans="1:15" x14ac:dyDescent="0.25">
      <c r="A333" s="197" t="s">
        <v>454</v>
      </c>
      <c r="B333" s="197" t="s">
        <v>690</v>
      </c>
      <c r="C333" s="262">
        <v>1</v>
      </c>
      <c r="D333" s="197"/>
      <c r="E333" s="197" t="s">
        <v>1368</v>
      </c>
      <c r="F333" s="203">
        <v>1</v>
      </c>
      <c r="G333" s="662">
        <f t="shared" ref="G333:G347" si="21">H333/12</f>
        <v>415.57833333333332</v>
      </c>
      <c r="H333" s="667" cm="1">
        <f t="array" ref="H333">IFERROR(INDEX([4]Comparison!$G$3:$G$312,MATCH(B333&amp;F333,[4]Comparison!$B$3:$B$312&amp;[4]Comparison!$E$3:$E$312,0)),"")</f>
        <v>4986.9399999999996</v>
      </c>
      <c r="I333" s="662">
        <f>G333*VLOOKUP(B333,'3.2 Prices and Deflators'!$B$3:$BL$196,58,FALSE)</f>
        <v>808.04086473018322</v>
      </c>
      <c r="J333" s="662">
        <f t="shared" si="20"/>
        <v>9696.4903767621981</v>
      </c>
      <c r="K333" s="423">
        <f>VLOOKUP(B333,'[5]Salaries 2019 WF'!$B$4:$AA$188,26,FALSE)</f>
        <v>1</v>
      </c>
      <c r="L333" s="49"/>
      <c r="O333" s="655" cm="1">
        <f t="array" ref="O333">IFERROR(INDEX([6]Salaries!$P$2:$P$311,MATCH(1,(A333=[6]Salaries!$M$2:$M$311)*(F333=[6]Salaries!$O$2:$O$311),0)),"")</f>
        <v>4986.9399999999996</v>
      </c>
    </row>
    <row r="334" spans="1:15" x14ac:dyDescent="0.25">
      <c r="A334" s="197" t="s">
        <v>454</v>
      </c>
      <c r="B334" s="197" t="s">
        <v>690</v>
      </c>
      <c r="C334" s="262">
        <v>2</v>
      </c>
      <c r="D334" s="197"/>
      <c r="E334" s="197" t="s">
        <v>1369</v>
      </c>
      <c r="F334" s="203">
        <v>2</v>
      </c>
      <c r="G334" s="662">
        <f t="shared" si="21"/>
        <v>541.89416666666659</v>
      </c>
      <c r="H334" s="667" cm="1">
        <f t="array" ref="H334">IFERROR(INDEX([4]Comparison!$G$3:$G$312,MATCH(B334&amp;F334,[4]Comparison!$B$3:$B$312&amp;[4]Comparison!$E$3:$E$312,0)),"")</f>
        <v>6502.73</v>
      </c>
      <c r="I334" s="662">
        <f>G334*VLOOKUP(B334,'3.2 Prices and Deflators'!$B$3:$BL$196,58,FALSE)</f>
        <v>1053.6464389599441</v>
      </c>
      <c r="J334" s="662">
        <f t="shared" si="20"/>
        <v>12643.75726751933</v>
      </c>
      <c r="K334" s="423">
        <f>VLOOKUP(B334,'[5]Salaries 2019 WF'!$B$4:$AA$188,26,FALSE)</f>
        <v>1</v>
      </c>
      <c r="L334" s="49"/>
      <c r="O334" s="655" cm="1">
        <f t="array" ref="O334">IFERROR(INDEX([6]Salaries!$P$2:$P$311,MATCH(1,(A334=[6]Salaries!$M$2:$M$311)*(F334=[6]Salaries!$O$2:$O$311),0)),"")</f>
        <v>6502.73</v>
      </c>
    </row>
    <row r="335" spans="1:15" x14ac:dyDescent="0.25">
      <c r="A335" s="197" t="s">
        <v>454</v>
      </c>
      <c r="B335" s="197" t="s">
        <v>690</v>
      </c>
      <c r="C335" s="262">
        <v>3</v>
      </c>
      <c r="D335" s="197"/>
      <c r="E335" s="197" t="s">
        <v>1370</v>
      </c>
      <c r="F335" s="203">
        <v>3</v>
      </c>
      <c r="G335" s="662">
        <f t="shared" si="21"/>
        <v>715.42000000000007</v>
      </c>
      <c r="H335" s="667" cm="1">
        <f t="array" ref="H335">IFERROR(INDEX([4]Comparison!$G$3:$G$312,MATCH(B335&amp;F335,[4]Comparison!$B$3:$B$312&amp;[4]Comparison!$E$3:$E$312,0)),"")</f>
        <v>8585.0400000000009</v>
      </c>
      <c r="I335" s="662">
        <f>G335*VLOOKUP(B335,'3.2 Prices and Deflators'!$B$3:$BL$196,58,FALSE)</f>
        <v>1391.0460413285928</v>
      </c>
      <c r="J335" s="662">
        <f t="shared" si="20"/>
        <v>16692.552495943113</v>
      </c>
      <c r="K335" s="423">
        <f>VLOOKUP(B335,'[5]Salaries 2019 WF'!$B$4:$AA$188,26,FALSE)</f>
        <v>1</v>
      </c>
      <c r="L335" s="49"/>
      <c r="O335" s="655" cm="1">
        <f t="array" ref="O335">IFERROR(INDEX([6]Salaries!$P$2:$P$311,MATCH(1,(A335=[6]Salaries!$M$2:$M$311)*(F335=[6]Salaries!$O$2:$O$311),0)),"")</f>
        <v>8585.0400000000009</v>
      </c>
    </row>
    <row r="336" spans="1:15" x14ac:dyDescent="0.25">
      <c r="A336" s="197" t="s">
        <v>454</v>
      </c>
      <c r="B336" s="197" t="s">
        <v>690</v>
      </c>
      <c r="C336" s="262">
        <v>4</v>
      </c>
      <c r="D336" s="197"/>
      <c r="E336" s="197" t="s">
        <v>1087</v>
      </c>
      <c r="F336" s="203">
        <v>4</v>
      </c>
      <c r="G336" s="662">
        <f t="shared" si="21"/>
        <v>1158.3716666666667</v>
      </c>
      <c r="H336" s="667" cm="1">
        <f t="array" ref="H336">IFERROR(INDEX([4]Comparison!$G$3:$G$312,MATCH(B336&amp;F336,[4]Comparison!$B$3:$B$312&amp;[4]Comparison!$E$3:$E$312,0)),"")</f>
        <v>13900.46</v>
      </c>
      <c r="I336" s="662">
        <f>G336*VLOOKUP(B336,'3.2 Prices and Deflators'!$B$3:$BL$196,58,FALSE)</f>
        <v>2252.3109799891963</v>
      </c>
      <c r="J336" s="662">
        <f t="shared" si="20"/>
        <v>27027.731759870356</v>
      </c>
      <c r="K336" s="423">
        <f>VLOOKUP(B336,'[5]Salaries 2019 WF'!$B$4:$AA$188,26,FALSE)</f>
        <v>1</v>
      </c>
      <c r="L336" s="49"/>
      <c r="O336" s="655" cm="1">
        <f t="array" ref="O336">IFERROR(INDEX([6]Salaries!$P$2:$P$311,MATCH(1,(A336=[6]Salaries!$M$2:$M$311)*(F336=[6]Salaries!$O$2:$O$311),0)),"")</f>
        <v>13900.46</v>
      </c>
    </row>
    <row r="337" spans="1:15" x14ac:dyDescent="0.25">
      <c r="A337" s="197" t="s">
        <v>454</v>
      </c>
      <c r="B337" s="197" t="s">
        <v>690</v>
      </c>
      <c r="C337" s="262">
        <v>5</v>
      </c>
      <c r="D337" s="197"/>
      <c r="E337" s="197" t="s">
        <v>1371</v>
      </c>
      <c r="F337" s="203">
        <v>5</v>
      </c>
      <c r="G337" s="662">
        <f t="shared" si="21"/>
        <v>1738.8341666666665</v>
      </c>
      <c r="H337" s="667" cm="1">
        <f t="array" ref="H337">IFERROR(INDEX([4]Comparison!$G$3:$G$312,MATCH(B337&amp;F337,[4]Comparison!$B$3:$B$312&amp;[4]Comparison!$E$3:$E$312,0)),"")</f>
        <v>20866.009999999998</v>
      </c>
      <c r="I337" s="662">
        <f>G337*VLOOKUP(B337,'3.2 Prices and Deflators'!$B$3:$BL$196,58,FALSE)</f>
        <v>3380.9487910158632</v>
      </c>
      <c r="J337" s="662">
        <f t="shared" si="20"/>
        <v>40571.385492190355</v>
      </c>
      <c r="K337" s="423">
        <f>VLOOKUP(B337,'[5]Salaries 2019 WF'!$B$4:$AA$188,26,FALSE)</f>
        <v>1</v>
      </c>
      <c r="L337" s="49"/>
      <c r="O337" s="655" cm="1">
        <f t="array" ref="O337">IFERROR(INDEX([6]Salaries!$P$2:$P$311,MATCH(1,(A337=[6]Salaries!$M$2:$M$311)*(F337=[6]Salaries!$O$2:$O$311),0)),"")</f>
        <v>20866.009999999998</v>
      </c>
    </row>
    <row r="338" spans="1:15" x14ac:dyDescent="0.25">
      <c r="A338" s="197" t="s">
        <v>455</v>
      </c>
      <c r="B338" s="197" t="s">
        <v>691</v>
      </c>
      <c r="C338" s="262">
        <v>1</v>
      </c>
      <c r="D338" s="197"/>
      <c r="E338" s="197" t="s">
        <v>1368</v>
      </c>
      <c r="F338" s="203">
        <v>1</v>
      </c>
      <c r="G338" s="662">
        <f t="shared" si="21"/>
        <v>257.45416666666665</v>
      </c>
      <c r="H338" s="667" cm="1">
        <f t="array" ref="H338">IFERROR(INDEX([4]Comparison!$G$3:$G$312,MATCH(B338&amp;F338,[4]Comparison!$B$3:$B$312&amp;[4]Comparison!$E$3:$E$312,0)),"")</f>
        <v>3089.45</v>
      </c>
      <c r="I338" s="662">
        <f>G338*VLOOKUP(B338,'3.2 Prices and Deflators'!$B$3:$BL$196,58,FALSE)</f>
        <v>650.99188176690018</v>
      </c>
      <c r="J338" s="662">
        <f t="shared" si="20"/>
        <v>7811.9025812028021</v>
      </c>
      <c r="K338" s="423">
        <f>VLOOKUP(B338,'[5]Salaries 2019 WF'!$B$4:$AA$188,26,FALSE)</f>
        <v>1</v>
      </c>
      <c r="L338" s="49"/>
      <c r="O338" s="655" cm="1">
        <f t="array" ref="O338">IFERROR(INDEX([6]Salaries!$P$2:$P$311,MATCH(1,(A338=[6]Salaries!$M$2:$M$311)*(F338=[6]Salaries!$O$2:$O$311),0)),"")</f>
        <v>3089.45</v>
      </c>
    </row>
    <row r="339" spans="1:15" x14ac:dyDescent="0.25">
      <c r="A339" s="197" t="s">
        <v>455</v>
      </c>
      <c r="B339" s="197" t="s">
        <v>691</v>
      </c>
      <c r="C339" s="262">
        <v>2</v>
      </c>
      <c r="D339" s="197"/>
      <c r="E339" s="197" t="s">
        <v>1369</v>
      </c>
      <c r="F339" s="203">
        <v>2</v>
      </c>
      <c r="G339" s="662">
        <f t="shared" si="21"/>
        <v>335.70833333333331</v>
      </c>
      <c r="H339" s="667" cm="1">
        <f t="array" ref="H339">IFERROR(INDEX([4]Comparison!$G$3:$G$312,MATCH(B339&amp;F339,[4]Comparison!$B$3:$B$312&amp;[4]Comparison!$E$3:$E$312,0)),"")</f>
        <v>4028.5</v>
      </c>
      <c r="I339" s="662">
        <f>G339*VLOOKUP(B339,'3.2 Prices and Deflators'!$B$3:$BL$196,58,FALSE)</f>
        <v>848.86332379483645</v>
      </c>
      <c r="J339" s="662">
        <f t="shared" si="20"/>
        <v>10186.359885538037</v>
      </c>
      <c r="K339" s="423">
        <f>VLOOKUP(B339,'[5]Salaries 2019 WF'!$B$4:$AA$188,26,FALSE)</f>
        <v>1</v>
      </c>
      <c r="L339" s="49"/>
      <c r="O339" s="655" cm="1">
        <f t="array" ref="O339">IFERROR(INDEX([6]Salaries!$P$2:$P$311,MATCH(1,(A339=[6]Salaries!$M$2:$M$311)*(F339=[6]Salaries!$O$2:$O$311),0)),"")</f>
        <v>4028.5</v>
      </c>
    </row>
    <row r="340" spans="1:15" x14ac:dyDescent="0.25">
      <c r="A340" s="197" t="s">
        <v>455</v>
      </c>
      <c r="B340" s="197" t="s">
        <v>691</v>
      </c>
      <c r="C340" s="262">
        <v>3</v>
      </c>
      <c r="D340" s="197"/>
      <c r="E340" s="197" t="s">
        <v>1370</v>
      </c>
      <c r="F340" s="203">
        <v>3</v>
      </c>
      <c r="G340" s="662">
        <f t="shared" si="21"/>
        <v>443.2091666666667</v>
      </c>
      <c r="H340" s="667" cm="1">
        <f t="array" ref="H340">IFERROR(INDEX([4]Comparison!$G$3:$G$312,MATCH(B340&amp;F340,[4]Comparison!$B$3:$B$312&amp;[4]Comparison!$E$3:$E$312,0)),"")</f>
        <v>5318.51</v>
      </c>
      <c r="I340" s="662">
        <f>G340*VLOOKUP(B340,'3.2 Prices and Deflators'!$B$3:$BL$196,58,FALSE)</f>
        <v>1120.6871233054676</v>
      </c>
      <c r="J340" s="662">
        <f t="shared" si="20"/>
        <v>13448.245479665611</v>
      </c>
      <c r="K340" s="423">
        <f>VLOOKUP(B340,'[5]Salaries 2019 WF'!$B$4:$AA$188,26,FALSE)</f>
        <v>1</v>
      </c>
      <c r="L340" s="49"/>
      <c r="O340" s="655" cm="1">
        <f t="array" ref="O340">IFERROR(INDEX([6]Salaries!$P$2:$P$311,MATCH(1,(A340=[6]Salaries!$M$2:$M$311)*(F340=[6]Salaries!$O$2:$O$311),0)),"")</f>
        <v>5318.51</v>
      </c>
    </row>
    <row r="341" spans="1:15" x14ac:dyDescent="0.25">
      <c r="A341" s="197" t="s">
        <v>455</v>
      </c>
      <c r="B341" s="197" t="s">
        <v>691</v>
      </c>
      <c r="C341" s="262">
        <v>4</v>
      </c>
      <c r="D341" s="197"/>
      <c r="E341" s="197" t="s">
        <v>1087</v>
      </c>
      <c r="F341" s="203">
        <v>4</v>
      </c>
      <c r="G341" s="662">
        <f t="shared" si="21"/>
        <v>717.62083333333339</v>
      </c>
      <c r="H341" s="667" cm="1">
        <f t="array" ref="H341">IFERROR(INDEX([4]Comparison!$G$3:$G$312,MATCH(B341&amp;F341,[4]Comparison!$B$3:$B$312&amp;[4]Comparison!$E$3:$E$312,0)),"")</f>
        <v>8611.4500000000007</v>
      </c>
      <c r="I341" s="662">
        <f>G341*VLOOKUP(B341,'3.2 Prices and Deflators'!$B$3:$BL$196,58,FALSE)</f>
        <v>1814.5572966843849</v>
      </c>
      <c r="J341" s="662">
        <f t="shared" si="20"/>
        <v>21774.68756021262</v>
      </c>
      <c r="K341" s="423">
        <f>VLOOKUP(B341,'[5]Salaries 2019 WF'!$B$4:$AA$188,26,FALSE)</f>
        <v>1</v>
      </c>
      <c r="L341" s="49"/>
      <c r="O341" s="655" cm="1">
        <f t="array" ref="O341">IFERROR(INDEX([6]Salaries!$P$2:$P$311,MATCH(1,(A341=[6]Salaries!$M$2:$M$311)*(F341=[6]Salaries!$O$2:$O$311),0)),"")</f>
        <v>8611.4500000000007</v>
      </c>
    </row>
    <row r="342" spans="1:15" x14ac:dyDescent="0.25">
      <c r="A342" s="197" t="s">
        <v>455</v>
      </c>
      <c r="B342" s="197" t="s">
        <v>691</v>
      </c>
      <c r="C342" s="262">
        <v>5</v>
      </c>
      <c r="D342" s="197"/>
      <c r="E342" s="197" t="s">
        <v>1371</v>
      </c>
      <c r="F342" s="203">
        <v>5</v>
      </c>
      <c r="G342" s="662">
        <f t="shared" si="21"/>
        <v>1077.2225000000001</v>
      </c>
      <c r="H342" s="667" cm="1">
        <f t="array" ref="H342">IFERROR(INDEX([4]Comparison!$G$3:$G$312,MATCH(B342&amp;F342,[4]Comparison!$B$3:$B$312&amp;[4]Comparison!$E$3:$E$312,0)),"")</f>
        <v>12926.67</v>
      </c>
      <c r="I342" s="662">
        <f>G342*VLOOKUP(B342,'3.2 Prices and Deflators'!$B$3:$BL$196,58,FALSE)</f>
        <v>2723.8366791110834</v>
      </c>
      <c r="J342" s="662">
        <f t="shared" si="20"/>
        <v>32686.040149332999</v>
      </c>
      <c r="K342" s="423">
        <f>VLOOKUP(B342,'[5]Salaries 2019 WF'!$B$4:$AA$188,26,FALSE)</f>
        <v>1</v>
      </c>
      <c r="L342" s="49"/>
      <c r="O342" s="655" cm="1">
        <f t="array" ref="O342">IFERROR(INDEX([6]Salaries!$P$2:$P$311,MATCH(1,(A342=[6]Salaries!$M$2:$M$311)*(F342=[6]Salaries!$O$2:$O$311),0)),"")</f>
        <v>12926.67</v>
      </c>
    </row>
    <row r="343" spans="1:15" x14ac:dyDescent="0.25">
      <c r="A343" s="197" t="s">
        <v>456</v>
      </c>
      <c r="B343" s="197" t="s">
        <v>692</v>
      </c>
      <c r="C343" s="262">
        <v>1</v>
      </c>
      <c r="D343" s="197"/>
      <c r="E343" s="197" t="s">
        <v>1368</v>
      </c>
      <c r="F343" s="203">
        <v>1</v>
      </c>
      <c r="G343" s="662">
        <f t="shared" si="21"/>
        <v>239.38166666666666</v>
      </c>
      <c r="H343" s="667" cm="1">
        <f t="array" ref="H343">IFERROR(INDEX([4]Comparison!$G$3:$G$312,MATCH(B343&amp;F343,[4]Comparison!$B$3:$B$312&amp;[4]Comparison!$E$3:$E$312,0)),"")</f>
        <v>2872.58</v>
      </c>
      <c r="I343" s="662">
        <f>G343*VLOOKUP(B343,'3.2 Prices and Deflators'!$B$3:$BL$196,58,FALSE)</f>
        <v>645.62041448306354</v>
      </c>
      <c r="J343" s="662">
        <f t="shared" si="20"/>
        <v>7747.4449737967625</v>
      </c>
      <c r="K343" s="423">
        <f>VLOOKUP(B343,'[5]Salaries 2019 WF'!$B$4:$AA$188,26,FALSE)</f>
        <v>1</v>
      </c>
      <c r="L343" s="49"/>
      <c r="O343" s="655" cm="1">
        <f t="array" ref="O343">IFERROR(INDEX([6]Salaries!$P$2:$P$311,MATCH(1,(A343=[6]Salaries!$M$2:$M$311)*(F343=[6]Salaries!$O$2:$O$311),0)),"")</f>
        <v>2872.58</v>
      </c>
    </row>
    <row r="344" spans="1:15" x14ac:dyDescent="0.25">
      <c r="A344" s="197" t="s">
        <v>456</v>
      </c>
      <c r="B344" s="197" t="s">
        <v>692</v>
      </c>
      <c r="C344" s="262">
        <v>2</v>
      </c>
      <c r="D344" s="197"/>
      <c r="E344" s="197" t="s">
        <v>1369</v>
      </c>
      <c r="F344" s="203">
        <v>2</v>
      </c>
      <c r="G344" s="662">
        <f t="shared" si="21"/>
        <v>312.14249999999998</v>
      </c>
      <c r="H344" s="667" cm="1">
        <f t="array" ref="H344">IFERROR(INDEX([4]Comparison!$G$3:$G$312,MATCH(B344&amp;F344,[4]Comparison!$B$3:$B$312&amp;[4]Comparison!$E$3:$E$312,0)),"")</f>
        <v>3745.71</v>
      </c>
      <c r="I344" s="662">
        <f>G344*VLOOKUP(B344,'3.2 Prices and Deflators'!$B$3:$BL$196,58,FALSE)</f>
        <v>841.85883168905855</v>
      </c>
      <c r="J344" s="662">
        <f t="shared" si="20"/>
        <v>10102.305980268702</v>
      </c>
      <c r="K344" s="423">
        <f>VLOOKUP(B344,'[5]Salaries 2019 WF'!$B$4:$AA$188,26,FALSE)</f>
        <v>1</v>
      </c>
      <c r="L344" s="49"/>
      <c r="O344" s="655" cm="1">
        <f t="array" ref="O344">IFERROR(INDEX([6]Salaries!$P$2:$P$311,MATCH(1,(A344=[6]Salaries!$M$2:$M$311)*(F344=[6]Salaries!$O$2:$O$311),0)),"")</f>
        <v>3745.71</v>
      </c>
    </row>
    <row r="345" spans="1:15" x14ac:dyDescent="0.25">
      <c r="A345" s="197" t="s">
        <v>456</v>
      </c>
      <c r="B345" s="197" t="s">
        <v>692</v>
      </c>
      <c r="C345" s="262">
        <v>3</v>
      </c>
      <c r="D345" s="197"/>
      <c r="E345" s="197" t="s">
        <v>1370</v>
      </c>
      <c r="F345" s="203">
        <v>3</v>
      </c>
      <c r="G345" s="662">
        <f t="shared" si="21"/>
        <v>412.09750000000003</v>
      </c>
      <c r="H345" s="667" cm="1">
        <f t="array" ref="H345">IFERROR(INDEX([4]Comparison!$G$3:$G$312,MATCH(B345&amp;F345,[4]Comparison!$B$3:$B$312&amp;[4]Comparison!$E$3:$E$312,0)),"")</f>
        <v>4945.17</v>
      </c>
      <c r="I345" s="662">
        <f>G345*VLOOKUP(B345,'3.2 Prices and Deflators'!$B$3:$BL$196,58,FALSE)</f>
        <v>1111.4408319661111</v>
      </c>
      <c r="J345" s="662">
        <f t="shared" si="20"/>
        <v>13337.289983593333</v>
      </c>
      <c r="K345" s="423">
        <f>VLOOKUP(B345,'[5]Salaries 2019 WF'!$B$4:$AA$188,26,FALSE)</f>
        <v>1</v>
      </c>
      <c r="L345" s="49"/>
      <c r="O345" s="655" cm="1">
        <f t="array" ref="O345">IFERROR(INDEX([6]Salaries!$P$2:$P$311,MATCH(1,(A345=[6]Salaries!$M$2:$M$311)*(F345=[6]Salaries!$O$2:$O$311),0)),"")</f>
        <v>4945.17</v>
      </c>
    </row>
    <row r="346" spans="1:15" x14ac:dyDescent="0.25">
      <c r="A346" s="197" t="s">
        <v>456</v>
      </c>
      <c r="B346" s="197" t="s">
        <v>692</v>
      </c>
      <c r="C346" s="262">
        <v>4</v>
      </c>
      <c r="D346" s="197"/>
      <c r="E346" s="197" t="s">
        <v>1087</v>
      </c>
      <c r="F346" s="203">
        <v>4</v>
      </c>
      <c r="G346" s="662">
        <f t="shared" si="21"/>
        <v>667.24666666666667</v>
      </c>
      <c r="H346" s="667" cm="1">
        <f t="array" ref="H346">IFERROR(INDEX([4]Comparison!$G$3:$G$312,MATCH(B346&amp;F346,[4]Comparison!$B$3:$B$312&amp;[4]Comparison!$E$3:$E$312,0)),"")</f>
        <v>8006.96</v>
      </c>
      <c r="I346" s="662">
        <f>G346*VLOOKUP(B346,'3.2 Prices and Deflators'!$B$3:$BL$196,58,FALSE)</f>
        <v>1799.5867248081204</v>
      </c>
      <c r="J346" s="662">
        <f t="shared" si="20"/>
        <v>21595.040697697445</v>
      </c>
      <c r="K346" s="423">
        <f>VLOOKUP(B346,'[5]Salaries 2019 WF'!$B$4:$AA$188,26,FALSE)</f>
        <v>1</v>
      </c>
      <c r="L346" s="49"/>
      <c r="O346" s="655" cm="1">
        <f t="array" ref="O346">IFERROR(INDEX([6]Salaries!$P$2:$P$311,MATCH(1,(A346=[6]Salaries!$M$2:$M$311)*(F346=[6]Salaries!$O$2:$O$311),0)),"")</f>
        <v>8006.96</v>
      </c>
    </row>
    <row r="347" spans="1:15" x14ac:dyDescent="0.25">
      <c r="A347" s="197" t="s">
        <v>456</v>
      </c>
      <c r="B347" s="197" t="s">
        <v>692</v>
      </c>
      <c r="C347" s="262">
        <v>5</v>
      </c>
      <c r="D347" s="197"/>
      <c r="E347" s="197" t="s">
        <v>1371</v>
      </c>
      <c r="F347" s="203">
        <v>5</v>
      </c>
      <c r="G347" s="662">
        <f t="shared" si="21"/>
        <v>1001.6058333333334</v>
      </c>
      <c r="H347" s="667" cm="1">
        <f t="array" ref="H347">IFERROR(INDEX([4]Comparison!$G$3:$G$312,MATCH(B347&amp;F347,[4]Comparison!$B$3:$B$312&amp;[4]Comparison!$E$3:$E$312,0)),"")</f>
        <v>12019.27</v>
      </c>
      <c r="I347" s="662">
        <f>G347*VLOOKUP(B347,'3.2 Prices and Deflators'!$B$3:$BL$196,58,FALSE)</f>
        <v>2701.3646544861595</v>
      </c>
      <c r="J347" s="662">
        <f t="shared" si="20"/>
        <v>32416.375853833913</v>
      </c>
      <c r="K347" s="423">
        <f>VLOOKUP(B347,'[5]Salaries 2019 WF'!$B$4:$AA$188,26,FALSE)</f>
        <v>1</v>
      </c>
      <c r="L347" s="49"/>
      <c r="O347" s="655" cm="1">
        <f t="array" ref="O347">IFERROR(INDEX([6]Salaries!$P$2:$P$311,MATCH(1,(A347=[6]Salaries!$M$2:$M$311)*(F347=[6]Salaries!$O$2:$O$311),0)),"")</f>
        <v>12019.27</v>
      </c>
    </row>
    <row r="348" spans="1:15" hidden="1" x14ac:dyDescent="0.25">
      <c r="A348" s="197" t="s">
        <v>457</v>
      </c>
      <c r="B348" s="197" t="s">
        <v>693</v>
      </c>
      <c r="C348" s="262">
        <v>1</v>
      </c>
      <c r="D348" s="197"/>
      <c r="E348" s="197" t="s">
        <v>1368</v>
      </c>
      <c r="F348" s="203">
        <v>1</v>
      </c>
      <c r="G348" s="662"/>
      <c r="H348" s="667" t="str" cm="1">
        <f t="array" ref="H348">IFERROR(INDEX([4]Comparison!$G$3:$G$312,MATCH(B348&amp;F348,[4]Comparison!$B$3:$B$312&amp;[4]Comparison!$E$3:$E$312,0)),"")</f>
        <v/>
      </c>
      <c r="I348" s="662">
        <f>G348*VLOOKUP(B348,'3.2 Prices and Deflators'!$B$3:$BL$196,58,FALSE)</f>
        <v>0</v>
      </c>
      <c r="J348" s="662">
        <f t="shared" si="20"/>
        <v>0</v>
      </c>
      <c r="K348" s="423">
        <f>VLOOKUP(B348,'[5]Salaries 2019 WF'!$B$4:$AA$188,26,FALSE)</f>
        <v>0</v>
      </c>
      <c r="L348" s="49"/>
      <c r="O348" s="655" t="str" cm="1">
        <f t="array" ref="O348">IFERROR(INDEX([6]Salaries!$P$2:$P$311,MATCH(1,(A348=[6]Salaries!$M$2:$M$311)*(F348=[6]Salaries!$O$2:$O$311),0)),"")</f>
        <v/>
      </c>
    </row>
    <row r="349" spans="1:15" hidden="1" x14ac:dyDescent="0.25">
      <c r="A349" s="197" t="s">
        <v>457</v>
      </c>
      <c r="B349" s="197" t="s">
        <v>693</v>
      </c>
      <c r="C349" s="262">
        <v>2</v>
      </c>
      <c r="D349" s="197"/>
      <c r="E349" s="197" t="s">
        <v>1369</v>
      </c>
      <c r="F349" s="203">
        <v>2</v>
      </c>
      <c r="G349" s="662"/>
      <c r="H349" s="667" t="str" cm="1">
        <f t="array" ref="H349">IFERROR(INDEX([4]Comparison!$G$3:$G$312,MATCH(B349&amp;F349,[4]Comparison!$B$3:$B$312&amp;[4]Comparison!$E$3:$E$312,0)),"")</f>
        <v/>
      </c>
      <c r="I349" s="662">
        <f>G349*VLOOKUP(B349,'3.2 Prices and Deflators'!$B$3:$BL$196,58,FALSE)</f>
        <v>0</v>
      </c>
      <c r="J349" s="662">
        <f t="shared" si="20"/>
        <v>0</v>
      </c>
      <c r="K349" s="423">
        <f>VLOOKUP(B349,'[5]Salaries 2019 WF'!$B$4:$AA$188,26,FALSE)</f>
        <v>0</v>
      </c>
      <c r="L349" s="49"/>
      <c r="O349" s="655" t="str" cm="1">
        <f t="array" ref="O349">IFERROR(INDEX([6]Salaries!$P$2:$P$311,MATCH(1,(A349=[6]Salaries!$M$2:$M$311)*(F349=[6]Salaries!$O$2:$O$311),0)),"")</f>
        <v/>
      </c>
    </row>
    <row r="350" spans="1:15" hidden="1" x14ac:dyDescent="0.25">
      <c r="A350" s="197" t="s">
        <v>457</v>
      </c>
      <c r="B350" s="197" t="s">
        <v>693</v>
      </c>
      <c r="C350" s="262">
        <v>3</v>
      </c>
      <c r="D350" s="197"/>
      <c r="E350" s="197" t="s">
        <v>1370</v>
      </c>
      <c r="F350" s="203">
        <v>3</v>
      </c>
      <c r="G350" s="662"/>
      <c r="H350" s="667" t="str" cm="1">
        <f t="array" ref="H350">IFERROR(INDEX([4]Comparison!$G$3:$G$312,MATCH(B350&amp;F350,[4]Comparison!$B$3:$B$312&amp;[4]Comparison!$E$3:$E$312,0)),"")</f>
        <v/>
      </c>
      <c r="I350" s="662">
        <f>G350*VLOOKUP(B350,'3.2 Prices and Deflators'!$B$3:$BL$196,58,FALSE)</f>
        <v>0</v>
      </c>
      <c r="J350" s="662">
        <f t="shared" si="20"/>
        <v>0</v>
      </c>
      <c r="K350" s="423">
        <f>VLOOKUP(B350,'[5]Salaries 2019 WF'!$B$4:$AA$188,26,FALSE)</f>
        <v>0</v>
      </c>
      <c r="L350" s="49"/>
      <c r="O350" s="655" t="str" cm="1">
        <f t="array" ref="O350">IFERROR(INDEX([6]Salaries!$P$2:$P$311,MATCH(1,(A350=[6]Salaries!$M$2:$M$311)*(F350=[6]Salaries!$O$2:$O$311),0)),"")</f>
        <v/>
      </c>
    </row>
    <row r="351" spans="1:15" hidden="1" x14ac:dyDescent="0.25">
      <c r="A351" s="197" t="s">
        <v>457</v>
      </c>
      <c r="B351" s="197" t="s">
        <v>693</v>
      </c>
      <c r="C351" s="262">
        <v>4</v>
      </c>
      <c r="D351" s="197"/>
      <c r="E351" s="197" t="s">
        <v>1087</v>
      </c>
      <c r="F351" s="203">
        <v>4</v>
      </c>
      <c r="G351" s="662"/>
      <c r="H351" s="667" t="str" cm="1">
        <f t="array" ref="H351">IFERROR(INDEX([4]Comparison!$G$3:$G$312,MATCH(B351&amp;F351,[4]Comparison!$B$3:$B$312&amp;[4]Comparison!$E$3:$E$312,0)),"")</f>
        <v/>
      </c>
      <c r="I351" s="662">
        <f>G351*VLOOKUP(B351,'3.2 Prices and Deflators'!$B$3:$BL$196,58,FALSE)</f>
        <v>0</v>
      </c>
      <c r="J351" s="662">
        <f t="shared" si="20"/>
        <v>0</v>
      </c>
      <c r="K351" s="423">
        <f>VLOOKUP(B351,'[5]Salaries 2019 WF'!$B$4:$AA$188,26,FALSE)</f>
        <v>0</v>
      </c>
      <c r="L351" s="49"/>
      <c r="O351" s="655" t="str" cm="1">
        <f t="array" ref="O351">IFERROR(INDEX([6]Salaries!$P$2:$P$311,MATCH(1,(A351=[6]Salaries!$M$2:$M$311)*(F351=[6]Salaries!$O$2:$O$311),0)),"")</f>
        <v/>
      </c>
    </row>
    <row r="352" spans="1:15" hidden="1" x14ac:dyDescent="0.25">
      <c r="A352" s="197" t="s">
        <v>457</v>
      </c>
      <c r="B352" s="197" t="s">
        <v>693</v>
      </c>
      <c r="C352" s="262">
        <v>5</v>
      </c>
      <c r="D352" s="197"/>
      <c r="E352" s="197" t="s">
        <v>1371</v>
      </c>
      <c r="F352" s="203">
        <v>5</v>
      </c>
      <c r="G352" s="662"/>
      <c r="H352" s="667" t="str" cm="1">
        <f t="array" ref="H352">IFERROR(INDEX([4]Comparison!$G$3:$G$312,MATCH(B352&amp;F352,[4]Comparison!$B$3:$B$312&amp;[4]Comparison!$E$3:$E$312,0)),"")</f>
        <v/>
      </c>
      <c r="I352" s="662">
        <f>G352*VLOOKUP(B352,'3.2 Prices and Deflators'!$B$3:$BL$196,58,FALSE)</f>
        <v>0</v>
      </c>
      <c r="J352" s="662">
        <f t="shared" si="20"/>
        <v>0</v>
      </c>
      <c r="K352" s="423">
        <f>VLOOKUP(B352,'[5]Salaries 2019 WF'!$B$4:$AA$188,26,FALSE)</f>
        <v>0</v>
      </c>
      <c r="L352" s="49"/>
      <c r="O352" s="655" t="str" cm="1">
        <f t="array" ref="O352">IFERROR(INDEX([6]Salaries!$P$2:$P$311,MATCH(1,(A352=[6]Salaries!$M$2:$M$311)*(F352=[6]Salaries!$O$2:$O$311),0)),"")</f>
        <v/>
      </c>
    </row>
    <row r="353" spans="1:15" x14ac:dyDescent="0.25">
      <c r="A353" s="197" t="s">
        <v>458</v>
      </c>
      <c r="B353" s="197" t="s">
        <v>694</v>
      </c>
      <c r="C353" s="262">
        <v>1</v>
      </c>
      <c r="D353" s="197"/>
      <c r="E353" s="197" t="s">
        <v>1368</v>
      </c>
      <c r="F353" s="203">
        <v>1</v>
      </c>
      <c r="G353" s="662">
        <f t="shared" ref="G353:G357" si="22">H353/12</f>
        <v>254.32583333333332</v>
      </c>
      <c r="H353" s="667" cm="1">
        <f t="array" ref="H353">IFERROR(INDEX([4]Comparison!$G$3:$G$312,MATCH(B353&amp;F353,[4]Comparison!$B$3:$B$312&amp;[4]Comparison!$E$3:$E$312,0)),"")</f>
        <v>3051.91</v>
      </c>
      <c r="I353" s="662">
        <f>G353*VLOOKUP(B353,'3.2 Prices and Deflators'!$B$3:$BL$196,58,FALSE)</f>
        <v>655.09776245969636</v>
      </c>
      <c r="J353" s="662">
        <f t="shared" si="20"/>
        <v>7861.1731495163567</v>
      </c>
      <c r="K353" s="423">
        <f>VLOOKUP(B353,'[5]Salaries 2019 WF'!$B$4:$AA$188,26,FALSE)</f>
        <v>1</v>
      </c>
      <c r="L353" s="49"/>
      <c r="O353" s="655" cm="1">
        <f t="array" ref="O353">IFERROR(INDEX([6]Salaries!$P$2:$P$311,MATCH(1,(A353=[6]Salaries!$M$2:$M$311)*(F353=[6]Salaries!$O$2:$O$311),0)),"")</f>
        <v>3051.91</v>
      </c>
    </row>
    <row r="354" spans="1:15" x14ac:dyDescent="0.25">
      <c r="A354" s="197" t="s">
        <v>458</v>
      </c>
      <c r="B354" s="197" t="s">
        <v>694</v>
      </c>
      <c r="C354" s="262">
        <v>2</v>
      </c>
      <c r="D354" s="197"/>
      <c r="E354" s="197" t="s">
        <v>1369</v>
      </c>
      <c r="F354" s="203">
        <v>2</v>
      </c>
      <c r="G354" s="662">
        <f t="shared" si="22"/>
        <v>331.62916666666666</v>
      </c>
      <c r="H354" s="667" cm="1">
        <f t="array" ref="H354">IFERROR(INDEX([4]Comparison!$G$3:$G$312,MATCH(B354&amp;F354,[4]Comparison!$B$3:$B$312&amp;[4]Comparison!$E$3:$E$312,0)),"")</f>
        <v>3979.55</v>
      </c>
      <c r="I354" s="662">
        <f>G354*VLOOKUP(B354,'3.2 Prices and Deflators'!$B$3:$BL$196,58,FALSE)</f>
        <v>854.21729362808355</v>
      </c>
      <c r="J354" s="662">
        <f t="shared" si="20"/>
        <v>10250.607523537003</v>
      </c>
      <c r="K354" s="423">
        <f>VLOOKUP(B354,'[5]Salaries 2019 WF'!$B$4:$AA$188,26,FALSE)</f>
        <v>1</v>
      </c>
      <c r="L354" s="49"/>
      <c r="O354" s="655" cm="1">
        <f t="array" ref="O354">IFERROR(INDEX([6]Salaries!$P$2:$P$311,MATCH(1,(A354=[6]Salaries!$M$2:$M$311)*(F354=[6]Salaries!$O$2:$O$311),0)),"")</f>
        <v>3979.55</v>
      </c>
    </row>
    <row r="355" spans="1:15" x14ac:dyDescent="0.25">
      <c r="A355" s="197" t="s">
        <v>458</v>
      </c>
      <c r="B355" s="197" t="s">
        <v>694</v>
      </c>
      <c r="C355" s="262">
        <v>3</v>
      </c>
      <c r="D355" s="197"/>
      <c r="E355" s="197" t="s">
        <v>1370</v>
      </c>
      <c r="F355" s="203">
        <v>3</v>
      </c>
      <c r="G355" s="662">
        <f t="shared" si="22"/>
        <v>437.82416666666671</v>
      </c>
      <c r="H355" s="667" cm="1">
        <f t="array" ref="H355">IFERROR(INDEX([4]Comparison!$G$3:$G$312,MATCH(B355&amp;F355,[4]Comparison!$B$3:$B$312&amp;[4]Comparison!$E$3:$E$312,0)),"")</f>
        <v>5253.89</v>
      </c>
      <c r="I355" s="662">
        <f>G355*VLOOKUP(B355,'3.2 Prices and Deflators'!$B$3:$BL$196,58,FALSE)</f>
        <v>1127.7565797187251</v>
      </c>
      <c r="J355" s="662">
        <f t="shared" si="20"/>
        <v>13533.0789566247</v>
      </c>
      <c r="K355" s="423">
        <f>VLOOKUP(B355,'[5]Salaries 2019 WF'!$B$4:$AA$188,26,FALSE)</f>
        <v>1</v>
      </c>
      <c r="L355" s="49"/>
      <c r="O355" s="655" cm="1">
        <f t="array" ref="O355">IFERROR(INDEX([6]Salaries!$P$2:$P$311,MATCH(1,(A355=[6]Salaries!$M$2:$M$311)*(F355=[6]Salaries!$O$2:$O$311),0)),"")</f>
        <v>5253.89</v>
      </c>
    </row>
    <row r="356" spans="1:15" x14ac:dyDescent="0.25">
      <c r="A356" s="197" t="s">
        <v>458</v>
      </c>
      <c r="B356" s="197" t="s">
        <v>694</v>
      </c>
      <c r="C356" s="262">
        <v>4</v>
      </c>
      <c r="D356" s="197"/>
      <c r="E356" s="197" t="s">
        <v>1087</v>
      </c>
      <c r="F356" s="203">
        <v>4</v>
      </c>
      <c r="G356" s="662">
        <f t="shared" si="22"/>
        <v>708.90166666666664</v>
      </c>
      <c r="H356" s="667" cm="1">
        <f t="array" ref="H356">IFERROR(INDEX([4]Comparison!$G$3:$G$312,MATCH(B356&amp;F356,[4]Comparison!$B$3:$B$312&amp;[4]Comparison!$E$3:$E$312,0)),"")</f>
        <v>8506.82</v>
      </c>
      <c r="I356" s="662">
        <f>G356*VLOOKUP(B356,'3.2 Prices and Deflators'!$B$3:$BL$196,58,FALSE)</f>
        <v>1826.0036330191238</v>
      </c>
      <c r="J356" s="662">
        <f t="shared" si="20"/>
        <v>21912.043596229487</v>
      </c>
      <c r="K356" s="423">
        <f>VLOOKUP(B356,'[5]Salaries 2019 WF'!$B$4:$AA$188,26,FALSE)</f>
        <v>1</v>
      </c>
      <c r="L356" s="49"/>
      <c r="O356" s="655" cm="1">
        <f t="array" ref="O356">IFERROR(INDEX([6]Salaries!$P$2:$P$311,MATCH(1,(A356=[6]Salaries!$M$2:$M$311)*(F356=[6]Salaries!$O$2:$O$311),0)),"")</f>
        <v>8506.82</v>
      </c>
    </row>
    <row r="357" spans="1:15" x14ac:dyDescent="0.25">
      <c r="A357" s="197" t="s">
        <v>458</v>
      </c>
      <c r="B357" s="197" t="s">
        <v>694</v>
      </c>
      <c r="C357" s="262">
        <v>5</v>
      </c>
      <c r="D357" s="197"/>
      <c r="E357" s="197" t="s">
        <v>1371</v>
      </c>
      <c r="F357" s="203">
        <v>5</v>
      </c>
      <c r="G357" s="662">
        <f t="shared" si="22"/>
        <v>1064.1341666666667</v>
      </c>
      <c r="H357" s="667" cm="1">
        <f t="array" ref="H357">IFERROR(INDEX([4]Comparison!$G$3:$G$312,MATCH(B357&amp;F357,[4]Comparison!$B$3:$B$312&amp;[4]Comparison!$E$3:$E$312,0)),"")</f>
        <v>12769.61</v>
      </c>
      <c r="I357" s="662">
        <f>G357*VLOOKUP(B357,'3.2 Prices and Deflators'!$B$3:$BL$196,58,FALSE)</f>
        <v>2741.0188827596367</v>
      </c>
      <c r="J357" s="662">
        <f t="shared" si="20"/>
        <v>32892.226593115643</v>
      </c>
      <c r="K357" s="423">
        <f>VLOOKUP(B357,'[5]Salaries 2019 WF'!$B$4:$AA$188,26,FALSE)</f>
        <v>1</v>
      </c>
      <c r="L357" s="49"/>
      <c r="O357" s="655" cm="1">
        <f t="array" ref="O357">IFERROR(INDEX([6]Salaries!$P$2:$P$311,MATCH(1,(A357=[6]Salaries!$M$2:$M$311)*(F357=[6]Salaries!$O$2:$O$311),0)),"")</f>
        <v>12769.61</v>
      </c>
    </row>
    <row r="358" spans="1:15" hidden="1" x14ac:dyDescent="0.25">
      <c r="A358" s="197" t="s">
        <v>459</v>
      </c>
      <c r="B358" s="197" t="s">
        <v>695</v>
      </c>
      <c r="C358" s="262">
        <v>1</v>
      </c>
      <c r="D358" s="197"/>
      <c r="E358" s="197" t="s">
        <v>1368</v>
      </c>
      <c r="F358" s="203">
        <v>1</v>
      </c>
      <c r="G358" s="662"/>
      <c r="H358" s="667" t="str" cm="1">
        <f t="array" ref="H358">IFERROR(INDEX([4]Comparison!$G$3:$G$312,MATCH(B358&amp;F358,[4]Comparison!$B$3:$B$312&amp;[4]Comparison!$E$3:$E$312,0)),"")</f>
        <v/>
      </c>
      <c r="I358" s="662">
        <f>G358*VLOOKUP(B358,'3.2 Prices and Deflators'!$B$3:$BL$196,58,FALSE)</f>
        <v>0</v>
      </c>
      <c r="J358" s="662">
        <f t="shared" si="20"/>
        <v>0</v>
      </c>
      <c r="K358" s="423">
        <f>VLOOKUP(B358,'[5]Salaries 2019 WF'!$B$4:$AA$188,26,FALSE)</f>
        <v>0</v>
      </c>
      <c r="L358" s="49"/>
      <c r="O358" s="655" t="str" cm="1">
        <f t="array" ref="O358">IFERROR(INDEX([6]Salaries!$P$2:$P$311,MATCH(1,(A358=[6]Salaries!$M$2:$M$311)*(F358=[6]Salaries!$O$2:$O$311),0)),"")</f>
        <v/>
      </c>
    </row>
    <row r="359" spans="1:15" hidden="1" x14ac:dyDescent="0.25">
      <c r="A359" s="197" t="s">
        <v>459</v>
      </c>
      <c r="B359" s="197" t="s">
        <v>695</v>
      </c>
      <c r="C359" s="262">
        <v>2</v>
      </c>
      <c r="D359" s="197"/>
      <c r="E359" s="197" t="s">
        <v>1369</v>
      </c>
      <c r="F359" s="203">
        <v>2</v>
      </c>
      <c r="G359" s="662"/>
      <c r="H359" s="667" t="str" cm="1">
        <f t="array" ref="H359">IFERROR(INDEX([4]Comparison!$G$3:$G$312,MATCH(B359&amp;F359,[4]Comparison!$B$3:$B$312&amp;[4]Comparison!$E$3:$E$312,0)),"")</f>
        <v/>
      </c>
      <c r="I359" s="662">
        <f>G359*VLOOKUP(B359,'3.2 Prices and Deflators'!$B$3:$BL$196,58,FALSE)</f>
        <v>0</v>
      </c>
      <c r="J359" s="662">
        <f t="shared" si="20"/>
        <v>0</v>
      </c>
      <c r="K359" s="423">
        <f>VLOOKUP(B359,'[5]Salaries 2019 WF'!$B$4:$AA$188,26,FALSE)</f>
        <v>0</v>
      </c>
      <c r="L359" s="49"/>
      <c r="O359" s="655" t="str" cm="1">
        <f t="array" ref="O359">IFERROR(INDEX([6]Salaries!$P$2:$P$311,MATCH(1,(A359=[6]Salaries!$M$2:$M$311)*(F359=[6]Salaries!$O$2:$O$311),0)),"")</f>
        <v/>
      </c>
    </row>
    <row r="360" spans="1:15" hidden="1" x14ac:dyDescent="0.25">
      <c r="A360" s="197" t="s">
        <v>459</v>
      </c>
      <c r="B360" s="197" t="s">
        <v>695</v>
      </c>
      <c r="C360" s="262">
        <v>3</v>
      </c>
      <c r="D360" s="197"/>
      <c r="E360" s="197" t="s">
        <v>1370</v>
      </c>
      <c r="F360" s="203">
        <v>3</v>
      </c>
      <c r="G360" s="662"/>
      <c r="H360" s="667" t="str" cm="1">
        <f t="array" ref="H360">IFERROR(INDEX([4]Comparison!$G$3:$G$312,MATCH(B360&amp;F360,[4]Comparison!$B$3:$B$312&amp;[4]Comparison!$E$3:$E$312,0)),"")</f>
        <v/>
      </c>
      <c r="I360" s="662">
        <f>G360*VLOOKUP(B360,'3.2 Prices and Deflators'!$B$3:$BL$196,58,FALSE)</f>
        <v>0</v>
      </c>
      <c r="J360" s="662">
        <f t="shared" si="20"/>
        <v>0</v>
      </c>
      <c r="K360" s="423">
        <f>VLOOKUP(B360,'[5]Salaries 2019 WF'!$B$4:$AA$188,26,FALSE)</f>
        <v>0</v>
      </c>
      <c r="L360" s="49"/>
      <c r="O360" s="655" t="str" cm="1">
        <f t="array" ref="O360">IFERROR(INDEX([6]Salaries!$P$2:$P$311,MATCH(1,(A360=[6]Salaries!$M$2:$M$311)*(F360=[6]Salaries!$O$2:$O$311),0)),"")</f>
        <v/>
      </c>
    </row>
    <row r="361" spans="1:15" hidden="1" x14ac:dyDescent="0.25">
      <c r="A361" s="197" t="s">
        <v>459</v>
      </c>
      <c r="B361" s="197" t="s">
        <v>695</v>
      </c>
      <c r="C361" s="262">
        <v>4</v>
      </c>
      <c r="D361" s="197"/>
      <c r="E361" s="197" t="s">
        <v>1087</v>
      </c>
      <c r="F361" s="203">
        <v>4</v>
      </c>
      <c r="G361" s="662"/>
      <c r="H361" s="667" t="str" cm="1">
        <f t="array" ref="H361">IFERROR(INDEX([4]Comparison!$G$3:$G$312,MATCH(B361&amp;F361,[4]Comparison!$B$3:$B$312&amp;[4]Comparison!$E$3:$E$312,0)),"")</f>
        <v/>
      </c>
      <c r="I361" s="662">
        <f>G361*VLOOKUP(B361,'3.2 Prices and Deflators'!$B$3:$BL$196,58,FALSE)</f>
        <v>0</v>
      </c>
      <c r="J361" s="662">
        <f t="shared" si="20"/>
        <v>0</v>
      </c>
      <c r="K361" s="423">
        <f>VLOOKUP(B361,'[5]Salaries 2019 WF'!$B$4:$AA$188,26,FALSE)</f>
        <v>0</v>
      </c>
      <c r="L361" s="49"/>
      <c r="O361" s="655" t="str" cm="1">
        <f t="array" ref="O361">IFERROR(INDEX([6]Salaries!$P$2:$P$311,MATCH(1,(A361=[6]Salaries!$M$2:$M$311)*(F361=[6]Salaries!$O$2:$O$311),0)),"")</f>
        <v/>
      </c>
    </row>
    <row r="362" spans="1:15" hidden="1" x14ac:dyDescent="0.25">
      <c r="A362" s="197" t="s">
        <v>459</v>
      </c>
      <c r="B362" s="197" t="s">
        <v>695</v>
      </c>
      <c r="C362" s="262">
        <v>5</v>
      </c>
      <c r="D362" s="197"/>
      <c r="E362" s="197" t="s">
        <v>1371</v>
      </c>
      <c r="F362" s="203">
        <v>5</v>
      </c>
      <c r="G362" s="662"/>
      <c r="H362" s="667" t="str" cm="1">
        <f t="array" ref="H362">IFERROR(INDEX([4]Comparison!$G$3:$G$312,MATCH(B362&amp;F362,[4]Comparison!$B$3:$B$312&amp;[4]Comparison!$E$3:$E$312,0)),"")</f>
        <v/>
      </c>
      <c r="I362" s="662">
        <f>G362*VLOOKUP(B362,'3.2 Prices and Deflators'!$B$3:$BL$196,58,FALSE)</f>
        <v>0</v>
      </c>
      <c r="J362" s="662">
        <f t="shared" si="20"/>
        <v>0</v>
      </c>
      <c r="K362" s="423">
        <f>VLOOKUP(B362,'[5]Salaries 2019 WF'!$B$4:$AA$188,26,FALSE)</f>
        <v>0</v>
      </c>
      <c r="L362" s="49"/>
      <c r="O362" s="655" t="str" cm="1">
        <f t="array" ref="O362">IFERROR(INDEX([6]Salaries!$P$2:$P$311,MATCH(1,(A362=[6]Salaries!$M$2:$M$311)*(F362=[6]Salaries!$O$2:$O$311),0)),"")</f>
        <v/>
      </c>
    </row>
    <row r="363" spans="1:15" hidden="1" x14ac:dyDescent="0.25">
      <c r="A363" s="197" t="s">
        <v>460</v>
      </c>
      <c r="B363" s="197" t="s">
        <v>696</v>
      </c>
      <c r="C363" s="262">
        <v>1</v>
      </c>
      <c r="D363" s="197"/>
      <c r="E363" s="197" t="s">
        <v>1368</v>
      </c>
      <c r="F363" s="203">
        <v>1</v>
      </c>
      <c r="G363" s="662"/>
      <c r="H363" s="667" t="str" cm="1">
        <f t="array" ref="H363">IFERROR(INDEX([4]Comparison!$G$3:$G$312,MATCH(B363&amp;F363,[4]Comparison!$B$3:$B$312&amp;[4]Comparison!$E$3:$E$312,0)),"")</f>
        <v/>
      </c>
      <c r="I363" s="662">
        <f>G363*VLOOKUP(B363,'3.2 Prices and Deflators'!$B$3:$BL$196,58,FALSE)</f>
        <v>0</v>
      </c>
      <c r="J363" s="662">
        <f t="shared" si="20"/>
        <v>0</v>
      </c>
      <c r="K363" s="423">
        <f>VLOOKUP(B363,'[5]Salaries 2019 WF'!$B$4:$AA$188,26,FALSE)</f>
        <v>0</v>
      </c>
      <c r="L363" s="49"/>
      <c r="O363" s="655" t="str" cm="1">
        <f t="array" ref="O363">IFERROR(INDEX([6]Salaries!$P$2:$P$311,MATCH(1,(A363=[6]Salaries!$M$2:$M$311)*(F363=[6]Salaries!$O$2:$O$311),0)),"")</f>
        <v/>
      </c>
    </row>
    <row r="364" spans="1:15" hidden="1" x14ac:dyDescent="0.25">
      <c r="A364" s="197" t="s">
        <v>460</v>
      </c>
      <c r="B364" s="197" t="s">
        <v>696</v>
      </c>
      <c r="C364" s="262">
        <v>2</v>
      </c>
      <c r="D364" s="197"/>
      <c r="E364" s="197" t="s">
        <v>1369</v>
      </c>
      <c r="F364" s="203">
        <v>2</v>
      </c>
      <c r="G364" s="662"/>
      <c r="H364" s="667" t="str" cm="1">
        <f t="array" ref="H364">IFERROR(INDEX([4]Comparison!$G$3:$G$312,MATCH(B364&amp;F364,[4]Comparison!$B$3:$B$312&amp;[4]Comparison!$E$3:$E$312,0)),"")</f>
        <v/>
      </c>
      <c r="I364" s="662">
        <f>G364*VLOOKUP(B364,'3.2 Prices and Deflators'!$B$3:$BL$196,58,FALSE)</f>
        <v>0</v>
      </c>
      <c r="J364" s="662">
        <f t="shared" si="20"/>
        <v>0</v>
      </c>
      <c r="K364" s="423">
        <f>VLOOKUP(B364,'[5]Salaries 2019 WF'!$B$4:$AA$188,26,FALSE)</f>
        <v>0</v>
      </c>
      <c r="L364" s="49"/>
      <c r="O364" s="655" t="str" cm="1">
        <f t="array" ref="O364">IFERROR(INDEX([6]Salaries!$P$2:$P$311,MATCH(1,(A364=[6]Salaries!$M$2:$M$311)*(F364=[6]Salaries!$O$2:$O$311),0)),"")</f>
        <v/>
      </c>
    </row>
    <row r="365" spans="1:15" hidden="1" x14ac:dyDescent="0.25">
      <c r="A365" s="197" t="s">
        <v>460</v>
      </c>
      <c r="B365" s="197" t="s">
        <v>696</v>
      </c>
      <c r="C365" s="262">
        <v>3</v>
      </c>
      <c r="D365" s="197"/>
      <c r="E365" s="197" t="s">
        <v>1370</v>
      </c>
      <c r="F365" s="203">
        <v>3</v>
      </c>
      <c r="G365" s="662"/>
      <c r="H365" s="667" t="str" cm="1">
        <f t="array" ref="H365">IFERROR(INDEX([4]Comparison!$G$3:$G$312,MATCH(B365&amp;F365,[4]Comparison!$B$3:$B$312&amp;[4]Comparison!$E$3:$E$312,0)),"")</f>
        <v/>
      </c>
      <c r="I365" s="662">
        <f>G365*VLOOKUP(B365,'3.2 Prices and Deflators'!$B$3:$BL$196,58,FALSE)</f>
        <v>0</v>
      </c>
      <c r="J365" s="662">
        <f t="shared" si="20"/>
        <v>0</v>
      </c>
      <c r="K365" s="423">
        <f>VLOOKUP(B365,'[5]Salaries 2019 WF'!$B$4:$AA$188,26,FALSE)</f>
        <v>0</v>
      </c>
      <c r="L365" s="49"/>
      <c r="O365" s="655" t="str" cm="1">
        <f t="array" ref="O365">IFERROR(INDEX([6]Salaries!$P$2:$P$311,MATCH(1,(A365=[6]Salaries!$M$2:$M$311)*(F365=[6]Salaries!$O$2:$O$311),0)),"")</f>
        <v/>
      </c>
    </row>
    <row r="366" spans="1:15" hidden="1" x14ac:dyDescent="0.25">
      <c r="A366" s="197" t="s">
        <v>460</v>
      </c>
      <c r="B366" s="197" t="s">
        <v>696</v>
      </c>
      <c r="C366" s="262">
        <v>4</v>
      </c>
      <c r="D366" s="197"/>
      <c r="E366" s="197" t="s">
        <v>1087</v>
      </c>
      <c r="F366" s="203">
        <v>4</v>
      </c>
      <c r="G366" s="662"/>
      <c r="H366" s="667" t="str" cm="1">
        <f t="array" ref="H366">IFERROR(INDEX([4]Comparison!$G$3:$G$312,MATCH(B366&amp;F366,[4]Comparison!$B$3:$B$312&amp;[4]Comparison!$E$3:$E$312,0)),"")</f>
        <v/>
      </c>
      <c r="I366" s="662">
        <f>G366*VLOOKUP(B366,'3.2 Prices and Deflators'!$B$3:$BL$196,58,FALSE)</f>
        <v>0</v>
      </c>
      <c r="J366" s="662">
        <f t="shared" si="20"/>
        <v>0</v>
      </c>
      <c r="K366" s="423">
        <f>VLOOKUP(B366,'[5]Salaries 2019 WF'!$B$4:$AA$188,26,FALSE)</f>
        <v>0</v>
      </c>
      <c r="L366" s="49"/>
      <c r="O366" s="655" t="str" cm="1">
        <f t="array" ref="O366">IFERROR(INDEX([6]Salaries!$P$2:$P$311,MATCH(1,(A366=[6]Salaries!$M$2:$M$311)*(F366=[6]Salaries!$O$2:$O$311),0)),"")</f>
        <v/>
      </c>
    </row>
    <row r="367" spans="1:15" hidden="1" x14ac:dyDescent="0.25">
      <c r="A367" s="197" t="s">
        <v>460</v>
      </c>
      <c r="B367" s="197" t="s">
        <v>696</v>
      </c>
      <c r="C367" s="262">
        <v>5</v>
      </c>
      <c r="D367" s="197"/>
      <c r="E367" s="197" t="s">
        <v>1371</v>
      </c>
      <c r="F367" s="203">
        <v>5</v>
      </c>
      <c r="G367" s="662"/>
      <c r="H367" s="667" t="str" cm="1">
        <f t="array" ref="H367">IFERROR(INDEX([4]Comparison!$G$3:$G$312,MATCH(B367&amp;F367,[4]Comparison!$B$3:$B$312&amp;[4]Comparison!$E$3:$E$312,0)),"")</f>
        <v/>
      </c>
      <c r="I367" s="662">
        <f>G367*VLOOKUP(B367,'3.2 Prices and Deflators'!$B$3:$BL$196,58,FALSE)</f>
        <v>0</v>
      </c>
      <c r="J367" s="662">
        <f t="shared" si="20"/>
        <v>0</v>
      </c>
      <c r="K367" s="423">
        <f>VLOOKUP(B367,'[5]Salaries 2019 WF'!$B$4:$AA$188,26,FALSE)</f>
        <v>0</v>
      </c>
      <c r="L367" s="49"/>
      <c r="O367" s="655" t="str" cm="1">
        <f t="array" ref="O367">IFERROR(INDEX([6]Salaries!$P$2:$P$311,MATCH(1,(A367=[6]Salaries!$M$2:$M$311)*(F367=[6]Salaries!$O$2:$O$311),0)),"")</f>
        <v/>
      </c>
    </row>
    <row r="368" spans="1:15" hidden="1" x14ac:dyDescent="0.25">
      <c r="A368" s="197" t="s">
        <v>461</v>
      </c>
      <c r="B368" s="197" t="s">
        <v>697</v>
      </c>
      <c r="C368" s="262">
        <v>1</v>
      </c>
      <c r="D368" s="197"/>
      <c r="E368" s="197" t="s">
        <v>1368</v>
      </c>
      <c r="F368" s="203">
        <v>1</v>
      </c>
      <c r="G368" s="662"/>
      <c r="H368" s="667" t="str" cm="1">
        <f t="array" ref="H368">IFERROR(INDEX([4]Comparison!$G$3:$G$312,MATCH(B368&amp;F368,[4]Comparison!$B$3:$B$312&amp;[4]Comparison!$E$3:$E$312,0)),"")</f>
        <v/>
      </c>
      <c r="I368" s="662">
        <f>G368*VLOOKUP(B368,'3.2 Prices and Deflators'!$B$3:$BL$196,58,FALSE)</f>
        <v>0</v>
      </c>
      <c r="J368" s="662">
        <f t="shared" si="20"/>
        <v>0</v>
      </c>
      <c r="K368" s="423">
        <f>VLOOKUP(B368,'[5]Salaries 2019 WF'!$B$4:$AA$188,26,FALSE)</f>
        <v>0</v>
      </c>
      <c r="L368" s="49"/>
      <c r="O368" s="655" t="str" cm="1">
        <f t="array" ref="O368">IFERROR(INDEX([6]Salaries!$P$2:$P$311,MATCH(1,(A368=[6]Salaries!$M$2:$M$311)*(F368=[6]Salaries!$O$2:$O$311),0)),"")</f>
        <v/>
      </c>
    </row>
    <row r="369" spans="1:15" hidden="1" x14ac:dyDescent="0.25">
      <c r="A369" s="197" t="s">
        <v>461</v>
      </c>
      <c r="B369" s="197" t="s">
        <v>697</v>
      </c>
      <c r="C369" s="262">
        <v>2</v>
      </c>
      <c r="D369" s="197"/>
      <c r="E369" s="197" t="s">
        <v>1369</v>
      </c>
      <c r="F369" s="203">
        <v>2</v>
      </c>
      <c r="G369" s="662"/>
      <c r="H369" s="667" t="str" cm="1">
        <f t="array" ref="H369">IFERROR(INDEX([4]Comparison!$G$3:$G$312,MATCH(B369&amp;F369,[4]Comparison!$B$3:$B$312&amp;[4]Comparison!$E$3:$E$312,0)),"")</f>
        <v/>
      </c>
      <c r="I369" s="662">
        <f>G369*VLOOKUP(B369,'3.2 Prices and Deflators'!$B$3:$BL$196,58,FALSE)</f>
        <v>0</v>
      </c>
      <c r="J369" s="662">
        <f t="shared" si="20"/>
        <v>0</v>
      </c>
      <c r="K369" s="423">
        <f>VLOOKUP(B369,'[5]Salaries 2019 WF'!$B$4:$AA$188,26,FALSE)</f>
        <v>0</v>
      </c>
      <c r="L369" s="49"/>
      <c r="O369" s="655" t="str" cm="1">
        <f t="array" ref="O369">IFERROR(INDEX([6]Salaries!$P$2:$P$311,MATCH(1,(A369=[6]Salaries!$M$2:$M$311)*(F369=[6]Salaries!$O$2:$O$311),0)),"")</f>
        <v/>
      </c>
    </row>
    <row r="370" spans="1:15" hidden="1" x14ac:dyDescent="0.25">
      <c r="A370" s="197" t="s">
        <v>461</v>
      </c>
      <c r="B370" s="197" t="s">
        <v>697</v>
      </c>
      <c r="C370" s="262">
        <v>3</v>
      </c>
      <c r="D370" s="197"/>
      <c r="E370" s="197" t="s">
        <v>1370</v>
      </c>
      <c r="F370" s="203">
        <v>3</v>
      </c>
      <c r="G370" s="662"/>
      <c r="H370" s="667" t="str" cm="1">
        <f t="array" ref="H370">IFERROR(INDEX([4]Comparison!$G$3:$G$312,MATCH(B370&amp;F370,[4]Comparison!$B$3:$B$312&amp;[4]Comparison!$E$3:$E$312,0)),"")</f>
        <v/>
      </c>
      <c r="I370" s="662">
        <f>G370*VLOOKUP(B370,'3.2 Prices and Deflators'!$B$3:$BL$196,58,FALSE)</f>
        <v>0</v>
      </c>
      <c r="J370" s="662">
        <f t="shared" si="20"/>
        <v>0</v>
      </c>
      <c r="K370" s="423">
        <f>VLOOKUP(B370,'[5]Salaries 2019 WF'!$B$4:$AA$188,26,FALSE)</f>
        <v>0</v>
      </c>
      <c r="L370" s="49"/>
      <c r="O370" s="655" t="str" cm="1">
        <f t="array" ref="O370">IFERROR(INDEX([6]Salaries!$P$2:$P$311,MATCH(1,(A370=[6]Salaries!$M$2:$M$311)*(F370=[6]Salaries!$O$2:$O$311),0)),"")</f>
        <v/>
      </c>
    </row>
    <row r="371" spans="1:15" hidden="1" x14ac:dyDescent="0.25">
      <c r="A371" s="197" t="s">
        <v>461</v>
      </c>
      <c r="B371" s="197" t="s">
        <v>697</v>
      </c>
      <c r="C371" s="262">
        <v>4</v>
      </c>
      <c r="D371" s="197"/>
      <c r="E371" s="197" t="s">
        <v>1087</v>
      </c>
      <c r="F371" s="203">
        <v>4</v>
      </c>
      <c r="G371" s="662"/>
      <c r="H371" s="667" t="str" cm="1">
        <f t="array" ref="H371">IFERROR(INDEX([4]Comparison!$G$3:$G$312,MATCH(B371&amp;F371,[4]Comparison!$B$3:$B$312&amp;[4]Comparison!$E$3:$E$312,0)),"")</f>
        <v/>
      </c>
      <c r="I371" s="662">
        <f>G371*VLOOKUP(B371,'3.2 Prices and Deflators'!$B$3:$BL$196,58,FALSE)</f>
        <v>0</v>
      </c>
      <c r="J371" s="662">
        <f t="shared" si="20"/>
        <v>0</v>
      </c>
      <c r="K371" s="423">
        <f>VLOOKUP(B371,'[5]Salaries 2019 WF'!$B$4:$AA$188,26,FALSE)</f>
        <v>0</v>
      </c>
      <c r="L371" s="49"/>
      <c r="O371" s="655" t="str" cm="1">
        <f t="array" ref="O371">IFERROR(INDEX([6]Salaries!$P$2:$P$311,MATCH(1,(A371=[6]Salaries!$M$2:$M$311)*(F371=[6]Salaries!$O$2:$O$311),0)),"")</f>
        <v/>
      </c>
    </row>
    <row r="372" spans="1:15" hidden="1" x14ac:dyDescent="0.25">
      <c r="A372" s="197" t="s">
        <v>461</v>
      </c>
      <c r="B372" s="197" t="s">
        <v>697</v>
      </c>
      <c r="C372" s="262">
        <v>5</v>
      </c>
      <c r="D372" s="197"/>
      <c r="E372" s="197" t="s">
        <v>1371</v>
      </c>
      <c r="F372" s="203">
        <v>5</v>
      </c>
      <c r="G372" s="662"/>
      <c r="H372" s="667" t="str" cm="1">
        <f t="array" ref="H372">IFERROR(INDEX([4]Comparison!$G$3:$G$312,MATCH(B372&amp;F372,[4]Comparison!$B$3:$B$312&amp;[4]Comparison!$E$3:$E$312,0)),"")</f>
        <v/>
      </c>
      <c r="I372" s="662">
        <f>G372*VLOOKUP(B372,'3.2 Prices and Deflators'!$B$3:$BL$196,58,FALSE)</f>
        <v>0</v>
      </c>
      <c r="J372" s="662">
        <f t="shared" si="20"/>
        <v>0</v>
      </c>
      <c r="K372" s="423">
        <f>VLOOKUP(B372,'[5]Salaries 2019 WF'!$B$4:$AA$188,26,FALSE)</f>
        <v>0</v>
      </c>
      <c r="L372" s="49"/>
      <c r="O372" s="655" t="str" cm="1">
        <f t="array" ref="O372">IFERROR(INDEX([6]Salaries!$P$2:$P$311,MATCH(1,(A372=[6]Salaries!$M$2:$M$311)*(F372=[6]Salaries!$O$2:$O$311),0)),"")</f>
        <v/>
      </c>
    </row>
    <row r="373" spans="1:15" x14ac:dyDescent="0.25">
      <c r="A373" s="197" t="s">
        <v>462</v>
      </c>
      <c r="B373" s="197" t="s">
        <v>698</v>
      </c>
      <c r="C373" s="262">
        <v>1</v>
      </c>
      <c r="D373" s="197"/>
      <c r="E373" s="197" t="s">
        <v>1368</v>
      </c>
      <c r="F373" s="203">
        <v>1</v>
      </c>
      <c r="G373" s="662">
        <f t="shared" ref="G373:G392" si="23">H373/12</f>
        <v>209.67499999999998</v>
      </c>
      <c r="H373" s="667" cm="1">
        <f t="array" ref="H373">IFERROR(INDEX([4]Comparison!$G$3:$G$312,MATCH(B373&amp;F373,[4]Comparison!$B$3:$B$312&amp;[4]Comparison!$E$3:$E$312,0)),"")</f>
        <v>2516.1</v>
      </c>
      <c r="I373" s="662">
        <f>G373*VLOOKUP(B373,'3.2 Prices and Deflators'!$B$3:$BL$196,58,FALSE)</f>
        <v>693.75757345398858</v>
      </c>
      <c r="J373" s="662">
        <f t="shared" si="20"/>
        <v>8325.0908814478626</v>
      </c>
      <c r="K373" s="423">
        <f>VLOOKUP(B373,'[5]Salaries 2019 WF'!$B$4:$AA$188,26,FALSE)</f>
        <v>1</v>
      </c>
      <c r="L373" s="49"/>
      <c r="O373" s="655" cm="1">
        <f t="array" ref="O373">IFERROR(INDEX([6]Salaries!$P$2:$P$311,MATCH(1,(A373=[6]Salaries!$M$2:$M$311)*(F373=[6]Salaries!$O$2:$O$311),0)),"")</f>
        <v>2516.1</v>
      </c>
    </row>
    <row r="374" spans="1:15" x14ac:dyDescent="0.25">
      <c r="A374" s="197" t="s">
        <v>462</v>
      </c>
      <c r="B374" s="197" t="s">
        <v>698</v>
      </c>
      <c r="C374" s="262">
        <v>2</v>
      </c>
      <c r="D374" s="197"/>
      <c r="E374" s="197" t="s">
        <v>1369</v>
      </c>
      <c r="F374" s="203">
        <v>2</v>
      </c>
      <c r="G374" s="662">
        <f t="shared" si="23"/>
        <v>273.40666666666669</v>
      </c>
      <c r="H374" s="667" cm="1">
        <f t="array" ref="H374">IFERROR(INDEX([4]Comparison!$G$3:$G$312,MATCH(B374&amp;F374,[4]Comparison!$B$3:$B$312&amp;[4]Comparison!$E$3:$E$312,0)),"")</f>
        <v>3280.88</v>
      </c>
      <c r="I374" s="662">
        <f>G374*VLOOKUP(B374,'3.2 Prices and Deflators'!$B$3:$BL$196,58,FALSE)</f>
        <v>904.62833257570139</v>
      </c>
      <c r="J374" s="662">
        <f t="shared" si="20"/>
        <v>10855.539990908417</v>
      </c>
      <c r="K374" s="423">
        <f>VLOOKUP(B374,'[5]Salaries 2019 WF'!$B$4:$AA$188,26,FALSE)</f>
        <v>1</v>
      </c>
      <c r="L374" s="49"/>
      <c r="O374" s="655" cm="1">
        <f t="array" ref="O374">IFERROR(INDEX([6]Salaries!$P$2:$P$311,MATCH(1,(A374=[6]Salaries!$M$2:$M$311)*(F374=[6]Salaries!$O$2:$O$311),0)),"")</f>
        <v>3280.88</v>
      </c>
    </row>
    <row r="375" spans="1:15" x14ac:dyDescent="0.25">
      <c r="A375" s="197" t="s">
        <v>462</v>
      </c>
      <c r="B375" s="197" t="s">
        <v>698</v>
      </c>
      <c r="C375" s="262">
        <v>3</v>
      </c>
      <c r="D375" s="197"/>
      <c r="E375" s="197" t="s">
        <v>1370</v>
      </c>
      <c r="F375" s="203">
        <v>3</v>
      </c>
      <c r="G375" s="662">
        <f t="shared" si="23"/>
        <v>360.95749999999998</v>
      </c>
      <c r="H375" s="667" cm="1">
        <f t="array" ref="H375">IFERROR(INDEX([4]Comparison!$G$3:$G$312,MATCH(B375&amp;F375,[4]Comparison!$B$3:$B$312&amp;[4]Comparison!$E$3:$E$312,0)),"")</f>
        <v>4331.49</v>
      </c>
      <c r="I375" s="662">
        <f>G375*VLOOKUP(B375,'3.2 Prices and Deflators'!$B$3:$BL$196,58,FALSE)</f>
        <v>1194.3102387982262</v>
      </c>
      <c r="J375" s="662">
        <f t="shared" si="20"/>
        <v>14331.722865578715</v>
      </c>
      <c r="K375" s="423">
        <f>VLOOKUP(B375,'[5]Salaries 2019 WF'!$B$4:$AA$188,26,FALSE)</f>
        <v>1</v>
      </c>
      <c r="L375" s="49"/>
      <c r="O375" s="655" cm="1">
        <f t="array" ref="O375">IFERROR(INDEX([6]Salaries!$P$2:$P$311,MATCH(1,(A375=[6]Salaries!$M$2:$M$311)*(F375=[6]Salaries!$O$2:$O$311),0)),"")</f>
        <v>4331.49</v>
      </c>
    </row>
    <row r="376" spans="1:15" x14ac:dyDescent="0.25">
      <c r="A376" s="197" t="s">
        <v>462</v>
      </c>
      <c r="B376" s="197" t="s">
        <v>698</v>
      </c>
      <c r="C376" s="262">
        <v>4</v>
      </c>
      <c r="D376" s="197"/>
      <c r="E376" s="197" t="s">
        <v>1087</v>
      </c>
      <c r="F376" s="203">
        <v>4</v>
      </c>
      <c r="G376" s="662">
        <f t="shared" si="23"/>
        <v>584.44416666666666</v>
      </c>
      <c r="H376" s="667" cm="1">
        <f t="array" ref="H376">IFERROR(INDEX([4]Comparison!$G$3:$G$312,MATCH(B376&amp;F376,[4]Comparison!$B$3:$B$312&amp;[4]Comparison!$E$3:$E$312,0)),"")</f>
        <v>7013.33</v>
      </c>
      <c r="I376" s="662">
        <f>G376*VLOOKUP(B376,'3.2 Prices and Deflators'!$B$3:$BL$196,58,FALSE)</f>
        <v>1933.7668624585915</v>
      </c>
      <c r="J376" s="662">
        <f t="shared" si="20"/>
        <v>23205.202349503099</v>
      </c>
      <c r="K376" s="423">
        <f>VLOOKUP(B376,'[5]Salaries 2019 WF'!$B$4:$AA$188,26,FALSE)</f>
        <v>1</v>
      </c>
      <c r="L376" s="49"/>
      <c r="O376" s="655" cm="1">
        <f t="array" ref="O376">IFERROR(INDEX([6]Salaries!$P$2:$P$311,MATCH(1,(A376=[6]Salaries!$M$2:$M$311)*(F376=[6]Salaries!$O$2:$O$311),0)),"")</f>
        <v>7013.33</v>
      </c>
    </row>
    <row r="377" spans="1:15" x14ac:dyDescent="0.25">
      <c r="A377" s="197" t="s">
        <v>462</v>
      </c>
      <c r="B377" s="197" t="s">
        <v>698</v>
      </c>
      <c r="C377" s="262">
        <v>5</v>
      </c>
      <c r="D377" s="197"/>
      <c r="E377" s="197" t="s">
        <v>1371</v>
      </c>
      <c r="F377" s="203">
        <v>5</v>
      </c>
      <c r="G377" s="662">
        <f t="shared" si="23"/>
        <v>877.31</v>
      </c>
      <c r="H377" s="667" cm="1">
        <f t="array" ref="H377">IFERROR(INDEX([4]Comparison!$G$3:$G$312,MATCH(B377&amp;F377,[4]Comparison!$B$3:$B$312&amp;[4]Comparison!$E$3:$E$312,0)),"")</f>
        <v>10527.72</v>
      </c>
      <c r="I377" s="662">
        <f>G377*VLOOKUP(B377,'3.2 Prices and Deflators'!$B$3:$BL$196,58,FALSE)</f>
        <v>2902.7802874301597</v>
      </c>
      <c r="J377" s="662">
        <f t="shared" si="20"/>
        <v>34833.363449161916</v>
      </c>
      <c r="K377" s="423">
        <f>VLOOKUP(B377,'[5]Salaries 2019 WF'!$B$4:$AA$188,26,FALSE)</f>
        <v>1</v>
      </c>
      <c r="L377" s="49"/>
      <c r="O377" s="655" cm="1">
        <f t="array" ref="O377">IFERROR(INDEX([6]Salaries!$P$2:$P$311,MATCH(1,(A377=[6]Salaries!$M$2:$M$311)*(F377=[6]Salaries!$O$2:$O$311),0)),"")</f>
        <v>10527.72</v>
      </c>
    </row>
    <row r="378" spans="1:15" x14ac:dyDescent="0.25">
      <c r="A378" s="197" t="s">
        <v>463</v>
      </c>
      <c r="B378" s="197" t="s">
        <v>699</v>
      </c>
      <c r="C378" s="262">
        <v>1</v>
      </c>
      <c r="D378" s="197"/>
      <c r="E378" s="197" t="s">
        <v>1368</v>
      </c>
      <c r="F378" s="203">
        <v>1</v>
      </c>
      <c r="G378" s="662">
        <f t="shared" si="23"/>
        <v>208.6875</v>
      </c>
      <c r="H378" s="667" cm="1">
        <f t="array" ref="H378">IFERROR(INDEX([4]Comparison!$G$3:$G$312,MATCH(B378&amp;F378,[4]Comparison!$B$3:$B$312&amp;[4]Comparison!$E$3:$E$312,0)),"")</f>
        <v>2504.25</v>
      </c>
      <c r="I378" s="662">
        <f>G378*VLOOKUP(B378,'3.2 Prices and Deflators'!$B$3:$BL$196,58,FALSE)</f>
        <v>621.31357147076722</v>
      </c>
      <c r="J378" s="662">
        <f t="shared" si="20"/>
        <v>7455.7628576492061</v>
      </c>
      <c r="K378" s="423">
        <f>VLOOKUP(B378,'[5]Salaries 2019 WF'!$B$4:$AA$188,26,FALSE)</f>
        <v>1</v>
      </c>
      <c r="L378" s="49"/>
      <c r="O378" s="655" cm="1">
        <f t="array" ref="O378">IFERROR(INDEX([6]Salaries!$P$2:$P$311,MATCH(1,(A378=[6]Salaries!$M$2:$M$311)*(F378=[6]Salaries!$O$2:$O$311),0)),"")</f>
        <v>2504.25</v>
      </c>
    </row>
    <row r="379" spans="1:15" x14ac:dyDescent="0.25">
      <c r="A379" s="197" t="s">
        <v>463</v>
      </c>
      <c r="B379" s="197" t="s">
        <v>699</v>
      </c>
      <c r="C379" s="262">
        <v>2</v>
      </c>
      <c r="D379" s="197"/>
      <c r="E379" s="197" t="s">
        <v>1369</v>
      </c>
      <c r="F379" s="203">
        <v>2</v>
      </c>
      <c r="G379" s="662">
        <f t="shared" si="23"/>
        <v>272.11833333333334</v>
      </c>
      <c r="H379" s="667" cm="1">
        <f t="array" ref="H379">IFERROR(INDEX([4]Comparison!$G$3:$G$312,MATCH(B379&amp;F379,[4]Comparison!$B$3:$B$312&amp;[4]Comparison!$E$3:$E$312,0)),"")</f>
        <v>3265.42</v>
      </c>
      <c r="I379" s="662">
        <f>G379*VLOOKUP(B379,'3.2 Prices and Deflators'!$B$3:$BL$196,58,FALSE)</f>
        <v>810.16262855229013</v>
      </c>
      <c r="J379" s="662">
        <f t="shared" si="20"/>
        <v>9721.9515426274811</v>
      </c>
      <c r="K379" s="423">
        <f>VLOOKUP(B379,'[5]Salaries 2019 WF'!$B$4:$AA$188,26,FALSE)</f>
        <v>1</v>
      </c>
      <c r="L379" s="49"/>
      <c r="O379" s="655" cm="1">
        <f t="array" ref="O379">IFERROR(INDEX([6]Salaries!$P$2:$P$311,MATCH(1,(A379=[6]Salaries!$M$2:$M$311)*(F379=[6]Salaries!$O$2:$O$311),0)),"")</f>
        <v>3265.42</v>
      </c>
    </row>
    <row r="380" spans="1:15" x14ac:dyDescent="0.25">
      <c r="A380" s="197" t="s">
        <v>463</v>
      </c>
      <c r="B380" s="197" t="s">
        <v>699</v>
      </c>
      <c r="C380" s="262">
        <v>3</v>
      </c>
      <c r="D380" s="197"/>
      <c r="E380" s="197" t="s">
        <v>1370</v>
      </c>
      <c r="F380" s="203">
        <v>3</v>
      </c>
      <c r="G380" s="662">
        <f t="shared" si="23"/>
        <v>359.25666666666666</v>
      </c>
      <c r="H380" s="667" cm="1">
        <f t="array" ref="H380">IFERROR(INDEX([4]Comparison!$G$3:$G$312,MATCH(B380&amp;F380,[4]Comparison!$B$3:$B$312&amp;[4]Comparison!$E$3:$E$312,0)),"")</f>
        <v>4311.08</v>
      </c>
      <c r="I380" s="662">
        <f>G380*VLOOKUP(B380,'3.2 Prices and Deflators'!$B$3:$BL$196,58,FALSE)</f>
        <v>1069.5946936991893</v>
      </c>
      <c r="J380" s="662">
        <f t="shared" si="20"/>
        <v>12835.136324390271</v>
      </c>
      <c r="K380" s="423">
        <f>VLOOKUP(B380,'[5]Salaries 2019 WF'!$B$4:$AA$188,26,FALSE)</f>
        <v>1</v>
      </c>
      <c r="L380" s="49"/>
      <c r="O380" s="655" cm="1">
        <f t="array" ref="O380">IFERROR(INDEX([6]Salaries!$P$2:$P$311,MATCH(1,(A380=[6]Salaries!$M$2:$M$311)*(F380=[6]Salaries!$O$2:$O$311),0)),"")</f>
        <v>4311.08</v>
      </c>
    </row>
    <row r="381" spans="1:15" x14ac:dyDescent="0.25">
      <c r="A381" s="197" t="s">
        <v>463</v>
      </c>
      <c r="B381" s="197" t="s">
        <v>699</v>
      </c>
      <c r="C381" s="262">
        <v>4</v>
      </c>
      <c r="D381" s="197"/>
      <c r="E381" s="197" t="s">
        <v>1087</v>
      </c>
      <c r="F381" s="203">
        <v>4</v>
      </c>
      <c r="G381" s="662">
        <f t="shared" si="23"/>
        <v>581.68999999999994</v>
      </c>
      <c r="H381" s="667" cm="1">
        <f t="array" ref="H381">IFERROR(INDEX([4]Comparison!$G$3:$G$312,MATCH(B381&amp;F381,[4]Comparison!$B$3:$B$312&amp;[4]Comparison!$E$3:$E$312,0)),"")</f>
        <v>6980.28</v>
      </c>
      <c r="I381" s="662">
        <f>G381*VLOOKUP(B381,'3.2 Prices and Deflators'!$B$3:$BL$196,58,FALSE)</f>
        <v>1731.8329626299158</v>
      </c>
      <c r="J381" s="662">
        <f t="shared" si="20"/>
        <v>20781.99555155899</v>
      </c>
      <c r="K381" s="423">
        <f>VLOOKUP(B381,'[5]Salaries 2019 WF'!$B$4:$AA$188,26,FALSE)</f>
        <v>1</v>
      </c>
      <c r="L381" s="49"/>
      <c r="O381" s="655" cm="1">
        <f t="array" ref="O381">IFERROR(INDEX([6]Salaries!$P$2:$P$311,MATCH(1,(A381=[6]Salaries!$M$2:$M$311)*(F381=[6]Salaries!$O$2:$O$311),0)),"")</f>
        <v>6980.28</v>
      </c>
    </row>
    <row r="382" spans="1:15" x14ac:dyDescent="0.25">
      <c r="A382" s="197" t="s">
        <v>463</v>
      </c>
      <c r="B382" s="197" t="s">
        <v>699</v>
      </c>
      <c r="C382" s="262">
        <v>5</v>
      </c>
      <c r="D382" s="197"/>
      <c r="E382" s="197" t="s">
        <v>1371</v>
      </c>
      <c r="F382" s="203">
        <v>5</v>
      </c>
      <c r="G382" s="662">
        <f t="shared" si="23"/>
        <v>873.17666666666673</v>
      </c>
      <c r="H382" s="667" cm="1">
        <f t="array" ref="H382">IFERROR(INDEX([4]Comparison!$G$3:$G$312,MATCH(B382&amp;F382,[4]Comparison!$B$3:$B$312&amp;[4]Comparison!$E$3:$E$312,0)),"")</f>
        <v>10478.120000000001</v>
      </c>
      <c r="I382" s="662">
        <f>G382*VLOOKUP(B382,'3.2 Prices and Deflators'!$B$3:$BL$196,58,FALSE)</f>
        <v>2599.6598420681944</v>
      </c>
      <c r="J382" s="662">
        <f t="shared" si="20"/>
        <v>31195.918104818331</v>
      </c>
      <c r="K382" s="423">
        <f>VLOOKUP(B382,'[5]Salaries 2019 WF'!$B$4:$AA$188,26,FALSE)</f>
        <v>1</v>
      </c>
      <c r="L382" s="49"/>
      <c r="O382" s="655" cm="1">
        <f t="array" ref="O382">IFERROR(INDEX([6]Salaries!$P$2:$P$311,MATCH(1,(A382=[6]Salaries!$M$2:$M$311)*(F382=[6]Salaries!$O$2:$O$311),0)),"")</f>
        <v>10478.120000000001</v>
      </c>
    </row>
    <row r="383" spans="1:15" x14ac:dyDescent="0.25">
      <c r="A383" s="197" t="s">
        <v>464</v>
      </c>
      <c r="B383" s="197" t="s">
        <v>700</v>
      </c>
      <c r="C383" s="262">
        <v>1</v>
      </c>
      <c r="D383" s="197"/>
      <c r="E383" s="197" t="s">
        <v>1368</v>
      </c>
      <c r="F383" s="203">
        <v>1</v>
      </c>
      <c r="G383" s="662">
        <f t="shared" si="23"/>
        <v>726.15083333333325</v>
      </c>
      <c r="H383" s="667" cm="1">
        <f t="array" ref="H383">IFERROR(INDEX([4]Comparison!$G$3:$G$312,MATCH(B383&amp;F383,[4]Comparison!$B$3:$B$312&amp;[4]Comparison!$E$3:$E$312,0)),"")</f>
        <v>8713.81</v>
      </c>
      <c r="I383" s="662">
        <f>G383*VLOOKUP(B383,'3.2 Prices and Deflators'!$B$3:$BL$196,58,FALSE)</f>
        <v>1337.5886430214293</v>
      </c>
      <c r="J383" s="662">
        <f t="shared" si="20"/>
        <v>16051.063716257151</v>
      </c>
      <c r="K383" s="423">
        <f>VLOOKUP(B383,'[5]Salaries 2019 WF'!$B$4:$AA$188,26,FALSE)</f>
        <v>1</v>
      </c>
      <c r="L383" s="49"/>
      <c r="O383" s="655" cm="1">
        <f t="array" ref="O383">IFERROR(INDEX([6]Salaries!$P$2:$P$311,MATCH(1,(A383=[6]Salaries!$M$2:$M$311)*(F383=[6]Salaries!$O$2:$O$311),0)),"")</f>
        <v>8713.81</v>
      </c>
    </row>
    <row r="384" spans="1:15" x14ac:dyDescent="0.25">
      <c r="A384" s="197" t="s">
        <v>464</v>
      </c>
      <c r="B384" s="197" t="s">
        <v>700</v>
      </c>
      <c r="C384" s="262">
        <v>2</v>
      </c>
      <c r="D384" s="197"/>
      <c r="E384" s="197" t="s">
        <v>1369</v>
      </c>
      <c r="F384" s="203">
        <v>2</v>
      </c>
      <c r="G384" s="662">
        <f t="shared" si="23"/>
        <v>946.86666666666667</v>
      </c>
      <c r="H384" s="667" cm="1">
        <f t="array" ref="H384">IFERROR(INDEX([4]Comparison!$G$3:$G$312,MATCH(B384&amp;F384,[4]Comparison!$B$3:$B$312&amp;[4]Comparison!$E$3:$E$312,0)),"")</f>
        <v>11362.4</v>
      </c>
      <c r="I384" s="662">
        <f>G384*VLOOKUP(B384,'3.2 Prices and Deflators'!$B$3:$BL$196,58,FALSE)</f>
        <v>1744.1529247787926</v>
      </c>
      <c r="J384" s="662">
        <f t="shared" si="20"/>
        <v>20929.835097345509</v>
      </c>
      <c r="K384" s="423">
        <f>VLOOKUP(B384,'[5]Salaries 2019 WF'!$B$4:$AA$188,26,FALSE)</f>
        <v>1</v>
      </c>
      <c r="L384" s="49"/>
      <c r="O384" s="655" cm="1">
        <f t="array" ref="O384">IFERROR(INDEX([6]Salaries!$P$2:$P$311,MATCH(1,(A384=[6]Salaries!$M$2:$M$311)*(F384=[6]Salaries!$O$2:$O$311),0)),"")</f>
        <v>11362.4</v>
      </c>
    </row>
    <row r="385" spans="1:15" x14ac:dyDescent="0.25">
      <c r="A385" s="197" t="s">
        <v>464</v>
      </c>
      <c r="B385" s="197" t="s">
        <v>700</v>
      </c>
      <c r="C385" s="262">
        <v>3</v>
      </c>
      <c r="D385" s="197"/>
      <c r="E385" s="197" t="s">
        <v>1370</v>
      </c>
      <c r="F385" s="203">
        <v>3</v>
      </c>
      <c r="G385" s="662">
        <f t="shared" si="23"/>
        <v>1250.0741666666665</v>
      </c>
      <c r="H385" s="667" cm="1">
        <f t="array" ref="H385">IFERROR(INDEX([4]Comparison!$G$3:$G$312,MATCH(B385&amp;F385,[4]Comparison!$B$3:$B$312&amp;[4]Comparison!$E$3:$E$312,0)),"")</f>
        <v>15000.89</v>
      </c>
      <c r="I385" s="662">
        <f>G385*VLOOKUP(B385,'3.2 Prices and Deflators'!$B$3:$BL$196,58,FALSE)</f>
        <v>2302.6689931515293</v>
      </c>
      <c r="J385" s="662">
        <f t="shared" si="20"/>
        <v>27632.027917818352</v>
      </c>
      <c r="K385" s="423">
        <f>VLOOKUP(B385,'[5]Salaries 2019 WF'!$B$4:$AA$188,26,FALSE)</f>
        <v>1</v>
      </c>
      <c r="L385" s="49"/>
      <c r="O385" s="655" cm="1">
        <f t="array" ref="O385">IFERROR(INDEX([6]Salaries!$P$2:$P$311,MATCH(1,(A385=[6]Salaries!$M$2:$M$311)*(F385=[6]Salaries!$O$2:$O$311),0)),"")</f>
        <v>15000.89</v>
      </c>
    </row>
    <row r="386" spans="1:15" x14ac:dyDescent="0.25">
      <c r="A386" s="197" t="s">
        <v>464</v>
      </c>
      <c r="B386" s="197" t="s">
        <v>700</v>
      </c>
      <c r="C386" s="262">
        <v>4</v>
      </c>
      <c r="D386" s="197"/>
      <c r="E386" s="197" t="s">
        <v>1087</v>
      </c>
      <c r="F386" s="203">
        <v>4</v>
      </c>
      <c r="G386" s="662">
        <f t="shared" si="23"/>
        <v>2024.0550000000001</v>
      </c>
      <c r="H386" s="667" cm="1">
        <f t="array" ref="H386">IFERROR(INDEX([4]Comparison!$G$3:$G$312,MATCH(B386&amp;F386,[4]Comparison!$B$3:$B$312&amp;[4]Comparison!$E$3:$E$312,0)),"")</f>
        <v>24288.66</v>
      </c>
      <c r="I386" s="662">
        <f>G386*VLOOKUP(B386,'3.2 Prices and Deflators'!$B$3:$BL$196,58,FALSE)</f>
        <v>3728.3617350170448</v>
      </c>
      <c r="J386" s="662">
        <f t="shared" si="20"/>
        <v>44740.340820204539</v>
      </c>
      <c r="K386" s="423">
        <f>VLOOKUP(B386,'[5]Salaries 2019 WF'!$B$4:$AA$188,26,FALSE)</f>
        <v>1</v>
      </c>
      <c r="L386" s="49"/>
      <c r="O386" s="655" cm="1">
        <f t="array" ref="O386">IFERROR(INDEX([6]Salaries!$P$2:$P$311,MATCH(1,(A386=[6]Salaries!$M$2:$M$311)*(F386=[6]Salaries!$O$2:$O$311),0)),"")</f>
        <v>24288.66</v>
      </c>
    </row>
    <row r="387" spans="1:15" x14ac:dyDescent="0.25">
      <c r="A387" s="197" t="s">
        <v>464</v>
      </c>
      <c r="B387" s="197" t="s">
        <v>700</v>
      </c>
      <c r="C387" s="262">
        <v>5</v>
      </c>
      <c r="D387" s="197"/>
      <c r="E387" s="197" t="s">
        <v>1371</v>
      </c>
      <c r="F387" s="203">
        <v>5</v>
      </c>
      <c r="G387" s="662">
        <f t="shared" si="23"/>
        <v>3038.3141666666666</v>
      </c>
      <c r="H387" s="667" cm="1">
        <f t="array" ref="H387">IFERROR(INDEX([4]Comparison!$G$3:$G$312,MATCH(B387&amp;F387,[4]Comparison!$B$3:$B$312&amp;[4]Comparison!$E$3:$E$312,0)),"")</f>
        <v>36459.769999999997</v>
      </c>
      <c r="I387" s="662">
        <f>G387*VLOOKUP(B387,'3.2 Prices and Deflators'!$B$3:$BL$196,58,FALSE)</f>
        <v>5596.6533903279296</v>
      </c>
      <c r="J387" s="662">
        <f t="shared" ref="J387:J450" si="24">I387*12</f>
        <v>67159.840683935152</v>
      </c>
      <c r="K387" s="423">
        <f>VLOOKUP(B387,'[5]Salaries 2019 WF'!$B$4:$AA$188,26,FALSE)</f>
        <v>1</v>
      </c>
      <c r="L387" s="49"/>
      <c r="O387" s="655" cm="1">
        <f t="array" ref="O387">IFERROR(INDEX([6]Salaries!$P$2:$P$311,MATCH(1,(A387=[6]Salaries!$M$2:$M$311)*(F387=[6]Salaries!$O$2:$O$311),0)),"")</f>
        <v>36459.769999999997</v>
      </c>
    </row>
    <row r="388" spans="1:15" x14ac:dyDescent="0.25">
      <c r="A388" s="197" t="s">
        <v>465</v>
      </c>
      <c r="B388" s="197" t="s">
        <v>701</v>
      </c>
      <c r="C388" s="262">
        <v>1</v>
      </c>
      <c r="D388" s="197"/>
      <c r="E388" s="197" t="s">
        <v>1368</v>
      </c>
      <c r="F388" s="203">
        <v>1</v>
      </c>
      <c r="G388" s="662">
        <f t="shared" si="23"/>
        <v>1395.6358333333335</v>
      </c>
      <c r="H388" s="667" cm="1">
        <f t="array" ref="H388">IFERROR(INDEX([4]Comparison!$G$3:$G$312,MATCH(B388&amp;F388,[4]Comparison!$B$3:$B$312&amp;[4]Comparison!$E$3:$E$312,0)),"")</f>
        <v>16747.63</v>
      </c>
      <c r="I388" s="662">
        <f>G388*VLOOKUP(B388,'3.2 Prices and Deflators'!$B$3:$BL$196,58,FALSE)</f>
        <v>2659.8412653950741</v>
      </c>
      <c r="J388" s="662">
        <f t="shared" si="24"/>
        <v>31918.095184740887</v>
      </c>
      <c r="K388" s="423">
        <f>VLOOKUP(B388,'[5]Salaries 2019 WF'!$B$4:$AA$188,26,FALSE)</f>
        <v>1</v>
      </c>
      <c r="L388" s="49"/>
      <c r="O388" s="655" cm="1">
        <f t="array" ref="O388">IFERROR(INDEX([6]Salaries!$P$2:$P$311,MATCH(1,(A388=[6]Salaries!$M$2:$M$311)*(F388=[6]Salaries!$O$2:$O$311),0)),"")</f>
        <v>16747.63</v>
      </c>
    </row>
    <row r="389" spans="1:15" x14ac:dyDescent="0.25">
      <c r="A389" s="197" t="s">
        <v>465</v>
      </c>
      <c r="B389" s="197" t="s">
        <v>701</v>
      </c>
      <c r="C389" s="262">
        <v>2</v>
      </c>
      <c r="D389" s="197"/>
      <c r="E389" s="197" t="s">
        <v>1369</v>
      </c>
      <c r="F389" s="203">
        <v>2</v>
      </c>
      <c r="G389" s="662">
        <f t="shared" si="23"/>
        <v>1819.8433333333332</v>
      </c>
      <c r="H389" s="667" cm="1">
        <f t="array" ref="H389">IFERROR(INDEX([4]Comparison!$G$3:$G$312,MATCH(B389&amp;F389,[4]Comparison!$B$3:$B$312&amp;[4]Comparison!$E$3:$E$312,0)),"")</f>
        <v>21838.12</v>
      </c>
      <c r="I389" s="662">
        <f>G389*VLOOKUP(B389,'3.2 Prices and Deflators'!$B$3:$BL$196,58,FALSE)</f>
        <v>3468.3076193258071</v>
      </c>
      <c r="J389" s="662">
        <f t="shared" si="24"/>
        <v>41619.691431909683</v>
      </c>
      <c r="K389" s="423">
        <f>VLOOKUP(B389,'[5]Salaries 2019 WF'!$B$4:$AA$188,26,FALSE)</f>
        <v>1</v>
      </c>
      <c r="L389" s="49"/>
      <c r="O389" s="655" cm="1">
        <f t="array" ref="O389">IFERROR(INDEX([6]Salaries!$P$2:$P$311,MATCH(1,(A389=[6]Salaries!$M$2:$M$311)*(F389=[6]Salaries!$O$2:$O$311),0)),"")</f>
        <v>21838.12</v>
      </c>
    </row>
    <row r="390" spans="1:15" x14ac:dyDescent="0.25">
      <c r="A390" s="197" t="s">
        <v>465</v>
      </c>
      <c r="B390" s="197" t="s">
        <v>701</v>
      </c>
      <c r="C390" s="262">
        <v>3</v>
      </c>
      <c r="D390" s="197"/>
      <c r="E390" s="197" t="s">
        <v>1370</v>
      </c>
      <c r="F390" s="203">
        <v>3</v>
      </c>
      <c r="G390" s="662">
        <f t="shared" si="23"/>
        <v>2402.5974999999999</v>
      </c>
      <c r="H390" s="667" cm="1">
        <f t="array" ref="H390">IFERROR(INDEX([4]Comparison!$G$3:$G$312,MATCH(B390&amp;F390,[4]Comparison!$B$3:$B$312&amp;[4]Comparison!$E$3:$E$312,0)),"")</f>
        <v>28831.17</v>
      </c>
      <c r="I390" s="662">
        <f>G390*VLOOKUP(B390,'3.2 Prices and Deflators'!$B$3:$BL$196,58,FALSE)</f>
        <v>4578.9365836014103</v>
      </c>
      <c r="J390" s="662">
        <f t="shared" si="24"/>
        <v>54947.239003216921</v>
      </c>
      <c r="K390" s="423">
        <f>VLOOKUP(B390,'[5]Salaries 2019 WF'!$B$4:$AA$188,26,FALSE)</f>
        <v>1</v>
      </c>
      <c r="L390" s="49"/>
      <c r="O390" s="655" cm="1">
        <f t="array" ref="O390">IFERROR(INDEX([6]Salaries!$P$2:$P$311,MATCH(1,(A390=[6]Salaries!$M$2:$M$311)*(F390=[6]Salaries!$O$2:$O$311),0)),"")</f>
        <v>28831.17</v>
      </c>
    </row>
    <row r="391" spans="1:15" x14ac:dyDescent="0.25">
      <c r="A391" s="197" t="s">
        <v>465</v>
      </c>
      <c r="B391" s="197" t="s">
        <v>701</v>
      </c>
      <c r="C391" s="262">
        <v>4</v>
      </c>
      <c r="D391" s="197"/>
      <c r="E391" s="197" t="s">
        <v>1087</v>
      </c>
      <c r="F391" s="203">
        <v>4</v>
      </c>
      <c r="G391" s="662">
        <f t="shared" si="23"/>
        <v>3890.1608333333334</v>
      </c>
      <c r="H391" s="667" cm="1">
        <f t="array" ref="H391">IFERROR(INDEX([4]Comparison!$G$3:$G$312,MATCH(B391&amp;F391,[4]Comparison!$B$3:$B$312&amp;[4]Comparison!$E$3:$E$312,0)),"")</f>
        <v>46681.93</v>
      </c>
      <c r="I391" s="662">
        <f>G391*VLOOKUP(B391,'3.2 Prices and Deflators'!$B$3:$BL$196,58,FALSE)</f>
        <v>7413.9758140276717</v>
      </c>
      <c r="J391" s="662">
        <f t="shared" si="24"/>
        <v>88967.709768332061</v>
      </c>
      <c r="K391" s="423">
        <f>VLOOKUP(B391,'[5]Salaries 2019 WF'!$B$4:$AA$188,26,FALSE)</f>
        <v>1</v>
      </c>
      <c r="L391" s="49"/>
      <c r="O391" s="655" cm="1">
        <f t="array" ref="O391">IFERROR(INDEX([6]Salaries!$P$2:$P$311,MATCH(1,(A391=[6]Salaries!$M$2:$M$311)*(F391=[6]Salaries!$O$2:$O$311),0)),"")</f>
        <v>46681.93</v>
      </c>
    </row>
    <row r="392" spans="1:15" x14ac:dyDescent="0.25">
      <c r="A392" s="197" t="s">
        <v>465</v>
      </c>
      <c r="B392" s="197" t="s">
        <v>701</v>
      </c>
      <c r="C392" s="262">
        <v>5</v>
      </c>
      <c r="D392" s="197"/>
      <c r="E392" s="197" t="s">
        <v>1371</v>
      </c>
      <c r="F392" s="203">
        <v>5</v>
      </c>
      <c r="G392" s="662">
        <f t="shared" si="23"/>
        <v>5839.5308333333332</v>
      </c>
      <c r="H392" s="667" cm="1">
        <f t="array" ref="H392">IFERROR(INDEX([4]Comparison!$G$3:$G$312,MATCH(B392&amp;F392,[4]Comparison!$B$3:$B$312&amp;[4]Comparison!$E$3:$E$312,0)),"")</f>
        <v>70074.37</v>
      </c>
      <c r="I392" s="662">
        <f>G392*VLOOKUP(B392,'3.2 Prices and Deflators'!$B$3:$BL$196,58,FALSE)</f>
        <v>11129.13892727285</v>
      </c>
      <c r="J392" s="662">
        <f t="shared" si="24"/>
        <v>133549.66712727421</v>
      </c>
      <c r="K392" s="423">
        <f>VLOOKUP(B392,'[5]Salaries 2019 WF'!$B$4:$AA$188,26,FALSE)</f>
        <v>1</v>
      </c>
      <c r="L392" s="49"/>
      <c r="O392" s="655" cm="1">
        <f t="array" ref="O392">IFERROR(INDEX([6]Salaries!$P$2:$P$311,MATCH(1,(A392=[6]Salaries!$M$2:$M$311)*(F392=[6]Salaries!$O$2:$O$311),0)),"")</f>
        <v>70074.37</v>
      </c>
    </row>
    <row r="393" spans="1:15" hidden="1" x14ac:dyDescent="0.25">
      <c r="A393" s="197" t="s">
        <v>466</v>
      </c>
      <c r="B393" s="197" t="s">
        <v>702</v>
      </c>
      <c r="C393" s="262">
        <v>1</v>
      </c>
      <c r="D393" s="197"/>
      <c r="E393" s="197" t="s">
        <v>1368</v>
      </c>
      <c r="F393" s="203">
        <v>1</v>
      </c>
      <c r="G393" s="662"/>
      <c r="H393" s="667" t="str" cm="1">
        <f t="array" ref="H393">IFERROR(INDEX([4]Comparison!$G$3:$G$312,MATCH(B393&amp;F393,[4]Comparison!$B$3:$B$312&amp;[4]Comparison!$E$3:$E$312,0)),"")</f>
        <v/>
      </c>
      <c r="I393" s="662">
        <f>G393*VLOOKUP(B393,'3.2 Prices and Deflators'!$B$3:$BL$196,58,FALSE)</f>
        <v>0</v>
      </c>
      <c r="J393" s="662">
        <f t="shared" si="24"/>
        <v>0</v>
      </c>
      <c r="K393" s="423">
        <f>VLOOKUP(B393,'[5]Salaries 2019 WF'!$B$4:$AA$188,26,FALSE)</f>
        <v>0</v>
      </c>
      <c r="L393" s="49"/>
      <c r="O393" s="655" t="str" cm="1">
        <f t="array" ref="O393">IFERROR(INDEX([6]Salaries!$P$2:$P$311,MATCH(1,(A393=[6]Salaries!$M$2:$M$311)*(F393=[6]Salaries!$O$2:$O$311),0)),"")</f>
        <v/>
      </c>
    </row>
    <row r="394" spans="1:15" hidden="1" x14ac:dyDescent="0.25">
      <c r="A394" s="197" t="s">
        <v>466</v>
      </c>
      <c r="B394" s="197" t="s">
        <v>702</v>
      </c>
      <c r="C394" s="262">
        <v>2</v>
      </c>
      <c r="D394" s="197"/>
      <c r="E394" s="197" t="s">
        <v>1369</v>
      </c>
      <c r="F394" s="203">
        <v>2</v>
      </c>
      <c r="G394" s="662"/>
      <c r="H394" s="667" t="str" cm="1">
        <f t="array" ref="H394">IFERROR(INDEX([4]Comparison!$G$3:$G$312,MATCH(B394&amp;F394,[4]Comparison!$B$3:$B$312&amp;[4]Comparison!$E$3:$E$312,0)),"")</f>
        <v/>
      </c>
      <c r="I394" s="662">
        <f>G394*VLOOKUP(B394,'3.2 Prices and Deflators'!$B$3:$BL$196,58,FALSE)</f>
        <v>0</v>
      </c>
      <c r="J394" s="662">
        <f t="shared" si="24"/>
        <v>0</v>
      </c>
      <c r="K394" s="423">
        <f>VLOOKUP(B394,'[5]Salaries 2019 WF'!$B$4:$AA$188,26,FALSE)</f>
        <v>0</v>
      </c>
      <c r="L394" s="49"/>
      <c r="O394" s="655" t="str" cm="1">
        <f t="array" ref="O394">IFERROR(INDEX([6]Salaries!$P$2:$P$311,MATCH(1,(A394=[6]Salaries!$M$2:$M$311)*(F394=[6]Salaries!$O$2:$O$311),0)),"")</f>
        <v/>
      </c>
    </row>
    <row r="395" spans="1:15" hidden="1" x14ac:dyDescent="0.25">
      <c r="A395" s="197" t="s">
        <v>466</v>
      </c>
      <c r="B395" s="197" t="s">
        <v>702</v>
      </c>
      <c r="C395" s="262">
        <v>3</v>
      </c>
      <c r="D395" s="197"/>
      <c r="E395" s="197" t="s">
        <v>1370</v>
      </c>
      <c r="F395" s="203">
        <v>3</v>
      </c>
      <c r="G395" s="662"/>
      <c r="H395" s="667" t="str" cm="1">
        <f t="array" ref="H395">IFERROR(INDEX([4]Comparison!$G$3:$G$312,MATCH(B395&amp;F395,[4]Comparison!$B$3:$B$312&amp;[4]Comparison!$E$3:$E$312,0)),"")</f>
        <v/>
      </c>
      <c r="I395" s="662">
        <f>G395*VLOOKUP(B395,'3.2 Prices and Deflators'!$B$3:$BL$196,58,FALSE)</f>
        <v>0</v>
      </c>
      <c r="J395" s="662">
        <f t="shared" si="24"/>
        <v>0</v>
      </c>
      <c r="K395" s="423">
        <f>VLOOKUP(B395,'[5]Salaries 2019 WF'!$B$4:$AA$188,26,FALSE)</f>
        <v>0</v>
      </c>
      <c r="L395" s="49"/>
      <c r="O395" s="655" t="str" cm="1">
        <f t="array" ref="O395">IFERROR(INDEX([6]Salaries!$P$2:$P$311,MATCH(1,(A395=[6]Salaries!$M$2:$M$311)*(F395=[6]Salaries!$O$2:$O$311),0)),"")</f>
        <v/>
      </c>
    </row>
    <row r="396" spans="1:15" hidden="1" x14ac:dyDescent="0.25">
      <c r="A396" s="197" t="s">
        <v>466</v>
      </c>
      <c r="B396" s="197" t="s">
        <v>702</v>
      </c>
      <c r="C396" s="262">
        <v>4</v>
      </c>
      <c r="D396" s="197"/>
      <c r="E396" s="197" t="s">
        <v>1087</v>
      </c>
      <c r="F396" s="203">
        <v>4</v>
      </c>
      <c r="G396" s="662"/>
      <c r="H396" s="667" t="str" cm="1">
        <f t="array" ref="H396">IFERROR(INDEX([4]Comparison!$G$3:$G$312,MATCH(B396&amp;F396,[4]Comparison!$B$3:$B$312&amp;[4]Comparison!$E$3:$E$312,0)),"")</f>
        <v/>
      </c>
      <c r="I396" s="662">
        <f>G396*VLOOKUP(B396,'3.2 Prices and Deflators'!$B$3:$BL$196,58,FALSE)</f>
        <v>0</v>
      </c>
      <c r="J396" s="662">
        <f t="shared" si="24"/>
        <v>0</v>
      </c>
      <c r="K396" s="423">
        <f>VLOOKUP(B396,'[5]Salaries 2019 WF'!$B$4:$AA$188,26,FALSE)</f>
        <v>0</v>
      </c>
      <c r="L396" s="49"/>
      <c r="O396" s="655" t="str" cm="1">
        <f t="array" ref="O396">IFERROR(INDEX([6]Salaries!$P$2:$P$311,MATCH(1,(A396=[6]Salaries!$M$2:$M$311)*(F396=[6]Salaries!$O$2:$O$311),0)),"")</f>
        <v/>
      </c>
    </row>
    <row r="397" spans="1:15" hidden="1" x14ac:dyDescent="0.25">
      <c r="A397" s="197" t="s">
        <v>466</v>
      </c>
      <c r="B397" s="197" t="s">
        <v>702</v>
      </c>
      <c r="C397" s="262">
        <v>5</v>
      </c>
      <c r="D397" s="197"/>
      <c r="E397" s="197" t="s">
        <v>1371</v>
      </c>
      <c r="F397" s="203">
        <v>5</v>
      </c>
      <c r="G397" s="662"/>
      <c r="H397" s="667" t="str" cm="1">
        <f t="array" ref="H397">IFERROR(INDEX([4]Comparison!$G$3:$G$312,MATCH(B397&amp;F397,[4]Comparison!$B$3:$B$312&amp;[4]Comparison!$E$3:$E$312,0)),"")</f>
        <v/>
      </c>
      <c r="I397" s="662">
        <f>G397*VLOOKUP(B397,'3.2 Prices and Deflators'!$B$3:$BL$196,58,FALSE)</f>
        <v>0</v>
      </c>
      <c r="J397" s="662">
        <f t="shared" si="24"/>
        <v>0</v>
      </c>
      <c r="K397" s="423">
        <f>VLOOKUP(B397,'[5]Salaries 2019 WF'!$B$4:$AA$188,26,FALSE)</f>
        <v>0</v>
      </c>
      <c r="L397" s="49"/>
      <c r="O397" s="655" t="str" cm="1">
        <f t="array" ref="O397">IFERROR(INDEX([6]Salaries!$P$2:$P$311,MATCH(1,(A397=[6]Salaries!$M$2:$M$311)*(F397=[6]Salaries!$O$2:$O$311),0)),"")</f>
        <v/>
      </c>
    </row>
    <row r="398" spans="1:15" hidden="1" x14ac:dyDescent="0.25">
      <c r="A398" s="197" t="s">
        <v>467</v>
      </c>
      <c r="B398" s="197" t="s">
        <v>703</v>
      </c>
      <c r="C398" s="262">
        <v>1</v>
      </c>
      <c r="D398" s="197"/>
      <c r="E398" s="197" t="s">
        <v>1368</v>
      </c>
      <c r="F398" s="203">
        <v>1</v>
      </c>
      <c r="G398" s="662"/>
      <c r="H398" s="667" t="str" cm="1">
        <f t="array" ref="H398">IFERROR(INDEX([4]Comparison!$G$3:$G$312,MATCH(B398&amp;F398,[4]Comparison!$B$3:$B$312&amp;[4]Comparison!$E$3:$E$312,0)),"")</f>
        <v/>
      </c>
      <c r="I398" s="662">
        <f>G398*VLOOKUP(B398,'3.2 Prices and Deflators'!$B$3:$BL$196,58,FALSE)</f>
        <v>0</v>
      </c>
      <c r="J398" s="662">
        <f t="shared" si="24"/>
        <v>0</v>
      </c>
      <c r="K398" s="423">
        <f>VLOOKUP(B398,'[5]Salaries 2019 WF'!$B$4:$AA$188,26,FALSE)</f>
        <v>0</v>
      </c>
      <c r="L398" s="49"/>
      <c r="O398" s="655" t="str" cm="1">
        <f t="array" ref="O398">IFERROR(INDEX([6]Salaries!$P$2:$P$311,MATCH(1,(A398=[6]Salaries!$M$2:$M$311)*(F398=[6]Salaries!$O$2:$O$311),0)),"")</f>
        <v/>
      </c>
    </row>
    <row r="399" spans="1:15" hidden="1" x14ac:dyDescent="0.25">
      <c r="A399" s="197" t="s">
        <v>467</v>
      </c>
      <c r="B399" s="197" t="s">
        <v>703</v>
      </c>
      <c r="C399" s="262">
        <v>2</v>
      </c>
      <c r="D399" s="197"/>
      <c r="E399" s="197" t="s">
        <v>1369</v>
      </c>
      <c r="F399" s="203">
        <v>2</v>
      </c>
      <c r="G399" s="662"/>
      <c r="H399" s="667" t="str" cm="1">
        <f t="array" ref="H399">IFERROR(INDEX([4]Comparison!$G$3:$G$312,MATCH(B399&amp;F399,[4]Comparison!$B$3:$B$312&amp;[4]Comparison!$E$3:$E$312,0)),"")</f>
        <v/>
      </c>
      <c r="I399" s="662">
        <f>G399*VLOOKUP(B399,'3.2 Prices and Deflators'!$B$3:$BL$196,58,FALSE)</f>
        <v>0</v>
      </c>
      <c r="J399" s="662">
        <f t="shared" si="24"/>
        <v>0</v>
      </c>
      <c r="K399" s="423">
        <f>VLOOKUP(B399,'[5]Salaries 2019 WF'!$B$4:$AA$188,26,FALSE)</f>
        <v>0</v>
      </c>
      <c r="L399" s="49"/>
      <c r="O399" s="655" t="str" cm="1">
        <f t="array" ref="O399">IFERROR(INDEX([6]Salaries!$P$2:$P$311,MATCH(1,(A399=[6]Salaries!$M$2:$M$311)*(F399=[6]Salaries!$O$2:$O$311),0)),"")</f>
        <v/>
      </c>
    </row>
    <row r="400" spans="1:15" hidden="1" x14ac:dyDescent="0.25">
      <c r="A400" s="197" t="s">
        <v>467</v>
      </c>
      <c r="B400" s="197" t="s">
        <v>703</v>
      </c>
      <c r="C400" s="262">
        <v>3</v>
      </c>
      <c r="D400" s="197"/>
      <c r="E400" s="197" t="s">
        <v>1370</v>
      </c>
      <c r="F400" s="203">
        <v>3</v>
      </c>
      <c r="G400" s="662"/>
      <c r="H400" s="667" t="str" cm="1">
        <f t="array" ref="H400">IFERROR(INDEX([4]Comparison!$G$3:$G$312,MATCH(B400&amp;F400,[4]Comparison!$B$3:$B$312&amp;[4]Comparison!$E$3:$E$312,0)),"")</f>
        <v/>
      </c>
      <c r="I400" s="662">
        <f>G400*VLOOKUP(B400,'3.2 Prices and Deflators'!$B$3:$BL$196,58,FALSE)</f>
        <v>0</v>
      </c>
      <c r="J400" s="662">
        <f t="shared" si="24"/>
        <v>0</v>
      </c>
      <c r="K400" s="423">
        <f>VLOOKUP(B400,'[5]Salaries 2019 WF'!$B$4:$AA$188,26,FALSE)</f>
        <v>0</v>
      </c>
      <c r="L400" s="49"/>
      <c r="O400" s="655" t="str" cm="1">
        <f t="array" ref="O400">IFERROR(INDEX([6]Salaries!$P$2:$P$311,MATCH(1,(A400=[6]Salaries!$M$2:$M$311)*(F400=[6]Salaries!$O$2:$O$311),0)),"")</f>
        <v/>
      </c>
    </row>
    <row r="401" spans="1:15" hidden="1" x14ac:dyDescent="0.25">
      <c r="A401" s="197" t="s">
        <v>467</v>
      </c>
      <c r="B401" s="197" t="s">
        <v>703</v>
      </c>
      <c r="C401" s="262">
        <v>4</v>
      </c>
      <c r="D401" s="197"/>
      <c r="E401" s="197" t="s">
        <v>1087</v>
      </c>
      <c r="F401" s="203">
        <v>4</v>
      </c>
      <c r="G401" s="662"/>
      <c r="H401" s="667" t="str" cm="1">
        <f t="array" ref="H401">IFERROR(INDEX([4]Comparison!$G$3:$G$312,MATCH(B401&amp;F401,[4]Comparison!$B$3:$B$312&amp;[4]Comparison!$E$3:$E$312,0)),"")</f>
        <v/>
      </c>
      <c r="I401" s="662">
        <f>G401*VLOOKUP(B401,'3.2 Prices and Deflators'!$B$3:$BL$196,58,FALSE)</f>
        <v>0</v>
      </c>
      <c r="J401" s="662">
        <f t="shared" si="24"/>
        <v>0</v>
      </c>
      <c r="K401" s="423">
        <f>VLOOKUP(B401,'[5]Salaries 2019 WF'!$B$4:$AA$188,26,FALSE)</f>
        <v>0</v>
      </c>
      <c r="L401" s="49"/>
      <c r="O401" s="655" t="str" cm="1">
        <f t="array" ref="O401">IFERROR(INDEX([6]Salaries!$P$2:$P$311,MATCH(1,(A401=[6]Salaries!$M$2:$M$311)*(F401=[6]Salaries!$O$2:$O$311),0)),"")</f>
        <v/>
      </c>
    </row>
    <row r="402" spans="1:15" hidden="1" x14ac:dyDescent="0.25">
      <c r="A402" s="197" t="s">
        <v>467</v>
      </c>
      <c r="B402" s="197" t="s">
        <v>703</v>
      </c>
      <c r="C402" s="262">
        <v>5</v>
      </c>
      <c r="D402" s="197"/>
      <c r="E402" s="197" t="s">
        <v>1371</v>
      </c>
      <c r="F402" s="203">
        <v>5</v>
      </c>
      <c r="G402" s="662"/>
      <c r="H402" s="667" t="str" cm="1">
        <f t="array" ref="H402">IFERROR(INDEX([4]Comparison!$G$3:$G$312,MATCH(B402&amp;F402,[4]Comparison!$B$3:$B$312&amp;[4]Comparison!$E$3:$E$312,0)),"")</f>
        <v/>
      </c>
      <c r="I402" s="662">
        <f>G402*VLOOKUP(B402,'3.2 Prices and Deflators'!$B$3:$BL$196,58,FALSE)</f>
        <v>0</v>
      </c>
      <c r="J402" s="662">
        <f t="shared" si="24"/>
        <v>0</v>
      </c>
      <c r="K402" s="423">
        <f>VLOOKUP(B402,'[5]Salaries 2019 WF'!$B$4:$AA$188,26,FALSE)</f>
        <v>0</v>
      </c>
      <c r="L402" s="49"/>
      <c r="O402" s="655" t="str" cm="1">
        <f t="array" ref="O402">IFERROR(INDEX([6]Salaries!$P$2:$P$311,MATCH(1,(A402=[6]Salaries!$M$2:$M$311)*(F402=[6]Salaries!$O$2:$O$311),0)),"")</f>
        <v/>
      </c>
    </row>
    <row r="403" spans="1:15" hidden="1" x14ac:dyDescent="0.25">
      <c r="A403" s="197" t="s">
        <v>468</v>
      </c>
      <c r="B403" s="197" t="s">
        <v>704</v>
      </c>
      <c r="C403" s="262">
        <v>1</v>
      </c>
      <c r="D403" s="197"/>
      <c r="E403" s="197" t="s">
        <v>1368</v>
      </c>
      <c r="F403" s="203">
        <v>1</v>
      </c>
      <c r="G403" s="662"/>
      <c r="H403" s="667" t="str" cm="1">
        <f t="array" ref="H403">IFERROR(INDEX([4]Comparison!$G$3:$G$312,MATCH(B403&amp;F403,[4]Comparison!$B$3:$B$312&amp;[4]Comparison!$E$3:$E$312,0)),"")</f>
        <v/>
      </c>
      <c r="I403" s="662">
        <f>G403*VLOOKUP(B403,'3.2 Prices and Deflators'!$B$3:$BL$196,58,FALSE)</f>
        <v>0</v>
      </c>
      <c r="J403" s="662">
        <f t="shared" si="24"/>
        <v>0</v>
      </c>
      <c r="K403" s="423">
        <f>VLOOKUP(B403,'[5]Salaries 2019 WF'!$B$4:$AA$188,26,FALSE)</f>
        <v>0</v>
      </c>
      <c r="L403" s="49"/>
      <c r="O403" s="655" t="str" cm="1">
        <f t="array" ref="O403">IFERROR(INDEX([6]Salaries!$P$2:$P$311,MATCH(1,(A403=[6]Salaries!$M$2:$M$311)*(F403=[6]Salaries!$O$2:$O$311),0)),"")</f>
        <v/>
      </c>
    </row>
    <row r="404" spans="1:15" hidden="1" x14ac:dyDescent="0.25">
      <c r="A404" s="197" t="s">
        <v>468</v>
      </c>
      <c r="B404" s="197" t="s">
        <v>704</v>
      </c>
      <c r="C404" s="262">
        <v>2</v>
      </c>
      <c r="D404" s="197"/>
      <c r="E404" s="197" t="s">
        <v>1369</v>
      </c>
      <c r="F404" s="203">
        <v>2</v>
      </c>
      <c r="G404" s="662"/>
      <c r="H404" s="667" t="str" cm="1">
        <f t="array" ref="H404">IFERROR(INDEX([4]Comparison!$G$3:$G$312,MATCH(B404&amp;F404,[4]Comparison!$B$3:$B$312&amp;[4]Comparison!$E$3:$E$312,0)),"")</f>
        <v/>
      </c>
      <c r="I404" s="662">
        <f>G404*VLOOKUP(B404,'3.2 Prices and Deflators'!$B$3:$BL$196,58,FALSE)</f>
        <v>0</v>
      </c>
      <c r="J404" s="662">
        <f t="shared" si="24"/>
        <v>0</v>
      </c>
      <c r="K404" s="423">
        <f>VLOOKUP(B404,'[5]Salaries 2019 WF'!$B$4:$AA$188,26,FALSE)</f>
        <v>0</v>
      </c>
      <c r="L404" s="49"/>
      <c r="O404" s="655" t="str" cm="1">
        <f t="array" ref="O404">IFERROR(INDEX([6]Salaries!$P$2:$P$311,MATCH(1,(A404=[6]Salaries!$M$2:$M$311)*(F404=[6]Salaries!$O$2:$O$311),0)),"")</f>
        <v/>
      </c>
    </row>
    <row r="405" spans="1:15" hidden="1" x14ac:dyDescent="0.25">
      <c r="A405" s="197" t="s">
        <v>468</v>
      </c>
      <c r="B405" s="197" t="s">
        <v>704</v>
      </c>
      <c r="C405" s="262">
        <v>3</v>
      </c>
      <c r="D405" s="197"/>
      <c r="E405" s="197" t="s">
        <v>1370</v>
      </c>
      <c r="F405" s="203">
        <v>3</v>
      </c>
      <c r="G405" s="662"/>
      <c r="H405" s="667" t="str" cm="1">
        <f t="array" ref="H405">IFERROR(INDEX([4]Comparison!$G$3:$G$312,MATCH(B405&amp;F405,[4]Comparison!$B$3:$B$312&amp;[4]Comparison!$E$3:$E$312,0)),"")</f>
        <v/>
      </c>
      <c r="I405" s="662">
        <f>G405*VLOOKUP(B405,'3.2 Prices and Deflators'!$B$3:$BL$196,58,FALSE)</f>
        <v>0</v>
      </c>
      <c r="J405" s="662">
        <f t="shared" si="24"/>
        <v>0</v>
      </c>
      <c r="K405" s="423">
        <f>VLOOKUP(B405,'[5]Salaries 2019 WF'!$B$4:$AA$188,26,FALSE)</f>
        <v>0</v>
      </c>
      <c r="L405" s="49"/>
      <c r="O405" s="655" t="str" cm="1">
        <f t="array" ref="O405">IFERROR(INDEX([6]Salaries!$P$2:$P$311,MATCH(1,(A405=[6]Salaries!$M$2:$M$311)*(F405=[6]Salaries!$O$2:$O$311),0)),"")</f>
        <v/>
      </c>
    </row>
    <row r="406" spans="1:15" hidden="1" x14ac:dyDescent="0.25">
      <c r="A406" s="197" t="s">
        <v>468</v>
      </c>
      <c r="B406" s="197" t="s">
        <v>704</v>
      </c>
      <c r="C406" s="262">
        <v>4</v>
      </c>
      <c r="D406" s="197"/>
      <c r="E406" s="197" t="s">
        <v>1087</v>
      </c>
      <c r="F406" s="203">
        <v>4</v>
      </c>
      <c r="G406" s="662"/>
      <c r="H406" s="667" t="str" cm="1">
        <f t="array" ref="H406">IFERROR(INDEX([4]Comparison!$G$3:$G$312,MATCH(B406&amp;F406,[4]Comparison!$B$3:$B$312&amp;[4]Comparison!$E$3:$E$312,0)),"")</f>
        <v/>
      </c>
      <c r="I406" s="662">
        <f>G406*VLOOKUP(B406,'3.2 Prices and Deflators'!$B$3:$BL$196,58,FALSE)</f>
        <v>0</v>
      </c>
      <c r="J406" s="662">
        <f t="shared" si="24"/>
        <v>0</v>
      </c>
      <c r="K406" s="423">
        <f>VLOOKUP(B406,'[5]Salaries 2019 WF'!$B$4:$AA$188,26,FALSE)</f>
        <v>0</v>
      </c>
      <c r="L406" s="49"/>
      <c r="O406" s="655" t="str" cm="1">
        <f t="array" ref="O406">IFERROR(INDEX([6]Salaries!$P$2:$P$311,MATCH(1,(A406=[6]Salaries!$M$2:$M$311)*(F406=[6]Salaries!$O$2:$O$311),0)),"")</f>
        <v/>
      </c>
    </row>
    <row r="407" spans="1:15" hidden="1" x14ac:dyDescent="0.25">
      <c r="A407" s="197" t="s">
        <v>468</v>
      </c>
      <c r="B407" s="197" t="s">
        <v>704</v>
      </c>
      <c r="C407" s="262">
        <v>5</v>
      </c>
      <c r="D407" s="197"/>
      <c r="E407" s="197" t="s">
        <v>1371</v>
      </c>
      <c r="F407" s="203">
        <v>5</v>
      </c>
      <c r="G407" s="662"/>
      <c r="H407" s="667" t="str" cm="1">
        <f t="array" ref="H407">IFERROR(INDEX([4]Comparison!$G$3:$G$312,MATCH(B407&amp;F407,[4]Comparison!$B$3:$B$312&amp;[4]Comparison!$E$3:$E$312,0)),"")</f>
        <v/>
      </c>
      <c r="I407" s="662">
        <f>G407*VLOOKUP(B407,'3.2 Prices and Deflators'!$B$3:$BL$196,58,FALSE)</f>
        <v>0</v>
      </c>
      <c r="J407" s="662">
        <f t="shared" si="24"/>
        <v>0</v>
      </c>
      <c r="K407" s="423">
        <f>VLOOKUP(B407,'[5]Salaries 2019 WF'!$B$4:$AA$188,26,FALSE)</f>
        <v>0</v>
      </c>
      <c r="L407" s="49"/>
      <c r="O407" s="655" t="str" cm="1">
        <f t="array" ref="O407">IFERROR(INDEX([6]Salaries!$P$2:$P$311,MATCH(1,(A407=[6]Salaries!$M$2:$M$311)*(F407=[6]Salaries!$O$2:$O$311),0)),"")</f>
        <v/>
      </c>
    </row>
    <row r="408" spans="1:15" hidden="1" x14ac:dyDescent="0.25">
      <c r="A408" s="197" t="s">
        <v>469</v>
      </c>
      <c r="B408" s="197" t="s">
        <v>705</v>
      </c>
      <c r="C408" s="262">
        <v>1</v>
      </c>
      <c r="D408" s="197"/>
      <c r="E408" s="197" t="s">
        <v>1368</v>
      </c>
      <c r="F408" s="203">
        <v>1</v>
      </c>
      <c r="G408" s="662"/>
      <c r="H408" s="667" t="str" cm="1">
        <f t="array" ref="H408">IFERROR(INDEX([4]Comparison!$G$3:$G$312,MATCH(B408&amp;F408,[4]Comparison!$B$3:$B$312&amp;[4]Comparison!$E$3:$E$312,0)),"")</f>
        <v/>
      </c>
      <c r="I408" s="662">
        <f>G408*VLOOKUP(B408,'3.2 Prices and Deflators'!$B$3:$BL$196,58,FALSE)</f>
        <v>0</v>
      </c>
      <c r="J408" s="662">
        <f t="shared" si="24"/>
        <v>0</v>
      </c>
      <c r="K408" s="423">
        <f>VLOOKUP(B408,'[5]Salaries 2019 WF'!$B$4:$AA$188,26,FALSE)</f>
        <v>0</v>
      </c>
      <c r="L408" s="49"/>
      <c r="O408" s="655" t="str" cm="1">
        <f t="array" ref="O408">IFERROR(INDEX([6]Salaries!$P$2:$P$311,MATCH(1,(A408=[6]Salaries!$M$2:$M$311)*(F408=[6]Salaries!$O$2:$O$311),0)),"")</f>
        <v/>
      </c>
    </row>
    <row r="409" spans="1:15" hidden="1" x14ac:dyDescent="0.25">
      <c r="A409" s="197" t="s">
        <v>469</v>
      </c>
      <c r="B409" s="197" t="s">
        <v>705</v>
      </c>
      <c r="C409" s="262">
        <v>2</v>
      </c>
      <c r="D409" s="197"/>
      <c r="E409" s="197" t="s">
        <v>1369</v>
      </c>
      <c r="F409" s="203">
        <v>2</v>
      </c>
      <c r="G409" s="662"/>
      <c r="H409" s="667" t="str" cm="1">
        <f t="array" ref="H409">IFERROR(INDEX([4]Comparison!$G$3:$G$312,MATCH(B409&amp;F409,[4]Comparison!$B$3:$B$312&amp;[4]Comparison!$E$3:$E$312,0)),"")</f>
        <v/>
      </c>
      <c r="I409" s="662">
        <f>G409*VLOOKUP(B409,'3.2 Prices and Deflators'!$B$3:$BL$196,58,FALSE)</f>
        <v>0</v>
      </c>
      <c r="J409" s="662">
        <f t="shared" si="24"/>
        <v>0</v>
      </c>
      <c r="K409" s="423">
        <f>VLOOKUP(B409,'[5]Salaries 2019 WF'!$B$4:$AA$188,26,FALSE)</f>
        <v>0</v>
      </c>
      <c r="L409" s="49"/>
      <c r="O409" s="655" t="str" cm="1">
        <f t="array" ref="O409">IFERROR(INDEX([6]Salaries!$P$2:$P$311,MATCH(1,(A409=[6]Salaries!$M$2:$M$311)*(F409=[6]Salaries!$O$2:$O$311),0)),"")</f>
        <v/>
      </c>
    </row>
    <row r="410" spans="1:15" hidden="1" x14ac:dyDescent="0.25">
      <c r="A410" s="197" t="s">
        <v>469</v>
      </c>
      <c r="B410" s="197" t="s">
        <v>705</v>
      </c>
      <c r="C410" s="262">
        <v>3</v>
      </c>
      <c r="D410" s="197"/>
      <c r="E410" s="197" t="s">
        <v>1370</v>
      </c>
      <c r="F410" s="203">
        <v>3</v>
      </c>
      <c r="G410" s="662"/>
      <c r="H410" s="667" t="str" cm="1">
        <f t="array" ref="H410">IFERROR(INDEX([4]Comparison!$G$3:$G$312,MATCH(B410&amp;F410,[4]Comparison!$B$3:$B$312&amp;[4]Comparison!$E$3:$E$312,0)),"")</f>
        <v/>
      </c>
      <c r="I410" s="662">
        <f>G410*VLOOKUP(B410,'3.2 Prices and Deflators'!$B$3:$BL$196,58,FALSE)</f>
        <v>0</v>
      </c>
      <c r="J410" s="662">
        <f t="shared" si="24"/>
        <v>0</v>
      </c>
      <c r="K410" s="423">
        <f>VLOOKUP(B410,'[5]Salaries 2019 WF'!$B$4:$AA$188,26,FALSE)</f>
        <v>0</v>
      </c>
      <c r="L410" s="49"/>
      <c r="O410" s="655" t="str" cm="1">
        <f t="array" ref="O410">IFERROR(INDEX([6]Salaries!$P$2:$P$311,MATCH(1,(A410=[6]Salaries!$M$2:$M$311)*(F410=[6]Salaries!$O$2:$O$311),0)),"")</f>
        <v/>
      </c>
    </row>
    <row r="411" spans="1:15" hidden="1" x14ac:dyDescent="0.25">
      <c r="A411" s="197" t="s">
        <v>469</v>
      </c>
      <c r="B411" s="197" t="s">
        <v>705</v>
      </c>
      <c r="C411" s="262">
        <v>4</v>
      </c>
      <c r="D411" s="197"/>
      <c r="E411" s="197" t="s">
        <v>1087</v>
      </c>
      <c r="F411" s="203">
        <v>4</v>
      </c>
      <c r="G411" s="662"/>
      <c r="H411" s="667" t="str" cm="1">
        <f t="array" ref="H411">IFERROR(INDEX([4]Comparison!$G$3:$G$312,MATCH(B411&amp;F411,[4]Comparison!$B$3:$B$312&amp;[4]Comparison!$E$3:$E$312,0)),"")</f>
        <v/>
      </c>
      <c r="I411" s="662">
        <f>G411*VLOOKUP(B411,'3.2 Prices and Deflators'!$B$3:$BL$196,58,FALSE)</f>
        <v>0</v>
      </c>
      <c r="J411" s="662">
        <f t="shared" si="24"/>
        <v>0</v>
      </c>
      <c r="K411" s="423">
        <f>VLOOKUP(B411,'[5]Salaries 2019 WF'!$B$4:$AA$188,26,FALSE)</f>
        <v>0</v>
      </c>
      <c r="L411" s="49"/>
      <c r="O411" s="655" t="str" cm="1">
        <f t="array" ref="O411">IFERROR(INDEX([6]Salaries!$P$2:$P$311,MATCH(1,(A411=[6]Salaries!$M$2:$M$311)*(F411=[6]Salaries!$O$2:$O$311),0)),"")</f>
        <v/>
      </c>
    </row>
    <row r="412" spans="1:15" hidden="1" x14ac:dyDescent="0.25">
      <c r="A412" s="197" t="s">
        <v>469</v>
      </c>
      <c r="B412" s="197" t="s">
        <v>705</v>
      </c>
      <c r="C412" s="262">
        <v>5</v>
      </c>
      <c r="D412" s="197"/>
      <c r="E412" s="197" t="s">
        <v>1371</v>
      </c>
      <c r="F412" s="203">
        <v>5</v>
      </c>
      <c r="G412" s="662"/>
      <c r="H412" s="667" t="str" cm="1">
        <f t="array" ref="H412">IFERROR(INDEX([4]Comparison!$G$3:$G$312,MATCH(B412&amp;F412,[4]Comparison!$B$3:$B$312&amp;[4]Comparison!$E$3:$E$312,0)),"")</f>
        <v/>
      </c>
      <c r="I412" s="662">
        <f>G412*VLOOKUP(B412,'3.2 Prices and Deflators'!$B$3:$BL$196,58,FALSE)</f>
        <v>0</v>
      </c>
      <c r="J412" s="662">
        <f t="shared" si="24"/>
        <v>0</v>
      </c>
      <c r="K412" s="423">
        <f>VLOOKUP(B412,'[5]Salaries 2019 WF'!$B$4:$AA$188,26,FALSE)</f>
        <v>0</v>
      </c>
      <c r="L412" s="49"/>
      <c r="O412" s="655" t="str" cm="1">
        <f t="array" ref="O412">IFERROR(INDEX([6]Salaries!$P$2:$P$311,MATCH(1,(A412=[6]Salaries!$M$2:$M$311)*(F412=[6]Salaries!$O$2:$O$311),0)),"")</f>
        <v/>
      </c>
    </row>
    <row r="413" spans="1:15" hidden="1" x14ac:dyDescent="0.25">
      <c r="A413" s="197" t="s">
        <v>470</v>
      </c>
      <c r="B413" s="197" t="s">
        <v>706</v>
      </c>
      <c r="C413" s="262">
        <v>1</v>
      </c>
      <c r="D413" s="197"/>
      <c r="E413" s="197" t="s">
        <v>1368</v>
      </c>
      <c r="F413" s="203">
        <v>1</v>
      </c>
      <c r="G413" s="662"/>
      <c r="H413" s="667" t="str" cm="1">
        <f t="array" ref="H413">IFERROR(INDEX([4]Comparison!$G$3:$G$312,MATCH(B413&amp;F413,[4]Comparison!$B$3:$B$312&amp;[4]Comparison!$E$3:$E$312,0)),"")</f>
        <v/>
      </c>
      <c r="I413" s="662">
        <f>G413*VLOOKUP(B413,'3.2 Prices and Deflators'!$B$3:$BL$196,58,FALSE)</f>
        <v>0</v>
      </c>
      <c r="J413" s="662">
        <f t="shared" si="24"/>
        <v>0</v>
      </c>
      <c r="K413" s="423">
        <f>VLOOKUP(B413,'[5]Salaries 2019 WF'!$B$4:$AA$188,26,FALSE)</f>
        <v>0</v>
      </c>
      <c r="L413" s="49"/>
      <c r="O413" s="655" t="str" cm="1">
        <f t="array" ref="O413">IFERROR(INDEX([6]Salaries!$P$2:$P$311,MATCH(1,(A413=[6]Salaries!$M$2:$M$311)*(F413=[6]Salaries!$O$2:$O$311),0)),"")</f>
        <v/>
      </c>
    </row>
    <row r="414" spans="1:15" hidden="1" x14ac:dyDescent="0.25">
      <c r="A414" s="197" t="s">
        <v>470</v>
      </c>
      <c r="B414" s="197" t="s">
        <v>706</v>
      </c>
      <c r="C414" s="262">
        <v>2</v>
      </c>
      <c r="D414" s="197"/>
      <c r="E414" s="197" t="s">
        <v>1369</v>
      </c>
      <c r="F414" s="203">
        <v>2</v>
      </c>
      <c r="G414" s="662"/>
      <c r="H414" s="667" t="str" cm="1">
        <f t="array" ref="H414">IFERROR(INDEX([4]Comparison!$G$3:$G$312,MATCH(B414&amp;F414,[4]Comparison!$B$3:$B$312&amp;[4]Comparison!$E$3:$E$312,0)),"")</f>
        <v/>
      </c>
      <c r="I414" s="662">
        <f>G414*VLOOKUP(B414,'3.2 Prices and Deflators'!$B$3:$BL$196,58,FALSE)</f>
        <v>0</v>
      </c>
      <c r="J414" s="662">
        <f t="shared" si="24"/>
        <v>0</v>
      </c>
      <c r="K414" s="423">
        <f>VLOOKUP(B414,'[5]Salaries 2019 WF'!$B$4:$AA$188,26,FALSE)</f>
        <v>0</v>
      </c>
      <c r="L414" s="49"/>
      <c r="O414" s="655" t="str" cm="1">
        <f t="array" ref="O414">IFERROR(INDEX([6]Salaries!$P$2:$P$311,MATCH(1,(A414=[6]Salaries!$M$2:$M$311)*(F414=[6]Salaries!$O$2:$O$311),0)),"")</f>
        <v/>
      </c>
    </row>
    <row r="415" spans="1:15" hidden="1" x14ac:dyDescent="0.25">
      <c r="A415" s="197" t="s">
        <v>470</v>
      </c>
      <c r="B415" s="197" t="s">
        <v>706</v>
      </c>
      <c r="C415" s="262">
        <v>3</v>
      </c>
      <c r="D415" s="197"/>
      <c r="E415" s="197" t="s">
        <v>1370</v>
      </c>
      <c r="F415" s="203">
        <v>3</v>
      </c>
      <c r="G415" s="662"/>
      <c r="H415" s="667" t="str" cm="1">
        <f t="array" ref="H415">IFERROR(INDEX([4]Comparison!$G$3:$G$312,MATCH(B415&amp;F415,[4]Comparison!$B$3:$B$312&amp;[4]Comparison!$E$3:$E$312,0)),"")</f>
        <v/>
      </c>
      <c r="I415" s="662">
        <f>G415*VLOOKUP(B415,'3.2 Prices and Deflators'!$B$3:$BL$196,58,FALSE)</f>
        <v>0</v>
      </c>
      <c r="J415" s="662">
        <f t="shared" si="24"/>
        <v>0</v>
      </c>
      <c r="K415" s="423">
        <f>VLOOKUP(B415,'[5]Salaries 2019 WF'!$B$4:$AA$188,26,FALSE)</f>
        <v>0</v>
      </c>
      <c r="L415" s="49"/>
      <c r="O415" s="655" t="str" cm="1">
        <f t="array" ref="O415">IFERROR(INDEX([6]Salaries!$P$2:$P$311,MATCH(1,(A415=[6]Salaries!$M$2:$M$311)*(F415=[6]Salaries!$O$2:$O$311),0)),"")</f>
        <v/>
      </c>
    </row>
    <row r="416" spans="1:15" hidden="1" x14ac:dyDescent="0.25">
      <c r="A416" s="197" t="s">
        <v>470</v>
      </c>
      <c r="B416" s="197" t="s">
        <v>706</v>
      </c>
      <c r="C416" s="262">
        <v>4</v>
      </c>
      <c r="D416" s="197"/>
      <c r="E416" s="197" t="s">
        <v>1087</v>
      </c>
      <c r="F416" s="203">
        <v>4</v>
      </c>
      <c r="G416" s="662"/>
      <c r="H416" s="667" t="str" cm="1">
        <f t="array" ref="H416">IFERROR(INDEX([4]Comparison!$G$3:$G$312,MATCH(B416&amp;F416,[4]Comparison!$B$3:$B$312&amp;[4]Comparison!$E$3:$E$312,0)),"")</f>
        <v/>
      </c>
      <c r="I416" s="662">
        <f>G416*VLOOKUP(B416,'3.2 Prices and Deflators'!$B$3:$BL$196,58,FALSE)</f>
        <v>0</v>
      </c>
      <c r="J416" s="662">
        <f t="shared" si="24"/>
        <v>0</v>
      </c>
      <c r="K416" s="423">
        <f>VLOOKUP(B416,'[5]Salaries 2019 WF'!$B$4:$AA$188,26,FALSE)</f>
        <v>0</v>
      </c>
      <c r="L416" s="49"/>
      <c r="O416" s="655" t="str" cm="1">
        <f t="array" ref="O416">IFERROR(INDEX([6]Salaries!$P$2:$P$311,MATCH(1,(A416=[6]Salaries!$M$2:$M$311)*(F416=[6]Salaries!$O$2:$O$311),0)),"")</f>
        <v/>
      </c>
    </row>
    <row r="417" spans="1:15" hidden="1" x14ac:dyDescent="0.25">
      <c r="A417" s="197" t="s">
        <v>470</v>
      </c>
      <c r="B417" s="197" t="s">
        <v>706</v>
      </c>
      <c r="C417" s="262">
        <v>5</v>
      </c>
      <c r="D417" s="197"/>
      <c r="E417" s="197" t="s">
        <v>1371</v>
      </c>
      <c r="F417" s="203">
        <v>5</v>
      </c>
      <c r="G417" s="662"/>
      <c r="H417" s="667" t="str" cm="1">
        <f t="array" ref="H417">IFERROR(INDEX([4]Comparison!$G$3:$G$312,MATCH(B417&amp;F417,[4]Comparison!$B$3:$B$312&amp;[4]Comparison!$E$3:$E$312,0)),"")</f>
        <v/>
      </c>
      <c r="I417" s="662">
        <f>G417*VLOOKUP(B417,'3.2 Prices and Deflators'!$B$3:$BL$196,58,FALSE)</f>
        <v>0</v>
      </c>
      <c r="J417" s="662">
        <f t="shared" si="24"/>
        <v>0</v>
      </c>
      <c r="K417" s="423">
        <f>VLOOKUP(B417,'[5]Salaries 2019 WF'!$B$4:$AA$188,26,FALSE)</f>
        <v>0</v>
      </c>
      <c r="L417" s="49"/>
      <c r="O417" s="655" t="str" cm="1">
        <f t="array" ref="O417">IFERROR(INDEX([6]Salaries!$P$2:$P$311,MATCH(1,(A417=[6]Salaries!$M$2:$M$311)*(F417=[6]Salaries!$O$2:$O$311),0)),"")</f>
        <v/>
      </c>
    </row>
    <row r="418" spans="1:15" x14ac:dyDescent="0.25">
      <c r="A418" s="197" t="s">
        <v>471</v>
      </c>
      <c r="B418" s="197" t="s">
        <v>707</v>
      </c>
      <c r="C418" s="262">
        <v>1</v>
      </c>
      <c r="D418" s="197"/>
      <c r="E418" s="197" t="s">
        <v>1368</v>
      </c>
      <c r="F418" s="203">
        <v>1</v>
      </c>
      <c r="G418" s="662">
        <f t="shared" ref="G418:G432" si="25">H418/12</f>
        <v>1053.0258333333334</v>
      </c>
      <c r="H418" s="667" cm="1">
        <f t="array" ref="H418">IFERROR(INDEX([4]Comparison!$G$3:$G$312,MATCH(B418&amp;F418,[4]Comparison!$B$3:$B$312&amp;[4]Comparison!$E$3:$E$312,0)),"")</f>
        <v>12636.31</v>
      </c>
      <c r="I418" s="662">
        <f>G418*VLOOKUP(B418,'3.2 Prices and Deflators'!$B$3:$BL$196,58,FALSE)</f>
        <v>2509.1268264677851</v>
      </c>
      <c r="J418" s="662">
        <f t="shared" si="24"/>
        <v>30109.52191761342</v>
      </c>
      <c r="K418" s="423">
        <f>VLOOKUP(B418,'[5]Salaries 2019 WF'!$B$4:$AA$188,26,FALSE)</f>
        <v>1</v>
      </c>
      <c r="L418" s="49"/>
      <c r="O418" s="655" cm="1">
        <f t="array" ref="O418">IFERROR(INDEX([6]Salaries!$P$2:$P$311,MATCH(1,(A418=[6]Salaries!$M$2:$M$311)*(F418=[6]Salaries!$O$2:$O$311),0)),"")</f>
        <v>12636.31</v>
      </c>
    </row>
    <row r="419" spans="1:15" x14ac:dyDescent="0.25">
      <c r="A419" s="197" t="s">
        <v>471</v>
      </c>
      <c r="B419" s="197" t="s">
        <v>707</v>
      </c>
      <c r="C419" s="262">
        <v>2</v>
      </c>
      <c r="D419" s="197"/>
      <c r="E419" s="197" t="s">
        <v>1369</v>
      </c>
      <c r="F419" s="203">
        <v>2</v>
      </c>
      <c r="G419" s="662">
        <f t="shared" si="25"/>
        <v>1373.0958333333335</v>
      </c>
      <c r="H419" s="667" cm="1">
        <f t="array" ref="H419">IFERROR(INDEX([4]Comparison!$G$3:$G$312,MATCH(B419&amp;F419,[4]Comparison!$B$3:$B$312&amp;[4]Comparison!$E$3:$E$312,0)),"")</f>
        <v>16477.150000000001</v>
      </c>
      <c r="I419" s="662">
        <f>G419*VLOOKUP(B419,'3.2 Prices and Deflators'!$B$3:$BL$196,58,FALSE)</f>
        <v>3271.7825922863299</v>
      </c>
      <c r="J419" s="662">
        <f t="shared" si="24"/>
        <v>39261.391107435957</v>
      </c>
      <c r="K419" s="423">
        <f>VLOOKUP(B419,'[5]Salaries 2019 WF'!$B$4:$AA$188,26,FALSE)</f>
        <v>1</v>
      </c>
      <c r="L419" s="49"/>
      <c r="O419" s="655" cm="1">
        <f t="array" ref="O419">IFERROR(INDEX([6]Salaries!$P$2:$P$311,MATCH(1,(A419=[6]Salaries!$M$2:$M$311)*(F419=[6]Salaries!$O$2:$O$311),0)),"")</f>
        <v>16477.150000000001</v>
      </c>
    </row>
    <row r="420" spans="1:15" x14ac:dyDescent="0.25">
      <c r="A420" s="197" t="s">
        <v>471</v>
      </c>
      <c r="B420" s="197" t="s">
        <v>707</v>
      </c>
      <c r="C420" s="262">
        <v>3</v>
      </c>
      <c r="D420" s="197"/>
      <c r="E420" s="197" t="s">
        <v>1370</v>
      </c>
      <c r="F420" s="203">
        <v>3</v>
      </c>
      <c r="G420" s="662">
        <f t="shared" si="25"/>
        <v>1812.7916666666667</v>
      </c>
      <c r="H420" s="667" cm="1">
        <f t="array" ref="H420">IFERROR(INDEX([4]Comparison!$G$3:$G$312,MATCH(B420&amp;F420,[4]Comparison!$B$3:$B$312&amp;[4]Comparison!$E$3:$E$312,0)),"")</f>
        <v>21753.5</v>
      </c>
      <c r="I420" s="662">
        <f>G420*VLOOKUP(B420,'3.2 Prices and Deflators'!$B$3:$BL$196,58,FALSE)</f>
        <v>4319.4801662484515</v>
      </c>
      <c r="J420" s="662">
        <f t="shared" si="24"/>
        <v>51833.761994981418</v>
      </c>
      <c r="K420" s="423">
        <f>VLOOKUP(B420,'[5]Salaries 2019 WF'!$B$4:$AA$188,26,FALSE)</f>
        <v>1</v>
      </c>
      <c r="L420" s="49"/>
      <c r="O420" s="655" cm="1">
        <f t="array" ref="O420">IFERROR(INDEX([6]Salaries!$P$2:$P$311,MATCH(1,(A420=[6]Salaries!$M$2:$M$311)*(F420=[6]Salaries!$O$2:$O$311),0)),"")</f>
        <v>21753.5</v>
      </c>
    </row>
    <row r="421" spans="1:15" x14ac:dyDescent="0.25">
      <c r="A421" s="197" t="s">
        <v>471</v>
      </c>
      <c r="B421" s="197" t="s">
        <v>707</v>
      </c>
      <c r="C421" s="262">
        <v>4</v>
      </c>
      <c r="D421" s="197"/>
      <c r="E421" s="197" t="s">
        <v>1087</v>
      </c>
      <c r="F421" s="203">
        <v>4</v>
      </c>
      <c r="G421" s="662">
        <f t="shared" si="25"/>
        <v>2935.1774999999998</v>
      </c>
      <c r="H421" s="667" cm="1">
        <f t="array" ref="H421">IFERROR(INDEX([4]Comparison!$G$3:$G$312,MATCH(B421&amp;F421,[4]Comparison!$B$3:$B$312&amp;[4]Comparison!$E$3:$E$312,0)),"")</f>
        <v>35222.129999999997</v>
      </c>
      <c r="I421" s="662">
        <f>G421*VLOOKUP(B421,'3.2 Prices and Deflators'!$B$3:$BL$196,58,FALSE)</f>
        <v>6993.8764772576615</v>
      </c>
      <c r="J421" s="662">
        <f t="shared" si="24"/>
        <v>83926.517727091938</v>
      </c>
      <c r="K421" s="423">
        <f>VLOOKUP(B421,'[5]Salaries 2019 WF'!$B$4:$AA$188,26,FALSE)</f>
        <v>1</v>
      </c>
      <c r="L421" s="49"/>
      <c r="O421" s="655" cm="1">
        <f t="array" ref="O421">IFERROR(INDEX([6]Salaries!$P$2:$P$311,MATCH(1,(A421=[6]Salaries!$M$2:$M$311)*(F421=[6]Salaries!$O$2:$O$311),0)),"")</f>
        <v>35222.129999999997</v>
      </c>
    </row>
    <row r="422" spans="1:15" x14ac:dyDescent="0.25">
      <c r="A422" s="197" t="s">
        <v>471</v>
      </c>
      <c r="B422" s="197" t="s">
        <v>707</v>
      </c>
      <c r="C422" s="262">
        <v>5</v>
      </c>
      <c r="D422" s="197"/>
      <c r="E422" s="197" t="s">
        <v>1371</v>
      </c>
      <c r="F422" s="203">
        <v>5</v>
      </c>
      <c r="G422" s="662">
        <f t="shared" si="25"/>
        <v>4406.0024999999996</v>
      </c>
      <c r="H422" s="667" cm="1">
        <f t="array" ref="H422">IFERROR(INDEX([4]Comparison!$G$3:$G$312,MATCH(B422&amp;F422,[4]Comparison!$B$3:$B$312&amp;[4]Comparison!$E$3:$E$312,0)),"")</f>
        <v>52872.03</v>
      </c>
      <c r="I422" s="662">
        <f>G422*VLOOKUP(B422,'3.2 Prices and Deflators'!$B$3:$BL$196,58,FALSE)</f>
        <v>10498.525981303839</v>
      </c>
      <c r="J422" s="662">
        <f t="shared" si="24"/>
        <v>125982.31177564607</v>
      </c>
      <c r="K422" s="423">
        <f>VLOOKUP(B422,'[5]Salaries 2019 WF'!$B$4:$AA$188,26,FALSE)</f>
        <v>1</v>
      </c>
      <c r="L422" s="49"/>
      <c r="O422" s="655" cm="1">
        <f t="array" ref="O422">IFERROR(INDEX([6]Salaries!$P$2:$P$311,MATCH(1,(A422=[6]Salaries!$M$2:$M$311)*(F422=[6]Salaries!$O$2:$O$311),0)),"")</f>
        <v>52872.03</v>
      </c>
    </row>
    <row r="423" spans="1:15" x14ac:dyDescent="0.25">
      <c r="A423" s="197" t="s">
        <v>472</v>
      </c>
      <c r="B423" s="197" t="s">
        <v>708</v>
      </c>
      <c r="C423" s="262">
        <v>1</v>
      </c>
      <c r="D423" s="197"/>
      <c r="E423" s="197" t="s">
        <v>1368</v>
      </c>
      <c r="F423" s="203">
        <v>1</v>
      </c>
      <c r="G423" s="662">
        <f t="shared" si="25"/>
        <v>767.17500000000007</v>
      </c>
      <c r="H423" s="667" cm="1">
        <f t="array" ref="H423">IFERROR(INDEX([4]Comparison!$G$3:$G$312,MATCH(B423&amp;F423,[4]Comparison!$B$3:$B$312&amp;[4]Comparison!$E$3:$E$312,0)),"")</f>
        <v>9206.1</v>
      </c>
      <c r="I423" s="662">
        <f>G423*VLOOKUP(B423,'3.2 Prices and Deflators'!$B$3:$BL$196,58,FALSE)</f>
        <v>2147.3826904445318</v>
      </c>
      <c r="J423" s="662">
        <f t="shared" si="24"/>
        <v>25768.59228533438</v>
      </c>
      <c r="K423" s="423">
        <f>VLOOKUP(B423,'[5]Salaries 2019 WF'!$B$4:$AA$188,26,FALSE)</f>
        <v>1</v>
      </c>
      <c r="L423" s="49"/>
      <c r="O423" s="655" cm="1">
        <f t="array" ref="O423">IFERROR(INDEX([6]Salaries!$P$2:$P$311,MATCH(1,(A423=[6]Salaries!$M$2:$M$311)*(F423=[6]Salaries!$O$2:$O$311),0)),"")</f>
        <v>9206.1</v>
      </c>
    </row>
    <row r="424" spans="1:15" x14ac:dyDescent="0.25">
      <c r="A424" s="197" t="s">
        <v>472</v>
      </c>
      <c r="B424" s="197" t="s">
        <v>708</v>
      </c>
      <c r="C424" s="262">
        <v>2</v>
      </c>
      <c r="D424" s="197"/>
      <c r="E424" s="197" t="s">
        <v>1369</v>
      </c>
      <c r="F424" s="203">
        <v>2</v>
      </c>
      <c r="G424" s="662">
        <f t="shared" si="25"/>
        <v>1000.3591666666666</v>
      </c>
      <c r="H424" s="667" cm="1">
        <f t="array" ref="H424">IFERROR(INDEX([4]Comparison!$G$3:$G$312,MATCH(B424&amp;F424,[4]Comparison!$B$3:$B$312&amp;[4]Comparison!$E$3:$E$312,0)),"")</f>
        <v>12004.31</v>
      </c>
      <c r="I424" s="662">
        <f>G424*VLOOKUP(B424,'3.2 Prices and Deflators'!$B$3:$BL$196,58,FALSE)</f>
        <v>2800.0833691498237</v>
      </c>
      <c r="J424" s="662">
        <f t="shared" si="24"/>
        <v>33601.000429797889</v>
      </c>
      <c r="K424" s="423">
        <f>VLOOKUP(B424,'[5]Salaries 2019 WF'!$B$4:$AA$188,26,FALSE)</f>
        <v>1</v>
      </c>
      <c r="L424" s="49"/>
      <c r="O424" s="655" cm="1">
        <f t="array" ref="O424">IFERROR(INDEX([6]Salaries!$P$2:$P$311,MATCH(1,(A424=[6]Salaries!$M$2:$M$311)*(F424=[6]Salaries!$O$2:$O$311),0)),"")</f>
        <v>12004.31</v>
      </c>
    </row>
    <row r="425" spans="1:15" x14ac:dyDescent="0.25">
      <c r="A425" s="197" t="s">
        <v>472</v>
      </c>
      <c r="B425" s="197" t="s">
        <v>708</v>
      </c>
      <c r="C425" s="262">
        <v>3</v>
      </c>
      <c r="D425" s="197"/>
      <c r="E425" s="197" t="s">
        <v>1370</v>
      </c>
      <c r="F425" s="203">
        <v>3</v>
      </c>
      <c r="G425" s="662">
        <f t="shared" si="25"/>
        <v>1320.6966666666667</v>
      </c>
      <c r="H425" s="667" cm="1">
        <f t="array" ref="H425">IFERROR(INDEX([4]Comparison!$G$3:$G$312,MATCH(B425&amp;F425,[4]Comparison!$B$3:$B$312&amp;[4]Comparison!$E$3:$E$312,0)),"")</f>
        <v>15848.36</v>
      </c>
      <c r="I425" s="662">
        <f>G425*VLOOKUP(B425,'3.2 Prices and Deflators'!$B$3:$BL$196,58,FALSE)</f>
        <v>3696.7330287454511</v>
      </c>
      <c r="J425" s="662">
        <f t="shared" si="24"/>
        <v>44360.796344945411</v>
      </c>
      <c r="K425" s="423">
        <f>VLOOKUP(B425,'[5]Salaries 2019 WF'!$B$4:$AA$188,26,FALSE)</f>
        <v>1</v>
      </c>
      <c r="L425" s="49"/>
      <c r="O425" s="655" cm="1">
        <f t="array" ref="O425">IFERROR(INDEX([6]Salaries!$P$2:$P$311,MATCH(1,(A425=[6]Salaries!$M$2:$M$311)*(F425=[6]Salaries!$O$2:$O$311),0)),"")</f>
        <v>15848.36</v>
      </c>
    </row>
    <row r="426" spans="1:15" x14ac:dyDescent="0.25">
      <c r="A426" s="197" t="s">
        <v>472</v>
      </c>
      <c r="B426" s="197" t="s">
        <v>708</v>
      </c>
      <c r="C426" s="262">
        <v>4</v>
      </c>
      <c r="D426" s="197"/>
      <c r="E426" s="197" t="s">
        <v>1087</v>
      </c>
      <c r="F426" s="203">
        <v>4</v>
      </c>
      <c r="G426" s="662">
        <f t="shared" si="25"/>
        <v>2138.4033333333332</v>
      </c>
      <c r="H426" s="667" cm="1">
        <f t="array" ref="H426">IFERROR(INDEX([4]Comparison!$G$3:$G$312,MATCH(B426&amp;F426,[4]Comparison!$B$3:$B$312&amp;[4]Comparison!$E$3:$E$312,0)),"")</f>
        <v>25660.84</v>
      </c>
      <c r="I426" s="662">
        <f>G426*VLOOKUP(B426,'3.2 Prices and Deflators'!$B$3:$BL$196,58,FALSE)</f>
        <v>5985.5577973589961</v>
      </c>
      <c r="J426" s="662">
        <f t="shared" si="24"/>
        <v>71826.69356830795</v>
      </c>
      <c r="K426" s="423">
        <f>VLOOKUP(B426,'[5]Salaries 2019 WF'!$B$4:$AA$188,26,FALSE)</f>
        <v>1</v>
      </c>
      <c r="L426" s="49"/>
      <c r="O426" s="655" cm="1">
        <f t="array" ref="O426">IFERROR(INDEX([6]Salaries!$P$2:$P$311,MATCH(1,(A426=[6]Salaries!$M$2:$M$311)*(F426=[6]Salaries!$O$2:$O$311),0)),"")</f>
        <v>25660.84</v>
      </c>
    </row>
    <row r="427" spans="1:15" x14ac:dyDescent="0.25">
      <c r="A427" s="197" t="s">
        <v>472</v>
      </c>
      <c r="B427" s="197" t="s">
        <v>708</v>
      </c>
      <c r="C427" s="262">
        <v>5</v>
      </c>
      <c r="D427" s="197"/>
      <c r="E427" s="197" t="s">
        <v>1371</v>
      </c>
      <c r="F427" s="203">
        <v>5</v>
      </c>
      <c r="G427" s="662">
        <f t="shared" si="25"/>
        <v>3209.9633333333331</v>
      </c>
      <c r="H427" s="667" cm="1">
        <f t="array" ref="H427">IFERROR(INDEX([4]Comparison!$G$3:$G$312,MATCH(B427&amp;F427,[4]Comparison!$B$3:$B$312&amp;[4]Comparison!$E$3:$E$312,0)),"")</f>
        <v>38519.56</v>
      </c>
      <c r="I427" s="662">
        <f>G427*VLOOKUP(B427,'3.2 Prices and Deflators'!$B$3:$BL$196,58,FALSE)</f>
        <v>8984.9378550677866</v>
      </c>
      <c r="J427" s="662">
        <f t="shared" si="24"/>
        <v>107819.25426081344</v>
      </c>
      <c r="K427" s="423">
        <f>VLOOKUP(B427,'[5]Salaries 2019 WF'!$B$4:$AA$188,26,FALSE)</f>
        <v>1</v>
      </c>
      <c r="L427" s="49"/>
      <c r="O427" s="655" cm="1">
        <f t="array" ref="O427">IFERROR(INDEX([6]Salaries!$P$2:$P$311,MATCH(1,(A427=[6]Salaries!$M$2:$M$311)*(F427=[6]Salaries!$O$2:$O$311),0)),"")</f>
        <v>38519.56</v>
      </c>
    </row>
    <row r="428" spans="1:15" x14ac:dyDescent="0.25">
      <c r="A428" s="197" t="s">
        <v>473</v>
      </c>
      <c r="B428" s="197" t="s">
        <v>709</v>
      </c>
      <c r="C428" s="262">
        <v>1</v>
      </c>
      <c r="D428" s="197"/>
      <c r="E428" s="197" t="s">
        <v>1368</v>
      </c>
      <c r="F428" s="203">
        <v>1</v>
      </c>
      <c r="G428" s="662">
        <f t="shared" si="25"/>
        <v>358.93166666666667</v>
      </c>
      <c r="H428" s="667" cm="1">
        <f t="array" ref="H428">IFERROR(INDEX([4]Comparison!$G$3:$G$312,MATCH(B428&amp;F428,[4]Comparison!$B$3:$B$312&amp;[4]Comparison!$E$3:$E$312,0)),"")</f>
        <v>4307.18</v>
      </c>
      <c r="I428" s="662">
        <f>G428*VLOOKUP(B428,'3.2 Prices and Deflators'!$B$3:$BL$196,58,FALSE)</f>
        <v>870.96634497383513</v>
      </c>
      <c r="J428" s="662">
        <f t="shared" si="24"/>
        <v>10451.596139686022</v>
      </c>
      <c r="K428" s="423">
        <f>VLOOKUP(B428,'[5]Salaries 2019 WF'!$B$4:$AA$188,26,FALSE)</f>
        <v>1</v>
      </c>
      <c r="L428" s="49"/>
      <c r="O428" s="655" cm="1">
        <f t="array" ref="O428">IFERROR(INDEX([6]Salaries!$P$2:$P$311,MATCH(1,(A428=[6]Salaries!$M$2:$M$311)*(F428=[6]Salaries!$O$2:$O$311),0)),"")</f>
        <v>4307.18</v>
      </c>
    </row>
    <row r="429" spans="1:15" x14ac:dyDescent="0.25">
      <c r="A429" s="197" t="s">
        <v>473</v>
      </c>
      <c r="B429" s="197" t="s">
        <v>709</v>
      </c>
      <c r="C429" s="262">
        <v>2</v>
      </c>
      <c r="D429" s="197"/>
      <c r="E429" s="197" t="s">
        <v>1369</v>
      </c>
      <c r="F429" s="203">
        <v>2</v>
      </c>
      <c r="G429" s="662">
        <f t="shared" si="25"/>
        <v>468.0291666666667</v>
      </c>
      <c r="H429" s="667" cm="1">
        <f t="array" ref="H429">IFERROR(INDEX([4]Comparison!$G$3:$G$312,MATCH(B429&amp;F429,[4]Comparison!$B$3:$B$312&amp;[4]Comparison!$E$3:$E$312,0)),"")</f>
        <v>5616.35</v>
      </c>
      <c r="I429" s="662">
        <f>G429*VLOOKUP(B429,'3.2 Prices and Deflators'!$B$3:$BL$196,58,FALSE)</f>
        <v>1135.6970991678545</v>
      </c>
      <c r="J429" s="662">
        <f t="shared" si="24"/>
        <v>13628.365190014254</v>
      </c>
      <c r="K429" s="423">
        <f>VLOOKUP(B429,'[5]Salaries 2019 WF'!$B$4:$AA$188,26,FALSE)</f>
        <v>1</v>
      </c>
      <c r="L429" s="49"/>
      <c r="O429" s="655" cm="1">
        <f t="array" ref="O429">IFERROR(INDEX([6]Salaries!$P$2:$P$311,MATCH(1,(A429=[6]Salaries!$M$2:$M$311)*(F429=[6]Salaries!$O$2:$O$311),0)),"")</f>
        <v>5616.35</v>
      </c>
    </row>
    <row r="430" spans="1:15" x14ac:dyDescent="0.25">
      <c r="A430" s="197" t="s">
        <v>473</v>
      </c>
      <c r="B430" s="197" t="s">
        <v>709</v>
      </c>
      <c r="C430" s="262">
        <v>3</v>
      </c>
      <c r="D430" s="197"/>
      <c r="E430" s="197" t="s">
        <v>1370</v>
      </c>
      <c r="F430" s="203">
        <v>3</v>
      </c>
      <c r="G430" s="662">
        <f t="shared" si="25"/>
        <v>617.90250000000003</v>
      </c>
      <c r="H430" s="667" cm="1">
        <f t="array" ref="H430">IFERROR(INDEX([4]Comparison!$G$3:$G$312,MATCH(B430&amp;F430,[4]Comparison!$B$3:$B$312&amp;[4]Comparison!$E$3:$E$312,0)),"")</f>
        <v>7414.83</v>
      </c>
      <c r="I430" s="662">
        <f>G430*VLOOKUP(B430,'3.2 Prices and Deflators'!$B$3:$BL$196,58,FALSE)</f>
        <v>1499.3725323070646</v>
      </c>
      <c r="J430" s="662">
        <f t="shared" si="24"/>
        <v>17992.470387684774</v>
      </c>
      <c r="K430" s="423">
        <f>VLOOKUP(B430,'[5]Salaries 2019 WF'!$B$4:$AA$188,26,FALSE)</f>
        <v>1</v>
      </c>
      <c r="L430" s="49"/>
      <c r="O430" s="655" cm="1">
        <f t="array" ref="O430">IFERROR(INDEX([6]Salaries!$P$2:$P$311,MATCH(1,(A430=[6]Salaries!$M$2:$M$311)*(F430=[6]Salaries!$O$2:$O$311),0)),"")</f>
        <v>7414.83</v>
      </c>
    </row>
    <row r="431" spans="1:15" x14ac:dyDescent="0.25">
      <c r="A431" s="197" t="s">
        <v>473</v>
      </c>
      <c r="B431" s="197" t="s">
        <v>709</v>
      </c>
      <c r="C431" s="262">
        <v>4</v>
      </c>
      <c r="D431" s="197"/>
      <c r="E431" s="197" t="s">
        <v>1087</v>
      </c>
      <c r="F431" s="203">
        <v>4</v>
      </c>
      <c r="G431" s="662">
        <f t="shared" si="25"/>
        <v>1000.4758333333333</v>
      </c>
      <c r="H431" s="667" cm="1">
        <f t="array" ref="H431">IFERROR(INDEX([4]Comparison!$G$3:$G$312,MATCH(B431&amp;F431,[4]Comparison!$B$3:$B$312&amp;[4]Comparison!$E$3:$E$312,0)),"")</f>
        <v>12005.71</v>
      </c>
      <c r="I431" s="662">
        <f>G431*VLOOKUP(B431,'3.2 Prices and Deflators'!$B$3:$BL$196,58,FALSE)</f>
        <v>2427.7066102451772</v>
      </c>
      <c r="J431" s="662">
        <f t="shared" si="24"/>
        <v>29132.479322942127</v>
      </c>
      <c r="K431" s="423">
        <f>VLOOKUP(B431,'[5]Salaries 2019 WF'!$B$4:$AA$188,26,FALSE)</f>
        <v>1</v>
      </c>
      <c r="L431" s="49"/>
      <c r="O431" s="655" cm="1">
        <f t="array" ref="O431">IFERROR(INDEX([6]Salaries!$P$2:$P$311,MATCH(1,(A431=[6]Salaries!$M$2:$M$311)*(F431=[6]Salaries!$O$2:$O$311),0)),"")</f>
        <v>12005.71</v>
      </c>
    </row>
    <row r="432" spans="1:15" x14ac:dyDescent="0.25">
      <c r="A432" s="197" t="s">
        <v>473</v>
      </c>
      <c r="B432" s="197" t="s">
        <v>709</v>
      </c>
      <c r="C432" s="262">
        <v>5</v>
      </c>
      <c r="D432" s="197"/>
      <c r="E432" s="197" t="s">
        <v>1371</v>
      </c>
      <c r="F432" s="203">
        <v>5</v>
      </c>
      <c r="G432" s="662">
        <f t="shared" si="25"/>
        <v>1501.8175000000001</v>
      </c>
      <c r="H432" s="667" cm="1">
        <f t="array" ref="H432">IFERROR(INDEX([4]Comparison!$G$3:$G$312,MATCH(B432&amp;F432,[4]Comparison!$B$3:$B$312&amp;[4]Comparison!$E$3:$E$312,0)),"")</f>
        <v>18021.810000000001</v>
      </c>
      <c r="I432" s="662">
        <f>G432*VLOOKUP(B432,'3.2 Prices and Deflators'!$B$3:$BL$196,58,FALSE)</f>
        <v>3644.2382221111989</v>
      </c>
      <c r="J432" s="662">
        <f t="shared" si="24"/>
        <v>43730.858665334388</v>
      </c>
      <c r="K432" s="423">
        <f>VLOOKUP(B432,'[5]Salaries 2019 WF'!$B$4:$AA$188,26,FALSE)</f>
        <v>1</v>
      </c>
      <c r="L432" s="49"/>
      <c r="O432" s="655" cm="1">
        <f t="array" ref="O432">IFERROR(INDEX([6]Salaries!$P$2:$P$311,MATCH(1,(A432=[6]Salaries!$M$2:$M$311)*(F432=[6]Salaries!$O$2:$O$311),0)),"")</f>
        <v>18021.810000000001</v>
      </c>
    </row>
    <row r="433" spans="1:15" hidden="1" x14ac:dyDescent="0.25">
      <c r="A433" s="197" t="s">
        <v>474</v>
      </c>
      <c r="B433" s="197" t="s">
        <v>710</v>
      </c>
      <c r="C433" s="262">
        <v>1</v>
      </c>
      <c r="D433" s="197"/>
      <c r="E433" s="197" t="s">
        <v>1368</v>
      </c>
      <c r="F433" s="203">
        <v>1</v>
      </c>
      <c r="G433" s="662"/>
      <c r="H433" s="667" t="str" cm="1">
        <f t="array" ref="H433">IFERROR(INDEX([4]Comparison!$G$3:$G$312,MATCH(B433&amp;F433,[4]Comparison!$B$3:$B$312&amp;[4]Comparison!$E$3:$E$312,0)),"")</f>
        <v/>
      </c>
      <c r="I433" s="662">
        <f>G433*VLOOKUP(B433,'3.2 Prices and Deflators'!$B$3:$BL$196,58,FALSE)</f>
        <v>0</v>
      </c>
      <c r="J433" s="662">
        <f t="shared" si="24"/>
        <v>0</v>
      </c>
      <c r="K433" s="423">
        <f>VLOOKUP(B433,'[5]Salaries 2019 WF'!$B$4:$AA$188,26,FALSE)</f>
        <v>0</v>
      </c>
      <c r="L433" s="49"/>
      <c r="O433" s="655" t="str" cm="1">
        <f t="array" ref="O433">IFERROR(INDEX([6]Salaries!$P$2:$P$311,MATCH(1,(A433=[6]Salaries!$M$2:$M$311)*(F433=[6]Salaries!$O$2:$O$311),0)),"")</f>
        <v/>
      </c>
    </row>
    <row r="434" spans="1:15" hidden="1" x14ac:dyDescent="0.25">
      <c r="A434" s="197" t="s">
        <v>474</v>
      </c>
      <c r="B434" s="197" t="s">
        <v>710</v>
      </c>
      <c r="C434" s="262">
        <v>2</v>
      </c>
      <c r="D434" s="197"/>
      <c r="E434" s="197" t="s">
        <v>1369</v>
      </c>
      <c r="F434" s="203">
        <v>2</v>
      </c>
      <c r="G434" s="662"/>
      <c r="H434" s="667" t="str" cm="1">
        <f t="array" ref="H434">IFERROR(INDEX([4]Comparison!$G$3:$G$312,MATCH(B434&amp;F434,[4]Comparison!$B$3:$B$312&amp;[4]Comparison!$E$3:$E$312,0)),"")</f>
        <v/>
      </c>
      <c r="I434" s="662">
        <f>G434*VLOOKUP(B434,'3.2 Prices and Deflators'!$B$3:$BL$196,58,FALSE)</f>
        <v>0</v>
      </c>
      <c r="J434" s="662">
        <f t="shared" si="24"/>
        <v>0</v>
      </c>
      <c r="K434" s="423">
        <f>VLOOKUP(B434,'[5]Salaries 2019 WF'!$B$4:$AA$188,26,FALSE)</f>
        <v>0</v>
      </c>
      <c r="L434" s="49"/>
      <c r="O434" s="655" t="str" cm="1">
        <f t="array" ref="O434">IFERROR(INDEX([6]Salaries!$P$2:$P$311,MATCH(1,(A434=[6]Salaries!$M$2:$M$311)*(F434=[6]Salaries!$O$2:$O$311),0)),"")</f>
        <v/>
      </c>
    </row>
    <row r="435" spans="1:15" hidden="1" x14ac:dyDescent="0.25">
      <c r="A435" s="197" t="s">
        <v>474</v>
      </c>
      <c r="B435" s="197" t="s">
        <v>710</v>
      </c>
      <c r="C435" s="262">
        <v>3</v>
      </c>
      <c r="D435" s="197"/>
      <c r="E435" s="197" t="s">
        <v>1370</v>
      </c>
      <c r="F435" s="203">
        <v>3</v>
      </c>
      <c r="G435" s="662"/>
      <c r="H435" s="667" t="str" cm="1">
        <f t="array" ref="H435">IFERROR(INDEX([4]Comparison!$G$3:$G$312,MATCH(B435&amp;F435,[4]Comparison!$B$3:$B$312&amp;[4]Comparison!$E$3:$E$312,0)),"")</f>
        <v/>
      </c>
      <c r="I435" s="662">
        <f>G435*VLOOKUP(B435,'3.2 Prices and Deflators'!$B$3:$BL$196,58,FALSE)</f>
        <v>0</v>
      </c>
      <c r="J435" s="662">
        <f t="shared" si="24"/>
        <v>0</v>
      </c>
      <c r="K435" s="423">
        <f>VLOOKUP(B435,'[5]Salaries 2019 WF'!$B$4:$AA$188,26,FALSE)</f>
        <v>0</v>
      </c>
      <c r="L435" s="49"/>
      <c r="O435" s="655" t="str" cm="1">
        <f t="array" ref="O435">IFERROR(INDEX([6]Salaries!$P$2:$P$311,MATCH(1,(A435=[6]Salaries!$M$2:$M$311)*(F435=[6]Salaries!$O$2:$O$311),0)),"")</f>
        <v/>
      </c>
    </row>
    <row r="436" spans="1:15" hidden="1" x14ac:dyDescent="0.25">
      <c r="A436" s="197" t="s">
        <v>474</v>
      </c>
      <c r="B436" s="197" t="s">
        <v>710</v>
      </c>
      <c r="C436" s="262">
        <v>4</v>
      </c>
      <c r="D436" s="197"/>
      <c r="E436" s="197" t="s">
        <v>1087</v>
      </c>
      <c r="F436" s="203">
        <v>4</v>
      </c>
      <c r="G436" s="662"/>
      <c r="H436" s="667" t="str" cm="1">
        <f t="array" ref="H436">IFERROR(INDEX([4]Comparison!$G$3:$G$312,MATCH(B436&amp;F436,[4]Comparison!$B$3:$B$312&amp;[4]Comparison!$E$3:$E$312,0)),"")</f>
        <v/>
      </c>
      <c r="I436" s="662">
        <f>G436*VLOOKUP(B436,'3.2 Prices and Deflators'!$B$3:$BL$196,58,FALSE)</f>
        <v>0</v>
      </c>
      <c r="J436" s="662">
        <f t="shared" si="24"/>
        <v>0</v>
      </c>
      <c r="K436" s="423">
        <f>VLOOKUP(B436,'[5]Salaries 2019 WF'!$B$4:$AA$188,26,FALSE)</f>
        <v>0</v>
      </c>
      <c r="L436" s="49"/>
      <c r="O436" s="655" t="str" cm="1">
        <f t="array" ref="O436">IFERROR(INDEX([6]Salaries!$P$2:$P$311,MATCH(1,(A436=[6]Salaries!$M$2:$M$311)*(F436=[6]Salaries!$O$2:$O$311),0)),"")</f>
        <v/>
      </c>
    </row>
    <row r="437" spans="1:15" hidden="1" x14ac:dyDescent="0.25">
      <c r="A437" s="197" t="s">
        <v>474</v>
      </c>
      <c r="B437" s="197" t="s">
        <v>710</v>
      </c>
      <c r="C437" s="262">
        <v>5</v>
      </c>
      <c r="D437" s="197"/>
      <c r="E437" s="197" t="s">
        <v>1371</v>
      </c>
      <c r="F437" s="203">
        <v>5</v>
      </c>
      <c r="G437" s="662"/>
      <c r="H437" s="667" t="str" cm="1">
        <f t="array" ref="H437">IFERROR(INDEX([4]Comparison!$G$3:$G$312,MATCH(B437&amp;F437,[4]Comparison!$B$3:$B$312&amp;[4]Comparison!$E$3:$E$312,0)),"")</f>
        <v/>
      </c>
      <c r="I437" s="662">
        <f>G437*VLOOKUP(B437,'3.2 Prices and Deflators'!$B$3:$BL$196,58,FALSE)</f>
        <v>0</v>
      </c>
      <c r="J437" s="662">
        <f t="shared" si="24"/>
        <v>0</v>
      </c>
      <c r="K437" s="423">
        <f>VLOOKUP(B437,'[5]Salaries 2019 WF'!$B$4:$AA$188,26,FALSE)</f>
        <v>0</v>
      </c>
      <c r="L437" s="49"/>
      <c r="O437" s="655" t="str" cm="1">
        <f t="array" ref="O437">IFERROR(INDEX([6]Salaries!$P$2:$P$311,MATCH(1,(A437=[6]Salaries!$M$2:$M$311)*(F437=[6]Salaries!$O$2:$O$311),0)),"")</f>
        <v/>
      </c>
    </row>
    <row r="438" spans="1:15" hidden="1" x14ac:dyDescent="0.25">
      <c r="A438" s="197" t="s">
        <v>475</v>
      </c>
      <c r="B438" s="197" t="s">
        <v>711</v>
      </c>
      <c r="C438" s="262">
        <v>1</v>
      </c>
      <c r="D438" s="197"/>
      <c r="E438" s="197" t="s">
        <v>1368</v>
      </c>
      <c r="F438" s="203">
        <v>1</v>
      </c>
      <c r="G438" s="662"/>
      <c r="H438" s="667" t="str" cm="1">
        <f t="array" ref="H438">IFERROR(INDEX([4]Comparison!$G$3:$G$312,MATCH(B438&amp;F438,[4]Comparison!$B$3:$B$312&amp;[4]Comparison!$E$3:$E$312,0)),"")</f>
        <v/>
      </c>
      <c r="I438" s="662">
        <f>G438*VLOOKUP(B438,'3.2 Prices and Deflators'!$B$3:$BL$196,58,FALSE)</f>
        <v>0</v>
      </c>
      <c r="J438" s="662">
        <f t="shared" si="24"/>
        <v>0</v>
      </c>
      <c r="K438" s="423">
        <f>VLOOKUP(B438,'[5]Salaries 2019 WF'!$B$4:$AA$188,26,FALSE)</f>
        <v>0</v>
      </c>
      <c r="L438" s="49"/>
      <c r="O438" s="655" t="str" cm="1">
        <f t="array" ref="O438">IFERROR(INDEX([6]Salaries!$P$2:$P$311,MATCH(1,(A438=[6]Salaries!$M$2:$M$311)*(F438=[6]Salaries!$O$2:$O$311),0)),"")</f>
        <v/>
      </c>
    </row>
    <row r="439" spans="1:15" hidden="1" x14ac:dyDescent="0.25">
      <c r="A439" s="197" t="s">
        <v>475</v>
      </c>
      <c r="B439" s="197" t="s">
        <v>711</v>
      </c>
      <c r="C439" s="262">
        <v>2</v>
      </c>
      <c r="D439" s="197"/>
      <c r="E439" s="197" t="s">
        <v>1369</v>
      </c>
      <c r="F439" s="203">
        <v>2</v>
      </c>
      <c r="G439" s="662"/>
      <c r="H439" s="667" t="str" cm="1">
        <f t="array" ref="H439">IFERROR(INDEX([4]Comparison!$G$3:$G$312,MATCH(B439&amp;F439,[4]Comparison!$B$3:$B$312&amp;[4]Comparison!$E$3:$E$312,0)),"")</f>
        <v/>
      </c>
      <c r="I439" s="662">
        <f>G439*VLOOKUP(B439,'3.2 Prices and Deflators'!$B$3:$BL$196,58,FALSE)</f>
        <v>0</v>
      </c>
      <c r="J439" s="662">
        <f t="shared" si="24"/>
        <v>0</v>
      </c>
      <c r="K439" s="423">
        <f>VLOOKUP(B439,'[5]Salaries 2019 WF'!$B$4:$AA$188,26,FALSE)</f>
        <v>0</v>
      </c>
      <c r="L439" s="49"/>
      <c r="O439" s="655" t="str" cm="1">
        <f t="array" ref="O439">IFERROR(INDEX([6]Salaries!$P$2:$P$311,MATCH(1,(A439=[6]Salaries!$M$2:$M$311)*(F439=[6]Salaries!$O$2:$O$311),0)),"")</f>
        <v/>
      </c>
    </row>
    <row r="440" spans="1:15" hidden="1" x14ac:dyDescent="0.25">
      <c r="A440" s="197" t="s">
        <v>475</v>
      </c>
      <c r="B440" s="197" t="s">
        <v>711</v>
      </c>
      <c r="C440" s="262">
        <v>3</v>
      </c>
      <c r="D440" s="197"/>
      <c r="E440" s="197" t="s">
        <v>1370</v>
      </c>
      <c r="F440" s="203">
        <v>3</v>
      </c>
      <c r="G440" s="662"/>
      <c r="H440" s="667" t="str" cm="1">
        <f t="array" ref="H440">IFERROR(INDEX([4]Comparison!$G$3:$G$312,MATCH(B440&amp;F440,[4]Comparison!$B$3:$B$312&amp;[4]Comparison!$E$3:$E$312,0)),"")</f>
        <v/>
      </c>
      <c r="I440" s="662">
        <f>G440*VLOOKUP(B440,'3.2 Prices and Deflators'!$B$3:$BL$196,58,FALSE)</f>
        <v>0</v>
      </c>
      <c r="J440" s="662">
        <f t="shared" si="24"/>
        <v>0</v>
      </c>
      <c r="K440" s="423">
        <f>VLOOKUP(B440,'[5]Salaries 2019 WF'!$B$4:$AA$188,26,FALSE)</f>
        <v>0</v>
      </c>
      <c r="L440" s="49"/>
      <c r="O440" s="655" t="str" cm="1">
        <f t="array" ref="O440">IFERROR(INDEX([6]Salaries!$P$2:$P$311,MATCH(1,(A440=[6]Salaries!$M$2:$M$311)*(F440=[6]Salaries!$O$2:$O$311),0)),"")</f>
        <v/>
      </c>
    </row>
    <row r="441" spans="1:15" hidden="1" x14ac:dyDescent="0.25">
      <c r="A441" s="197" t="s">
        <v>475</v>
      </c>
      <c r="B441" s="197" t="s">
        <v>711</v>
      </c>
      <c r="C441" s="262">
        <v>4</v>
      </c>
      <c r="D441" s="197"/>
      <c r="E441" s="197" t="s">
        <v>1087</v>
      </c>
      <c r="F441" s="203">
        <v>4</v>
      </c>
      <c r="G441" s="662"/>
      <c r="H441" s="667" t="str" cm="1">
        <f t="array" ref="H441">IFERROR(INDEX([4]Comparison!$G$3:$G$312,MATCH(B441&amp;F441,[4]Comparison!$B$3:$B$312&amp;[4]Comparison!$E$3:$E$312,0)),"")</f>
        <v/>
      </c>
      <c r="I441" s="662">
        <f>G441*VLOOKUP(B441,'3.2 Prices and Deflators'!$B$3:$BL$196,58,FALSE)</f>
        <v>0</v>
      </c>
      <c r="J441" s="662">
        <f t="shared" si="24"/>
        <v>0</v>
      </c>
      <c r="K441" s="423">
        <f>VLOOKUP(B441,'[5]Salaries 2019 WF'!$B$4:$AA$188,26,FALSE)</f>
        <v>0</v>
      </c>
      <c r="L441" s="49"/>
      <c r="O441" s="655" t="str" cm="1">
        <f t="array" ref="O441">IFERROR(INDEX([6]Salaries!$P$2:$P$311,MATCH(1,(A441=[6]Salaries!$M$2:$M$311)*(F441=[6]Salaries!$O$2:$O$311),0)),"")</f>
        <v/>
      </c>
    </row>
    <row r="442" spans="1:15" hidden="1" x14ac:dyDescent="0.25">
      <c r="A442" s="197" t="s">
        <v>475</v>
      </c>
      <c r="B442" s="197" t="s">
        <v>711</v>
      </c>
      <c r="C442" s="262">
        <v>5</v>
      </c>
      <c r="D442" s="197"/>
      <c r="E442" s="197" t="s">
        <v>1371</v>
      </c>
      <c r="F442" s="203">
        <v>5</v>
      </c>
      <c r="G442" s="662"/>
      <c r="H442" s="667" t="str" cm="1">
        <f t="array" ref="H442">IFERROR(INDEX([4]Comparison!$G$3:$G$312,MATCH(B442&amp;F442,[4]Comparison!$B$3:$B$312&amp;[4]Comparison!$E$3:$E$312,0)),"")</f>
        <v/>
      </c>
      <c r="I442" s="662">
        <f>G442*VLOOKUP(B442,'3.2 Prices and Deflators'!$B$3:$BL$196,58,FALSE)</f>
        <v>0</v>
      </c>
      <c r="J442" s="662">
        <f t="shared" si="24"/>
        <v>0</v>
      </c>
      <c r="K442" s="423">
        <f>VLOOKUP(B442,'[5]Salaries 2019 WF'!$B$4:$AA$188,26,FALSE)</f>
        <v>0</v>
      </c>
      <c r="L442" s="49"/>
      <c r="O442" s="655" t="str" cm="1">
        <f t="array" ref="O442">IFERROR(INDEX([6]Salaries!$P$2:$P$311,MATCH(1,(A442=[6]Salaries!$M$2:$M$311)*(F442=[6]Salaries!$O$2:$O$311),0)),"")</f>
        <v/>
      </c>
    </row>
    <row r="443" spans="1:15" hidden="1" x14ac:dyDescent="0.25">
      <c r="A443" s="197" t="s">
        <v>476</v>
      </c>
      <c r="B443" s="197" t="s">
        <v>712</v>
      </c>
      <c r="C443" s="262">
        <v>1</v>
      </c>
      <c r="D443" s="197"/>
      <c r="E443" s="197" t="s">
        <v>1368</v>
      </c>
      <c r="F443" s="203">
        <v>1</v>
      </c>
      <c r="G443" s="662"/>
      <c r="H443" s="667" t="str" cm="1">
        <f t="array" ref="H443">IFERROR(INDEX([4]Comparison!$G$3:$G$312,MATCH(B443&amp;F443,[4]Comparison!$B$3:$B$312&amp;[4]Comparison!$E$3:$E$312,0)),"")</f>
        <v/>
      </c>
      <c r="I443" s="662">
        <f>G443*VLOOKUP(B443,'3.2 Prices and Deflators'!$B$3:$BL$196,58,FALSE)</f>
        <v>0</v>
      </c>
      <c r="J443" s="662">
        <f t="shared" si="24"/>
        <v>0</v>
      </c>
      <c r="K443" s="423">
        <f>VLOOKUP(B443,'[5]Salaries 2019 WF'!$B$4:$AA$188,26,FALSE)</f>
        <v>0</v>
      </c>
      <c r="L443" s="49"/>
      <c r="O443" s="655" t="str" cm="1">
        <f t="array" ref="O443">IFERROR(INDEX([6]Salaries!$P$2:$P$311,MATCH(1,(A443=[6]Salaries!$M$2:$M$311)*(F443=[6]Salaries!$O$2:$O$311),0)),"")</f>
        <v/>
      </c>
    </row>
    <row r="444" spans="1:15" hidden="1" x14ac:dyDescent="0.25">
      <c r="A444" s="197" t="s">
        <v>476</v>
      </c>
      <c r="B444" s="197" t="s">
        <v>712</v>
      </c>
      <c r="C444" s="262">
        <v>2</v>
      </c>
      <c r="D444" s="197"/>
      <c r="E444" s="197" t="s">
        <v>1369</v>
      </c>
      <c r="F444" s="203">
        <v>2</v>
      </c>
      <c r="G444" s="662"/>
      <c r="H444" s="667" t="str" cm="1">
        <f t="array" ref="H444">IFERROR(INDEX([4]Comparison!$G$3:$G$312,MATCH(B444&amp;F444,[4]Comparison!$B$3:$B$312&amp;[4]Comparison!$E$3:$E$312,0)),"")</f>
        <v/>
      </c>
      <c r="I444" s="662">
        <f>G444*VLOOKUP(B444,'3.2 Prices and Deflators'!$B$3:$BL$196,58,FALSE)</f>
        <v>0</v>
      </c>
      <c r="J444" s="662">
        <f t="shared" si="24"/>
        <v>0</v>
      </c>
      <c r="K444" s="423">
        <f>VLOOKUP(B444,'[5]Salaries 2019 WF'!$B$4:$AA$188,26,FALSE)</f>
        <v>0</v>
      </c>
      <c r="L444" s="49"/>
      <c r="O444" s="655" t="str" cm="1">
        <f t="array" ref="O444">IFERROR(INDEX([6]Salaries!$P$2:$P$311,MATCH(1,(A444=[6]Salaries!$M$2:$M$311)*(F444=[6]Salaries!$O$2:$O$311),0)),"")</f>
        <v/>
      </c>
    </row>
    <row r="445" spans="1:15" hidden="1" x14ac:dyDescent="0.25">
      <c r="A445" s="197" t="s">
        <v>476</v>
      </c>
      <c r="B445" s="197" t="s">
        <v>712</v>
      </c>
      <c r="C445" s="262">
        <v>3</v>
      </c>
      <c r="D445" s="197"/>
      <c r="E445" s="197" t="s">
        <v>1370</v>
      </c>
      <c r="F445" s="203">
        <v>3</v>
      </c>
      <c r="G445" s="662"/>
      <c r="H445" s="667" t="str" cm="1">
        <f t="array" ref="H445">IFERROR(INDEX([4]Comparison!$G$3:$G$312,MATCH(B445&amp;F445,[4]Comparison!$B$3:$B$312&amp;[4]Comparison!$E$3:$E$312,0)),"")</f>
        <v/>
      </c>
      <c r="I445" s="662">
        <f>G445*VLOOKUP(B445,'3.2 Prices and Deflators'!$B$3:$BL$196,58,FALSE)</f>
        <v>0</v>
      </c>
      <c r="J445" s="662">
        <f t="shared" si="24"/>
        <v>0</v>
      </c>
      <c r="K445" s="423">
        <f>VLOOKUP(B445,'[5]Salaries 2019 WF'!$B$4:$AA$188,26,FALSE)</f>
        <v>0</v>
      </c>
      <c r="L445" s="49"/>
      <c r="O445" s="655" t="str" cm="1">
        <f t="array" ref="O445">IFERROR(INDEX([6]Salaries!$P$2:$P$311,MATCH(1,(A445=[6]Salaries!$M$2:$M$311)*(F445=[6]Salaries!$O$2:$O$311),0)),"")</f>
        <v/>
      </c>
    </row>
    <row r="446" spans="1:15" hidden="1" x14ac:dyDescent="0.25">
      <c r="A446" s="197" t="s">
        <v>476</v>
      </c>
      <c r="B446" s="197" t="s">
        <v>712</v>
      </c>
      <c r="C446" s="262">
        <v>4</v>
      </c>
      <c r="D446" s="197"/>
      <c r="E446" s="197" t="s">
        <v>1087</v>
      </c>
      <c r="F446" s="203">
        <v>4</v>
      </c>
      <c r="G446" s="662"/>
      <c r="H446" s="667" t="str" cm="1">
        <f t="array" ref="H446">IFERROR(INDEX([4]Comparison!$G$3:$G$312,MATCH(B446&amp;F446,[4]Comparison!$B$3:$B$312&amp;[4]Comparison!$E$3:$E$312,0)),"")</f>
        <v/>
      </c>
      <c r="I446" s="662">
        <f>G446*VLOOKUP(B446,'3.2 Prices and Deflators'!$B$3:$BL$196,58,FALSE)</f>
        <v>0</v>
      </c>
      <c r="J446" s="662">
        <f t="shared" si="24"/>
        <v>0</v>
      </c>
      <c r="K446" s="423">
        <f>VLOOKUP(B446,'[5]Salaries 2019 WF'!$B$4:$AA$188,26,FALSE)</f>
        <v>0</v>
      </c>
      <c r="L446" s="49"/>
      <c r="O446" s="655" t="str" cm="1">
        <f t="array" ref="O446">IFERROR(INDEX([6]Salaries!$P$2:$P$311,MATCH(1,(A446=[6]Salaries!$M$2:$M$311)*(F446=[6]Salaries!$O$2:$O$311),0)),"")</f>
        <v/>
      </c>
    </row>
    <row r="447" spans="1:15" hidden="1" x14ac:dyDescent="0.25">
      <c r="A447" s="197" t="s">
        <v>476</v>
      </c>
      <c r="B447" s="197" t="s">
        <v>712</v>
      </c>
      <c r="C447" s="262">
        <v>5</v>
      </c>
      <c r="D447" s="197"/>
      <c r="E447" s="197" t="s">
        <v>1371</v>
      </c>
      <c r="F447" s="203">
        <v>5</v>
      </c>
      <c r="G447" s="662"/>
      <c r="H447" s="667" t="str" cm="1">
        <f t="array" ref="H447">IFERROR(INDEX([4]Comparison!$G$3:$G$312,MATCH(B447&amp;F447,[4]Comparison!$B$3:$B$312&amp;[4]Comparison!$E$3:$E$312,0)),"")</f>
        <v/>
      </c>
      <c r="I447" s="662">
        <f>G447*VLOOKUP(B447,'3.2 Prices and Deflators'!$B$3:$BL$196,58,FALSE)</f>
        <v>0</v>
      </c>
      <c r="J447" s="662">
        <f t="shared" si="24"/>
        <v>0</v>
      </c>
      <c r="K447" s="423">
        <f>VLOOKUP(B447,'[5]Salaries 2019 WF'!$B$4:$AA$188,26,FALSE)</f>
        <v>0</v>
      </c>
      <c r="L447" s="49"/>
      <c r="O447" s="655" t="str" cm="1">
        <f t="array" ref="O447">IFERROR(INDEX([6]Salaries!$P$2:$P$311,MATCH(1,(A447=[6]Salaries!$M$2:$M$311)*(F447=[6]Salaries!$O$2:$O$311),0)),"")</f>
        <v/>
      </c>
    </row>
    <row r="448" spans="1:15" hidden="1" x14ac:dyDescent="0.25">
      <c r="A448" s="197" t="s">
        <v>1068</v>
      </c>
      <c r="B448" s="197" t="s">
        <v>713</v>
      </c>
      <c r="C448" s="262">
        <v>1</v>
      </c>
      <c r="D448" s="197"/>
      <c r="E448" s="197" t="s">
        <v>1368</v>
      </c>
      <c r="F448" s="203">
        <v>1</v>
      </c>
      <c r="G448" s="662"/>
      <c r="H448" s="667" t="str" cm="1">
        <f t="array" ref="H448">IFERROR(INDEX([4]Comparison!$G$3:$G$312,MATCH(B448&amp;F448,[4]Comparison!$B$3:$B$312&amp;[4]Comparison!$E$3:$E$312,0)),"")</f>
        <v/>
      </c>
      <c r="I448" s="662">
        <f>G448*VLOOKUP(B448,'3.2 Prices and Deflators'!$B$3:$BL$196,58,FALSE)</f>
        <v>0</v>
      </c>
      <c r="J448" s="662">
        <f t="shared" si="24"/>
        <v>0</v>
      </c>
      <c r="K448" s="423">
        <f>VLOOKUP(B448,'[5]Salaries 2019 WF'!$B$4:$AA$188,26,FALSE)</f>
        <v>0</v>
      </c>
      <c r="L448" s="49"/>
      <c r="O448" s="655" t="str" cm="1">
        <f t="array" ref="O448">IFERROR(INDEX([6]Salaries!$P$2:$P$311,MATCH(1,(A448=[6]Salaries!$M$2:$M$311)*(F448=[6]Salaries!$O$2:$O$311),0)),"")</f>
        <v/>
      </c>
    </row>
    <row r="449" spans="1:15" hidden="1" x14ac:dyDescent="0.25">
      <c r="A449" s="197" t="s">
        <v>1068</v>
      </c>
      <c r="B449" s="197" t="s">
        <v>713</v>
      </c>
      <c r="C449" s="262">
        <v>2</v>
      </c>
      <c r="D449" s="197"/>
      <c r="E449" s="197" t="s">
        <v>1369</v>
      </c>
      <c r="F449" s="203">
        <v>2</v>
      </c>
      <c r="G449" s="662"/>
      <c r="H449" s="667" t="str" cm="1">
        <f t="array" ref="H449">IFERROR(INDEX([4]Comparison!$G$3:$G$312,MATCH(B449&amp;F449,[4]Comparison!$B$3:$B$312&amp;[4]Comparison!$E$3:$E$312,0)),"")</f>
        <v/>
      </c>
      <c r="I449" s="662">
        <f>G449*VLOOKUP(B449,'3.2 Prices and Deflators'!$B$3:$BL$196,58,FALSE)</f>
        <v>0</v>
      </c>
      <c r="J449" s="662">
        <f t="shared" si="24"/>
        <v>0</v>
      </c>
      <c r="K449" s="423">
        <f>VLOOKUP(B449,'[5]Salaries 2019 WF'!$B$4:$AA$188,26,FALSE)</f>
        <v>0</v>
      </c>
      <c r="L449" s="49"/>
      <c r="O449" s="655" t="str" cm="1">
        <f t="array" ref="O449">IFERROR(INDEX([6]Salaries!$P$2:$P$311,MATCH(1,(A449=[6]Salaries!$M$2:$M$311)*(F449=[6]Salaries!$O$2:$O$311),0)),"")</f>
        <v/>
      </c>
    </row>
    <row r="450" spans="1:15" hidden="1" x14ac:dyDescent="0.25">
      <c r="A450" s="197" t="s">
        <v>1068</v>
      </c>
      <c r="B450" s="197" t="s">
        <v>713</v>
      </c>
      <c r="C450" s="262">
        <v>3</v>
      </c>
      <c r="D450" s="197"/>
      <c r="E450" s="197" t="s">
        <v>1370</v>
      </c>
      <c r="F450" s="203">
        <v>3</v>
      </c>
      <c r="G450" s="662"/>
      <c r="H450" s="667" t="str" cm="1">
        <f t="array" ref="H450">IFERROR(INDEX([4]Comparison!$G$3:$G$312,MATCH(B450&amp;F450,[4]Comparison!$B$3:$B$312&amp;[4]Comparison!$E$3:$E$312,0)),"")</f>
        <v/>
      </c>
      <c r="I450" s="662">
        <f>G450*VLOOKUP(B450,'3.2 Prices and Deflators'!$B$3:$BL$196,58,FALSE)</f>
        <v>0</v>
      </c>
      <c r="J450" s="662">
        <f t="shared" si="24"/>
        <v>0</v>
      </c>
      <c r="K450" s="423">
        <f>VLOOKUP(B450,'[5]Salaries 2019 WF'!$B$4:$AA$188,26,FALSE)</f>
        <v>0</v>
      </c>
      <c r="L450" s="49"/>
      <c r="O450" s="655" t="str" cm="1">
        <f t="array" ref="O450">IFERROR(INDEX([6]Salaries!$P$2:$P$311,MATCH(1,(A450=[6]Salaries!$M$2:$M$311)*(F450=[6]Salaries!$O$2:$O$311),0)),"")</f>
        <v/>
      </c>
    </row>
    <row r="451" spans="1:15" hidden="1" x14ac:dyDescent="0.25">
      <c r="A451" s="197" t="s">
        <v>1068</v>
      </c>
      <c r="B451" s="197" t="s">
        <v>713</v>
      </c>
      <c r="C451" s="262">
        <v>4</v>
      </c>
      <c r="D451" s="197"/>
      <c r="E451" s="197" t="s">
        <v>1087</v>
      </c>
      <c r="F451" s="203">
        <v>4</v>
      </c>
      <c r="G451" s="662"/>
      <c r="H451" s="667" t="str" cm="1">
        <f t="array" ref="H451">IFERROR(INDEX([4]Comparison!$G$3:$G$312,MATCH(B451&amp;F451,[4]Comparison!$B$3:$B$312&amp;[4]Comparison!$E$3:$E$312,0)),"")</f>
        <v/>
      </c>
      <c r="I451" s="662">
        <f>G451*VLOOKUP(B451,'3.2 Prices and Deflators'!$B$3:$BL$196,58,FALSE)</f>
        <v>0</v>
      </c>
      <c r="J451" s="662">
        <f t="shared" ref="J451:J514" si="26">I451*12</f>
        <v>0</v>
      </c>
      <c r="K451" s="423">
        <f>VLOOKUP(B451,'[5]Salaries 2019 WF'!$B$4:$AA$188,26,FALSE)</f>
        <v>0</v>
      </c>
      <c r="L451" s="49"/>
      <c r="O451" s="655" t="str" cm="1">
        <f t="array" ref="O451">IFERROR(INDEX([6]Salaries!$P$2:$P$311,MATCH(1,(A451=[6]Salaries!$M$2:$M$311)*(F451=[6]Salaries!$O$2:$O$311),0)),"")</f>
        <v/>
      </c>
    </row>
    <row r="452" spans="1:15" hidden="1" x14ac:dyDescent="0.25">
      <c r="A452" s="197" t="s">
        <v>1068</v>
      </c>
      <c r="B452" s="197" t="s">
        <v>713</v>
      </c>
      <c r="C452" s="262">
        <v>5</v>
      </c>
      <c r="D452" s="197"/>
      <c r="E452" s="197" t="s">
        <v>1371</v>
      </c>
      <c r="F452" s="203">
        <v>5</v>
      </c>
      <c r="G452" s="662"/>
      <c r="H452" s="667" t="str" cm="1">
        <f t="array" ref="H452">IFERROR(INDEX([4]Comparison!$G$3:$G$312,MATCH(B452&amp;F452,[4]Comparison!$B$3:$B$312&amp;[4]Comparison!$E$3:$E$312,0)),"")</f>
        <v/>
      </c>
      <c r="I452" s="662">
        <f>G452*VLOOKUP(B452,'3.2 Prices and Deflators'!$B$3:$BL$196,58,FALSE)</f>
        <v>0</v>
      </c>
      <c r="J452" s="662">
        <f t="shared" si="26"/>
        <v>0</v>
      </c>
      <c r="K452" s="423">
        <f>VLOOKUP(B452,'[5]Salaries 2019 WF'!$B$4:$AA$188,26,FALSE)</f>
        <v>0</v>
      </c>
      <c r="L452" s="49"/>
      <c r="O452" s="655" t="str" cm="1">
        <f t="array" ref="O452">IFERROR(INDEX([6]Salaries!$P$2:$P$311,MATCH(1,(A452=[6]Salaries!$M$2:$M$311)*(F452=[6]Salaries!$O$2:$O$311),0)),"")</f>
        <v/>
      </c>
    </row>
    <row r="453" spans="1:15" hidden="1" x14ac:dyDescent="0.25">
      <c r="A453" s="197" t="s">
        <v>478</v>
      </c>
      <c r="B453" s="197" t="s">
        <v>714</v>
      </c>
      <c r="C453" s="262">
        <v>1</v>
      </c>
      <c r="D453" s="197"/>
      <c r="E453" s="197" t="s">
        <v>1368</v>
      </c>
      <c r="F453" s="203">
        <v>1</v>
      </c>
      <c r="G453" s="662"/>
      <c r="H453" s="667" t="str" cm="1">
        <f t="array" ref="H453">IFERROR(INDEX([4]Comparison!$G$3:$G$312,MATCH(B453&amp;F453,[4]Comparison!$B$3:$B$312&amp;[4]Comparison!$E$3:$E$312,0)),"")</f>
        <v/>
      </c>
      <c r="I453" s="662">
        <f>G453*VLOOKUP(B453,'3.2 Prices and Deflators'!$B$3:$BL$196,58,FALSE)</f>
        <v>0</v>
      </c>
      <c r="J453" s="662">
        <f t="shared" si="26"/>
        <v>0</v>
      </c>
      <c r="K453" s="423">
        <f>VLOOKUP(B453,'[5]Salaries 2019 WF'!$B$4:$AA$188,26,FALSE)</f>
        <v>0</v>
      </c>
      <c r="L453" s="49"/>
      <c r="O453" s="655" t="str" cm="1">
        <f t="array" ref="O453">IFERROR(INDEX([6]Salaries!$P$2:$P$311,MATCH(1,(A453=[6]Salaries!$M$2:$M$311)*(F453=[6]Salaries!$O$2:$O$311),0)),"")</f>
        <v/>
      </c>
    </row>
    <row r="454" spans="1:15" hidden="1" x14ac:dyDescent="0.25">
      <c r="A454" s="197" t="s">
        <v>478</v>
      </c>
      <c r="B454" s="197" t="s">
        <v>714</v>
      </c>
      <c r="C454" s="262">
        <v>2</v>
      </c>
      <c r="D454" s="197"/>
      <c r="E454" s="197" t="s">
        <v>1369</v>
      </c>
      <c r="F454" s="203">
        <v>2</v>
      </c>
      <c r="G454" s="662"/>
      <c r="H454" s="667" t="str" cm="1">
        <f t="array" ref="H454">IFERROR(INDEX([4]Comparison!$G$3:$G$312,MATCH(B454&amp;F454,[4]Comparison!$B$3:$B$312&amp;[4]Comparison!$E$3:$E$312,0)),"")</f>
        <v/>
      </c>
      <c r="I454" s="662">
        <f>G454*VLOOKUP(B454,'3.2 Prices and Deflators'!$B$3:$BL$196,58,FALSE)</f>
        <v>0</v>
      </c>
      <c r="J454" s="662">
        <f t="shared" si="26"/>
        <v>0</v>
      </c>
      <c r="K454" s="423">
        <f>VLOOKUP(B454,'[5]Salaries 2019 WF'!$B$4:$AA$188,26,FALSE)</f>
        <v>0</v>
      </c>
      <c r="L454" s="49"/>
      <c r="O454" s="655" t="str" cm="1">
        <f t="array" ref="O454">IFERROR(INDEX([6]Salaries!$P$2:$P$311,MATCH(1,(A454=[6]Salaries!$M$2:$M$311)*(F454=[6]Salaries!$O$2:$O$311),0)),"")</f>
        <v/>
      </c>
    </row>
    <row r="455" spans="1:15" hidden="1" x14ac:dyDescent="0.25">
      <c r="A455" s="197" t="s">
        <v>478</v>
      </c>
      <c r="B455" s="197" t="s">
        <v>714</v>
      </c>
      <c r="C455" s="262">
        <v>3</v>
      </c>
      <c r="D455" s="197"/>
      <c r="E455" s="197" t="s">
        <v>1370</v>
      </c>
      <c r="F455" s="203">
        <v>3</v>
      </c>
      <c r="G455" s="662"/>
      <c r="H455" s="667" t="str" cm="1">
        <f t="array" ref="H455">IFERROR(INDEX([4]Comparison!$G$3:$G$312,MATCH(B455&amp;F455,[4]Comparison!$B$3:$B$312&amp;[4]Comparison!$E$3:$E$312,0)),"")</f>
        <v/>
      </c>
      <c r="I455" s="662">
        <f>G455*VLOOKUP(B455,'3.2 Prices and Deflators'!$B$3:$BL$196,58,FALSE)</f>
        <v>0</v>
      </c>
      <c r="J455" s="662">
        <f t="shared" si="26"/>
        <v>0</v>
      </c>
      <c r="K455" s="423">
        <f>VLOOKUP(B455,'[5]Salaries 2019 WF'!$B$4:$AA$188,26,FALSE)</f>
        <v>0</v>
      </c>
      <c r="L455" s="49"/>
      <c r="O455" s="655" t="str" cm="1">
        <f t="array" ref="O455">IFERROR(INDEX([6]Salaries!$P$2:$P$311,MATCH(1,(A455=[6]Salaries!$M$2:$M$311)*(F455=[6]Salaries!$O$2:$O$311),0)),"")</f>
        <v/>
      </c>
    </row>
    <row r="456" spans="1:15" hidden="1" x14ac:dyDescent="0.25">
      <c r="A456" s="197" t="s">
        <v>478</v>
      </c>
      <c r="B456" s="197" t="s">
        <v>714</v>
      </c>
      <c r="C456" s="262">
        <v>4</v>
      </c>
      <c r="D456" s="197"/>
      <c r="E456" s="197" t="s">
        <v>1087</v>
      </c>
      <c r="F456" s="203">
        <v>4</v>
      </c>
      <c r="G456" s="662"/>
      <c r="H456" s="667" t="str" cm="1">
        <f t="array" ref="H456">IFERROR(INDEX([4]Comparison!$G$3:$G$312,MATCH(B456&amp;F456,[4]Comparison!$B$3:$B$312&amp;[4]Comparison!$E$3:$E$312,0)),"")</f>
        <v/>
      </c>
      <c r="I456" s="662">
        <f>G456*VLOOKUP(B456,'3.2 Prices and Deflators'!$B$3:$BL$196,58,FALSE)</f>
        <v>0</v>
      </c>
      <c r="J456" s="662">
        <f t="shared" si="26"/>
        <v>0</v>
      </c>
      <c r="K456" s="423">
        <f>VLOOKUP(B456,'[5]Salaries 2019 WF'!$B$4:$AA$188,26,FALSE)</f>
        <v>0</v>
      </c>
      <c r="L456" s="49"/>
      <c r="O456" s="655" t="str" cm="1">
        <f t="array" ref="O456">IFERROR(INDEX([6]Salaries!$P$2:$P$311,MATCH(1,(A456=[6]Salaries!$M$2:$M$311)*(F456=[6]Salaries!$O$2:$O$311),0)),"")</f>
        <v/>
      </c>
    </row>
    <row r="457" spans="1:15" hidden="1" x14ac:dyDescent="0.25">
      <c r="A457" s="197" t="s">
        <v>478</v>
      </c>
      <c r="B457" s="197" t="s">
        <v>714</v>
      </c>
      <c r="C457" s="262">
        <v>5</v>
      </c>
      <c r="D457" s="197"/>
      <c r="E457" s="197" t="s">
        <v>1371</v>
      </c>
      <c r="F457" s="203">
        <v>5</v>
      </c>
      <c r="G457" s="662"/>
      <c r="H457" s="667" t="str" cm="1">
        <f t="array" ref="H457">IFERROR(INDEX([4]Comparison!$G$3:$G$312,MATCH(B457&amp;F457,[4]Comparison!$B$3:$B$312&amp;[4]Comparison!$E$3:$E$312,0)),"")</f>
        <v/>
      </c>
      <c r="I457" s="662">
        <f>G457*VLOOKUP(B457,'3.2 Prices and Deflators'!$B$3:$BL$196,58,FALSE)</f>
        <v>0</v>
      </c>
      <c r="J457" s="662">
        <f t="shared" si="26"/>
        <v>0</v>
      </c>
      <c r="K457" s="423">
        <f>VLOOKUP(B457,'[5]Salaries 2019 WF'!$B$4:$AA$188,26,FALSE)</f>
        <v>0</v>
      </c>
      <c r="L457" s="49"/>
      <c r="O457" s="655" t="str" cm="1">
        <f t="array" ref="O457">IFERROR(INDEX([6]Salaries!$P$2:$P$311,MATCH(1,(A457=[6]Salaries!$M$2:$M$311)*(F457=[6]Salaries!$O$2:$O$311),0)),"")</f>
        <v/>
      </c>
    </row>
    <row r="458" spans="1:15" hidden="1" x14ac:dyDescent="0.25">
      <c r="A458" s="197" t="s">
        <v>479</v>
      </c>
      <c r="B458" s="197" t="s">
        <v>715</v>
      </c>
      <c r="C458" s="262">
        <v>1</v>
      </c>
      <c r="D458" s="197"/>
      <c r="E458" s="197" t="s">
        <v>1368</v>
      </c>
      <c r="F458" s="203">
        <v>1</v>
      </c>
      <c r="G458" s="662"/>
      <c r="H458" s="667" t="str" cm="1">
        <f t="array" ref="H458">IFERROR(INDEX([4]Comparison!$G$3:$G$312,MATCH(B458&amp;F458,[4]Comparison!$B$3:$B$312&amp;[4]Comparison!$E$3:$E$312,0)),"")</f>
        <v/>
      </c>
      <c r="I458" s="662">
        <f>G458*VLOOKUP(B458,'3.2 Prices and Deflators'!$B$3:$BL$196,58,FALSE)</f>
        <v>0</v>
      </c>
      <c r="J458" s="662">
        <f t="shared" si="26"/>
        <v>0</v>
      </c>
      <c r="K458" s="423">
        <f>VLOOKUP(B458,'[5]Salaries 2019 WF'!$B$4:$AA$188,26,FALSE)</f>
        <v>0</v>
      </c>
      <c r="L458" s="49"/>
      <c r="O458" s="655" t="str" cm="1">
        <f t="array" ref="O458">IFERROR(INDEX([6]Salaries!$P$2:$P$311,MATCH(1,(A458=[6]Salaries!$M$2:$M$311)*(F458=[6]Salaries!$O$2:$O$311),0)),"")</f>
        <v/>
      </c>
    </row>
    <row r="459" spans="1:15" hidden="1" x14ac:dyDescent="0.25">
      <c r="A459" s="197" t="s">
        <v>479</v>
      </c>
      <c r="B459" s="197" t="s">
        <v>715</v>
      </c>
      <c r="C459" s="262">
        <v>2</v>
      </c>
      <c r="D459" s="197"/>
      <c r="E459" s="197" t="s">
        <v>1369</v>
      </c>
      <c r="F459" s="203">
        <v>2</v>
      </c>
      <c r="G459" s="662"/>
      <c r="H459" s="667" t="str" cm="1">
        <f t="array" ref="H459">IFERROR(INDEX([4]Comparison!$G$3:$G$312,MATCH(B459&amp;F459,[4]Comparison!$B$3:$B$312&amp;[4]Comparison!$E$3:$E$312,0)),"")</f>
        <v/>
      </c>
      <c r="I459" s="662">
        <f>G459*VLOOKUP(B459,'3.2 Prices and Deflators'!$B$3:$BL$196,58,FALSE)</f>
        <v>0</v>
      </c>
      <c r="J459" s="662">
        <f t="shared" si="26"/>
        <v>0</v>
      </c>
      <c r="K459" s="423">
        <f>VLOOKUP(B459,'[5]Salaries 2019 WF'!$B$4:$AA$188,26,FALSE)</f>
        <v>0</v>
      </c>
      <c r="L459" s="49"/>
      <c r="O459" s="655" t="str" cm="1">
        <f t="array" ref="O459">IFERROR(INDEX([6]Salaries!$P$2:$P$311,MATCH(1,(A459=[6]Salaries!$M$2:$M$311)*(F459=[6]Salaries!$O$2:$O$311),0)),"")</f>
        <v/>
      </c>
    </row>
    <row r="460" spans="1:15" hidden="1" x14ac:dyDescent="0.25">
      <c r="A460" s="197" t="s">
        <v>479</v>
      </c>
      <c r="B460" s="197" t="s">
        <v>715</v>
      </c>
      <c r="C460" s="262">
        <v>3</v>
      </c>
      <c r="D460" s="197"/>
      <c r="E460" s="197" t="s">
        <v>1370</v>
      </c>
      <c r="F460" s="203">
        <v>3</v>
      </c>
      <c r="G460" s="662"/>
      <c r="H460" s="667" t="str" cm="1">
        <f t="array" ref="H460">IFERROR(INDEX([4]Comparison!$G$3:$G$312,MATCH(B460&amp;F460,[4]Comparison!$B$3:$B$312&amp;[4]Comparison!$E$3:$E$312,0)),"")</f>
        <v/>
      </c>
      <c r="I460" s="662">
        <f>G460*VLOOKUP(B460,'3.2 Prices and Deflators'!$B$3:$BL$196,58,FALSE)</f>
        <v>0</v>
      </c>
      <c r="J460" s="662">
        <f t="shared" si="26"/>
        <v>0</v>
      </c>
      <c r="K460" s="423">
        <f>VLOOKUP(B460,'[5]Salaries 2019 WF'!$B$4:$AA$188,26,FALSE)</f>
        <v>0</v>
      </c>
      <c r="L460" s="49"/>
      <c r="O460" s="655" t="str" cm="1">
        <f t="array" ref="O460">IFERROR(INDEX([6]Salaries!$P$2:$P$311,MATCH(1,(A460=[6]Salaries!$M$2:$M$311)*(F460=[6]Salaries!$O$2:$O$311),0)),"")</f>
        <v/>
      </c>
    </row>
    <row r="461" spans="1:15" hidden="1" x14ac:dyDescent="0.25">
      <c r="A461" s="197" t="s">
        <v>479</v>
      </c>
      <c r="B461" s="197" t="s">
        <v>715</v>
      </c>
      <c r="C461" s="262">
        <v>4</v>
      </c>
      <c r="D461" s="197"/>
      <c r="E461" s="197" t="s">
        <v>1087</v>
      </c>
      <c r="F461" s="203">
        <v>4</v>
      </c>
      <c r="G461" s="662"/>
      <c r="H461" s="667" t="str" cm="1">
        <f t="array" ref="H461">IFERROR(INDEX([4]Comparison!$G$3:$G$312,MATCH(B461&amp;F461,[4]Comparison!$B$3:$B$312&amp;[4]Comparison!$E$3:$E$312,0)),"")</f>
        <v/>
      </c>
      <c r="I461" s="662">
        <f>G461*VLOOKUP(B461,'3.2 Prices and Deflators'!$B$3:$BL$196,58,FALSE)</f>
        <v>0</v>
      </c>
      <c r="J461" s="662">
        <f t="shared" si="26"/>
        <v>0</v>
      </c>
      <c r="K461" s="423">
        <f>VLOOKUP(B461,'[5]Salaries 2019 WF'!$B$4:$AA$188,26,FALSE)</f>
        <v>0</v>
      </c>
      <c r="L461" s="49"/>
      <c r="O461" s="655" t="str" cm="1">
        <f t="array" ref="O461">IFERROR(INDEX([6]Salaries!$P$2:$P$311,MATCH(1,(A461=[6]Salaries!$M$2:$M$311)*(F461=[6]Salaries!$O$2:$O$311),0)),"")</f>
        <v/>
      </c>
    </row>
    <row r="462" spans="1:15" hidden="1" x14ac:dyDescent="0.25">
      <c r="A462" s="197" t="s">
        <v>479</v>
      </c>
      <c r="B462" s="197" t="s">
        <v>715</v>
      </c>
      <c r="C462" s="262">
        <v>5</v>
      </c>
      <c r="D462" s="197"/>
      <c r="E462" s="197" t="s">
        <v>1371</v>
      </c>
      <c r="F462" s="203">
        <v>5</v>
      </c>
      <c r="G462" s="662"/>
      <c r="H462" s="667" t="str" cm="1">
        <f t="array" ref="H462">IFERROR(INDEX([4]Comparison!$G$3:$G$312,MATCH(B462&amp;F462,[4]Comparison!$B$3:$B$312&amp;[4]Comparison!$E$3:$E$312,0)),"")</f>
        <v/>
      </c>
      <c r="I462" s="662">
        <f>G462*VLOOKUP(B462,'3.2 Prices and Deflators'!$B$3:$BL$196,58,FALSE)</f>
        <v>0</v>
      </c>
      <c r="J462" s="662">
        <f t="shared" si="26"/>
        <v>0</v>
      </c>
      <c r="K462" s="423">
        <f>VLOOKUP(B462,'[5]Salaries 2019 WF'!$B$4:$AA$188,26,FALSE)</f>
        <v>0</v>
      </c>
      <c r="L462" s="49"/>
      <c r="O462" s="655" t="str" cm="1">
        <f t="array" ref="O462">IFERROR(INDEX([6]Salaries!$P$2:$P$311,MATCH(1,(A462=[6]Salaries!$M$2:$M$311)*(F462=[6]Salaries!$O$2:$O$311),0)),"")</f>
        <v/>
      </c>
    </row>
    <row r="463" spans="1:15" hidden="1" x14ac:dyDescent="0.25">
      <c r="A463" s="197" t="s">
        <v>480</v>
      </c>
      <c r="B463" s="197" t="s">
        <v>716</v>
      </c>
      <c r="C463" s="262">
        <v>1</v>
      </c>
      <c r="D463" s="197"/>
      <c r="E463" s="197" t="s">
        <v>1368</v>
      </c>
      <c r="F463" s="203">
        <v>1</v>
      </c>
      <c r="G463" s="662"/>
      <c r="H463" s="667" t="str" cm="1">
        <f t="array" ref="H463">IFERROR(INDEX([4]Comparison!$G$3:$G$312,MATCH(B463&amp;F463,[4]Comparison!$B$3:$B$312&amp;[4]Comparison!$E$3:$E$312,0)),"")</f>
        <v/>
      </c>
      <c r="I463" s="662">
        <f>G463*VLOOKUP(B463,'3.2 Prices and Deflators'!$B$3:$BL$196,58,FALSE)</f>
        <v>0</v>
      </c>
      <c r="J463" s="662">
        <f t="shared" si="26"/>
        <v>0</v>
      </c>
      <c r="K463" s="423">
        <f>VLOOKUP(B463,'[5]Salaries 2019 WF'!$B$4:$AA$188,26,FALSE)</f>
        <v>0</v>
      </c>
      <c r="L463" s="49"/>
      <c r="O463" s="655" t="str" cm="1">
        <f t="array" ref="O463">IFERROR(INDEX([6]Salaries!$P$2:$P$311,MATCH(1,(A463=[6]Salaries!$M$2:$M$311)*(F463=[6]Salaries!$O$2:$O$311),0)),"")</f>
        <v/>
      </c>
    </row>
    <row r="464" spans="1:15" hidden="1" x14ac:dyDescent="0.25">
      <c r="A464" s="197" t="s">
        <v>480</v>
      </c>
      <c r="B464" s="197" t="s">
        <v>716</v>
      </c>
      <c r="C464" s="262">
        <v>2</v>
      </c>
      <c r="D464" s="197"/>
      <c r="E464" s="197" t="s">
        <v>1369</v>
      </c>
      <c r="F464" s="203">
        <v>2</v>
      </c>
      <c r="G464" s="662"/>
      <c r="H464" s="667" t="str" cm="1">
        <f t="array" ref="H464">IFERROR(INDEX([4]Comparison!$G$3:$G$312,MATCH(B464&amp;F464,[4]Comparison!$B$3:$B$312&amp;[4]Comparison!$E$3:$E$312,0)),"")</f>
        <v/>
      </c>
      <c r="I464" s="662">
        <f>G464*VLOOKUP(B464,'3.2 Prices and Deflators'!$B$3:$BL$196,58,FALSE)</f>
        <v>0</v>
      </c>
      <c r="J464" s="662">
        <f t="shared" si="26"/>
        <v>0</v>
      </c>
      <c r="K464" s="423">
        <f>VLOOKUP(B464,'[5]Salaries 2019 WF'!$B$4:$AA$188,26,FALSE)</f>
        <v>0</v>
      </c>
      <c r="L464" s="49"/>
      <c r="O464" s="655" t="str" cm="1">
        <f t="array" ref="O464">IFERROR(INDEX([6]Salaries!$P$2:$P$311,MATCH(1,(A464=[6]Salaries!$M$2:$M$311)*(F464=[6]Salaries!$O$2:$O$311),0)),"")</f>
        <v/>
      </c>
    </row>
    <row r="465" spans="1:15" hidden="1" x14ac:dyDescent="0.25">
      <c r="A465" s="197" t="s">
        <v>480</v>
      </c>
      <c r="B465" s="197" t="s">
        <v>716</v>
      </c>
      <c r="C465" s="262">
        <v>3</v>
      </c>
      <c r="D465" s="197"/>
      <c r="E465" s="197" t="s">
        <v>1370</v>
      </c>
      <c r="F465" s="203">
        <v>3</v>
      </c>
      <c r="G465" s="662"/>
      <c r="H465" s="667" t="str" cm="1">
        <f t="array" ref="H465">IFERROR(INDEX([4]Comparison!$G$3:$G$312,MATCH(B465&amp;F465,[4]Comparison!$B$3:$B$312&amp;[4]Comparison!$E$3:$E$312,0)),"")</f>
        <v/>
      </c>
      <c r="I465" s="662">
        <f>G465*VLOOKUP(B465,'3.2 Prices and Deflators'!$B$3:$BL$196,58,FALSE)</f>
        <v>0</v>
      </c>
      <c r="J465" s="662">
        <f t="shared" si="26"/>
        <v>0</v>
      </c>
      <c r="K465" s="423">
        <f>VLOOKUP(B465,'[5]Salaries 2019 WF'!$B$4:$AA$188,26,FALSE)</f>
        <v>0</v>
      </c>
      <c r="L465" s="49"/>
      <c r="O465" s="655" t="str" cm="1">
        <f t="array" ref="O465">IFERROR(INDEX([6]Salaries!$P$2:$P$311,MATCH(1,(A465=[6]Salaries!$M$2:$M$311)*(F465=[6]Salaries!$O$2:$O$311),0)),"")</f>
        <v/>
      </c>
    </row>
    <row r="466" spans="1:15" hidden="1" x14ac:dyDescent="0.25">
      <c r="A466" s="197" t="s">
        <v>480</v>
      </c>
      <c r="B466" s="197" t="s">
        <v>716</v>
      </c>
      <c r="C466" s="262">
        <v>4</v>
      </c>
      <c r="D466" s="197"/>
      <c r="E466" s="197" t="s">
        <v>1087</v>
      </c>
      <c r="F466" s="203">
        <v>4</v>
      </c>
      <c r="G466" s="662"/>
      <c r="H466" s="667" t="str" cm="1">
        <f t="array" ref="H466">IFERROR(INDEX([4]Comparison!$G$3:$G$312,MATCH(B466&amp;F466,[4]Comparison!$B$3:$B$312&amp;[4]Comparison!$E$3:$E$312,0)),"")</f>
        <v/>
      </c>
      <c r="I466" s="662">
        <f>G466*VLOOKUP(B466,'3.2 Prices and Deflators'!$B$3:$BL$196,58,FALSE)</f>
        <v>0</v>
      </c>
      <c r="J466" s="662">
        <f t="shared" si="26"/>
        <v>0</v>
      </c>
      <c r="K466" s="423">
        <f>VLOOKUP(B466,'[5]Salaries 2019 WF'!$B$4:$AA$188,26,FALSE)</f>
        <v>0</v>
      </c>
      <c r="L466" s="49"/>
      <c r="O466" s="655" t="str" cm="1">
        <f t="array" ref="O466">IFERROR(INDEX([6]Salaries!$P$2:$P$311,MATCH(1,(A466=[6]Salaries!$M$2:$M$311)*(F466=[6]Salaries!$O$2:$O$311),0)),"")</f>
        <v/>
      </c>
    </row>
    <row r="467" spans="1:15" hidden="1" x14ac:dyDescent="0.25">
      <c r="A467" s="197" t="s">
        <v>480</v>
      </c>
      <c r="B467" s="197" t="s">
        <v>716</v>
      </c>
      <c r="C467" s="262">
        <v>5</v>
      </c>
      <c r="D467" s="197"/>
      <c r="E467" s="197" t="s">
        <v>1371</v>
      </c>
      <c r="F467" s="203">
        <v>5</v>
      </c>
      <c r="G467" s="662"/>
      <c r="H467" s="667" t="str" cm="1">
        <f t="array" ref="H467">IFERROR(INDEX([4]Comparison!$G$3:$G$312,MATCH(B467&amp;F467,[4]Comparison!$B$3:$B$312&amp;[4]Comparison!$E$3:$E$312,0)),"")</f>
        <v/>
      </c>
      <c r="I467" s="662">
        <f>G467*VLOOKUP(B467,'3.2 Prices and Deflators'!$B$3:$BL$196,58,FALSE)</f>
        <v>0</v>
      </c>
      <c r="J467" s="662">
        <f t="shared" si="26"/>
        <v>0</v>
      </c>
      <c r="K467" s="423">
        <f>VLOOKUP(B467,'[5]Salaries 2019 WF'!$B$4:$AA$188,26,FALSE)</f>
        <v>0</v>
      </c>
      <c r="L467" s="49"/>
      <c r="O467" s="655" t="str" cm="1">
        <f t="array" ref="O467">IFERROR(INDEX([6]Salaries!$P$2:$P$311,MATCH(1,(A467=[6]Salaries!$M$2:$M$311)*(F467=[6]Salaries!$O$2:$O$311),0)),"")</f>
        <v/>
      </c>
    </row>
    <row r="468" spans="1:15" hidden="1" x14ac:dyDescent="0.25">
      <c r="A468" s="197" t="s">
        <v>481</v>
      </c>
      <c r="B468" s="197" t="s">
        <v>717</v>
      </c>
      <c r="C468" s="262">
        <v>1</v>
      </c>
      <c r="D468" s="197"/>
      <c r="E468" s="197" t="s">
        <v>1368</v>
      </c>
      <c r="F468" s="203">
        <v>1</v>
      </c>
      <c r="G468" s="662"/>
      <c r="H468" s="667" t="str" cm="1">
        <f t="array" ref="H468">IFERROR(INDEX([4]Comparison!$G$3:$G$312,MATCH(B468&amp;F468,[4]Comparison!$B$3:$B$312&amp;[4]Comparison!$E$3:$E$312,0)),"")</f>
        <v/>
      </c>
      <c r="I468" s="662">
        <f>G468*VLOOKUP(B468,'3.2 Prices and Deflators'!$B$3:$BL$196,58,FALSE)</f>
        <v>0</v>
      </c>
      <c r="J468" s="662">
        <f t="shared" si="26"/>
        <v>0</v>
      </c>
      <c r="K468" s="423">
        <f>VLOOKUP(B468,'[5]Salaries 2019 WF'!$B$4:$AA$188,26,FALSE)</f>
        <v>0</v>
      </c>
      <c r="L468" s="49"/>
      <c r="O468" s="655" t="str" cm="1">
        <f t="array" ref="O468">IFERROR(INDEX([6]Salaries!$P$2:$P$311,MATCH(1,(A468=[6]Salaries!$M$2:$M$311)*(F468=[6]Salaries!$O$2:$O$311),0)),"")</f>
        <v/>
      </c>
    </row>
    <row r="469" spans="1:15" hidden="1" x14ac:dyDescent="0.25">
      <c r="A469" s="197" t="s">
        <v>481</v>
      </c>
      <c r="B469" s="197" t="s">
        <v>717</v>
      </c>
      <c r="C469" s="262">
        <v>2</v>
      </c>
      <c r="D469" s="197"/>
      <c r="E469" s="197" t="s">
        <v>1369</v>
      </c>
      <c r="F469" s="203">
        <v>2</v>
      </c>
      <c r="G469" s="662"/>
      <c r="H469" s="667" t="str" cm="1">
        <f t="array" ref="H469">IFERROR(INDEX([4]Comparison!$G$3:$G$312,MATCH(B469&amp;F469,[4]Comparison!$B$3:$B$312&amp;[4]Comparison!$E$3:$E$312,0)),"")</f>
        <v/>
      </c>
      <c r="I469" s="662">
        <f>G469*VLOOKUP(B469,'3.2 Prices and Deflators'!$B$3:$BL$196,58,FALSE)</f>
        <v>0</v>
      </c>
      <c r="J469" s="662">
        <f t="shared" si="26"/>
        <v>0</v>
      </c>
      <c r="K469" s="423">
        <f>VLOOKUP(B469,'[5]Salaries 2019 WF'!$B$4:$AA$188,26,FALSE)</f>
        <v>0</v>
      </c>
      <c r="L469" s="49"/>
      <c r="O469" s="655" t="str" cm="1">
        <f t="array" ref="O469">IFERROR(INDEX([6]Salaries!$P$2:$P$311,MATCH(1,(A469=[6]Salaries!$M$2:$M$311)*(F469=[6]Salaries!$O$2:$O$311),0)),"")</f>
        <v/>
      </c>
    </row>
    <row r="470" spans="1:15" hidden="1" x14ac:dyDescent="0.25">
      <c r="A470" s="197" t="s">
        <v>481</v>
      </c>
      <c r="B470" s="197" t="s">
        <v>717</v>
      </c>
      <c r="C470" s="262">
        <v>3</v>
      </c>
      <c r="D470" s="197"/>
      <c r="E470" s="197" t="s">
        <v>1370</v>
      </c>
      <c r="F470" s="203">
        <v>3</v>
      </c>
      <c r="G470" s="662"/>
      <c r="H470" s="667" t="str" cm="1">
        <f t="array" ref="H470">IFERROR(INDEX([4]Comparison!$G$3:$G$312,MATCH(B470&amp;F470,[4]Comparison!$B$3:$B$312&amp;[4]Comparison!$E$3:$E$312,0)),"")</f>
        <v/>
      </c>
      <c r="I470" s="662">
        <f>G470*VLOOKUP(B470,'3.2 Prices and Deflators'!$B$3:$BL$196,58,FALSE)</f>
        <v>0</v>
      </c>
      <c r="J470" s="662">
        <f t="shared" si="26"/>
        <v>0</v>
      </c>
      <c r="K470" s="423">
        <f>VLOOKUP(B470,'[5]Salaries 2019 WF'!$B$4:$AA$188,26,FALSE)</f>
        <v>0</v>
      </c>
      <c r="L470" s="49"/>
      <c r="O470" s="655" t="str" cm="1">
        <f t="array" ref="O470">IFERROR(INDEX([6]Salaries!$P$2:$P$311,MATCH(1,(A470=[6]Salaries!$M$2:$M$311)*(F470=[6]Salaries!$O$2:$O$311),0)),"")</f>
        <v/>
      </c>
    </row>
    <row r="471" spans="1:15" hidden="1" x14ac:dyDescent="0.25">
      <c r="A471" s="197" t="s">
        <v>481</v>
      </c>
      <c r="B471" s="197" t="s">
        <v>717</v>
      </c>
      <c r="C471" s="262">
        <v>4</v>
      </c>
      <c r="D471" s="197"/>
      <c r="E471" s="197" t="s">
        <v>1087</v>
      </c>
      <c r="F471" s="203">
        <v>4</v>
      </c>
      <c r="G471" s="662"/>
      <c r="H471" s="667" t="str" cm="1">
        <f t="array" ref="H471">IFERROR(INDEX([4]Comparison!$G$3:$G$312,MATCH(B471&amp;F471,[4]Comparison!$B$3:$B$312&amp;[4]Comparison!$E$3:$E$312,0)),"")</f>
        <v/>
      </c>
      <c r="I471" s="662">
        <f>G471*VLOOKUP(B471,'3.2 Prices and Deflators'!$B$3:$BL$196,58,FALSE)</f>
        <v>0</v>
      </c>
      <c r="J471" s="662">
        <f t="shared" si="26"/>
        <v>0</v>
      </c>
      <c r="K471" s="423">
        <f>VLOOKUP(B471,'[5]Salaries 2019 WF'!$B$4:$AA$188,26,FALSE)</f>
        <v>0</v>
      </c>
      <c r="L471" s="49"/>
      <c r="O471" s="655" t="str" cm="1">
        <f t="array" ref="O471">IFERROR(INDEX([6]Salaries!$P$2:$P$311,MATCH(1,(A471=[6]Salaries!$M$2:$M$311)*(F471=[6]Salaries!$O$2:$O$311),0)),"")</f>
        <v/>
      </c>
    </row>
    <row r="472" spans="1:15" hidden="1" x14ac:dyDescent="0.25">
      <c r="A472" s="197" t="s">
        <v>481</v>
      </c>
      <c r="B472" s="197" t="s">
        <v>717</v>
      </c>
      <c r="C472" s="262">
        <v>5</v>
      </c>
      <c r="D472" s="197"/>
      <c r="E472" s="197" t="s">
        <v>1371</v>
      </c>
      <c r="F472" s="203">
        <v>5</v>
      </c>
      <c r="G472" s="662"/>
      <c r="H472" s="667" t="str" cm="1">
        <f t="array" ref="H472">IFERROR(INDEX([4]Comparison!$G$3:$G$312,MATCH(B472&amp;F472,[4]Comparison!$B$3:$B$312&amp;[4]Comparison!$E$3:$E$312,0)),"")</f>
        <v/>
      </c>
      <c r="I472" s="662">
        <f>G472*VLOOKUP(B472,'3.2 Prices and Deflators'!$B$3:$BL$196,58,FALSE)</f>
        <v>0</v>
      </c>
      <c r="J472" s="662">
        <f t="shared" si="26"/>
        <v>0</v>
      </c>
      <c r="K472" s="423">
        <f>VLOOKUP(B472,'[5]Salaries 2019 WF'!$B$4:$AA$188,26,FALSE)</f>
        <v>0</v>
      </c>
      <c r="L472" s="49"/>
      <c r="O472" s="655" t="str" cm="1">
        <f t="array" ref="O472">IFERROR(INDEX([6]Salaries!$P$2:$P$311,MATCH(1,(A472=[6]Salaries!$M$2:$M$311)*(F472=[6]Salaries!$O$2:$O$311),0)),"")</f>
        <v/>
      </c>
    </row>
    <row r="473" spans="1:15" hidden="1" x14ac:dyDescent="0.25">
      <c r="A473" s="197" t="s">
        <v>482</v>
      </c>
      <c r="B473" s="197" t="s">
        <v>718</v>
      </c>
      <c r="C473" s="262">
        <v>1</v>
      </c>
      <c r="D473" s="197"/>
      <c r="E473" s="197" t="s">
        <v>1368</v>
      </c>
      <c r="F473" s="203">
        <v>1</v>
      </c>
      <c r="G473" s="662"/>
      <c r="H473" s="667" t="str" cm="1">
        <f t="array" ref="H473">IFERROR(INDEX([4]Comparison!$G$3:$G$312,MATCH(B473&amp;F473,[4]Comparison!$B$3:$B$312&amp;[4]Comparison!$E$3:$E$312,0)),"")</f>
        <v/>
      </c>
      <c r="I473" s="662">
        <f>G473*VLOOKUP(B473,'3.2 Prices and Deflators'!$B$3:$BL$196,58,FALSE)</f>
        <v>0</v>
      </c>
      <c r="J473" s="662">
        <f t="shared" si="26"/>
        <v>0</v>
      </c>
      <c r="K473" s="423">
        <f>VLOOKUP(B473,'[5]Salaries 2019 WF'!$B$4:$AA$188,26,FALSE)</f>
        <v>0</v>
      </c>
      <c r="L473" s="49"/>
      <c r="O473" s="655" t="str" cm="1">
        <f t="array" ref="O473">IFERROR(INDEX([6]Salaries!$P$2:$P$311,MATCH(1,(A473=[6]Salaries!$M$2:$M$311)*(F473=[6]Salaries!$O$2:$O$311),0)),"")</f>
        <v/>
      </c>
    </row>
    <row r="474" spans="1:15" hidden="1" x14ac:dyDescent="0.25">
      <c r="A474" s="197" t="s">
        <v>482</v>
      </c>
      <c r="B474" s="197" t="s">
        <v>718</v>
      </c>
      <c r="C474" s="262">
        <v>2</v>
      </c>
      <c r="D474" s="197"/>
      <c r="E474" s="197" t="s">
        <v>1369</v>
      </c>
      <c r="F474" s="203">
        <v>2</v>
      </c>
      <c r="G474" s="662"/>
      <c r="H474" s="667" t="str" cm="1">
        <f t="array" ref="H474">IFERROR(INDEX([4]Comparison!$G$3:$G$312,MATCH(B474&amp;F474,[4]Comparison!$B$3:$B$312&amp;[4]Comparison!$E$3:$E$312,0)),"")</f>
        <v/>
      </c>
      <c r="I474" s="662">
        <f>G474*VLOOKUP(B474,'3.2 Prices and Deflators'!$B$3:$BL$196,58,FALSE)</f>
        <v>0</v>
      </c>
      <c r="J474" s="662">
        <f t="shared" si="26"/>
        <v>0</v>
      </c>
      <c r="K474" s="423">
        <f>VLOOKUP(B474,'[5]Salaries 2019 WF'!$B$4:$AA$188,26,FALSE)</f>
        <v>0</v>
      </c>
      <c r="L474" s="49"/>
      <c r="O474" s="655" t="str" cm="1">
        <f t="array" ref="O474">IFERROR(INDEX([6]Salaries!$P$2:$P$311,MATCH(1,(A474=[6]Salaries!$M$2:$M$311)*(F474=[6]Salaries!$O$2:$O$311),0)),"")</f>
        <v/>
      </c>
    </row>
    <row r="475" spans="1:15" hidden="1" x14ac:dyDescent="0.25">
      <c r="A475" s="197" t="s">
        <v>482</v>
      </c>
      <c r="B475" s="197" t="s">
        <v>718</v>
      </c>
      <c r="C475" s="262">
        <v>3</v>
      </c>
      <c r="D475" s="197"/>
      <c r="E475" s="197" t="s">
        <v>1370</v>
      </c>
      <c r="F475" s="203">
        <v>3</v>
      </c>
      <c r="G475" s="662"/>
      <c r="H475" s="667" t="str" cm="1">
        <f t="array" ref="H475">IFERROR(INDEX([4]Comparison!$G$3:$G$312,MATCH(B475&amp;F475,[4]Comparison!$B$3:$B$312&amp;[4]Comparison!$E$3:$E$312,0)),"")</f>
        <v/>
      </c>
      <c r="I475" s="662">
        <f>G475*VLOOKUP(B475,'3.2 Prices and Deflators'!$B$3:$BL$196,58,FALSE)</f>
        <v>0</v>
      </c>
      <c r="J475" s="662">
        <f t="shared" si="26"/>
        <v>0</v>
      </c>
      <c r="K475" s="423">
        <f>VLOOKUP(B475,'[5]Salaries 2019 WF'!$B$4:$AA$188,26,FALSE)</f>
        <v>0</v>
      </c>
      <c r="L475" s="49"/>
      <c r="O475" s="655" t="str" cm="1">
        <f t="array" ref="O475">IFERROR(INDEX([6]Salaries!$P$2:$P$311,MATCH(1,(A475=[6]Salaries!$M$2:$M$311)*(F475=[6]Salaries!$O$2:$O$311),0)),"")</f>
        <v/>
      </c>
    </row>
    <row r="476" spans="1:15" hidden="1" x14ac:dyDescent="0.25">
      <c r="A476" s="197" t="s">
        <v>482</v>
      </c>
      <c r="B476" s="197" t="s">
        <v>718</v>
      </c>
      <c r="C476" s="262">
        <v>4</v>
      </c>
      <c r="D476" s="197"/>
      <c r="E476" s="197" t="s">
        <v>1087</v>
      </c>
      <c r="F476" s="203">
        <v>4</v>
      </c>
      <c r="G476" s="662"/>
      <c r="H476" s="667" t="str" cm="1">
        <f t="array" ref="H476">IFERROR(INDEX([4]Comparison!$G$3:$G$312,MATCH(B476&amp;F476,[4]Comparison!$B$3:$B$312&amp;[4]Comparison!$E$3:$E$312,0)),"")</f>
        <v/>
      </c>
      <c r="I476" s="662">
        <f>G476*VLOOKUP(B476,'3.2 Prices and Deflators'!$B$3:$BL$196,58,FALSE)</f>
        <v>0</v>
      </c>
      <c r="J476" s="662">
        <f t="shared" si="26"/>
        <v>0</v>
      </c>
      <c r="K476" s="423">
        <f>VLOOKUP(B476,'[5]Salaries 2019 WF'!$B$4:$AA$188,26,FALSE)</f>
        <v>0</v>
      </c>
      <c r="L476" s="49"/>
      <c r="O476" s="655" t="str" cm="1">
        <f t="array" ref="O476">IFERROR(INDEX([6]Salaries!$P$2:$P$311,MATCH(1,(A476=[6]Salaries!$M$2:$M$311)*(F476=[6]Salaries!$O$2:$O$311),0)),"")</f>
        <v/>
      </c>
    </row>
    <row r="477" spans="1:15" hidden="1" x14ac:dyDescent="0.25">
      <c r="A477" s="197" t="s">
        <v>482</v>
      </c>
      <c r="B477" s="197" t="s">
        <v>718</v>
      </c>
      <c r="C477" s="262">
        <v>5</v>
      </c>
      <c r="D477" s="197"/>
      <c r="E477" s="197" t="s">
        <v>1371</v>
      </c>
      <c r="F477" s="203">
        <v>5</v>
      </c>
      <c r="G477" s="662"/>
      <c r="H477" s="667" t="str" cm="1">
        <f t="array" ref="H477">IFERROR(INDEX([4]Comparison!$G$3:$G$312,MATCH(B477&amp;F477,[4]Comparison!$B$3:$B$312&amp;[4]Comparison!$E$3:$E$312,0)),"")</f>
        <v/>
      </c>
      <c r="I477" s="662">
        <f>G477*VLOOKUP(B477,'3.2 Prices and Deflators'!$B$3:$BL$196,58,FALSE)</f>
        <v>0</v>
      </c>
      <c r="J477" s="662">
        <f t="shared" si="26"/>
        <v>0</v>
      </c>
      <c r="K477" s="423">
        <f>VLOOKUP(B477,'[5]Salaries 2019 WF'!$B$4:$AA$188,26,FALSE)</f>
        <v>0</v>
      </c>
      <c r="L477" s="49"/>
      <c r="O477" s="655" t="str" cm="1">
        <f t="array" ref="O477">IFERROR(INDEX([6]Salaries!$P$2:$P$311,MATCH(1,(A477=[6]Salaries!$M$2:$M$311)*(F477=[6]Salaries!$O$2:$O$311),0)),"")</f>
        <v/>
      </c>
    </row>
    <row r="478" spans="1:15" hidden="1" x14ac:dyDescent="0.25">
      <c r="A478" s="197" t="s">
        <v>483</v>
      </c>
      <c r="B478" s="197" t="s">
        <v>719</v>
      </c>
      <c r="C478" s="262">
        <v>1</v>
      </c>
      <c r="D478" s="197"/>
      <c r="E478" s="197" t="s">
        <v>1368</v>
      </c>
      <c r="F478" s="203">
        <v>1</v>
      </c>
      <c r="G478" s="662"/>
      <c r="H478" s="667" t="str" cm="1">
        <f t="array" ref="H478">IFERROR(INDEX([4]Comparison!$G$3:$G$312,MATCH(B478&amp;F478,[4]Comparison!$B$3:$B$312&amp;[4]Comparison!$E$3:$E$312,0)),"")</f>
        <v/>
      </c>
      <c r="I478" s="662">
        <f>G478*VLOOKUP(B478,'3.2 Prices and Deflators'!$B$3:$BL$196,58,FALSE)</f>
        <v>0</v>
      </c>
      <c r="J478" s="662">
        <f t="shared" si="26"/>
        <v>0</v>
      </c>
      <c r="K478" s="423">
        <f>VLOOKUP(B478,'[5]Salaries 2019 WF'!$B$4:$AA$188,26,FALSE)</f>
        <v>0</v>
      </c>
      <c r="L478" s="49"/>
      <c r="O478" s="655" t="str" cm="1">
        <f t="array" ref="O478">IFERROR(INDEX([6]Salaries!$P$2:$P$311,MATCH(1,(A478=[6]Salaries!$M$2:$M$311)*(F478=[6]Salaries!$O$2:$O$311),0)),"")</f>
        <v/>
      </c>
    </row>
    <row r="479" spans="1:15" hidden="1" x14ac:dyDescent="0.25">
      <c r="A479" s="197" t="s">
        <v>483</v>
      </c>
      <c r="B479" s="197" t="s">
        <v>719</v>
      </c>
      <c r="C479" s="262">
        <v>2</v>
      </c>
      <c r="D479" s="197"/>
      <c r="E479" s="197" t="s">
        <v>1369</v>
      </c>
      <c r="F479" s="203">
        <v>2</v>
      </c>
      <c r="G479" s="662"/>
      <c r="H479" s="667" t="str" cm="1">
        <f t="array" ref="H479">IFERROR(INDEX([4]Comparison!$G$3:$G$312,MATCH(B479&amp;F479,[4]Comparison!$B$3:$B$312&amp;[4]Comparison!$E$3:$E$312,0)),"")</f>
        <v/>
      </c>
      <c r="I479" s="662">
        <f>G479*VLOOKUP(B479,'3.2 Prices and Deflators'!$B$3:$BL$196,58,FALSE)</f>
        <v>0</v>
      </c>
      <c r="J479" s="662">
        <f t="shared" si="26"/>
        <v>0</v>
      </c>
      <c r="K479" s="423">
        <f>VLOOKUP(B479,'[5]Salaries 2019 WF'!$B$4:$AA$188,26,FALSE)</f>
        <v>0</v>
      </c>
      <c r="L479" s="49"/>
      <c r="O479" s="655" t="str" cm="1">
        <f t="array" ref="O479">IFERROR(INDEX([6]Salaries!$P$2:$P$311,MATCH(1,(A479=[6]Salaries!$M$2:$M$311)*(F479=[6]Salaries!$O$2:$O$311),0)),"")</f>
        <v/>
      </c>
    </row>
    <row r="480" spans="1:15" hidden="1" x14ac:dyDescent="0.25">
      <c r="A480" s="197" t="s">
        <v>483</v>
      </c>
      <c r="B480" s="197" t="s">
        <v>719</v>
      </c>
      <c r="C480" s="262">
        <v>3</v>
      </c>
      <c r="D480" s="197"/>
      <c r="E480" s="197" t="s">
        <v>1370</v>
      </c>
      <c r="F480" s="203">
        <v>3</v>
      </c>
      <c r="G480" s="662"/>
      <c r="H480" s="667" t="str" cm="1">
        <f t="array" ref="H480">IFERROR(INDEX([4]Comparison!$G$3:$G$312,MATCH(B480&amp;F480,[4]Comparison!$B$3:$B$312&amp;[4]Comparison!$E$3:$E$312,0)),"")</f>
        <v/>
      </c>
      <c r="I480" s="662">
        <f>G480*VLOOKUP(B480,'3.2 Prices and Deflators'!$B$3:$BL$196,58,FALSE)</f>
        <v>0</v>
      </c>
      <c r="J480" s="662">
        <f t="shared" si="26"/>
        <v>0</v>
      </c>
      <c r="K480" s="423">
        <f>VLOOKUP(B480,'[5]Salaries 2019 WF'!$B$4:$AA$188,26,FALSE)</f>
        <v>0</v>
      </c>
      <c r="L480" s="49"/>
      <c r="O480" s="655" t="str" cm="1">
        <f t="array" ref="O480">IFERROR(INDEX([6]Salaries!$P$2:$P$311,MATCH(1,(A480=[6]Salaries!$M$2:$M$311)*(F480=[6]Salaries!$O$2:$O$311),0)),"")</f>
        <v/>
      </c>
    </row>
    <row r="481" spans="1:15" hidden="1" x14ac:dyDescent="0.25">
      <c r="A481" s="197" t="s">
        <v>483</v>
      </c>
      <c r="B481" s="197" t="s">
        <v>719</v>
      </c>
      <c r="C481" s="262">
        <v>4</v>
      </c>
      <c r="D481" s="197"/>
      <c r="E481" s="197" t="s">
        <v>1087</v>
      </c>
      <c r="F481" s="203">
        <v>4</v>
      </c>
      <c r="G481" s="662"/>
      <c r="H481" s="667" t="str" cm="1">
        <f t="array" ref="H481">IFERROR(INDEX([4]Comparison!$G$3:$G$312,MATCH(B481&amp;F481,[4]Comparison!$B$3:$B$312&amp;[4]Comparison!$E$3:$E$312,0)),"")</f>
        <v/>
      </c>
      <c r="I481" s="662">
        <f>G481*VLOOKUP(B481,'3.2 Prices and Deflators'!$B$3:$BL$196,58,FALSE)</f>
        <v>0</v>
      </c>
      <c r="J481" s="662">
        <f t="shared" si="26"/>
        <v>0</v>
      </c>
      <c r="K481" s="423">
        <f>VLOOKUP(B481,'[5]Salaries 2019 WF'!$B$4:$AA$188,26,FALSE)</f>
        <v>0</v>
      </c>
      <c r="L481" s="49"/>
      <c r="O481" s="655" t="str" cm="1">
        <f t="array" ref="O481">IFERROR(INDEX([6]Salaries!$P$2:$P$311,MATCH(1,(A481=[6]Salaries!$M$2:$M$311)*(F481=[6]Salaries!$O$2:$O$311),0)),"")</f>
        <v/>
      </c>
    </row>
    <row r="482" spans="1:15" hidden="1" x14ac:dyDescent="0.25">
      <c r="A482" s="197" t="s">
        <v>483</v>
      </c>
      <c r="B482" s="197" t="s">
        <v>719</v>
      </c>
      <c r="C482" s="262">
        <v>5</v>
      </c>
      <c r="D482" s="197"/>
      <c r="E482" s="197" t="s">
        <v>1371</v>
      </c>
      <c r="F482" s="203">
        <v>5</v>
      </c>
      <c r="G482" s="662"/>
      <c r="H482" s="667" t="str" cm="1">
        <f t="array" ref="H482">IFERROR(INDEX([4]Comparison!$G$3:$G$312,MATCH(B482&amp;F482,[4]Comparison!$B$3:$B$312&amp;[4]Comparison!$E$3:$E$312,0)),"")</f>
        <v/>
      </c>
      <c r="I482" s="662">
        <f>G482*VLOOKUP(B482,'3.2 Prices and Deflators'!$B$3:$BL$196,58,FALSE)</f>
        <v>0</v>
      </c>
      <c r="J482" s="662">
        <f t="shared" si="26"/>
        <v>0</v>
      </c>
      <c r="K482" s="423">
        <f>VLOOKUP(B482,'[5]Salaries 2019 WF'!$B$4:$AA$188,26,FALSE)</f>
        <v>0</v>
      </c>
      <c r="L482" s="49"/>
      <c r="O482" s="655" t="str" cm="1">
        <f t="array" ref="O482">IFERROR(INDEX([6]Salaries!$P$2:$P$311,MATCH(1,(A482=[6]Salaries!$M$2:$M$311)*(F482=[6]Salaries!$O$2:$O$311),0)),"")</f>
        <v/>
      </c>
    </row>
    <row r="483" spans="1:15" hidden="1" x14ac:dyDescent="0.25">
      <c r="A483" s="197" t="s">
        <v>484</v>
      </c>
      <c r="B483" s="197" t="s">
        <v>720</v>
      </c>
      <c r="C483" s="262">
        <v>1</v>
      </c>
      <c r="D483" s="197"/>
      <c r="E483" s="197" t="s">
        <v>1368</v>
      </c>
      <c r="F483" s="203">
        <v>1</v>
      </c>
      <c r="G483" s="662"/>
      <c r="H483" s="667" t="str" cm="1">
        <f t="array" ref="H483">IFERROR(INDEX([4]Comparison!$G$3:$G$312,MATCH(B483&amp;F483,[4]Comparison!$B$3:$B$312&amp;[4]Comparison!$E$3:$E$312,0)),"")</f>
        <v/>
      </c>
      <c r="I483" s="662">
        <f>G483*VLOOKUP(B483,'3.2 Prices and Deflators'!$B$3:$BL$196,58,FALSE)</f>
        <v>0</v>
      </c>
      <c r="J483" s="662">
        <f t="shared" si="26"/>
        <v>0</v>
      </c>
      <c r="K483" s="423">
        <f>VLOOKUP(B483,'[5]Salaries 2019 WF'!$B$4:$AA$188,26,FALSE)</f>
        <v>0</v>
      </c>
      <c r="L483" s="49"/>
      <c r="O483" s="655" t="str" cm="1">
        <f t="array" ref="O483">IFERROR(INDEX([6]Salaries!$P$2:$P$311,MATCH(1,(A483=[6]Salaries!$M$2:$M$311)*(F483=[6]Salaries!$O$2:$O$311),0)),"")</f>
        <v/>
      </c>
    </row>
    <row r="484" spans="1:15" hidden="1" x14ac:dyDescent="0.25">
      <c r="A484" s="197" t="s">
        <v>484</v>
      </c>
      <c r="B484" s="197" t="s">
        <v>720</v>
      </c>
      <c r="C484" s="262">
        <v>2</v>
      </c>
      <c r="D484" s="197"/>
      <c r="E484" s="197" t="s">
        <v>1369</v>
      </c>
      <c r="F484" s="203">
        <v>2</v>
      </c>
      <c r="G484" s="662"/>
      <c r="H484" s="667" t="str" cm="1">
        <f t="array" ref="H484">IFERROR(INDEX([4]Comparison!$G$3:$G$312,MATCH(B484&amp;F484,[4]Comparison!$B$3:$B$312&amp;[4]Comparison!$E$3:$E$312,0)),"")</f>
        <v/>
      </c>
      <c r="I484" s="662">
        <f>G484*VLOOKUP(B484,'3.2 Prices and Deflators'!$B$3:$BL$196,58,FALSE)</f>
        <v>0</v>
      </c>
      <c r="J484" s="662">
        <f t="shared" si="26"/>
        <v>0</v>
      </c>
      <c r="K484" s="423">
        <f>VLOOKUP(B484,'[5]Salaries 2019 WF'!$B$4:$AA$188,26,FALSE)</f>
        <v>0</v>
      </c>
      <c r="L484" s="49"/>
      <c r="O484" s="655" t="str" cm="1">
        <f t="array" ref="O484">IFERROR(INDEX([6]Salaries!$P$2:$P$311,MATCH(1,(A484=[6]Salaries!$M$2:$M$311)*(F484=[6]Salaries!$O$2:$O$311),0)),"")</f>
        <v/>
      </c>
    </row>
    <row r="485" spans="1:15" hidden="1" x14ac:dyDescent="0.25">
      <c r="A485" s="197" t="s">
        <v>484</v>
      </c>
      <c r="B485" s="197" t="s">
        <v>720</v>
      </c>
      <c r="C485" s="262">
        <v>3</v>
      </c>
      <c r="D485" s="197"/>
      <c r="E485" s="197" t="s">
        <v>1370</v>
      </c>
      <c r="F485" s="203">
        <v>3</v>
      </c>
      <c r="G485" s="662"/>
      <c r="H485" s="667" t="str" cm="1">
        <f t="array" ref="H485">IFERROR(INDEX([4]Comparison!$G$3:$G$312,MATCH(B485&amp;F485,[4]Comparison!$B$3:$B$312&amp;[4]Comparison!$E$3:$E$312,0)),"")</f>
        <v/>
      </c>
      <c r="I485" s="662">
        <f>G485*VLOOKUP(B485,'3.2 Prices and Deflators'!$B$3:$BL$196,58,FALSE)</f>
        <v>0</v>
      </c>
      <c r="J485" s="662">
        <f t="shared" si="26"/>
        <v>0</v>
      </c>
      <c r="K485" s="423">
        <f>VLOOKUP(B485,'[5]Salaries 2019 WF'!$B$4:$AA$188,26,FALSE)</f>
        <v>0</v>
      </c>
      <c r="L485" s="49"/>
      <c r="O485" s="655" t="str" cm="1">
        <f t="array" ref="O485">IFERROR(INDEX([6]Salaries!$P$2:$P$311,MATCH(1,(A485=[6]Salaries!$M$2:$M$311)*(F485=[6]Salaries!$O$2:$O$311),0)),"")</f>
        <v/>
      </c>
    </row>
    <row r="486" spans="1:15" hidden="1" x14ac:dyDescent="0.25">
      <c r="A486" s="197" t="s">
        <v>484</v>
      </c>
      <c r="B486" s="197" t="s">
        <v>720</v>
      </c>
      <c r="C486" s="262">
        <v>4</v>
      </c>
      <c r="D486" s="197"/>
      <c r="E486" s="197" t="s">
        <v>1087</v>
      </c>
      <c r="F486" s="203">
        <v>4</v>
      </c>
      <c r="G486" s="662"/>
      <c r="H486" s="667" t="str" cm="1">
        <f t="array" ref="H486">IFERROR(INDEX([4]Comparison!$G$3:$G$312,MATCH(B486&amp;F486,[4]Comparison!$B$3:$B$312&amp;[4]Comparison!$E$3:$E$312,0)),"")</f>
        <v/>
      </c>
      <c r="I486" s="662">
        <f>G486*VLOOKUP(B486,'3.2 Prices and Deflators'!$B$3:$BL$196,58,FALSE)</f>
        <v>0</v>
      </c>
      <c r="J486" s="662">
        <f t="shared" si="26"/>
        <v>0</v>
      </c>
      <c r="K486" s="423">
        <f>VLOOKUP(B486,'[5]Salaries 2019 WF'!$B$4:$AA$188,26,FALSE)</f>
        <v>0</v>
      </c>
      <c r="L486" s="49"/>
      <c r="O486" s="655" t="str" cm="1">
        <f t="array" ref="O486">IFERROR(INDEX([6]Salaries!$P$2:$P$311,MATCH(1,(A486=[6]Salaries!$M$2:$M$311)*(F486=[6]Salaries!$O$2:$O$311),0)),"")</f>
        <v/>
      </c>
    </row>
    <row r="487" spans="1:15" hidden="1" x14ac:dyDescent="0.25">
      <c r="A487" s="197" t="s">
        <v>484</v>
      </c>
      <c r="B487" s="197" t="s">
        <v>720</v>
      </c>
      <c r="C487" s="262">
        <v>5</v>
      </c>
      <c r="D487" s="197"/>
      <c r="E487" s="197" t="s">
        <v>1371</v>
      </c>
      <c r="F487" s="203">
        <v>5</v>
      </c>
      <c r="G487" s="662"/>
      <c r="H487" s="667" t="str" cm="1">
        <f t="array" ref="H487">IFERROR(INDEX([4]Comparison!$G$3:$G$312,MATCH(B487&amp;F487,[4]Comparison!$B$3:$B$312&amp;[4]Comparison!$E$3:$E$312,0)),"")</f>
        <v/>
      </c>
      <c r="I487" s="662">
        <f>G487*VLOOKUP(B487,'3.2 Prices and Deflators'!$B$3:$BL$196,58,FALSE)</f>
        <v>0</v>
      </c>
      <c r="J487" s="662">
        <f t="shared" si="26"/>
        <v>0</v>
      </c>
      <c r="K487" s="423">
        <f>VLOOKUP(B487,'[5]Salaries 2019 WF'!$B$4:$AA$188,26,FALSE)</f>
        <v>0</v>
      </c>
      <c r="L487" s="49"/>
      <c r="O487" s="655" t="str" cm="1">
        <f t="array" ref="O487">IFERROR(INDEX([6]Salaries!$P$2:$P$311,MATCH(1,(A487=[6]Salaries!$M$2:$M$311)*(F487=[6]Salaries!$O$2:$O$311),0)),"")</f>
        <v/>
      </c>
    </row>
    <row r="488" spans="1:15" x14ac:dyDescent="0.25">
      <c r="A488" s="197" t="s">
        <v>485</v>
      </c>
      <c r="B488" s="197" t="s">
        <v>721</v>
      </c>
      <c r="C488" s="262">
        <v>1</v>
      </c>
      <c r="D488" s="197"/>
      <c r="E488" s="197" t="s">
        <v>1368</v>
      </c>
      <c r="F488" s="203">
        <v>1</v>
      </c>
      <c r="G488" s="662">
        <f t="shared" ref="G488:G502" si="27">H488/12</f>
        <v>155.48833333333332</v>
      </c>
      <c r="H488" s="667" cm="1">
        <f t="array" ref="H488">IFERROR(INDEX([4]Comparison!$G$3:$G$312,MATCH(B488&amp;F488,[4]Comparison!$B$3:$B$312&amp;[4]Comparison!$E$3:$E$312,0)),"")</f>
        <v>1865.86</v>
      </c>
      <c r="I488" s="662">
        <f>G488*VLOOKUP(B488,'3.2 Prices and Deflators'!$B$3:$BL$196,58,FALSE)</f>
        <v>501.57711991276739</v>
      </c>
      <c r="J488" s="662">
        <f t="shared" si="26"/>
        <v>6018.9254389532089</v>
      </c>
      <c r="K488" s="423">
        <f>VLOOKUP(B488,'[5]Salaries 2019 WF'!$B$4:$AA$188,26,FALSE)</f>
        <v>1</v>
      </c>
      <c r="L488" s="49"/>
      <c r="O488" s="655" cm="1">
        <f t="array" ref="O488">IFERROR(INDEX([6]Salaries!$P$2:$P$311,MATCH(1,(A488=[6]Salaries!$M$2:$M$311)*(F488=[6]Salaries!$O$2:$O$311),0)),"")</f>
        <v>1865.86</v>
      </c>
    </row>
    <row r="489" spans="1:15" x14ac:dyDescent="0.25">
      <c r="A489" s="197" t="s">
        <v>485</v>
      </c>
      <c r="B489" s="197" t="s">
        <v>721</v>
      </c>
      <c r="C489" s="262">
        <v>2</v>
      </c>
      <c r="D489" s="197"/>
      <c r="E489" s="197" t="s">
        <v>1369</v>
      </c>
      <c r="F489" s="203">
        <v>2</v>
      </c>
      <c r="G489" s="662">
        <f t="shared" si="27"/>
        <v>202.75</v>
      </c>
      <c r="H489" s="667" cm="1">
        <f t="array" ref="H489">IFERROR(INDEX([4]Comparison!$G$3:$G$312,MATCH(B489&amp;F489,[4]Comparison!$B$3:$B$312&amp;[4]Comparison!$E$3:$E$312,0)),"")</f>
        <v>2433</v>
      </c>
      <c r="I489" s="662">
        <f>G489*VLOOKUP(B489,'3.2 Prices and Deflators'!$B$3:$BL$196,58,FALSE)</f>
        <v>654.03467181233498</v>
      </c>
      <c r="J489" s="662">
        <f t="shared" si="26"/>
        <v>7848.4160617480193</v>
      </c>
      <c r="K489" s="423">
        <f>VLOOKUP(B489,'[5]Salaries 2019 WF'!$B$4:$AA$188,26,FALSE)</f>
        <v>1</v>
      </c>
      <c r="L489" s="49"/>
      <c r="O489" s="655" cm="1">
        <f t="array" ref="O489">IFERROR(INDEX([6]Salaries!$P$2:$P$311,MATCH(1,(A489=[6]Salaries!$M$2:$M$311)*(F489=[6]Salaries!$O$2:$O$311),0)),"")</f>
        <v>2433</v>
      </c>
    </row>
    <row r="490" spans="1:15" x14ac:dyDescent="0.25">
      <c r="A490" s="197" t="s">
        <v>485</v>
      </c>
      <c r="B490" s="197" t="s">
        <v>721</v>
      </c>
      <c r="C490" s="262">
        <v>3</v>
      </c>
      <c r="D490" s="197"/>
      <c r="E490" s="197" t="s">
        <v>1370</v>
      </c>
      <c r="F490" s="203">
        <v>3</v>
      </c>
      <c r="G490" s="662">
        <f t="shared" si="27"/>
        <v>267.67500000000001</v>
      </c>
      <c r="H490" s="667" cm="1">
        <f t="array" ref="H490">IFERROR(INDEX([4]Comparison!$G$3:$G$312,MATCH(B490&amp;F490,[4]Comparison!$B$3:$B$312&amp;[4]Comparison!$E$3:$E$312,0)),"")</f>
        <v>3212.1</v>
      </c>
      <c r="I490" s="662">
        <f>G490*VLOOKUP(B490,'3.2 Prices and Deflators'!$B$3:$BL$196,58,FALSE)</f>
        <v>863.47092861833175</v>
      </c>
      <c r="J490" s="662">
        <f t="shared" si="26"/>
        <v>10361.651143419982</v>
      </c>
      <c r="K490" s="423">
        <f>VLOOKUP(B490,'[5]Salaries 2019 WF'!$B$4:$AA$188,26,FALSE)</f>
        <v>1</v>
      </c>
      <c r="L490" s="49"/>
      <c r="O490" s="655" cm="1">
        <f t="array" ref="O490">IFERROR(INDEX([6]Salaries!$P$2:$P$311,MATCH(1,(A490=[6]Salaries!$M$2:$M$311)*(F490=[6]Salaries!$O$2:$O$311),0)),"")</f>
        <v>3212.1</v>
      </c>
    </row>
    <row r="491" spans="1:15" x14ac:dyDescent="0.25">
      <c r="A491" s="197" t="s">
        <v>485</v>
      </c>
      <c r="B491" s="197" t="s">
        <v>721</v>
      </c>
      <c r="C491" s="262">
        <v>4</v>
      </c>
      <c r="D491" s="197"/>
      <c r="E491" s="197" t="s">
        <v>1087</v>
      </c>
      <c r="F491" s="203">
        <v>4</v>
      </c>
      <c r="G491" s="662">
        <f t="shared" si="27"/>
        <v>433.40499999999997</v>
      </c>
      <c r="H491" s="667" cm="1">
        <f t="array" ref="H491">IFERROR(INDEX([4]Comparison!$G$3:$G$312,MATCH(B491&amp;F491,[4]Comparison!$B$3:$B$312&amp;[4]Comparison!$E$3:$E$312,0)),"")</f>
        <v>5200.8599999999997</v>
      </c>
      <c r="I491" s="662">
        <f>G491*VLOOKUP(B491,'3.2 Prices and Deflators'!$B$3:$BL$196,58,FALSE)</f>
        <v>1398.085804867201</v>
      </c>
      <c r="J491" s="662">
        <f t="shared" si="26"/>
        <v>16777.029658406413</v>
      </c>
      <c r="K491" s="423">
        <f>VLOOKUP(B491,'[5]Salaries 2019 WF'!$B$4:$AA$188,26,FALSE)</f>
        <v>1</v>
      </c>
      <c r="L491" s="49"/>
      <c r="O491" s="655" cm="1">
        <f t="array" ref="O491">IFERROR(INDEX([6]Salaries!$P$2:$P$311,MATCH(1,(A491=[6]Salaries!$M$2:$M$311)*(F491=[6]Salaries!$O$2:$O$311),0)),"")</f>
        <v>5200.8599999999997</v>
      </c>
    </row>
    <row r="492" spans="1:15" x14ac:dyDescent="0.25">
      <c r="A492" s="197" t="s">
        <v>485</v>
      </c>
      <c r="B492" s="197" t="s">
        <v>721</v>
      </c>
      <c r="C492" s="262">
        <v>5</v>
      </c>
      <c r="D492" s="197"/>
      <c r="E492" s="197" t="s">
        <v>1371</v>
      </c>
      <c r="F492" s="203">
        <v>5</v>
      </c>
      <c r="G492" s="662">
        <f t="shared" si="27"/>
        <v>650.58583333333331</v>
      </c>
      <c r="H492" s="667" cm="1">
        <f t="array" ref="H492">IFERROR(INDEX([4]Comparison!$G$3:$G$312,MATCH(B492&amp;F492,[4]Comparison!$B$3:$B$312&amp;[4]Comparison!$E$3:$E$312,0)),"")</f>
        <v>7807.03</v>
      </c>
      <c r="I492" s="662">
        <f>G492*VLOOKUP(B492,'3.2 Prices and Deflators'!$B$3:$BL$196,58,FALSE)</f>
        <v>2098.6717237480693</v>
      </c>
      <c r="J492" s="662">
        <f t="shared" si="26"/>
        <v>25184.06068497683</v>
      </c>
      <c r="K492" s="423">
        <f>VLOOKUP(B492,'[5]Salaries 2019 WF'!$B$4:$AA$188,26,FALSE)</f>
        <v>1</v>
      </c>
      <c r="L492" s="49"/>
      <c r="O492" s="655" cm="1">
        <f t="array" ref="O492">IFERROR(INDEX([6]Salaries!$P$2:$P$311,MATCH(1,(A492=[6]Salaries!$M$2:$M$311)*(F492=[6]Salaries!$O$2:$O$311),0)),"")</f>
        <v>7807.03</v>
      </c>
    </row>
    <row r="493" spans="1:15" x14ac:dyDescent="0.25">
      <c r="A493" s="197" t="s">
        <v>486</v>
      </c>
      <c r="B493" s="197" t="s">
        <v>722</v>
      </c>
      <c r="C493" s="262">
        <v>1</v>
      </c>
      <c r="D493" s="197"/>
      <c r="E493" s="197" t="s">
        <v>1368</v>
      </c>
      <c r="F493" s="203">
        <v>1</v>
      </c>
      <c r="G493" s="662">
        <f t="shared" si="27"/>
        <v>229.37833333333333</v>
      </c>
      <c r="H493" s="667" cm="1">
        <f t="array" ref="H493">IFERROR(INDEX([4]Comparison!$G$3:$G$312,MATCH(B493&amp;F493,[4]Comparison!$B$3:$B$312&amp;[4]Comparison!$E$3:$E$312,0)),"")</f>
        <v>2752.54</v>
      </c>
      <c r="I493" s="662">
        <f>G493*VLOOKUP(B493,'3.2 Prices and Deflators'!$B$3:$BL$196,58,FALSE)</f>
        <v>620.9343324123264</v>
      </c>
      <c r="J493" s="662">
        <f t="shared" si="26"/>
        <v>7451.2119889479163</v>
      </c>
      <c r="K493" s="423">
        <f>VLOOKUP(B493,'[5]Salaries 2019 WF'!$B$4:$AA$188,26,FALSE)</f>
        <v>1</v>
      </c>
      <c r="L493" s="49"/>
      <c r="O493" s="655" cm="1">
        <f t="array" ref="O493">IFERROR(INDEX([6]Salaries!$P$2:$P$311,MATCH(1,(A493=[6]Salaries!$M$2:$M$311)*(F493=[6]Salaries!$O$2:$O$311),0)),"")</f>
        <v>2752.54</v>
      </c>
    </row>
    <row r="494" spans="1:15" x14ac:dyDescent="0.25">
      <c r="A494" s="197" t="s">
        <v>486</v>
      </c>
      <c r="B494" s="197" t="s">
        <v>722</v>
      </c>
      <c r="C494" s="262">
        <v>2</v>
      </c>
      <c r="D494" s="197"/>
      <c r="E494" s="197" t="s">
        <v>1369</v>
      </c>
      <c r="F494" s="203">
        <v>2</v>
      </c>
      <c r="G494" s="662">
        <f t="shared" si="27"/>
        <v>299.0983333333333</v>
      </c>
      <c r="H494" s="667" cm="1">
        <f t="array" ref="H494">IFERROR(INDEX([4]Comparison!$G$3:$G$312,MATCH(B494&amp;F494,[4]Comparison!$B$3:$B$312&amp;[4]Comparison!$E$3:$E$312,0)),"")</f>
        <v>3589.18</v>
      </c>
      <c r="I494" s="662">
        <f>G494*VLOOKUP(B494,'3.2 Prices and Deflators'!$B$3:$BL$196,58,FALSE)</f>
        <v>809.66855602740509</v>
      </c>
      <c r="J494" s="662">
        <f t="shared" si="26"/>
        <v>9716.0226723288615</v>
      </c>
      <c r="K494" s="423">
        <f>VLOOKUP(B494,'[5]Salaries 2019 WF'!$B$4:$AA$188,26,FALSE)</f>
        <v>1</v>
      </c>
      <c r="L494" s="49"/>
      <c r="O494" s="655" cm="1">
        <f t="array" ref="O494">IFERROR(INDEX([6]Salaries!$P$2:$P$311,MATCH(1,(A494=[6]Salaries!$M$2:$M$311)*(F494=[6]Salaries!$O$2:$O$311),0)),"")</f>
        <v>3589.18</v>
      </c>
    </row>
    <row r="495" spans="1:15" x14ac:dyDescent="0.25">
      <c r="A495" s="197" t="s">
        <v>486</v>
      </c>
      <c r="B495" s="197" t="s">
        <v>722</v>
      </c>
      <c r="C495" s="262">
        <v>3</v>
      </c>
      <c r="D495" s="197"/>
      <c r="E495" s="197" t="s">
        <v>1370</v>
      </c>
      <c r="F495" s="203">
        <v>3</v>
      </c>
      <c r="G495" s="662">
        <f t="shared" si="27"/>
        <v>394.87583333333333</v>
      </c>
      <c r="H495" s="667" cm="1">
        <f t="array" ref="H495">IFERROR(INDEX([4]Comparison!$G$3:$G$312,MATCH(B495&amp;F495,[4]Comparison!$B$3:$B$312&amp;[4]Comparison!$E$3:$E$312,0)),"")</f>
        <v>4738.51</v>
      </c>
      <c r="I495" s="662">
        <f>G495*VLOOKUP(B495,'3.2 Prices and Deflators'!$B$3:$BL$196,58,FALSE)</f>
        <v>1068.9412482576577</v>
      </c>
      <c r="J495" s="662">
        <f t="shared" si="26"/>
        <v>12827.294979091892</v>
      </c>
      <c r="K495" s="423">
        <f>VLOOKUP(B495,'[5]Salaries 2019 WF'!$B$4:$AA$188,26,FALSE)</f>
        <v>1</v>
      </c>
      <c r="L495" s="49"/>
      <c r="O495" s="655" cm="1">
        <f t="array" ref="O495">IFERROR(INDEX([6]Salaries!$P$2:$P$311,MATCH(1,(A495=[6]Salaries!$M$2:$M$311)*(F495=[6]Salaries!$O$2:$O$311),0)),"")</f>
        <v>4738.51</v>
      </c>
    </row>
    <row r="496" spans="1:15" x14ac:dyDescent="0.25">
      <c r="A496" s="197" t="s">
        <v>486</v>
      </c>
      <c r="B496" s="197" t="s">
        <v>722</v>
      </c>
      <c r="C496" s="262">
        <v>4</v>
      </c>
      <c r="D496" s="197"/>
      <c r="E496" s="197" t="s">
        <v>1087</v>
      </c>
      <c r="F496" s="203">
        <v>4</v>
      </c>
      <c r="G496" s="662">
        <f t="shared" si="27"/>
        <v>639.36250000000007</v>
      </c>
      <c r="H496" s="667" cm="1">
        <f t="array" ref="H496">IFERROR(INDEX([4]Comparison!$G$3:$G$312,MATCH(B496&amp;F496,[4]Comparison!$B$3:$B$312&amp;[4]Comparison!$E$3:$E$312,0)),"")</f>
        <v>7672.35</v>
      </c>
      <c r="I496" s="662">
        <f>G496*VLOOKUP(B496,'3.2 Prices and Deflators'!$B$3:$BL$196,58,FALSE)</f>
        <v>1730.7743121929975</v>
      </c>
      <c r="J496" s="662">
        <f t="shared" si="26"/>
        <v>20769.291746315968</v>
      </c>
      <c r="K496" s="423">
        <f>VLOOKUP(B496,'[5]Salaries 2019 WF'!$B$4:$AA$188,26,FALSE)</f>
        <v>1</v>
      </c>
      <c r="L496" s="49"/>
      <c r="O496" s="655" cm="1">
        <f t="array" ref="O496">IFERROR(INDEX([6]Salaries!$P$2:$P$311,MATCH(1,(A496=[6]Salaries!$M$2:$M$311)*(F496=[6]Salaries!$O$2:$O$311),0)),"")</f>
        <v>7672.35</v>
      </c>
    </row>
    <row r="497" spans="1:15" x14ac:dyDescent="0.25">
      <c r="A497" s="197" t="s">
        <v>486</v>
      </c>
      <c r="B497" s="197" t="s">
        <v>722</v>
      </c>
      <c r="C497" s="262">
        <v>5</v>
      </c>
      <c r="D497" s="197"/>
      <c r="E497" s="197" t="s">
        <v>1371</v>
      </c>
      <c r="F497" s="203">
        <v>5</v>
      </c>
      <c r="G497" s="662">
        <f t="shared" si="27"/>
        <v>959.74916666666661</v>
      </c>
      <c r="H497" s="667" cm="1">
        <f t="array" ref="H497">IFERROR(INDEX([4]Comparison!$G$3:$G$312,MATCH(B497&amp;F497,[4]Comparison!$B$3:$B$312&amp;[4]Comparison!$E$3:$E$312,0)),"")</f>
        <v>11516.99</v>
      </c>
      <c r="I497" s="662">
        <f>G497*VLOOKUP(B497,'3.2 Prices and Deflators'!$B$3:$BL$196,58,FALSE)</f>
        <v>2598.0710532996573</v>
      </c>
      <c r="J497" s="662">
        <f t="shared" si="26"/>
        <v>31176.852639595887</v>
      </c>
      <c r="K497" s="423">
        <f>VLOOKUP(B497,'[5]Salaries 2019 WF'!$B$4:$AA$188,26,FALSE)</f>
        <v>1</v>
      </c>
      <c r="L497" s="49"/>
      <c r="O497" s="655" cm="1">
        <f t="array" ref="O497">IFERROR(INDEX([6]Salaries!$P$2:$P$311,MATCH(1,(A497=[6]Salaries!$M$2:$M$311)*(F497=[6]Salaries!$O$2:$O$311),0)),"")</f>
        <v>11516.99</v>
      </c>
    </row>
    <row r="498" spans="1:15" x14ac:dyDescent="0.25">
      <c r="A498" s="197" t="s">
        <v>487</v>
      </c>
      <c r="B498" s="197" t="s">
        <v>723</v>
      </c>
      <c r="C498" s="262">
        <v>1</v>
      </c>
      <c r="D498" s="197"/>
      <c r="E498" s="197" t="s">
        <v>1368</v>
      </c>
      <c r="F498" s="203">
        <v>1</v>
      </c>
      <c r="G498" s="662">
        <f t="shared" si="27"/>
        <v>699.73028225449514</v>
      </c>
      <c r="H498" s="667" cm="1">
        <f t="array" ref="H498">IFERROR(INDEX([4]Comparison!$G$3:$G$312,MATCH(B498&amp;F498,[4]Comparison!$B$3:$B$312&amp;[4]Comparison!$E$3:$E$312,0)),"")</f>
        <v>8396.7633870539412</v>
      </c>
      <c r="I498" s="662">
        <f>G498*VLOOKUP(B498,'3.2 Prices and Deflators'!$B$3:$BL$196,58,FALSE)</f>
        <v>1813.0467182363641</v>
      </c>
      <c r="J498" s="662">
        <f t="shared" si="26"/>
        <v>21756.560618836367</v>
      </c>
      <c r="K498" s="423">
        <f>VLOOKUP(B498,'[5]Salaries 2019 WF'!$B$4:$AA$188,26,FALSE)</f>
        <v>1</v>
      </c>
      <c r="L498" s="49"/>
      <c r="O498" s="655" cm="1">
        <f t="array" ref="O498">IFERROR(INDEX([6]Salaries!$P$2:$P$311,MATCH(1,(A498=[6]Salaries!$M$2:$M$311)*(F498=[6]Salaries!$O$2:$O$311),0)),"")</f>
        <v>4284.4399999999996</v>
      </c>
    </row>
    <row r="499" spans="1:15" x14ac:dyDescent="0.25">
      <c r="A499" s="197" t="s">
        <v>487</v>
      </c>
      <c r="B499" s="197" t="s">
        <v>723</v>
      </c>
      <c r="C499" s="262">
        <v>2</v>
      </c>
      <c r="D499" s="197"/>
      <c r="E499" s="197" t="s">
        <v>1369</v>
      </c>
      <c r="F499" s="203">
        <v>2</v>
      </c>
      <c r="G499" s="662">
        <f t="shared" si="27"/>
        <v>1170.3666123098201</v>
      </c>
      <c r="H499" s="667" cm="1">
        <f t="array" ref="H499">IFERROR(INDEX([4]Comparison!$G$3:$G$312,MATCH(B499&amp;F499,[4]Comparison!$B$3:$B$312&amp;[4]Comparison!$E$3:$E$312,0)),"")</f>
        <v>14044.399347717841</v>
      </c>
      <c r="I499" s="662">
        <f>G499*VLOOKUP(B499,'3.2 Prices and Deflators'!$B$3:$BL$196,58,FALSE)</f>
        <v>3032.4960908437215</v>
      </c>
      <c r="J499" s="662">
        <f t="shared" si="26"/>
        <v>36389.953090124662</v>
      </c>
      <c r="K499" s="423">
        <f>VLOOKUP(B499,'[5]Salaries 2019 WF'!$B$4:$AA$188,26,FALSE)</f>
        <v>1</v>
      </c>
      <c r="L499" s="49"/>
      <c r="O499" s="655" cm="1">
        <f t="array" ref="O499">IFERROR(INDEX([6]Salaries!$P$2:$P$311,MATCH(1,(A499=[6]Salaries!$M$2:$M$311)*(F499=[6]Salaries!$O$2:$O$311),0)),"")</f>
        <v>5586.7</v>
      </c>
    </row>
    <row r="500" spans="1:15" x14ac:dyDescent="0.25">
      <c r="A500" s="197" t="s">
        <v>487</v>
      </c>
      <c r="B500" s="197" t="s">
        <v>723</v>
      </c>
      <c r="C500" s="262">
        <v>3</v>
      </c>
      <c r="D500" s="197"/>
      <c r="E500" s="197" t="s">
        <v>1370</v>
      </c>
      <c r="F500" s="203">
        <v>3</v>
      </c>
      <c r="G500" s="662">
        <f t="shared" si="27"/>
        <v>1509.2346968188103</v>
      </c>
      <c r="H500" s="667" cm="1">
        <f t="array" ref="H500">IFERROR(INDEX([4]Comparison!$G$3:$G$312,MATCH(B500&amp;F500,[4]Comparison!$B$3:$B$312&amp;[4]Comparison!$E$3:$E$312,0)),"")</f>
        <v>18110.816361825724</v>
      </c>
      <c r="I500" s="662">
        <f>G500*VLOOKUP(B500,'3.2 Prices and Deflators'!$B$3:$BL$196,58,FALSE)</f>
        <v>3910.5253602853054</v>
      </c>
      <c r="J500" s="662">
        <f t="shared" si="26"/>
        <v>46926.304323423668</v>
      </c>
      <c r="K500" s="423">
        <f>VLOOKUP(B500,'[5]Salaries 2019 WF'!$B$4:$AA$188,26,FALSE)</f>
        <v>1</v>
      </c>
      <c r="L500" s="49"/>
      <c r="O500" s="655" cm="1">
        <f t="array" ref="O500">IFERROR(INDEX([6]Salaries!$P$2:$P$311,MATCH(1,(A500=[6]Salaries!$M$2:$M$311)*(F500=[6]Salaries!$O$2:$O$311),0)),"")</f>
        <v>7375.68</v>
      </c>
    </row>
    <row r="501" spans="1:15" x14ac:dyDescent="0.25">
      <c r="A501" s="197" t="s">
        <v>487</v>
      </c>
      <c r="B501" s="197" t="s">
        <v>723</v>
      </c>
      <c r="C501" s="262">
        <v>4</v>
      </c>
      <c r="D501" s="197"/>
      <c r="E501" s="197" t="s">
        <v>1087</v>
      </c>
      <c r="F501" s="203">
        <v>4</v>
      </c>
      <c r="G501" s="662">
        <f t="shared" si="27"/>
        <v>2415.9560304287688</v>
      </c>
      <c r="H501" s="667" cm="1">
        <f t="array" ref="H501">IFERROR(INDEX([4]Comparison!$G$3:$G$312,MATCH(B501&amp;F501,[4]Comparison!$B$3:$B$312&amp;[4]Comparison!$E$3:$E$312,0)),"")</f>
        <v>28991.472365145226</v>
      </c>
      <c r="I501" s="662">
        <f>G501*VLOOKUP(B501,'3.2 Prices and Deflators'!$B$3:$BL$196,58,FALSE)</f>
        <v>6259.8993690244761</v>
      </c>
      <c r="J501" s="662">
        <f t="shared" si="26"/>
        <v>75118.792428293717</v>
      </c>
      <c r="K501" s="423">
        <f>VLOOKUP(B501,'[5]Salaries 2019 WF'!$B$4:$AA$188,26,FALSE)</f>
        <v>1</v>
      </c>
      <c r="L501" s="49"/>
      <c r="O501" s="655" cm="1">
        <f t="array" ref="O501">IFERROR(INDEX([6]Salaries!$P$2:$P$311,MATCH(1,(A501=[6]Salaries!$M$2:$M$311)*(F501=[6]Salaries!$O$2:$O$311),0)),"")</f>
        <v>11942.32</v>
      </c>
    </row>
    <row r="502" spans="1:15" x14ac:dyDescent="0.25">
      <c r="A502" s="197" t="s">
        <v>487</v>
      </c>
      <c r="B502" s="197" t="s">
        <v>723</v>
      </c>
      <c r="C502" s="262">
        <v>5</v>
      </c>
      <c r="D502" s="197"/>
      <c r="E502" s="197" t="s">
        <v>1371</v>
      </c>
      <c r="F502" s="203">
        <v>5</v>
      </c>
      <c r="G502" s="662" t="e">
        <f t="shared" si="27"/>
        <v>#VALUE!</v>
      </c>
      <c r="H502" s="667" t="str" cm="1">
        <f t="array" ref="H502">IFERROR(INDEX([4]Comparison!$G$3:$G$312,MATCH(B502&amp;F502,[4]Comparison!$B$3:$B$312&amp;[4]Comparison!$E$3:$E$312,0)),"")</f>
        <v/>
      </c>
      <c r="I502" s="662" t="e">
        <f>G502*VLOOKUP(B502,'3.2 Prices and Deflators'!$B$3:$BL$196,58,FALSE)</f>
        <v>#VALUE!</v>
      </c>
      <c r="J502" s="662" t="e">
        <f t="shared" si="26"/>
        <v>#VALUE!</v>
      </c>
      <c r="K502" s="423">
        <f>VLOOKUP(B502,'[5]Salaries 2019 WF'!$B$4:$AA$188,26,FALSE)</f>
        <v>1</v>
      </c>
      <c r="L502" s="49"/>
      <c r="O502" s="655" cm="1">
        <f t="array" ref="O502">IFERROR(INDEX([6]Salaries!$P$2:$P$311,MATCH(1,(A502=[6]Salaries!$M$2:$M$311)*(F502=[6]Salaries!$O$2:$O$311),0)),"")</f>
        <v>17926.66</v>
      </c>
    </row>
    <row r="503" spans="1:15" hidden="1" x14ac:dyDescent="0.25">
      <c r="A503" s="197" t="s">
        <v>488</v>
      </c>
      <c r="B503" s="197" t="s">
        <v>724</v>
      </c>
      <c r="C503" s="262">
        <v>1</v>
      </c>
      <c r="D503" s="197"/>
      <c r="E503" s="197" t="s">
        <v>1368</v>
      </c>
      <c r="F503" s="203">
        <v>1</v>
      </c>
      <c r="G503" s="662"/>
      <c r="H503" s="667" t="str" cm="1">
        <f t="array" ref="H503">IFERROR(INDEX([4]Comparison!$G$3:$G$312,MATCH(B503&amp;F503,[4]Comparison!$B$3:$B$312&amp;[4]Comparison!$E$3:$E$312,0)),"")</f>
        <v/>
      </c>
      <c r="I503" s="662">
        <f>G503*VLOOKUP(B503,'3.2 Prices and Deflators'!$B$3:$BL$196,58,FALSE)</f>
        <v>0</v>
      </c>
      <c r="J503" s="662">
        <f t="shared" si="26"/>
        <v>0</v>
      </c>
      <c r="K503" s="423">
        <f>VLOOKUP(B503,'[5]Salaries 2019 WF'!$B$4:$AA$188,26,FALSE)</f>
        <v>0</v>
      </c>
      <c r="L503" s="49"/>
      <c r="O503" s="655" t="str" cm="1">
        <f t="array" ref="O503">IFERROR(INDEX([6]Salaries!$P$2:$P$311,MATCH(1,(A503=[6]Salaries!$M$2:$M$311)*(F503=[6]Salaries!$O$2:$O$311),0)),"")</f>
        <v/>
      </c>
    </row>
    <row r="504" spans="1:15" hidden="1" x14ac:dyDescent="0.25">
      <c r="A504" s="197" t="s">
        <v>488</v>
      </c>
      <c r="B504" s="197" t="s">
        <v>724</v>
      </c>
      <c r="C504" s="262">
        <v>2</v>
      </c>
      <c r="D504" s="197"/>
      <c r="E504" s="197" t="s">
        <v>1369</v>
      </c>
      <c r="F504" s="203">
        <v>2</v>
      </c>
      <c r="G504" s="662"/>
      <c r="H504" s="667" t="str" cm="1">
        <f t="array" ref="H504">IFERROR(INDEX([4]Comparison!$G$3:$G$312,MATCH(B504&amp;F504,[4]Comparison!$B$3:$B$312&amp;[4]Comparison!$E$3:$E$312,0)),"")</f>
        <v/>
      </c>
      <c r="I504" s="662">
        <f>G504*VLOOKUP(B504,'3.2 Prices and Deflators'!$B$3:$BL$196,58,FALSE)</f>
        <v>0</v>
      </c>
      <c r="J504" s="662">
        <f t="shared" si="26"/>
        <v>0</v>
      </c>
      <c r="K504" s="423">
        <f>VLOOKUP(B504,'[5]Salaries 2019 WF'!$B$4:$AA$188,26,FALSE)</f>
        <v>0</v>
      </c>
      <c r="L504" s="49"/>
      <c r="O504" s="655" t="str" cm="1">
        <f t="array" ref="O504">IFERROR(INDEX([6]Salaries!$P$2:$P$311,MATCH(1,(A504=[6]Salaries!$M$2:$M$311)*(F504=[6]Salaries!$O$2:$O$311),0)),"")</f>
        <v/>
      </c>
    </row>
    <row r="505" spans="1:15" hidden="1" x14ac:dyDescent="0.25">
      <c r="A505" s="197" t="s">
        <v>488</v>
      </c>
      <c r="B505" s="197" t="s">
        <v>724</v>
      </c>
      <c r="C505" s="262">
        <v>3</v>
      </c>
      <c r="D505" s="197"/>
      <c r="E505" s="197" t="s">
        <v>1370</v>
      </c>
      <c r="F505" s="203">
        <v>3</v>
      </c>
      <c r="G505" s="662"/>
      <c r="H505" s="667" t="str" cm="1">
        <f t="array" ref="H505">IFERROR(INDEX([4]Comparison!$G$3:$G$312,MATCH(B505&amp;F505,[4]Comparison!$B$3:$B$312&amp;[4]Comparison!$E$3:$E$312,0)),"")</f>
        <v/>
      </c>
      <c r="I505" s="662">
        <f>G505*VLOOKUP(B505,'3.2 Prices and Deflators'!$B$3:$BL$196,58,FALSE)</f>
        <v>0</v>
      </c>
      <c r="J505" s="662">
        <f t="shared" si="26"/>
        <v>0</v>
      </c>
      <c r="K505" s="423">
        <f>VLOOKUP(B505,'[5]Salaries 2019 WF'!$B$4:$AA$188,26,FALSE)</f>
        <v>0</v>
      </c>
      <c r="L505" s="49"/>
      <c r="O505" s="655" t="str" cm="1">
        <f t="array" ref="O505">IFERROR(INDEX([6]Salaries!$P$2:$P$311,MATCH(1,(A505=[6]Salaries!$M$2:$M$311)*(F505=[6]Salaries!$O$2:$O$311),0)),"")</f>
        <v/>
      </c>
    </row>
    <row r="506" spans="1:15" hidden="1" x14ac:dyDescent="0.25">
      <c r="A506" s="197" t="s">
        <v>488</v>
      </c>
      <c r="B506" s="197" t="s">
        <v>724</v>
      </c>
      <c r="C506" s="262">
        <v>4</v>
      </c>
      <c r="D506" s="197"/>
      <c r="E506" s="197" t="s">
        <v>1087</v>
      </c>
      <c r="F506" s="203">
        <v>4</v>
      </c>
      <c r="G506" s="662"/>
      <c r="H506" s="667" t="str" cm="1">
        <f t="array" ref="H506">IFERROR(INDEX([4]Comparison!$G$3:$G$312,MATCH(B506&amp;F506,[4]Comparison!$B$3:$B$312&amp;[4]Comparison!$E$3:$E$312,0)),"")</f>
        <v/>
      </c>
      <c r="I506" s="662">
        <f>G506*VLOOKUP(B506,'3.2 Prices and Deflators'!$B$3:$BL$196,58,FALSE)</f>
        <v>0</v>
      </c>
      <c r="J506" s="662">
        <f t="shared" si="26"/>
        <v>0</v>
      </c>
      <c r="K506" s="423">
        <f>VLOOKUP(B506,'[5]Salaries 2019 WF'!$B$4:$AA$188,26,FALSE)</f>
        <v>0</v>
      </c>
      <c r="L506" s="49"/>
      <c r="O506" s="655" t="str" cm="1">
        <f t="array" ref="O506">IFERROR(INDEX([6]Salaries!$P$2:$P$311,MATCH(1,(A506=[6]Salaries!$M$2:$M$311)*(F506=[6]Salaries!$O$2:$O$311),0)),"")</f>
        <v/>
      </c>
    </row>
    <row r="507" spans="1:15" hidden="1" x14ac:dyDescent="0.25">
      <c r="A507" s="197" t="s">
        <v>488</v>
      </c>
      <c r="B507" s="197" t="s">
        <v>724</v>
      </c>
      <c r="C507" s="262">
        <v>5</v>
      </c>
      <c r="D507" s="197"/>
      <c r="E507" s="197" t="s">
        <v>1371</v>
      </c>
      <c r="F507" s="203">
        <v>5</v>
      </c>
      <c r="G507" s="662"/>
      <c r="H507" s="667" t="str" cm="1">
        <f t="array" ref="H507">IFERROR(INDEX([4]Comparison!$G$3:$G$312,MATCH(B507&amp;F507,[4]Comparison!$B$3:$B$312&amp;[4]Comparison!$E$3:$E$312,0)),"")</f>
        <v/>
      </c>
      <c r="I507" s="662">
        <f>G507*VLOOKUP(B507,'3.2 Prices and Deflators'!$B$3:$BL$196,58,FALSE)</f>
        <v>0</v>
      </c>
      <c r="J507" s="662">
        <f t="shared" si="26"/>
        <v>0</v>
      </c>
      <c r="K507" s="423">
        <f>VLOOKUP(B507,'[5]Salaries 2019 WF'!$B$4:$AA$188,26,FALSE)</f>
        <v>0</v>
      </c>
      <c r="L507" s="49"/>
      <c r="O507" s="655" t="str" cm="1">
        <f t="array" ref="O507">IFERROR(INDEX([6]Salaries!$P$2:$P$311,MATCH(1,(A507=[6]Salaries!$M$2:$M$311)*(F507=[6]Salaries!$O$2:$O$311),0)),"")</f>
        <v/>
      </c>
    </row>
    <row r="508" spans="1:15" x14ac:dyDescent="0.25">
      <c r="A508" s="197" t="s">
        <v>489</v>
      </c>
      <c r="B508" s="197" t="s">
        <v>725</v>
      </c>
      <c r="C508" s="262">
        <v>1</v>
      </c>
      <c r="D508" s="197"/>
      <c r="E508" s="197" t="s">
        <v>1368</v>
      </c>
      <c r="F508" s="203">
        <v>1</v>
      </c>
      <c r="G508" s="662">
        <f t="shared" ref="G508:G512" si="28">H508/12</f>
        <v>240.97583333333333</v>
      </c>
      <c r="H508" s="667" cm="1">
        <f t="array" ref="H508">IFERROR(INDEX([4]Comparison!$G$3:$G$312,MATCH(B508&amp;F508,[4]Comparison!$B$3:$B$312&amp;[4]Comparison!$E$3:$E$312,0)),"")</f>
        <v>2891.71</v>
      </c>
      <c r="I508" s="662">
        <f>G508*VLOOKUP(B508,'3.2 Prices and Deflators'!$B$3:$BL$196,58,FALSE)</f>
        <v>663.37384747517672</v>
      </c>
      <c r="J508" s="662">
        <f t="shared" si="26"/>
        <v>7960.4861697021206</v>
      </c>
      <c r="K508" s="423">
        <f>VLOOKUP(B508,'[5]Salaries 2019 WF'!$B$4:$AA$188,26,FALSE)</f>
        <v>1</v>
      </c>
      <c r="L508" s="49"/>
      <c r="O508" s="655" cm="1">
        <f t="array" ref="O508">IFERROR(INDEX([6]Salaries!$P$2:$P$311,MATCH(1,(A508=[6]Salaries!$M$2:$M$311)*(F508=[6]Salaries!$O$2:$O$311),0)),"")</f>
        <v>2891.71</v>
      </c>
    </row>
    <row r="509" spans="1:15" x14ac:dyDescent="0.25">
      <c r="A509" s="197" t="s">
        <v>489</v>
      </c>
      <c r="B509" s="197" t="s">
        <v>725</v>
      </c>
      <c r="C509" s="262">
        <v>2</v>
      </c>
      <c r="D509" s="197"/>
      <c r="E509" s="197" t="s">
        <v>1369</v>
      </c>
      <c r="F509" s="203">
        <v>2</v>
      </c>
      <c r="G509" s="662">
        <f t="shared" si="28"/>
        <v>314.22166666666664</v>
      </c>
      <c r="H509" s="667" cm="1">
        <f t="array" ref="H509">IFERROR(INDEX([4]Comparison!$G$3:$G$312,MATCH(B509&amp;F509,[4]Comparison!$B$3:$B$312&amp;[4]Comparison!$E$3:$E$312,0)),"")</f>
        <v>3770.66</v>
      </c>
      <c r="I509" s="662">
        <f>G509*VLOOKUP(B509,'3.2 Prices and Deflators'!$B$3:$BL$196,58,FALSE)</f>
        <v>865.00971111236936</v>
      </c>
      <c r="J509" s="662">
        <f t="shared" si="26"/>
        <v>10380.116533348431</v>
      </c>
      <c r="K509" s="423">
        <f>VLOOKUP(B509,'[5]Salaries 2019 WF'!$B$4:$AA$188,26,FALSE)</f>
        <v>1</v>
      </c>
      <c r="L509" s="49"/>
      <c r="O509" s="655" cm="1">
        <f t="array" ref="O509">IFERROR(INDEX([6]Salaries!$P$2:$P$311,MATCH(1,(A509=[6]Salaries!$M$2:$M$311)*(F509=[6]Salaries!$O$2:$O$311),0)),"")</f>
        <v>3770.66</v>
      </c>
    </row>
    <row r="510" spans="1:15" x14ac:dyDescent="0.25">
      <c r="A510" s="197" t="s">
        <v>489</v>
      </c>
      <c r="B510" s="197" t="s">
        <v>725</v>
      </c>
      <c r="C510" s="262">
        <v>3</v>
      </c>
      <c r="D510" s="197"/>
      <c r="E510" s="197" t="s">
        <v>1370</v>
      </c>
      <c r="F510" s="203">
        <v>3</v>
      </c>
      <c r="G510" s="662">
        <f t="shared" si="28"/>
        <v>414.8416666666667</v>
      </c>
      <c r="H510" s="667" cm="1">
        <f t="array" ref="H510">IFERROR(INDEX([4]Comparison!$G$3:$G$312,MATCH(B510&amp;F510,[4]Comparison!$B$3:$B$312&amp;[4]Comparison!$E$3:$E$312,0)),"")</f>
        <v>4978.1000000000004</v>
      </c>
      <c r="I510" s="662">
        <f>G510*VLOOKUP(B510,'3.2 Prices and Deflators'!$B$3:$BL$196,58,FALSE)</f>
        <v>1142.0029498518791</v>
      </c>
      <c r="J510" s="662">
        <f t="shared" si="26"/>
        <v>13704.03539822255</v>
      </c>
      <c r="K510" s="423">
        <f>VLOOKUP(B510,'[5]Salaries 2019 WF'!$B$4:$AA$188,26,FALSE)</f>
        <v>1</v>
      </c>
      <c r="L510" s="49"/>
      <c r="O510" s="655" cm="1">
        <f t="array" ref="O510">IFERROR(INDEX([6]Salaries!$P$2:$P$311,MATCH(1,(A510=[6]Salaries!$M$2:$M$311)*(F510=[6]Salaries!$O$2:$O$311),0)),"")</f>
        <v>4978.1000000000004</v>
      </c>
    </row>
    <row r="511" spans="1:15" x14ac:dyDescent="0.25">
      <c r="A511" s="197" t="s">
        <v>489</v>
      </c>
      <c r="B511" s="197" t="s">
        <v>725</v>
      </c>
      <c r="C511" s="262">
        <v>4</v>
      </c>
      <c r="D511" s="197"/>
      <c r="E511" s="197" t="s">
        <v>1087</v>
      </c>
      <c r="F511" s="203">
        <v>4</v>
      </c>
      <c r="G511" s="662">
        <f t="shared" si="28"/>
        <v>671.68999999999994</v>
      </c>
      <c r="H511" s="667" cm="1">
        <f t="array" ref="H511">IFERROR(INDEX([4]Comparison!$G$3:$G$312,MATCH(B511&amp;F511,[4]Comparison!$B$3:$B$312&amp;[4]Comparison!$E$3:$E$312,0)),"")</f>
        <v>8060.28</v>
      </c>
      <c r="I511" s="662">
        <f>G511*VLOOKUP(B511,'3.2 Prices and Deflators'!$B$3:$BL$196,58,FALSE)</f>
        <v>1849.0716411145022</v>
      </c>
      <c r="J511" s="662">
        <f t="shared" si="26"/>
        <v>22188.859693374026</v>
      </c>
      <c r="K511" s="423">
        <f>VLOOKUP(B511,'[5]Salaries 2019 WF'!$B$4:$AA$188,26,FALSE)</f>
        <v>1</v>
      </c>
      <c r="L511" s="49"/>
      <c r="O511" s="655" cm="1">
        <f t="array" ref="O511">IFERROR(INDEX([6]Salaries!$P$2:$P$311,MATCH(1,(A511=[6]Salaries!$M$2:$M$311)*(F511=[6]Salaries!$O$2:$O$311),0)),"")</f>
        <v>8060.28</v>
      </c>
    </row>
    <row r="512" spans="1:15" x14ac:dyDescent="0.25">
      <c r="A512" s="197" t="s">
        <v>489</v>
      </c>
      <c r="B512" s="197" t="s">
        <v>725</v>
      </c>
      <c r="C512" s="262">
        <v>5</v>
      </c>
      <c r="D512" s="197"/>
      <c r="E512" s="197" t="s">
        <v>1371</v>
      </c>
      <c r="F512" s="203">
        <v>5</v>
      </c>
      <c r="G512" s="662">
        <f t="shared" si="28"/>
        <v>1008.2766666666666</v>
      </c>
      <c r="H512" s="667" cm="1">
        <f t="array" ref="H512">IFERROR(INDEX([4]Comparison!$G$3:$G$312,MATCH(B512&amp;F512,[4]Comparison!$B$3:$B$312&amp;[4]Comparison!$E$3:$E$312,0)),"")</f>
        <v>12099.32</v>
      </c>
      <c r="I512" s="662">
        <f>G512*VLOOKUP(B512,'3.2 Prices and Deflators'!$B$3:$BL$196,58,FALSE)</f>
        <v>2775.6491696032294</v>
      </c>
      <c r="J512" s="662">
        <f t="shared" si="26"/>
        <v>33307.790035238751</v>
      </c>
      <c r="K512" s="423">
        <f>VLOOKUP(B512,'[5]Salaries 2019 WF'!$B$4:$AA$188,26,FALSE)</f>
        <v>1</v>
      </c>
      <c r="L512" s="49"/>
      <c r="O512" s="655" cm="1">
        <f t="array" ref="O512">IFERROR(INDEX([6]Salaries!$P$2:$P$311,MATCH(1,(A512=[6]Salaries!$M$2:$M$311)*(F512=[6]Salaries!$O$2:$O$311),0)),"")</f>
        <v>12099.32</v>
      </c>
    </row>
    <row r="513" spans="1:15" hidden="1" x14ac:dyDescent="0.25">
      <c r="A513" s="197" t="s">
        <v>490</v>
      </c>
      <c r="B513" s="197" t="s">
        <v>726</v>
      </c>
      <c r="C513" s="262">
        <v>1</v>
      </c>
      <c r="D513" s="197"/>
      <c r="E513" s="197" t="s">
        <v>1368</v>
      </c>
      <c r="F513" s="203">
        <v>1</v>
      </c>
      <c r="G513" s="662"/>
      <c r="H513" s="667" t="str" cm="1">
        <f t="array" ref="H513">IFERROR(INDEX([4]Comparison!$G$3:$G$312,MATCH(B513&amp;F513,[4]Comparison!$B$3:$B$312&amp;[4]Comparison!$E$3:$E$312,0)),"")</f>
        <v/>
      </c>
      <c r="I513" s="662">
        <f>G513*VLOOKUP(B513,'3.2 Prices and Deflators'!$B$3:$BL$196,58,FALSE)</f>
        <v>0</v>
      </c>
      <c r="J513" s="662">
        <f t="shared" si="26"/>
        <v>0</v>
      </c>
      <c r="K513" s="423">
        <f>VLOOKUP(B513,'[5]Salaries 2019 WF'!$B$4:$AA$188,26,FALSE)</f>
        <v>0</v>
      </c>
      <c r="L513" s="49"/>
      <c r="O513" s="655" t="str" cm="1">
        <f t="array" ref="O513">IFERROR(INDEX([6]Salaries!$P$2:$P$311,MATCH(1,(A513=[6]Salaries!$M$2:$M$311)*(F513=[6]Salaries!$O$2:$O$311),0)),"")</f>
        <v/>
      </c>
    </row>
    <row r="514" spans="1:15" hidden="1" x14ac:dyDescent="0.25">
      <c r="A514" s="197" t="s">
        <v>490</v>
      </c>
      <c r="B514" s="197" t="s">
        <v>726</v>
      </c>
      <c r="C514" s="262">
        <v>2</v>
      </c>
      <c r="D514" s="197"/>
      <c r="E514" s="197" t="s">
        <v>1369</v>
      </c>
      <c r="F514" s="203">
        <v>2</v>
      </c>
      <c r="G514" s="662"/>
      <c r="H514" s="667" t="str" cm="1">
        <f t="array" ref="H514">IFERROR(INDEX([4]Comparison!$G$3:$G$312,MATCH(B514&amp;F514,[4]Comparison!$B$3:$B$312&amp;[4]Comparison!$E$3:$E$312,0)),"")</f>
        <v/>
      </c>
      <c r="I514" s="662">
        <f>G514*VLOOKUP(B514,'3.2 Prices and Deflators'!$B$3:$BL$196,58,FALSE)</f>
        <v>0</v>
      </c>
      <c r="J514" s="662">
        <f t="shared" si="26"/>
        <v>0</v>
      </c>
      <c r="K514" s="423">
        <f>VLOOKUP(B514,'[5]Salaries 2019 WF'!$B$4:$AA$188,26,FALSE)</f>
        <v>0</v>
      </c>
      <c r="L514" s="49"/>
      <c r="O514" s="655" t="str" cm="1">
        <f t="array" ref="O514">IFERROR(INDEX([6]Salaries!$P$2:$P$311,MATCH(1,(A514=[6]Salaries!$M$2:$M$311)*(F514=[6]Salaries!$O$2:$O$311),0)),"")</f>
        <v/>
      </c>
    </row>
    <row r="515" spans="1:15" hidden="1" x14ac:dyDescent="0.25">
      <c r="A515" s="197" t="s">
        <v>490</v>
      </c>
      <c r="B515" s="197" t="s">
        <v>726</v>
      </c>
      <c r="C515" s="262">
        <v>3</v>
      </c>
      <c r="D515" s="197"/>
      <c r="E515" s="197" t="s">
        <v>1370</v>
      </c>
      <c r="F515" s="203">
        <v>3</v>
      </c>
      <c r="G515" s="662"/>
      <c r="H515" s="667" t="str" cm="1">
        <f t="array" ref="H515">IFERROR(INDEX([4]Comparison!$G$3:$G$312,MATCH(B515&amp;F515,[4]Comparison!$B$3:$B$312&amp;[4]Comparison!$E$3:$E$312,0)),"")</f>
        <v/>
      </c>
      <c r="I515" s="662">
        <f>G515*VLOOKUP(B515,'3.2 Prices and Deflators'!$B$3:$BL$196,58,FALSE)</f>
        <v>0</v>
      </c>
      <c r="J515" s="662">
        <f t="shared" ref="J515:J578" si="29">I515*12</f>
        <v>0</v>
      </c>
      <c r="K515" s="423">
        <f>VLOOKUP(B515,'[5]Salaries 2019 WF'!$B$4:$AA$188,26,FALSE)</f>
        <v>0</v>
      </c>
      <c r="L515" s="49"/>
      <c r="O515" s="655" t="str" cm="1">
        <f t="array" ref="O515">IFERROR(INDEX([6]Salaries!$P$2:$P$311,MATCH(1,(A515=[6]Salaries!$M$2:$M$311)*(F515=[6]Salaries!$O$2:$O$311),0)),"")</f>
        <v/>
      </c>
    </row>
    <row r="516" spans="1:15" hidden="1" x14ac:dyDescent="0.25">
      <c r="A516" s="197" t="s">
        <v>490</v>
      </c>
      <c r="B516" s="197" t="s">
        <v>726</v>
      </c>
      <c r="C516" s="262">
        <v>4</v>
      </c>
      <c r="D516" s="197"/>
      <c r="E516" s="197" t="s">
        <v>1087</v>
      </c>
      <c r="F516" s="203">
        <v>4</v>
      </c>
      <c r="G516" s="662"/>
      <c r="H516" s="667" t="str" cm="1">
        <f t="array" ref="H516">IFERROR(INDEX([4]Comparison!$G$3:$G$312,MATCH(B516&amp;F516,[4]Comparison!$B$3:$B$312&amp;[4]Comparison!$E$3:$E$312,0)),"")</f>
        <v/>
      </c>
      <c r="I516" s="662">
        <f>G516*VLOOKUP(B516,'3.2 Prices and Deflators'!$B$3:$BL$196,58,FALSE)</f>
        <v>0</v>
      </c>
      <c r="J516" s="662">
        <f t="shared" si="29"/>
        <v>0</v>
      </c>
      <c r="K516" s="423">
        <f>VLOOKUP(B516,'[5]Salaries 2019 WF'!$B$4:$AA$188,26,FALSE)</f>
        <v>0</v>
      </c>
      <c r="L516" s="49"/>
      <c r="O516" s="655" t="str" cm="1">
        <f t="array" ref="O516">IFERROR(INDEX([6]Salaries!$P$2:$P$311,MATCH(1,(A516=[6]Salaries!$M$2:$M$311)*(F516=[6]Salaries!$O$2:$O$311),0)),"")</f>
        <v/>
      </c>
    </row>
    <row r="517" spans="1:15" hidden="1" x14ac:dyDescent="0.25">
      <c r="A517" s="197" t="s">
        <v>490</v>
      </c>
      <c r="B517" s="197" t="s">
        <v>726</v>
      </c>
      <c r="C517" s="262">
        <v>5</v>
      </c>
      <c r="D517" s="197"/>
      <c r="E517" s="197" t="s">
        <v>1371</v>
      </c>
      <c r="F517" s="203">
        <v>5</v>
      </c>
      <c r="G517" s="662"/>
      <c r="H517" s="667" t="str" cm="1">
        <f t="array" ref="H517">IFERROR(INDEX([4]Comparison!$G$3:$G$312,MATCH(B517&amp;F517,[4]Comparison!$B$3:$B$312&amp;[4]Comparison!$E$3:$E$312,0)),"")</f>
        <v/>
      </c>
      <c r="I517" s="662">
        <f>G517*VLOOKUP(B517,'3.2 Prices and Deflators'!$B$3:$BL$196,58,FALSE)</f>
        <v>0</v>
      </c>
      <c r="J517" s="662">
        <f t="shared" si="29"/>
        <v>0</v>
      </c>
      <c r="K517" s="423">
        <f>VLOOKUP(B517,'[5]Salaries 2019 WF'!$B$4:$AA$188,26,FALSE)</f>
        <v>0</v>
      </c>
      <c r="L517" s="49"/>
      <c r="O517" s="655" t="str" cm="1">
        <f t="array" ref="O517">IFERROR(INDEX([6]Salaries!$P$2:$P$311,MATCH(1,(A517=[6]Salaries!$M$2:$M$311)*(F517=[6]Salaries!$O$2:$O$311),0)),"")</f>
        <v/>
      </c>
    </row>
    <row r="518" spans="1:15" hidden="1" x14ac:dyDescent="0.25">
      <c r="A518" s="197" t="s">
        <v>491</v>
      </c>
      <c r="B518" s="197" t="s">
        <v>727</v>
      </c>
      <c r="C518" s="262">
        <v>1</v>
      </c>
      <c r="D518" s="197"/>
      <c r="E518" s="197" t="s">
        <v>1368</v>
      </c>
      <c r="F518" s="203">
        <v>1</v>
      </c>
      <c r="G518" s="662"/>
      <c r="H518" s="667" t="str" cm="1">
        <f t="array" ref="H518">IFERROR(INDEX([4]Comparison!$G$3:$G$312,MATCH(B518&amp;F518,[4]Comparison!$B$3:$B$312&amp;[4]Comparison!$E$3:$E$312,0)),"")</f>
        <v/>
      </c>
      <c r="I518" s="662">
        <f>G518*VLOOKUP(B518,'3.2 Prices and Deflators'!$B$3:$BL$196,58,FALSE)</f>
        <v>0</v>
      </c>
      <c r="J518" s="662">
        <f t="shared" si="29"/>
        <v>0</v>
      </c>
      <c r="K518" s="423">
        <f>VLOOKUP(B518,'[5]Salaries 2019 WF'!$B$4:$AA$188,26,FALSE)</f>
        <v>0</v>
      </c>
      <c r="L518" s="49"/>
      <c r="O518" s="655" t="str" cm="1">
        <f t="array" ref="O518">IFERROR(INDEX([6]Salaries!$P$2:$P$311,MATCH(1,(A518=[6]Salaries!$M$2:$M$311)*(F518=[6]Salaries!$O$2:$O$311),0)),"")</f>
        <v/>
      </c>
    </row>
    <row r="519" spans="1:15" hidden="1" x14ac:dyDescent="0.25">
      <c r="A519" s="197" t="s">
        <v>491</v>
      </c>
      <c r="B519" s="197" t="s">
        <v>727</v>
      </c>
      <c r="C519" s="262">
        <v>2</v>
      </c>
      <c r="D519" s="197"/>
      <c r="E519" s="197" t="s">
        <v>1369</v>
      </c>
      <c r="F519" s="203">
        <v>2</v>
      </c>
      <c r="G519" s="662"/>
      <c r="H519" s="667" t="str" cm="1">
        <f t="array" ref="H519">IFERROR(INDEX([4]Comparison!$G$3:$G$312,MATCH(B519&amp;F519,[4]Comparison!$B$3:$B$312&amp;[4]Comparison!$E$3:$E$312,0)),"")</f>
        <v/>
      </c>
      <c r="I519" s="662">
        <f>G519*VLOOKUP(B519,'3.2 Prices and Deflators'!$B$3:$BL$196,58,FALSE)</f>
        <v>0</v>
      </c>
      <c r="J519" s="662">
        <f t="shared" si="29"/>
        <v>0</v>
      </c>
      <c r="K519" s="423">
        <f>VLOOKUP(B519,'[5]Salaries 2019 WF'!$B$4:$AA$188,26,FALSE)</f>
        <v>0</v>
      </c>
      <c r="L519" s="49"/>
      <c r="O519" s="655" t="str" cm="1">
        <f t="array" ref="O519">IFERROR(INDEX([6]Salaries!$P$2:$P$311,MATCH(1,(A519=[6]Salaries!$M$2:$M$311)*(F519=[6]Salaries!$O$2:$O$311),0)),"")</f>
        <v/>
      </c>
    </row>
    <row r="520" spans="1:15" hidden="1" x14ac:dyDescent="0.25">
      <c r="A520" s="197" t="s">
        <v>491</v>
      </c>
      <c r="B520" s="197" t="s">
        <v>727</v>
      </c>
      <c r="C520" s="262">
        <v>3</v>
      </c>
      <c r="D520" s="197"/>
      <c r="E520" s="197" t="s">
        <v>1370</v>
      </c>
      <c r="F520" s="203">
        <v>3</v>
      </c>
      <c r="G520" s="662"/>
      <c r="H520" s="667" t="str" cm="1">
        <f t="array" ref="H520">IFERROR(INDEX([4]Comparison!$G$3:$G$312,MATCH(B520&amp;F520,[4]Comparison!$B$3:$B$312&amp;[4]Comparison!$E$3:$E$312,0)),"")</f>
        <v/>
      </c>
      <c r="I520" s="662">
        <f>G520*VLOOKUP(B520,'3.2 Prices and Deflators'!$B$3:$BL$196,58,FALSE)</f>
        <v>0</v>
      </c>
      <c r="J520" s="662">
        <f t="shared" si="29"/>
        <v>0</v>
      </c>
      <c r="K520" s="423">
        <f>VLOOKUP(B520,'[5]Salaries 2019 WF'!$B$4:$AA$188,26,FALSE)</f>
        <v>0</v>
      </c>
      <c r="L520" s="49"/>
      <c r="O520" s="655" t="str" cm="1">
        <f t="array" ref="O520">IFERROR(INDEX([6]Salaries!$P$2:$P$311,MATCH(1,(A520=[6]Salaries!$M$2:$M$311)*(F520=[6]Salaries!$O$2:$O$311),0)),"")</f>
        <v/>
      </c>
    </row>
    <row r="521" spans="1:15" hidden="1" x14ac:dyDescent="0.25">
      <c r="A521" s="197" t="s">
        <v>491</v>
      </c>
      <c r="B521" s="197" t="s">
        <v>727</v>
      </c>
      <c r="C521" s="262">
        <v>4</v>
      </c>
      <c r="D521" s="197"/>
      <c r="E521" s="197" t="s">
        <v>1087</v>
      </c>
      <c r="F521" s="203">
        <v>4</v>
      </c>
      <c r="G521" s="662"/>
      <c r="H521" s="667" t="str" cm="1">
        <f t="array" ref="H521">IFERROR(INDEX([4]Comparison!$G$3:$G$312,MATCH(B521&amp;F521,[4]Comparison!$B$3:$B$312&amp;[4]Comparison!$E$3:$E$312,0)),"")</f>
        <v/>
      </c>
      <c r="I521" s="662">
        <f>G521*VLOOKUP(B521,'3.2 Prices and Deflators'!$B$3:$BL$196,58,FALSE)</f>
        <v>0</v>
      </c>
      <c r="J521" s="662">
        <f t="shared" si="29"/>
        <v>0</v>
      </c>
      <c r="K521" s="423">
        <f>VLOOKUP(B521,'[5]Salaries 2019 WF'!$B$4:$AA$188,26,FALSE)</f>
        <v>0</v>
      </c>
      <c r="L521" s="49"/>
      <c r="O521" s="655" t="str" cm="1">
        <f t="array" ref="O521">IFERROR(INDEX([6]Salaries!$P$2:$P$311,MATCH(1,(A521=[6]Salaries!$M$2:$M$311)*(F521=[6]Salaries!$O$2:$O$311),0)),"")</f>
        <v/>
      </c>
    </row>
    <row r="522" spans="1:15" hidden="1" x14ac:dyDescent="0.25">
      <c r="A522" s="197" t="s">
        <v>491</v>
      </c>
      <c r="B522" s="197" t="s">
        <v>727</v>
      </c>
      <c r="C522" s="262">
        <v>5</v>
      </c>
      <c r="D522" s="197"/>
      <c r="E522" s="197" t="s">
        <v>1371</v>
      </c>
      <c r="F522" s="203">
        <v>5</v>
      </c>
      <c r="G522" s="662"/>
      <c r="H522" s="667" t="str" cm="1">
        <f t="array" ref="H522">IFERROR(INDEX([4]Comparison!$G$3:$G$312,MATCH(B522&amp;F522,[4]Comparison!$B$3:$B$312&amp;[4]Comparison!$E$3:$E$312,0)),"")</f>
        <v/>
      </c>
      <c r="I522" s="662">
        <f>G522*VLOOKUP(B522,'3.2 Prices and Deflators'!$B$3:$BL$196,58,FALSE)</f>
        <v>0</v>
      </c>
      <c r="J522" s="662">
        <f t="shared" si="29"/>
        <v>0</v>
      </c>
      <c r="K522" s="423">
        <f>VLOOKUP(B522,'[5]Salaries 2019 WF'!$B$4:$AA$188,26,FALSE)</f>
        <v>0</v>
      </c>
      <c r="L522" s="49"/>
      <c r="O522" s="655" t="str" cm="1">
        <f t="array" ref="O522">IFERROR(INDEX([6]Salaries!$P$2:$P$311,MATCH(1,(A522=[6]Salaries!$M$2:$M$311)*(F522=[6]Salaries!$O$2:$O$311),0)),"")</f>
        <v/>
      </c>
    </row>
    <row r="523" spans="1:15" hidden="1" x14ac:dyDescent="0.25">
      <c r="A523" s="197" t="s">
        <v>492</v>
      </c>
      <c r="B523" s="197" t="s">
        <v>728</v>
      </c>
      <c r="C523" s="262">
        <v>1</v>
      </c>
      <c r="D523" s="197"/>
      <c r="E523" s="197" t="s">
        <v>1368</v>
      </c>
      <c r="F523" s="203">
        <v>1</v>
      </c>
      <c r="G523" s="662"/>
      <c r="H523" s="667" t="str" cm="1">
        <f t="array" ref="H523">IFERROR(INDEX([4]Comparison!$G$3:$G$312,MATCH(B523&amp;F523,[4]Comparison!$B$3:$B$312&amp;[4]Comparison!$E$3:$E$312,0)),"")</f>
        <v/>
      </c>
      <c r="I523" s="662">
        <f>G523*VLOOKUP(B523,'3.2 Prices and Deflators'!$B$3:$BL$196,58,FALSE)</f>
        <v>0</v>
      </c>
      <c r="J523" s="662">
        <f t="shared" si="29"/>
        <v>0</v>
      </c>
      <c r="K523" s="423">
        <f>VLOOKUP(B523,'[5]Salaries 2019 WF'!$B$4:$AA$188,26,FALSE)</f>
        <v>0</v>
      </c>
      <c r="L523" s="49"/>
      <c r="O523" s="655" t="str" cm="1">
        <f t="array" ref="O523">IFERROR(INDEX([6]Salaries!$P$2:$P$311,MATCH(1,(A523=[6]Salaries!$M$2:$M$311)*(F523=[6]Salaries!$O$2:$O$311),0)),"")</f>
        <v/>
      </c>
    </row>
    <row r="524" spans="1:15" hidden="1" x14ac:dyDescent="0.25">
      <c r="A524" s="197" t="s">
        <v>492</v>
      </c>
      <c r="B524" s="197" t="s">
        <v>728</v>
      </c>
      <c r="C524" s="262">
        <v>2</v>
      </c>
      <c r="D524" s="197"/>
      <c r="E524" s="197" t="s">
        <v>1369</v>
      </c>
      <c r="F524" s="203">
        <v>2</v>
      </c>
      <c r="G524" s="662"/>
      <c r="H524" s="667" t="str" cm="1">
        <f t="array" ref="H524">IFERROR(INDEX([4]Comparison!$G$3:$G$312,MATCH(B524&amp;F524,[4]Comparison!$B$3:$B$312&amp;[4]Comparison!$E$3:$E$312,0)),"")</f>
        <v/>
      </c>
      <c r="I524" s="662">
        <f>G524*VLOOKUP(B524,'3.2 Prices and Deflators'!$B$3:$BL$196,58,FALSE)</f>
        <v>0</v>
      </c>
      <c r="J524" s="662">
        <f t="shared" si="29"/>
        <v>0</v>
      </c>
      <c r="K524" s="423">
        <f>VLOOKUP(B524,'[5]Salaries 2019 WF'!$B$4:$AA$188,26,FALSE)</f>
        <v>0</v>
      </c>
      <c r="L524" s="49"/>
      <c r="O524" s="655" t="str" cm="1">
        <f t="array" ref="O524">IFERROR(INDEX([6]Salaries!$P$2:$P$311,MATCH(1,(A524=[6]Salaries!$M$2:$M$311)*(F524=[6]Salaries!$O$2:$O$311),0)),"")</f>
        <v/>
      </c>
    </row>
    <row r="525" spans="1:15" hidden="1" x14ac:dyDescent="0.25">
      <c r="A525" s="197" t="s">
        <v>492</v>
      </c>
      <c r="B525" s="197" t="s">
        <v>728</v>
      </c>
      <c r="C525" s="262">
        <v>3</v>
      </c>
      <c r="D525" s="197"/>
      <c r="E525" s="197" t="s">
        <v>1370</v>
      </c>
      <c r="F525" s="203">
        <v>3</v>
      </c>
      <c r="G525" s="662"/>
      <c r="H525" s="667" t="str" cm="1">
        <f t="array" ref="H525">IFERROR(INDEX([4]Comparison!$G$3:$G$312,MATCH(B525&amp;F525,[4]Comparison!$B$3:$B$312&amp;[4]Comparison!$E$3:$E$312,0)),"")</f>
        <v/>
      </c>
      <c r="I525" s="662">
        <f>G525*VLOOKUP(B525,'3.2 Prices and Deflators'!$B$3:$BL$196,58,FALSE)</f>
        <v>0</v>
      </c>
      <c r="J525" s="662">
        <f t="shared" si="29"/>
        <v>0</v>
      </c>
      <c r="K525" s="423">
        <f>VLOOKUP(B525,'[5]Salaries 2019 WF'!$B$4:$AA$188,26,FALSE)</f>
        <v>0</v>
      </c>
      <c r="L525" s="49"/>
      <c r="O525" s="655" t="str" cm="1">
        <f t="array" ref="O525">IFERROR(INDEX([6]Salaries!$P$2:$P$311,MATCH(1,(A525=[6]Salaries!$M$2:$M$311)*(F525=[6]Salaries!$O$2:$O$311),0)),"")</f>
        <v/>
      </c>
    </row>
    <row r="526" spans="1:15" hidden="1" x14ac:dyDescent="0.25">
      <c r="A526" s="197" t="s">
        <v>492</v>
      </c>
      <c r="B526" s="197" t="s">
        <v>728</v>
      </c>
      <c r="C526" s="262">
        <v>4</v>
      </c>
      <c r="D526" s="197"/>
      <c r="E526" s="197" t="s">
        <v>1087</v>
      </c>
      <c r="F526" s="203">
        <v>4</v>
      </c>
      <c r="G526" s="662"/>
      <c r="H526" s="667" t="str" cm="1">
        <f t="array" ref="H526">IFERROR(INDEX([4]Comparison!$G$3:$G$312,MATCH(B526&amp;F526,[4]Comparison!$B$3:$B$312&amp;[4]Comparison!$E$3:$E$312,0)),"")</f>
        <v/>
      </c>
      <c r="I526" s="662">
        <f>G526*VLOOKUP(B526,'3.2 Prices and Deflators'!$B$3:$BL$196,58,FALSE)</f>
        <v>0</v>
      </c>
      <c r="J526" s="662">
        <f t="shared" si="29"/>
        <v>0</v>
      </c>
      <c r="K526" s="423">
        <f>VLOOKUP(B526,'[5]Salaries 2019 WF'!$B$4:$AA$188,26,FALSE)</f>
        <v>0</v>
      </c>
      <c r="L526" s="49"/>
      <c r="O526" s="655" t="str" cm="1">
        <f t="array" ref="O526">IFERROR(INDEX([6]Salaries!$P$2:$P$311,MATCH(1,(A526=[6]Salaries!$M$2:$M$311)*(F526=[6]Salaries!$O$2:$O$311),0)),"")</f>
        <v/>
      </c>
    </row>
    <row r="527" spans="1:15" hidden="1" x14ac:dyDescent="0.25">
      <c r="A527" s="197" t="s">
        <v>492</v>
      </c>
      <c r="B527" s="197" t="s">
        <v>728</v>
      </c>
      <c r="C527" s="262">
        <v>5</v>
      </c>
      <c r="D527" s="197"/>
      <c r="E527" s="197" t="s">
        <v>1371</v>
      </c>
      <c r="F527" s="203">
        <v>5</v>
      </c>
      <c r="G527" s="662"/>
      <c r="H527" s="667" t="str" cm="1">
        <f t="array" ref="H527">IFERROR(INDEX([4]Comparison!$G$3:$G$312,MATCH(B527&amp;F527,[4]Comparison!$B$3:$B$312&amp;[4]Comparison!$E$3:$E$312,0)),"")</f>
        <v/>
      </c>
      <c r="I527" s="662">
        <f>G527*VLOOKUP(B527,'3.2 Prices and Deflators'!$B$3:$BL$196,58,FALSE)</f>
        <v>0</v>
      </c>
      <c r="J527" s="662">
        <f t="shared" si="29"/>
        <v>0</v>
      </c>
      <c r="K527" s="423">
        <f>VLOOKUP(B527,'[5]Salaries 2019 WF'!$B$4:$AA$188,26,FALSE)</f>
        <v>0</v>
      </c>
      <c r="L527" s="49"/>
      <c r="O527" s="655" t="str" cm="1">
        <f t="array" ref="O527">IFERROR(INDEX([6]Salaries!$P$2:$P$311,MATCH(1,(A527=[6]Salaries!$M$2:$M$311)*(F527=[6]Salaries!$O$2:$O$311),0)),"")</f>
        <v/>
      </c>
    </row>
    <row r="528" spans="1:15" hidden="1" x14ac:dyDescent="0.25">
      <c r="A528" s="197" t="s">
        <v>493</v>
      </c>
      <c r="B528" s="197" t="s">
        <v>729</v>
      </c>
      <c r="C528" s="262">
        <v>1</v>
      </c>
      <c r="D528" s="197"/>
      <c r="E528" s="197" t="s">
        <v>1368</v>
      </c>
      <c r="F528" s="203">
        <v>1</v>
      </c>
      <c r="G528" s="662"/>
      <c r="H528" s="667" t="str" cm="1">
        <f t="array" ref="H528">IFERROR(INDEX([4]Comparison!$G$3:$G$312,MATCH(B528&amp;F528,[4]Comparison!$B$3:$B$312&amp;[4]Comparison!$E$3:$E$312,0)),"")</f>
        <v/>
      </c>
      <c r="I528" s="662">
        <f>G528*VLOOKUP(B528,'3.2 Prices and Deflators'!$B$3:$BL$196,58,FALSE)</f>
        <v>0</v>
      </c>
      <c r="J528" s="662">
        <f t="shared" si="29"/>
        <v>0</v>
      </c>
      <c r="K528" s="423">
        <f>VLOOKUP(B528,'[5]Salaries 2019 WF'!$B$4:$AA$188,26,FALSE)</f>
        <v>0</v>
      </c>
      <c r="L528" s="49"/>
      <c r="O528" s="655" t="str" cm="1">
        <f t="array" ref="O528">IFERROR(INDEX([6]Salaries!$P$2:$P$311,MATCH(1,(A528=[6]Salaries!$M$2:$M$311)*(F528=[6]Salaries!$O$2:$O$311),0)),"")</f>
        <v/>
      </c>
    </row>
    <row r="529" spans="1:15" hidden="1" x14ac:dyDescent="0.25">
      <c r="A529" s="197" t="s">
        <v>493</v>
      </c>
      <c r="B529" s="197" t="s">
        <v>729</v>
      </c>
      <c r="C529" s="262">
        <v>2</v>
      </c>
      <c r="D529" s="197"/>
      <c r="E529" s="197" t="s">
        <v>1369</v>
      </c>
      <c r="F529" s="203">
        <v>2</v>
      </c>
      <c r="G529" s="662"/>
      <c r="H529" s="667" t="str" cm="1">
        <f t="array" ref="H529">IFERROR(INDEX([4]Comparison!$G$3:$G$312,MATCH(B529&amp;F529,[4]Comparison!$B$3:$B$312&amp;[4]Comparison!$E$3:$E$312,0)),"")</f>
        <v/>
      </c>
      <c r="I529" s="662">
        <f>G529*VLOOKUP(B529,'3.2 Prices and Deflators'!$B$3:$BL$196,58,FALSE)</f>
        <v>0</v>
      </c>
      <c r="J529" s="662">
        <f t="shared" si="29"/>
        <v>0</v>
      </c>
      <c r="K529" s="423">
        <f>VLOOKUP(B529,'[5]Salaries 2019 WF'!$B$4:$AA$188,26,FALSE)</f>
        <v>0</v>
      </c>
      <c r="L529" s="49"/>
      <c r="O529" s="655" t="str" cm="1">
        <f t="array" ref="O529">IFERROR(INDEX([6]Salaries!$P$2:$P$311,MATCH(1,(A529=[6]Salaries!$M$2:$M$311)*(F529=[6]Salaries!$O$2:$O$311),0)),"")</f>
        <v/>
      </c>
    </row>
    <row r="530" spans="1:15" hidden="1" x14ac:dyDescent="0.25">
      <c r="A530" s="197" t="s">
        <v>493</v>
      </c>
      <c r="B530" s="197" t="s">
        <v>729</v>
      </c>
      <c r="C530" s="262">
        <v>3</v>
      </c>
      <c r="D530" s="197"/>
      <c r="E530" s="197" t="s">
        <v>1370</v>
      </c>
      <c r="F530" s="203">
        <v>3</v>
      </c>
      <c r="G530" s="662"/>
      <c r="H530" s="667" t="str" cm="1">
        <f t="array" ref="H530">IFERROR(INDEX([4]Comparison!$G$3:$G$312,MATCH(B530&amp;F530,[4]Comparison!$B$3:$B$312&amp;[4]Comparison!$E$3:$E$312,0)),"")</f>
        <v/>
      </c>
      <c r="I530" s="662">
        <f>G530*VLOOKUP(B530,'3.2 Prices and Deflators'!$B$3:$BL$196,58,FALSE)</f>
        <v>0</v>
      </c>
      <c r="J530" s="662">
        <f t="shared" si="29"/>
        <v>0</v>
      </c>
      <c r="K530" s="423">
        <f>VLOOKUP(B530,'[5]Salaries 2019 WF'!$B$4:$AA$188,26,FALSE)</f>
        <v>0</v>
      </c>
      <c r="L530" s="49"/>
      <c r="O530" s="655" t="str" cm="1">
        <f t="array" ref="O530">IFERROR(INDEX([6]Salaries!$P$2:$P$311,MATCH(1,(A530=[6]Salaries!$M$2:$M$311)*(F530=[6]Salaries!$O$2:$O$311),0)),"")</f>
        <v/>
      </c>
    </row>
    <row r="531" spans="1:15" hidden="1" x14ac:dyDescent="0.25">
      <c r="A531" s="197" t="s">
        <v>493</v>
      </c>
      <c r="B531" s="197" t="s">
        <v>729</v>
      </c>
      <c r="C531" s="262">
        <v>4</v>
      </c>
      <c r="D531" s="197"/>
      <c r="E531" s="197" t="s">
        <v>1087</v>
      </c>
      <c r="F531" s="203">
        <v>4</v>
      </c>
      <c r="G531" s="662"/>
      <c r="H531" s="667" t="str" cm="1">
        <f t="array" ref="H531">IFERROR(INDEX([4]Comparison!$G$3:$G$312,MATCH(B531&amp;F531,[4]Comparison!$B$3:$B$312&amp;[4]Comparison!$E$3:$E$312,0)),"")</f>
        <v/>
      </c>
      <c r="I531" s="662">
        <f>G531*VLOOKUP(B531,'3.2 Prices and Deflators'!$B$3:$BL$196,58,FALSE)</f>
        <v>0</v>
      </c>
      <c r="J531" s="662">
        <f t="shared" si="29"/>
        <v>0</v>
      </c>
      <c r="K531" s="423">
        <f>VLOOKUP(B531,'[5]Salaries 2019 WF'!$B$4:$AA$188,26,FALSE)</f>
        <v>0</v>
      </c>
      <c r="L531" s="49"/>
      <c r="O531" s="655" t="str" cm="1">
        <f t="array" ref="O531">IFERROR(INDEX([6]Salaries!$P$2:$P$311,MATCH(1,(A531=[6]Salaries!$M$2:$M$311)*(F531=[6]Salaries!$O$2:$O$311),0)),"")</f>
        <v/>
      </c>
    </row>
    <row r="532" spans="1:15" hidden="1" x14ac:dyDescent="0.25">
      <c r="A532" s="197" t="s">
        <v>493</v>
      </c>
      <c r="B532" s="197" t="s">
        <v>729</v>
      </c>
      <c r="C532" s="262">
        <v>5</v>
      </c>
      <c r="D532" s="197"/>
      <c r="E532" s="197" t="s">
        <v>1371</v>
      </c>
      <c r="F532" s="203">
        <v>5</v>
      </c>
      <c r="G532" s="662"/>
      <c r="H532" s="667" t="str" cm="1">
        <f t="array" ref="H532">IFERROR(INDEX([4]Comparison!$G$3:$G$312,MATCH(B532&amp;F532,[4]Comparison!$B$3:$B$312&amp;[4]Comparison!$E$3:$E$312,0)),"")</f>
        <v/>
      </c>
      <c r="I532" s="662">
        <f>G532*VLOOKUP(B532,'3.2 Prices and Deflators'!$B$3:$BL$196,58,FALSE)</f>
        <v>0</v>
      </c>
      <c r="J532" s="662">
        <f t="shared" si="29"/>
        <v>0</v>
      </c>
      <c r="K532" s="423">
        <f>VLOOKUP(B532,'[5]Salaries 2019 WF'!$B$4:$AA$188,26,FALSE)</f>
        <v>0</v>
      </c>
      <c r="L532" s="49"/>
      <c r="O532" s="655" t="str" cm="1">
        <f t="array" ref="O532">IFERROR(INDEX([6]Salaries!$P$2:$P$311,MATCH(1,(A532=[6]Salaries!$M$2:$M$311)*(F532=[6]Salaries!$O$2:$O$311),0)),"")</f>
        <v/>
      </c>
    </row>
    <row r="533" spans="1:15" x14ac:dyDescent="0.25">
      <c r="A533" s="197" t="s">
        <v>494</v>
      </c>
      <c r="B533" s="197" t="s">
        <v>730</v>
      </c>
      <c r="C533" s="262">
        <v>1</v>
      </c>
      <c r="D533" s="197"/>
      <c r="E533" s="197" t="s">
        <v>1368</v>
      </c>
      <c r="F533" s="203">
        <v>1</v>
      </c>
      <c r="G533" s="662">
        <f t="shared" ref="G533:G537" si="30">H533/12</f>
        <v>593.10500000000002</v>
      </c>
      <c r="H533" s="667" cm="1">
        <f t="array" ref="H533">IFERROR(INDEX([4]Comparison!$G$3:$G$312,MATCH(B533&amp;F533,[4]Comparison!$B$3:$B$312&amp;[4]Comparison!$E$3:$E$312,0)),"")</f>
        <v>7117.26</v>
      </c>
      <c r="I533" s="662">
        <f>G533*VLOOKUP(B533,'3.2 Prices and Deflators'!$B$3:$BL$196,58,FALSE)</f>
        <v>1183.9546005862746</v>
      </c>
      <c r="J533" s="662">
        <f t="shared" si="29"/>
        <v>14207.455207035295</v>
      </c>
      <c r="K533" s="423">
        <f>VLOOKUP(B533,'[5]Salaries 2019 WF'!$B$4:$AA$188,26,FALSE)</f>
        <v>1</v>
      </c>
      <c r="L533" s="49"/>
      <c r="O533" s="655" cm="1">
        <f t="array" ref="O533">IFERROR(INDEX([6]Salaries!$P$2:$P$311,MATCH(1,(A533=[6]Salaries!$M$2:$M$311)*(F533=[6]Salaries!$O$2:$O$311),0)),"")</f>
        <v>7117.26</v>
      </c>
    </row>
    <row r="534" spans="1:15" x14ac:dyDescent="0.25">
      <c r="A534" s="197" t="s">
        <v>494</v>
      </c>
      <c r="B534" s="197" t="s">
        <v>730</v>
      </c>
      <c r="C534" s="262">
        <v>2</v>
      </c>
      <c r="D534" s="197"/>
      <c r="E534" s="197" t="s">
        <v>1369</v>
      </c>
      <c r="F534" s="203">
        <v>2</v>
      </c>
      <c r="G534" s="662">
        <f t="shared" si="30"/>
        <v>773.38083333333327</v>
      </c>
      <c r="H534" s="667" cm="1">
        <f t="array" ref="H534">IFERROR(INDEX([4]Comparison!$G$3:$G$312,MATCH(B534&amp;F534,[4]Comparison!$B$3:$B$312&amp;[4]Comparison!$E$3:$E$312,0)),"")</f>
        <v>9280.57</v>
      </c>
      <c r="I534" s="662">
        <f>G534*VLOOKUP(B534,'3.2 Prices and Deflators'!$B$3:$BL$196,58,FALSE)</f>
        <v>1543.8207326362901</v>
      </c>
      <c r="J534" s="662">
        <f t="shared" si="29"/>
        <v>18525.848791635482</v>
      </c>
      <c r="K534" s="423">
        <f>VLOOKUP(B534,'[5]Salaries 2019 WF'!$B$4:$AA$188,26,FALSE)</f>
        <v>1</v>
      </c>
      <c r="L534" s="49"/>
      <c r="O534" s="655" cm="1">
        <f t="array" ref="O534">IFERROR(INDEX([6]Salaries!$P$2:$P$311,MATCH(1,(A534=[6]Salaries!$M$2:$M$311)*(F534=[6]Salaries!$O$2:$O$311),0)),"")</f>
        <v>9280.57</v>
      </c>
    </row>
    <row r="535" spans="1:15" x14ac:dyDescent="0.25">
      <c r="A535" s="197" t="s">
        <v>494</v>
      </c>
      <c r="B535" s="197" t="s">
        <v>730</v>
      </c>
      <c r="C535" s="262">
        <v>3</v>
      </c>
      <c r="D535" s="197"/>
      <c r="E535" s="197" t="s">
        <v>1370</v>
      </c>
      <c r="F535" s="203">
        <v>3</v>
      </c>
      <c r="G535" s="662">
        <f t="shared" si="30"/>
        <v>1021.0341666666667</v>
      </c>
      <c r="H535" s="667" cm="1">
        <f t="array" ref="H535">IFERROR(INDEX([4]Comparison!$G$3:$G$312,MATCH(B535&amp;F535,[4]Comparison!$B$3:$B$312&amp;[4]Comparison!$E$3:$E$312,0)),"")</f>
        <v>12252.41</v>
      </c>
      <c r="I535" s="662">
        <f>G535*VLOOKUP(B535,'3.2 Prices and Deflators'!$B$3:$BL$196,58,FALSE)</f>
        <v>2038.1856483772235</v>
      </c>
      <c r="J535" s="662">
        <f t="shared" si="29"/>
        <v>24458.227780526682</v>
      </c>
      <c r="K535" s="423">
        <f>VLOOKUP(B535,'[5]Salaries 2019 WF'!$B$4:$AA$188,26,FALSE)</f>
        <v>1</v>
      </c>
      <c r="L535" s="49"/>
      <c r="O535" s="655" cm="1">
        <f t="array" ref="O535">IFERROR(INDEX([6]Salaries!$P$2:$P$311,MATCH(1,(A535=[6]Salaries!$M$2:$M$311)*(F535=[6]Salaries!$O$2:$O$311),0)),"")</f>
        <v>12252.41</v>
      </c>
    </row>
    <row r="536" spans="1:15" x14ac:dyDescent="0.25">
      <c r="A536" s="197" t="s">
        <v>494</v>
      </c>
      <c r="B536" s="197" t="s">
        <v>730</v>
      </c>
      <c r="C536" s="262">
        <v>4</v>
      </c>
      <c r="D536" s="197"/>
      <c r="E536" s="197" t="s">
        <v>1087</v>
      </c>
      <c r="F536" s="203">
        <v>4</v>
      </c>
      <c r="G536" s="662">
        <f t="shared" si="30"/>
        <v>1653.2049999999999</v>
      </c>
      <c r="H536" s="667" cm="1">
        <f t="array" ref="H536">IFERROR(INDEX([4]Comparison!$G$3:$G$312,MATCH(B536&amp;F536,[4]Comparison!$B$3:$B$312&amp;[4]Comparison!$E$3:$E$312,0)),"")</f>
        <v>19838.46</v>
      </c>
      <c r="I536" s="662">
        <f>G536*VLOOKUP(B536,'3.2 Prices and Deflators'!$B$3:$BL$196,58,FALSE)</f>
        <v>3300.1233600496239</v>
      </c>
      <c r="J536" s="662">
        <f t="shared" si="29"/>
        <v>39601.480320595489</v>
      </c>
      <c r="K536" s="423">
        <f>VLOOKUP(B536,'[5]Salaries 2019 WF'!$B$4:$AA$188,26,FALSE)</f>
        <v>1</v>
      </c>
      <c r="L536" s="49"/>
      <c r="O536" s="655" cm="1">
        <f t="array" ref="O536">IFERROR(INDEX([6]Salaries!$P$2:$P$311,MATCH(1,(A536=[6]Salaries!$M$2:$M$311)*(F536=[6]Salaries!$O$2:$O$311),0)),"")</f>
        <v>19838.46</v>
      </c>
    </row>
    <row r="537" spans="1:15" x14ac:dyDescent="0.25">
      <c r="A537" s="197" t="s">
        <v>494</v>
      </c>
      <c r="B537" s="197" t="s">
        <v>730</v>
      </c>
      <c r="C537" s="262">
        <v>5</v>
      </c>
      <c r="D537" s="197"/>
      <c r="E537" s="197" t="s">
        <v>1371</v>
      </c>
      <c r="F537" s="203">
        <v>5</v>
      </c>
      <c r="G537" s="662">
        <f t="shared" si="30"/>
        <v>2481.6308333333332</v>
      </c>
      <c r="H537" s="667" cm="1">
        <f t="array" ref="H537">IFERROR(INDEX([4]Comparison!$G$3:$G$312,MATCH(B537&amp;F537,[4]Comparison!$B$3:$B$312&amp;[4]Comparison!$E$3:$E$312,0)),"")</f>
        <v>29779.57</v>
      </c>
      <c r="I537" s="662">
        <f>G537*VLOOKUP(B537,'3.2 Prices and Deflators'!$B$3:$BL$196,58,FALSE)</f>
        <v>4953.824773154417</v>
      </c>
      <c r="J537" s="662">
        <f t="shared" si="29"/>
        <v>59445.897277853001</v>
      </c>
      <c r="K537" s="423">
        <f>VLOOKUP(B537,'[5]Salaries 2019 WF'!$B$4:$AA$188,26,FALSE)</f>
        <v>1</v>
      </c>
      <c r="L537" s="49"/>
      <c r="O537" s="655" cm="1">
        <f t="array" ref="O537">IFERROR(INDEX([6]Salaries!$P$2:$P$311,MATCH(1,(A537=[6]Salaries!$M$2:$M$311)*(F537=[6]Salaries!$O$2:$O$311),0)),"")</f>
        <v>29779.57</v>
      </c>
    </row>
    <row r="538" spans="1:15" hidden="1" x14ac:dyDescent="0.25">
      <c r="A538" s="197" t="s">
        <v>495</v>
      </c>
      <c r="B538" s="197" t="s">
        <v>731</v>
      </c>
      <c r="C538" s="262">
        <v>1</v>
      </c>
      <c r="D538" s="197"/>
      <c r="E538" s="197" t="s">
        <v>1368</v>
      </c>
      <c r="F538" s="203">
        <v>1</v>
      </c>
      <c r="G538" s="662"/>
      <c r="H538" s="667" t="str" cm="1">
        <f t="array" ref="H538">IFERROR(INDEX([4]Comparison!$G$3:$G$312,MATCH(B538&amp;F538,[4]Comparison!$B$3:$B$312&amp;[4]Comparison!$E$3:$E$312,0)),"")</f>
        <v/>
      </c>
      <c r="I538" s="662">
        <f>G538*VLOOKUP(B538,'3.2 Prices and Deflators'!$B$3:$BL$196,58,FALSE)</f>
        <v>0</v>
      </c>
      <c r="J538" s="662">
        <f t="shared" si="29"/>
        <v>0</v>
      </c>
      <c r="K538" s="423">
        <f>VLOOKUP(B538,'[5]Salaries 2019 WF'!$B$4:$AA$188,26,FALSE)</f>
        <v>0</v>
      </c>
      <c r="L538" s="49"/>
      <c r="O538" s="655" t="str" cm="1">
        <f t="array" ref="O538">IFERROR(INDEX([6]Salaries!$P$2:$P$311,MATCH(1,(A538=[6]Salaries!$M$2:$M$311)*(F538=[6]Salaries!$O$2:$O$311),0)),"")</f>
        <v/>
      </c>
    </row>
    <row r="539" spans="1:15" hidden="1" x14ac:dyDescent="0.25">
      <c r="A539" s="197" t="s">
        <v>495</v>
      </c>
      <c r="B539" s="197" t="s">
        <v>731</v>
      </c>
      <c r="C539" s="262">
        <v>2</v>
      </c>
      <c r="D539" s="197"/>
      <c r="E539" s="197" t="s">
        <v>1369</v>
      </c>
      <c r="F539" s="203">
        <v>2</v>
      </c>
      <c r="G539" s="662"/>
      <c r="H539" s="667" t="str" cm="1">
        <f t="array" ref="H539">IFERROR(INDEX([4]Comparison!$G$3:$G$312,MATCH(B539&amp;F539,[4]Comparison!$B$3:$B$312&amp;[4]Comparison!$E$3:$E$312,0)),"")</f>
        <v/>
      </c>
      <c r="I539" s="662">
        <f>G539*VLOOKUP(B539,'3.2 Prices and Deflators'!$B$3:$BL$196,58,FALSE)</f>
        <v>0</v>
      </c>
      <c r="J539" s="662">
        <f t="shared" si="29"/>
        <v>0</v>
      </c>
      <c r="K539" s="423">
        <f>VLOOKUP(B539,'[5]Salaries 2019 WF'!$B$4:$AA$188,26,FALSE)</f>
        <v>0</v>
      </c>
      <c r="L539" s="49"/>
      <c r="O539" s="655" t="str" cm="1">
        <f t="array" ref="O539">IFERROR(INDEX([6]Salaries!$P$2:$P$311,MATCH(1,(A539=[6]Salaries!$M$2:$M$311)*(F539=[6]Salaries!$O$2:$O$311),0)),"")</f>
        <v/>
      </c>
    </row>
    <row r="540" spans="1:15" hidden="1" x14ac:dyDescent="0.25">
      <c r="A540" s="197" t="s">
        <v>495</v>
      </c>
      <c r="B540" s="197" t="s">
        <v>731</v>
      </c>
      <c r="C540" s="262">
        <v>3</v>
      </c>
      <c r="D540" s="197"/>
      <c r="E540" s="197" t="s">
        <v>1370</v>
      </c>
      <c r="F540" s="203">
        <v>3</v>
      </c>
      <c r="G540" s="662"/>
      <c r="H540" s="667" t="str" cm="1">
        <f t="array" ref="H540">IFERROR(INDEX([4]Comparison!$G$3:$G$312,MATCH(B540&amp;F540,[4]Comparison!$B$3:$B$312&amp;[4]Comparison!$E$3:$E$312,0)),"")</f>
        <v/>
      </c>
      <c r="I540" s="662">
        <f>G540*VLOOKUP(B540,'3.2 Prices and Deflators'!$B$3:$BL$196,58,FALSE)</f>
        <v>0</v>
      </c>
      <c r="J540" s="662">
        <f t="shared" si="29"/>
        <v>0</v>
      </c>
      <c r="K540" s="423">
        <f>VLOOKUP(B540,'[5]Salaries 2019 WF'!$B$4:$AA$188,26,FALSE)</f>
        <v>0</v>
      </c>
      <c r="L540" s="49"/>
      <c r="O540" s="655" t="str" cm="1">
        <f t="array" ref="O540">IFERROR(INDEX([6]Salaries!$P$2:$P$311,MATCH(1,(A540=[6]Salaries!$M$2:$M$311)*(F540=[6]Salaries!$O$2:$O$311),0)),"")</f>
        <v/>
      </c>
    </row>
    <row r="541" spans="1:15" hidden="1" x14ac:dyDescent="0.25">
      <c r="A541" s="197" t="s">
        <v>495</v>
      </c>
      <c r="B541" s="197" t="s">
        <v>731</v>
      </c>
      <c r="C541" s="262">
        <v>4</v>
      </c>
      <c r="D541" s="197"/>
      <c r="E541" s="197" t="s">
        <v>1087</v>
      </c>
      <c r="F541" s="203">
        <v>4</v>
      </c>
      <c r="G541" s="662"/>
      <c r="H541" s="667" t="str" cm="1">
        <f t="array" ref="H541">IFERROR(INDEX([4]Comparison!$G$3:$G$312,MATCH(B541&amp;F541,[4]Comparison!$B$3:$B$312&amp;[4]Comparison!$E$3:$E$312,0)),"")</f>
        <v/>
      </c>
      <c r="I541" s="662">
        <f>G541*VLOOKUP(B541,'3.2 Prices and Deflators'!$B$3:$BL$196,58,FALSE)</f>
        <v>0</v>
      </c>
      <c r="J541" s="662">
        <f t="shared" si="29"/>
        <v>0</v>
      </c>
      <c r="K541" s="423">
        <f>VLOOKUP(B541,'[5]Salaries 2019 WF'!$B$4:$AA$188,26,FALSE)</f>
        <v>0</v>
      </c>
      <c r="L541" s="49"/>
      <c r="O541" s="655" t="str" cm="1">
        <f t="array" ref="O541">IFERROR(INDEX([6]Salaries!$P$2:$P$311,MATCH(1,(A541=[6]Salaries!$M$2:$M$311)*(F541=[6]Salaries!$O$2:$O$311),0)),"")</f>
        <v/>
      </c>
    </row>
    <row r="542" spans="1:15" hidden="1" x14ac:dyDescent="0.25">
      <c r="A542" s="197" t="s">
        <v>495</v>
      </c>
      <c r="B542" s="197" t="s">
        <v>731</v>
      </c>
      <c r="C542" s="262">
        <v>5</v>
      </c>
      <c r="D542" s="197"/>
      <c r="E542" s="197" t="s">
        <v>1371</v>
      </c>
      <c r="F542" s="203">
        <v>5</v>
      </c>
      <c r="G542" s="662"/>
      <c r="H542" s="667" t="str" cm="1">
        <f t="array" ref="H542">IFERROR(INDEX([4]Comparison!$G$3:$G$312,MATCH(B542&amp;F542,[4]Comparison!$B$3:$B$312&amp;[4]Comparison!$E$3:$E$312,0)),"")</f>
        <v/>
      </c>
      <c r="I542" s="662">
        <f>G542*VLOOKUP(B542,'3.2 Prices and Deflators'!$B$3:$BL$196,58,FALSE)</f>
        <v>0</v>
      </c>
      <c r="J542" s="662">
        <f t="shared" si="29"/>
        <v>0</v>
      </c>
      <c r="K542" s="423">
        <f>VLOOKUP(B542,'[5]Salaries 2019 WF'!$B$4:$AA$188,26,FALSE)</f>
        <v>0</v>
      </c>
      <c r="L542" s="49"/>
      <c r="O542" s="655" t="str" cm="1">
        <f t="array" ref="O542">IFERROR(INDEX([6]Salaries!$P$2:$P$311,MATCH(1,(A542=[6]Salaries!$M$2:$M$311)*(F542=[6]Salaries!$O$2:$O$311),0)),"")</f>
        <v/>
      </c>
    </row>
    <row r="543" spans="1:15" hidden="1" x14ac:dyDescent="0.25">
      <c r="A543" s="197" t="s">
        <v>497</v>
      </c>
      <c r="B543" s="197" t="s">
        <v>733</v>
      </c>
      <c r="C543" s="262">
        <v>1</v>
      </c>
      <c r="D543" s="197"/>
      <c r="E543" s="197" t="s">
        <v>1368</v>
      </c>
      <c r="F543" s="203">
        <v>1</v>
      </c>
      <c r="G543" s="662"/>
      <c r="H543" s="667" t="str" cm="1">
        <f t="array" ref="H543">IFERROR(INDEX([4]Comparison!$G$3:$G$312,MATCH(B543&amp;F543,[4]Comparison!$B$3:$B$312&amp;[4]Comparison!$E$3:$E$312,0)),"")</f>
        <v/>
      </c>
      <c r="I543" s="662">
        <f>G543*VLOOKUP(B543,'3.2 Prices and Deflators'!$B$3:$BL$196,58,FALSE)</f>
        <v>0</v>
      </c>
      <c r="J543" s="662">
        <f t="shared" si="29"/>
        <v>0</v>
      </c>
      <c r="K543" s="423">
        <f>VLOOKUP(B543,'[5]Salaries 2019 WF'!$B$4:$AA$188,26,FALSE)</f>
        <v>0</v>
      </c>
      <c r="L543" s="49"/>
      <c r="O543" s="655" t="str" cm="1">
        <f t="array" ref="O543">IFERROR(INDEX([6]Salaries!$P$2:$P$311,MATCH(1,(A543=[6]Salaries!$M$2:$M$311)*(F543=[6]Salaries!$O$2:$O$311),0)),"")</f>
        <v/>
      </c>
    </row>
    <row r="544" spans="1:15" hidden="1" x14ac:dyDescent="0.25">
      <c r="A544" s="197" t="s">
        <v>497</v>
      </c>
      <c r="B544" s="197" t="s">
        <v>733</v>
      </c>
      <c r="C544" s="262">
        <v>2</v>
      </c>
      <c r="D544" s="197"/>
      <c r="E544" s="197" t="s">
        <v>1369</v>
      </c>
      <c r="F544" s="203">
        <v>2</v>
      </c>
      <c r="G544" s="662"/>
      <c r="H544" s="667" t="str" cm="1">
        <f t="array" ref="H544">IFERROR(INDEX([4]Comparison!$G$3:$G$312,MATCH(B544&amp;F544,[4]Comparison!$B$3:$B$312&amp;[4]Comparison!$E$3:$E$312,0)),"")</f>
        <v/>
      </c>
      <c r="I544" s="662">
        <f>G544*VLOOKUP(B544,'3.2 Prices and Deflators'!$B$3:$BL$196,58,FALSE)</f>
        <v>0</v>
      </c>
      <c r="J544" s="662">
        <f t="shared" si="29"/>
        <v>0</v>
      </c>
      <c r="K544" s="423">
        <f>VLOOKUP(B544,'[5]Salaries 2019 WF'!$B$4:$AA$188,26,FALSE)</f>
        <v>0</v>
      </c>
      <c r="L544" s="49"/>
      <c r="O544" s="655" t="str" cm="1">
        <f t="array" ref="O544">IFERROR(INDEX([6]Salaries!$P$2:$P$311,MATCH(1,(A544=[6]Salaries!$M$2:$M$311)*(F544=[6]Salaries!$O$2:$O$311),0)),"")</f>
        <v/>
      </c>
    </row>
    <row r="545" spans="1:15" hidden="1" x14ac:dyDescent="0.25">
      <c r="A545" s="197" t="s">
        <v>497</v>
      </c>
      <c r="B545" s="197" t="s">
        <v>733</v>
      </c>
      <c r="C545" s="262">
        <v>3</v>
      </c>
      <c r="D545" s="197"/>
      <c r="E545" s="197" t="s">
        <v>1370</v>
      </c>
      <c r="F545" s="203">
        <v>3</v>
      </c>
      <c r="G545" s="662"/>
      <c r="H545" s="667" t="str" cm="1">
        <f t="array" ref="H545">IFERROR(INDEX([4]Comparison!$G$3:$G$312,MATCH(B545&amp;F545,[4]Comparison!$B$3:$B$312&amp;[4]Comparison!$E$3:$E$312,0)),"")</f>
        <v/>
      </c>
      <c r="I545" s="662">
        <f>G545*VLOOKUP(B545,'3.2 Prices and Deflators'!$B$3:$BL$196,58,FALSE)</f>
        <v>0</v>
      </c>
      <c r="J545" s="662">
        <f t="shared" si="29"/>
        <v>0</v>
      </c>
      <c r="K545" s="423">
        <f>VLOOKUP(B545,'[5]Salaries 2019 WF'!$B$4:$AA$188,26,FALSE)</f>
        <v>0</v>
      </c>
      <c r="L545" s="49"/>
      <c r="O545" s="655" t="str" cm="1">
        <f t="array" ref="O545">IFERROR(INDEX([6]Salaries!$P$2:$P$311,MATCH(1,(A545=[6]Salaries!$M$2:$M$311)*(F545=[6]Salaries!$O$2:$O$311),0)),"")</f>
        <v/>
      </c>
    </row>
    <row r="546" spans="1:15" hidden="1" x14ac:dyDescent="0.25">
      <c r="A546" s="197" t="s">
        <v>497</v>
      </c>
      <c r="B546" s="197" t="s">
        <v>733</v>
      </c>
      <c r="C546" s="262">
        <v>4</v>
      </c>
      <c r="D546" s="197"/>
      <c r="E546" s="197" t="s">
        <v>1087</v>
      </c>
      <c r="F546" s="203">
        <v>4</v>
      </c>
      <c r="G546" s="662"/>
      <c r="H546" s="667" t="str" cm="1">
        <f t="array" ref="H546">IFERROR(INDEX([4]Comparison!$G$3:$G$312,MATCH(B546&amp;F546,[4]Comparison!$B$3:$B$312&amp;[4]Comparison!$E$3:$E$312,0)),"")</f>
        <v/>
      </c>
      <c r="I546" s="662">
        <f>G546*VLOOKUP(B546,'3.2 Prices and Deflators'!$B$3:$BL$196,58,FALSE)</f>
        <v>0</v>
      </c>
      <c r="J546" s="662">
        <f t="shared" si="29"/>
        <v>0</v>
      </c>
      <c r="K546" s="423">
        <f>VLOOKUP(B546,'[5]Salaries 2019 WF'!$B$4:$AA$188,26,FALSE)</f>
        <v>0</v>
      </c>
      <c r="L546" s="49"/>
      <c r="O546" s="655" t="str" cm="1">
        <f t="array" ref="O546">IFERROR(INDEX([6]Salaries!$P$2:$P$311,MATCH(1,(A546=[6]Salaries!$M$2:$M$311)*(F546=[6]Salaries!$O$2:$O$311),0)),"")</f>
        <v/>
      </c>
    </row>
    <row r="547" spans="1:15" hidden="1" x14ac:dyDescent="0.25">
      <c r="A547" s="197" t="s">
        <v>497</v>
      </c>
      <c r="B547" s="197" t="s">
        <v>733</v>
      </c>
      <c r="C547" s="262">
        <v>5</v>
      </c>
      <c r="D547" s="197"/>
      <c r="E547" s="197" t="s">
        <v>1371</v>
      </c>
      <c r="F547" s="203">
        <v>5</v>
      </c>
      <c r="G547" s="662"/>
      <c r="H547" s="667" t="str" cm="1">
        <f t="array" ref="H547">IFERROR(INDEX([4]Comparison!$G$3:$G$312,MATCH(B547&amp;F547,[4]Comparison!$B$3:$B$312&amp;[4]Comparison!$E$3:$E$312,0)),"")</f>
        <v/>
      </c>
      <c r="I547" s="662">
        <f>G547*VLOOKUP(B547,'3.2 Prices and Deflators'!$B$3:$BL$196,58,FALSE)</f>
        <v>0</v>
      </c>
      <c r="J547" s="662">
        <f t="shared" si="29"/>
        <v>0</v>
      </c>
      <c r="K547" s="423">
        <f>VLOOKUP(B547,'[5]Salaries 2019 WF'!$B$4:$AA$188,26,FALSE)</f>
        <v>0</v>
      </c>
      <c r="L547" s="49"/>
      <c r="O547" s="655" t="str" cm="1">
        <f t="array" ref="O547">IFERROR(INDEX([6]Salaries!$P$2:$P$311,MATCH(1,(A547=[6]Salaries!$M$2:$M$311)*(F547=[6]Salaries!$O$2:$O$311),0)),"")</f>
        <v/>
      </c>
    </row>
    <row r="548" spans="1:15" hidden="1" x14ac:dyDescent="0.25">
      <c r="A548" s="197" t="s">
        <v>498</v>
      </c>
      <c r="B548" s="197" t="s">
        <v>734</v>
      </c>
      <c r="C548" s="262">
        <v>1</v>
      </c>
      <c r="D548" s="197"/>
      <c r="E548" s="197" t="s">
        <v>1368</v>
      </c>
      <c r="F548" s="203">
        <v>1</v>
      </c>
      <c r="G548" s="662"/>
      <c r="H548" s="667" t="str" cm="1">
        <f t="array" ref="H548">IFERROR(INDEX([4]Comparison!$G$3:$G$312,MATCH(B548&amp;F548,[4]Comparison!$B$3:$B$312&amp;[4]Comparison!$E$3:$E$312,0)),"")</f>
        <v/>
      </c>
      <c r="I548" s="662">
        <f>G548*VLOOKUP(B548,'3.2 Prices and Deflators'!$B$3:$BL$196,58,FALSE)</f>
        <v>0</v>
      </c>
      <c r="J548" s="662">
        <f t="shared" si="29"/>
        <v>0</v>
      </c>
      <c r="K548" s="423">
        <f>VLOOKUP(B548,'[5]Salaries 2019 WF'!$B$4:$AA$188,26,FALSE)</f>
        <v>0</v>
      </c>
      <c r="L548" s="49"/>
      <c r="O548" s="655" t="str" cm="1">
        <f t="array" ref="O548">IFERROR(INDEX([6]Salaries!$P$2:$P$311,MATCH(1,(A548=[6]Salaries!$M$2:$M$311)*(F548=[6]Salaries!$O$2:$O$311),0)),"")</f>
        <v/>
      </c>
    </row>
    <row r="549" spans="1:15" hidden="1" x14ac:dyDescent="0.25">
      <c r="A549" s="197" t="s">
        <v>498</v>
      </c>
      <c r="B549" s="197" t="s">
        <v>734</v>
      </c>
      <c r="C549" s="262">
        <v>2</v>
      </c>
      <c r="D549" s="197"/>
      <c r="E549" s="197" t="s">
        <v>1369</v>
      </c>
      <c r="F549" s="203">
        <v>2</v>
      </c>
      <c r="G549" s="662"/>
      <c r="H549" s="667" t="str" cm="1">
        <f t="array" ref="H549">IFERROR(INDEX([4]Comparison!$G$3:$G$312,MATCH(B549&amp;F549,[4]Comparison!$B$3:$B$312&amp;[4]Comparison!$E$3:$E$312,0)),"")</f>
        <v/>
      </c>
      <c r="I549" s="662">
        <f>G549*VLOOKUP(B549,'3.2 Prices and Deflators'!$B$3:$BL$196,58,FALSE)</f>
        <v>0</v>
      </c>
      <c r="J549" s="662">
        <f t="shared" si="29"/>
        <v>0</v>
      </c>
      <c r="K549" s="423">
        <f>VLOOKUP(B549,'[5]Salaries 2019 WF'!$B$4:$AA$188,26,FALSE)</f>
        <v>0</v>
      </c>
      <c r="L549" s="49"/>
      <c r="O549" s="655" t="str" cm="1">
        <f t="array" ref="O549">IFERROR(INDEX([6]Salaries!$P$2:$P$311,MATCH(1,(A549=[6]Salaries!$M$2:$M$311)*(F549=[6]Salaries!$O$2:$O$311),0)),"")</f>
        <v/>
      </c>
    </row>
    <row r="550" spans="1:15" hidden="1" x14ac:dyDescent="0.25">
      <c r="A550" s="197" t="s">
        <v>498</v>
      </c>
      <c r="B550" s="197" t="s">
        <v>734</v>
      </c>
      <c r="C550" s="262">
        <v>3</v>
      </c>
      <c r="D550" s="197"/>
      <c r="E550" s="197" t="s">
        <v>1370</v>
      </c>
      <c r="F550" s="203">
        <v>3</v>
      </c>
      <c r="G550" s="662"/>
      <c r="H550" s="667" t="str" cm="1">
        <f t="array" ref="H550">IFERROR(INDEX([4]Comparison!$G$3:$G$312,MATCH(B550&amp;F550,[4]Comparison!$B$3:$B$312&amp;[4]Comparison!$E$3:$E$312,0)),"")</f>
        <v/>
      </c>
      <c r="I550" s="662">
        <f>G550*VLOOKUP(B550,'3.2 Prices and Deflators'!$B$3:$BL$196,58,FALSE)</f>
        <v>0</v>
      </c>
      <c r="J550" s="662">
        <f t="shared" si="29"/>
        <v>0</v>
      </c>
      <c r="K550" s="423">
        <f>VLOOKUP(B550,'[5]Salaries 2019 WF'!$B$4:$AA$188,26,FALSE)</f>
        <v>0</v>
      </c>
      <c r="L550" s="49"/>
      <c r="O550" s="655" t="str" cm="1">
        <f t="array" ref="O550">IFERROR(INDEX([6]Salaries!$P$2:$P$311,MATCH(1,(A550=[6]Salaries!$M$2:$M$311)*(F550=[6]Salaries!$O$2:$O$311),0)),"")</f>
        <v/>
      </c>
    </row>
    <row r="551" spans="1:15" hidden="1" x14ac:dyDescent="0.25">
      <c r="A551" s="197" t="s">
        <v>498</v>
      </c>
      <c r="B551" s="197" t="s">
        <v>734</v>
      </c>
      <c r="C551" s="262">
        <v>4</v>
      </c>
      <c r="D551" s="197"/>
      <c r="E551" s="197" t="s">
        <v>1087</v>
      </c>
      <c r="F551" s="203">
        <v>4</v>
      </c>
      <c r="G551" s="662"/>
      <c r="H551" s="667" t="str" cm="1">
        <f t="array" ref="H551">IFERROR(INDEX([4]Comparison!$G$3:$G$312,MATCH(B551&amp;F551,[4]Comparison!$B$3:$B$312&amp;[4]Comparison!$E$3:$E$312,0)),"")</f>
        <v/>
      </c>
      <c r="I551" s="662">
        <f>G551*VLOOKUP(B551,'3.2 Prices and Deflators'!$B$3:$BL$196,58,FALSE)</f>
        <v>0</v>
      </c>
      <c r="J551" s="662">
        <f t="shared" si="29"/>
        <v>0</v>
      </c>
      <c r="K551" s="423">
        <f>VLOOKUP(B551,'[5]Salaries 2019 WF'!$B$4:$AA$188,26,FALSE)</f>
        <v>0</v>
      </c>
      <c r="L551" s="49"/>
      <c r="O551" s="655" t="str" cm="1">
        <f t="array" ref="O551">IFERROR(INDEX([6]Salaries!$P$2:$P$311,MATCH(1,(A551=[6]Salaries!$M$2:$M$311)*(F551=[6]Salaries!$O$2:$O$311),0)),"")</f>
        <v/>
      </c>
    </row>
    <row r="552" spans="1:15" hidden="1" x14ac:dyDescent="0.25">
      <c r="A552" s="197" t="s">
        <v>498</v>
      </c>
      <c r="B552" s="197" t="s">
        <v>734</v>
      </c>
      <c r="C552" s="262">
        <v>5</v>
      </c>
      <c r="D552" s="197"/>
      <c r="E552" s="197" t="s">
        <v>1371</v>
      </c>
      <c r="F552" s="203">
        <v>5</v>
      </c>
      <c r="G552" s="662"/>
      <c r="H552" s="667" t="str" cm="1">
        <f t="array" ref="H552">IFERROR(INDEX([4]Comparison!$G$3:$G$312,MATCH(B552&amp;F552,[4]Comparison!$B$3:$B$312&amp;[4]Comparison!$E$3:$E$312,0)),"")</f>
        <v/>
      </c>
      <c r="I552" s="662">
        <f>G552*VLOOKUP(B552,'3.2 Prices and Deflators'!$B$3:$BL$196,58,FALSE)</f>
        <v>0</v>
      </c>
      <c r="J552" s="662">
        <f t="shared" si="29"/>
        <v>0</v>
      </c>
      <c r="K552" s="423">
        <f>VLOOKUP(B552,'[5]Salaries 2019 WF'!$B$4:$AA$188,26,FALSE)</f>
        <v>0</v>
      </c>
      <c r="L552" s="49"/>
      <c r="O552" s="655" t="str" cm="1">
        <f t="array" ref="O552">IFERROR(INDEX([6]Salaries!$P$2:$P$311,MATCH(1,(A552=[6]Salaries!$M$2:$M$311)*(F552=[6]Salaries!$O$2:$O$311),0)),"")</f>
        <v/>
      </c>
    </row>
    <row r="553" spans="1:15" x14ac:dyDescent="0.25">
      <c r="A553" s="197" t="s">
        <v>499</v>
      </c>
      <c r="B553" s="197" t="s">
        <v>735</v>
      </c>
      <c r="C553" s="262">
        <v>1</v>
      </c>
      <c r="D553" s="197"/>
      <c r="E553" s="197" t="s">
        <v>1368</v>
      </c>
      <c r="F553" s="203">
        <v>1</v>
      </c>
      <c r="G553" s="662">
        <f t="shared" ref="G553:G567" si="31">H553/12</f>
        <v>672.65333333333331</v>
      </c>
      <c r="H553" s="667" cm="1">
        <f t="array" ref="H553">IFERROR(INDEX([4]Comparison!$G$3:$G$312,MATCH(B553&amp;F553,[4]Comparison!$B$3:$B$312&amp;[4]Comparison!$E$3:$E$312,0)),"")</f>
        <v>8071.84</v>
      </c>
      <c r="I553" s="662">
        <f>G553*VLOOKUP(B553,'3.2 Prices and Deflators'!$B$3:$BL$196,58,FALSE)</f>
        <v>1635.5530180793019</v>
      </c>
      <c r="J553" s="662">
        <f t="shared" si="29"/>
        <v>19626.636216951621</v>
      </c>
      <c r="K553" s="423">
        <f>VLOOKUP(B553,'[5]Salaries 2019 WF'!$B$4:$AA$188,26,FALSE)</f>
        <v>1</v>
      </c>
      <c r="L553" s="49"/>
      <c r="O553" s="655" cm="1">
        <f t="array" ref="O553">IFERROR(INDEX([6]Salaries!$P$2:$P$311,MATCH(1,(A553=[6]Salaries!$M$2:$M$311)*(F553=[6]Salaries!$O$2:$O$311),0)),"")</f>
        <v>8071.84</v>
      </c>
    </row>
    <row r="554" spans="1:15" x14ac:dyDescent="0.25">
      <c r="A554" s="197" t="s">
        <v>499</v>
      </c>
      <c r="B554" s="197" t="s">
        <v>735</v>
      </c>
      <c r="C554" s="262">
        <v>2</v>
      </c>
      <c r="D554" s="197"/>
      <c r="E554" s="197" t="s">
        <v>1369</v>
      </c>
      <c r="F554" s="203">
        <v>2</v>
      </c>
      <c r="G554" s="662">
        <f t="shared" si="31"/>
        <v>877.10833333333323</v>
      </c>
      <c r="H554" s="667" cm="1">
        <f t="array" ref="H554">IFERROR(INDEX([4]Comparison!$G$3:$G$312,MATCH(B554&amp;F554,[4]Comparison!$B$3:$B$312&amp;[4]Comparison!$E$3:$E$312,0)),"")</f>
        <v>10525.3</v>
      </c>
      <c r="I554" s="662">
        <f>G554*VLOOKUP(B554,'3.2 Prices and Deflators'!$B$3:$BL$196,58,FALSE)</f>
        <v>2132.6842679228125</v>
      </c>
      <c r="J554" s="662">
        <f t="shared" si="29"/>
        <v>25592.211215073752</v>
      </c>
      <c r="K554" s="423">
        <f>VLOOKUP(B554,'[5]Salaries 2019 WF'!$B$4:$AA$188,26,FALSE)</f>
        <v>1</v>
      </c>
      <c r="L554" s="49"/>
      <c r="O554" s="655" cm="1">
        <f t="array" ref="O554">IFERROR(INDEX([6]Salaries!$P$2:$P$311,MATCH(1,(A554=[6]Salaries!$M$2:$M$311)*(F554=[6]Salaries!$O$2:$O$311),0)),"")</f>
        <v>10525.3</v>
      </c>
    </row>
    <row r="555" spans="1:15" x14ac:dyDescent="0.25">
      <c r="A555" s="197" t="s">
        <v>499</v>
      </c>
      <c r="B555" s="197" t="s">
        <v>735</v>
      </c>
      <c r="C555" s="262">
        <v>3</v>
      </c>
      <c r="D555" s="197"/>
      <c r="E555" s="197" t="s">
        <v>1370</v>
      </c>
      <c r="F555" s="203">
        <v>3</v>
      </c>
      <c r="G555" s="662">
        <f t="shared" si="31"/>
        <v>1157.9775</v>
      </c>
      <c r="H555" s="667" cm="1">
        <f t="array" ref="H555">IFERROR(INDEX([4]Comparison!$G$3:$G$312,MATCH(B555&amp;F555,[4]Comparison!$B$3:$B$312&amp;[4]Comparison!$E$3:$E$312,0)),"")</f>
        <v>13895.73</v>
      </c>
      <c r="I555" s="662">
        <f>G555*VLOOKUP(B555,'3.2 Prices and Deflators'!$B$3:$BL$196,58,FALSE)</f>
        <v>2815.6161593781712</v>
      </c>
      <c r="J555" s="662">
        <f t="shared" si="29"/>
        <v>33787.393912538057</v>
      </c>
      <c r="K555" s="423">
        <f>VLOOKUP(B555,'[5]Salaries 2019 WF'!$B$4:$AA$188,26,FALSE)</f>
        <v>1</v>
      </c>
      <c r="L555" s="49"/>
      <c r="O555" s="655" cm="1">
        <f t="array" ref="O555">IFERROR(INDEX([6]Salaries!$P$2:$P$311,MATCH(1,(A555=[6]Salaries!$M$2:$M$311)*(F555=[6]Salaries!$O$2:$O$311),0)),"")</f>
        <v>13895.73</v>
      </c>
    </row>
    <row r="556" spans="1:15" x14ac:dyDescent="0.25">
      <c r="A556" s="197" t="s">
        <v>499</v>
      </c>
      <c r="B556" s="197" t="s">
        <v>735</v>
      </c>
      <c r="C556" s="262">
        <v>4</v>
      </c>
      <c r="D556" s="197"/>
      <c r="E556" s="197" t="s">
        <v>1087</v>
      </c>
      <c r="F556" s="203">
        <v>4</v>
      </c>
      <c r="G556" s="662">
        <f t="shared" si="31"/>
        <v>1874.9366666666667</v>
      </c>
      <c r="H556" s="667" cm="1">
        <f t="array" ref="H556">IFERROR(INDEX([4]Comparison!$G$3:$G$312,MATCH(B556&amp;F556,[4]Comparison!$B$3:$B$312&amp;[4]Comparison!$E$3:$E$312,0)),"")</f>
        <v>22499.24</v>
      </c>
      <c r="I556" s="662">
        <f>G556*VLOOKUP(B556,'3.2 Prices and Deflators'!$B$3:$BL$196,58,FALSE)</f>
        <v>4558.8985765935095</v>
      </c>
      <c r="J556" s="662">
        <f t="shared" si="29"/>
        <v>54706.78291912211</v>
      </c>
      <c r="K556" s="423">
        <f>VLOOKUP(B556,'[5]Salaries 2019 WF'!$B$4:$AA$188,26,FALSE)</f>
        <v>1</v>
      </c>
      <c r="L556" s="49"/>
      <c r="O556" s="655" cm="1">
        <f t="array" ref="O556">IFERROR(INDEX([6]Salaries!$P$2:$P$311,MATCH(1,(A556=[6]Salaries!$M$2:$M$311)*(F556=[6]Salaries!$O$2:$O$311),0)),"")</f>
        <v>22499.24</v>
      </c>
    </row>
    <row r="557" spans="1:15" x14ac:dyDescent="0.25">
      <c r="A557" s="197" t="s">
        <v>499</v>
      </c>
      <c r="B557" s="197" t="s">
        <v>735</v>
      </c>
      <c r="C557" s="262">
        <v>5</v>
      </c>
      <c r="D557" s="197"/>
      <c r="E557" s="197" t="s">
        <v>1371</v>
      </c>
      <c r="F557" s="203">
        <v>5</v>
      </c>
      <c r="G557" s="662">
        <f t="shared" si="31"/>
        <v>2814.4733333333334</v>
      </c>
      <c r="H557" s="667" cm="1">
        <f t="array" ref="H557">IFERROR(INDEX([4]Comparison!$G$3:$G$312,MATCH(B557&amp;F557,[4]Comparison!$B$3:$B$312&amp;[4]Comparison!$E$3:$E$312,0)),"")</f>
        <v>33773.68</v>
      </c>
      <c r="I557" s="662">
        <f>G557*VLOOKUP(B557,'3.2 Prices and Deflators'!$B$3:$BL$196,58,FALSE)</f>
        <v>6843.3770064377586</v>
      </c>
      <c r="J557" s="662">
        <f t="shared" si="29"/>
        <v>82120.524077253096</v>
      </c>
      <c r="K557" s="423">
        <f>VLOOKUP(B557,'[5]Salaries 2019 WF'!$B$4:$AA$188,26,FALSE)</f>
        <v>1</v>
      </c>
      <c r="L557" s="49"/>
      <c r="O557" s="655" cm="1">
        <f t="array" ref="O557">IFERROR(INDEX([6]Salaries!$P$2:$P$311,MATCH(1,(A557=[6]Salaries!$M$2:$M$311)*(F557=[6]Salaries!$O$2:$O$311),0)),"")</f>
        <v>33773.68</v>
      </c>
    </row>
    <row r="558" spans="1:15" x14ac:dyDescent="0.25">
      <c r="A558" s="197" t="s">
        <v>500</v>
      </c>
      <c r="B558" s="197" t="s">
        <v>736</v>
      </c>
      <c r="C558" s="262">
        <v>1</v>
      </c>
      <c r="D558" s="197"/>
      <c r="E558" s="197" t="s">
        <v>1368</v>
      </c>
      <c r="F558" s="203">
        <v>1</v>
      </c>
      <c r="G558" s="662">
        <f t="shared" si="31"/>
        <v>169.26666666666668</v>
      </c>
      <c r="H558" s="667" cm="1">
        <f t="array" ref="H558">IFERROR(INDEX([4]Comparison!$G$3:$G$312,MATCH(B558&amp;F558,[4]Comparison!$B$3:$B$312&amp;[4]Comparison!$E$3:$E$312,0)),"")</f>
        <v>2031.2</v>
      </c>
      <c r="I558" s="662">
        <f>G558*VLOOKUP(B558,'3.2 Prices and Deflators'!$B$3:$BL$196,58,FALSE)</f>
        <v>446.19242135358508</v>
      </c>
      <c r="J558" s="662">
        <f t="shared" si="29"/>
        <v>5354.3090562430207</v>
      </c>
      <c r="K558" s="423">
        <f>VLOOKUP(B558,'[5]Salaries 2019 WF'!$B$4:$AA$188,26,FALSE)</f>
        <v>1</v>
      </c>
      <c r="L558" s="49"/>
      <c r="O558" s="655" cm="1">
        <f t="array" ref="O558">IFERROR(INDEX([6]Salaries!$P$2:$P$311,MATCH(1,(A558=[6]Salaries!$M$2:$M$311)*(F558=[6]Salaries!$O$2:$O$311),0)),"")</f>
        <v>2031.2</v>
      </c>
    </row>
    <row r="559" spans="1:15" x14ac:dyDescent="0.25">
      <c r="A559" s="197" t="s">
        <v>500</v>
      </c>
      <c r="B559" s="197" t="s">
        <v>736</v>
      </c>
      <c r="C559" s="262">
        <v>2</v>
      </c>
      <c r="D559" s="197"/>
      <c r="E559" s="197" t="s">
        <v>1369</v>
      </c>
      <c r="F559" s="203">
        <v>2</v>
      </c>
      <c r="G559" s="662">
        <f t="shared" si="31"/>
        <v>220.715</v>
      </c>
      <c r="H559" s="667" cm="1">
        <f t="array" ref="H559">IFERROR(INDEX([4]Comparison!$G$3:$G$312,MATCH(B559&amp;F559,[4]Comparison!$B$3:$B$312&amp;[4]Comparison!$E$3:$E$312,0)),"")</f>
        <v>2648.58</v>
      </c>
      <c r="I559" s="662">
        <f>G559*VLOOKUP(B559,'3.2 Prices and Deflators'!$B$3:$BL$196,58,FALSE)</f>
        <v>581.81189609525313</v>
      </c>
      <c r="J559" s="662">
        <f t="shared" si="29"/>
        <v>6981.7427531430376</v>
      </c>
      <c r="K559" s="423">
        <f>VLOOKUP(B559,'[5]Salaries 2019 WF'!$B$4:$AA$188,26,FALSE)</f>
        <v>1</v>
      </c>
      <c r="L559" s="49"/>
      <c r="O559" s="655" cm="1">
        <f t="array" ref="O559">IFERROR(INDEX([6]Salaries!$P$2:$P$311,MATCH(1,(A559=[6]Salaries!$M$2:$M$311)*(F559=[6]Salaries!$O$2:$O$311),0)),"")</f>
        <v>2648.58</v>
      </c>
    </row>
    <row r="560" spans="1:15" x14ac:dyDescent="0.25">
      <c r="A560" s="197" t="s">
        <v>500</v>
      </c>
      <c r="B560" s="197" t="s">
        <v>736</v>
      </c>
      <c r="C560" s="262">
        <v>3</v>
      </c>
      <c r="D560" s="197"/>
      <c r="E560" s="197" t="s">
        <v>1370</v>
      </c>
      <c r="F560" s="203">
        <v>3</v>
      </c>
      <c r="G560" s="662">
        <f t="shared" si="31"/>
        <v>291.39333333333332</v>
      </c>
      <c r="H560" s="667" cm="1">
        <f t="array" ref="H560">IFERROR(INDEX([4]Comparison!$G$3:$G$312,MATCH(B560&amp;F560,[4]Comparison!$B$3:$B$312&amp;[4]Comparison!$E$3:$E$312,0)),"")</f>
        <v>3496.72</v>
      </c>
      <c r="I560" s="662">
        <f>G560*VLOOKUP(B560,'3.2 Prices and Deflators'!$B$3:$BL$196,58,FALSE)</f>
        <v>768.12227431838699</v>
      </c>
      <c r="J560" s="662">
        <f t="shared" si="29"/>
        <v>9217.4672918206434</v>
      </c>
      <c r="K560" s="423">
        <f>VLOOKUP(B560,'[5]Salaries 2019 WF'!$B$4:$AA$188,26,FALSE)</f>
        <v>1</v>
      </c>
      <c r="L560" s="49"/>
      <c r="O560" s="655" cm="1">
        <f t="array" ref="O560">IFERROR(INDEX([6]Salaries!$P$2:$P$311,MATCH(1,(A560=[6]Salaries!$M$2:$M$311)*(F560=[6]Salaries!$O$2:$O$311),0)),"")</f>
        <v>3496.72</v>
      </c>
    </row>
    <row r="561" spans="1:15" x14ac:dyDescent="0.25">
      <c r="A561" s="197" t="s">
        <v>500</v>
      </c>
      <c r="B561" s="197" t="s">
        <v>736</v>
      </c>
      <c r="C561" s="262">
        <v>4</v>
      </c>
      <c r="D561" s="197"/>
      <c r="E561" s="197" t="s">
        <v>1087</v>
      </c>
      <c r="F561" s="203">
        <v>4</v>
      </c>
      <c r="G561" s="662">
        <f t="shared" si="31"/>
        <v>471.80916666666667</v>
      </c>
      <c r="H561" s="667" cm="1">
        <f t="array" ref="H561">IFERROR(INDEX([4]Comparison!$G$3:$G$312,MATCH(B561&amp;F561,[4]Comparison!$B$3:$B$312&amp;[4]Comparison!$E$3:$E$312,0)),"")</f>
        <v>5661.71</v>
      </c>
      <c r="I561" s="662">
        <f>G561*VLOOKUP(B561,'3.2 Prices and Deflators'!$B$3:$BL$196,58,FALSE)</f>
        <v>1243.7042604873011</v>
      </c>
      <c r="J561" s="662">
        <f t="shared" si="29"/>
        <v>14924.451125847612</v>
      </c>
      <c r="K561" s="423">
        <f>VLOOKUP(B561,'[5]Salaries 2019 WF'!$B$4:$AA$188,26,FALSE)</f>
        <v>1</v>
      </c>
      <c r="L561" s="49"/>
      <c r="O561" s="655" cm="1">
        <f t="array" ref="O561">IFERROR(INDEX([6]Salaries!$P$2:$P$311,MATCH(1,(A561=[6]Salaries!$M$2:$M$311)*(F561=[6]Salaries!$O$2:$O$311),0)),"")</f>
        <v>5661.71</v>
      </c>
    </row>
    <row r="562" spans="1:15" x14ac:dyDescent="0.25">
      <c r="A562" s="197" t="s">
        <v>500</v>
      </c>
      <c r="B562" s="197" t="s">
        <v>736</v>
      </c>
      <c r="C562" s="262">
        <v>5</v>
      </c>
      <c r="D562" s="197"/>
      <c r="E562" s="197" t="s">
        <v>1371</v>
      </c>
      <c r="F562" s="203">
        <v>5</v>
      </c>
      <c r="G562" s="662">
        <f t="shared" si="31"/>
        <v>708.23333333333323</v>
      </c>
      <c r="H562" s="667" cm="1">
        <f t="array" ref="H562">IFERROR(INDEX([4]Comparison!$G$3:$G$312,MATCH(B562&amp;F562,[4]Comparison!$B$3:$B$312&amp;[4]Comparison!$E$3:$E$312,0)),"")</f>
        <v>8498.7999999999993</v>
      </c>
      <c r="I562" s="662">
        <f>G562*VLOOKUP(B562,'3.2 Prices and Deflators'!$B$3:$BL$196,58,FALSE)</f>
        <v>1866.9260292437218</v>
      </c>
      <c r="J562" s="662">
        <f t="shared" si="29"/>
        <v>22403.112350924661</v>
      </c>
      <c r="K562" s="423">
        <f>VLOOKUP(B562,'[5]Salaries 2019 WF'!$B$4:$AA$188,26,FALSE)</f>
        <v>1</v>
      </c>
      <c r="L562" s="49"/>
      <c r="O562" s="655" cm="1">
        <f t="array" ref="O562">IFERROR(INDEX([6]Salaries!$P$2:$P$311,MATCH(1,(A562=[6]Salaries!$M$2:$M$311)*(F562=[6]Salaries!$O$2:$O$311),0)),"")</f>
        <v>8498.7999999999993</v>
      </c>
    </row>
    <row r="563" spans="1:15" x14ac:dyDescent="0.25">
      <c r="A563" s="197" t="s">
        <v>501</v>
      </c>
      <c r="B563" s="197" t="s">
        <v>737</v>
      </c>
      <c r="C563" s="262">
        <v>1</v>
      </c>
      <c r="D563" s="197"/>
      <c r="E563" s="197" t="s">
        <v>1368</v>
      </c>
      <c r="F563" s="203">
        <v>1</v>
      </c>
      <c r="G563" s="662">
        <f t="shared" si="31"/>
        <v>135.95750000000001</v>
      </c>
      <c r="H563" s="667" cm="1">
        <f t="array" ref="H563">IFERROR(INDEX([4]Comparison!$G$3:$G$312,MATCH(B563&amp;F563,[4]Comparison!$B$3:$B$312&amp;[4]Comparison!$E$3:$E$312,0)),"")</f>
        <v>1631.49</v>
      </c>
      <c r="I563" s="662">
        <f>G563*VLOOKUP(B563,'3.2 Prices and Deflators'!$B$3:$BL$196,58,FALSE)</f>
        <v>523.58839396072233</v>
      </c>
      <c r="J563" s="662">
        <f t="shared" si="29"/>
        <v>6283.0607275286675</v>
      </c>
      <c r="K563" s="423">
        <f>VLOOKUP(B563,'[5]Salaries 2019 WF'!$B$4:$AA$188,26,FALSE)</f>
        <v>1</v>
      </c>
      <c r="L563" s="49"/>
      <c r="O563" s="655" cm="1">
        <f t="array" ref="O563">IFERROR(INDEX([6]Salaries!$P$2:$P$311,MATCH(1,(A563=[6]Salaries!$M$2:$M$311)*(F563=[6]Salaries!$O$2:$O$311),0)),"")</f>
        <v>1631.49</v>
      </c>
    </row>
    <row r="564" spans="1:15" x14ac:dyDescent="0.25">
      <c r="A564" s="197" t="s">
        <v>501</v>
      </c>
      <c r="B564" s="197" t="s">
        <v>737</v>
      </c>
      <c r="C564" s="262">
        <v>2</v>
      </c>
      <c r="D564" s="197"/>
      <c r="E564" s="197" t="s">
        <v>1369</v>
      </c>
      <c r="F564" s="203">
        <v>2</v>
      </c>
      <c r="G564" s="662">
        <f t="shared" si="31"/>
        <v>177.28166666666667</v>
      </c>
      <c r="H564" s="667" cm="1">
        <f t="array" ref="H564">IFERROR(INDEX([4]Comparison!$G$3:$G$312,MATCH(B564&amp;F564,[4]Comparison!$B$3:$B$312&amp;[4]Comparison!$E$3:$E$312,0)),"")</f>
        <v>2127.38</v>
      </c>
      <c r="I564" s="662">
        <f>G564*VLOOKUP(B564,'3.2 Prices and Deflators'!$B$3:$BL$196,58,FALSE)</f>
        <v>682.73264166140234</v>
      </c>
      <c r="J564" s="662">
        <f t="shared" si="29"/>
        <v>8192.7916999368281</v>
      </c>
      <c r="K564" s="423">
        <f>VLOOKUP(B564,'[5]Salaries 2019 WF'!$B$4:$AA$188,26,FALSE)</f>
        <v>1</v>
      </c>
      <c r="L564" s="49"/>
      <c r="O564" s="655" cm="1">
        <f t="array" ref="O564">IFERROR(INDEX([6]Salaries!$P$2:$P$311,MATCH(1,(A564=[6]Salaries!$M$2:$M$311)*(F564=[6]Salaries!$O$2:$O$311),0)),"")</f>
        <v>2127.38</v>
      </c>
    </row>
    <row r="565" spans="1:15" x14ac:dyDescent="0.25">
      <c r="A565" s="197" t="s">
        <v>501</v>
      </c>
      <c r="B565" s="197" t="s">
        <v>737</v>
      </c>
      <c r="C565" s="262">
        <v>3</v>
      </c>
      <c r="D565" s="197"/>
      <c r="E565" s="197" t="s">
        <v>1370</v>
      </c>
      <c r="F565" s="203">
        <v>3</v>
      </c>
      <c r="G565" s="662">
        <f t="shared" si="31"/>
        <v>234.05166666666665</v>
      </c>
      <c r="H565" s="667" cm="1">
        <f t="array" ref="H565">IFERROR(INDEX([4]Comparison!$G$3:$G$312,MATCH(B565&amp;F565,[4]Comparison!$B$3:$B$312&amp;[4]Comparison!$E$3:$E$312,0)),"")</f>
        <v>2808.62</v>
      </c>
      <c r="I565" s="662">
        <f>G565*VLOOKUP(B565,'3.2 Prices and Deflators'!$B$3:$BL$196,58,FALSE)</f>
        <v>901.3606182360686</v>
      </c>
      <c r="J565" s="662">
        <f t="shared" si="29"/>
        <v>10816.327418832823</v>
      </c>
      <c r="K565" s="423">
        <f>VLOOKUP(B565,'[5]Salaries 2019 WF'!$B$4:$AA$188,26,FALSE)</f>
        <v>1</v>
      </c>
      <c r="L565" s="49"/>
      <c r="O565" s="655" cm="1">
        <f t="array" ref="O565">IFERROR(INDEX([6]Salaries!$P$2:$P$311,MATCH(1,(A565=[6]Salaries!$M$2:$M$311)*(F565=[6]Salaries!$O$2:$O$311),0)),"")</f>
        <v>2808.62</v>
      </c>
    </row>
    <row r="566" spans="1:15" x14ac:dyDescent="0.25">
      <c r="A566" s="197" t="s">
        <v>501</v>
      </c>
      <c r="B566" s="197" t="s">
        <v>737</v>
      </c>
      <c r="C566" s="262">
        <v>4</v>
      </c>
      <c r="D566" s="197"/>
      <c r="E566" s="197" t="s">
        <v>1087</v>
      </c>
      <c r="F566" s="203">
        <v>4</v>
      </c>
      <c r="G566" s="662">
        <f t="shared" si="31"/>
        <v>378.96333333333337</v>
      </c>
      <c r="H566" s="667" cm="1">
        <f t="array" ref="H566">IFERROR(INDEX([4]Comparison!$G$3:$G$312,MATCH(B566&amp;F566,[4]Comparison!$B$3:$B$312&amp;[4]Comparison!$E$3:$E$312,0)),"")</f>
        <v>4547.5600000000004</v>
      </c>
      <c r="I566" s="662">
        <f>G566*VLOOKUP(B566,'3.2 Prices and Deflators'!$B$3:$BL$196,58,FALSE)</f>
        <v>1459.4325658386028</v>
      </c>
      <c r="J566" s="662">
        <f t="shared" si="29"/>
        <v>17513.190790063236</v>
      </c>
      <c r="K566" s="423">
        <f>VLOOKUP(B566,'[5]Salaries 2019 WF'!$B$4:$AA$188,26,FALSE)</f>
        <v>1</v>
      </c>
      <c r="L566" s="49"/>
      <c r="O566" s="655" cm="1">
        <f t="array" ref="O566">IFERROR(INDEX([6]Salaries!$P$2:$P$311,MATCH(1,(A566=[6]Salaries!$M$2:$M$311)*(F566=[6]Salaries!$O$2:$O$311),0)),"")</f>
        <v>4547.5600000000004</v>
      </c>
    </row>
    <row r="567" spans="1:15" x14ac:dyDescent="0.25">
      <c r="A567" s="197" t="s">
        <v>501</v>
      </c>
      <c r="B567" s="197" t="s">
        <v>737</v>
      </c>
      <c r="C567" s="262">
        <v>5</v>
      </c>
      <c r="D567" s="197"/>
      <c r="E567" s="197" t="s">
        <v>1371</v>
      </c>
      <c r="F567" s="203">
        <v>5</v>
      </c>
      <c r="G567" s="662">
        <f t="shared" si="31"/>
        <v>568.86333333333334</v>
      </c>
      <c r="H567" s="667" cm="1">
        <f t="array" ref="H567">IFERROR(INDEX([4]Comparison!$G$3:$G$312,MATCH(B567&amp;F567,[4]Comparison!$B$3:$B$312&amp;[4]Comparison!$E$3:$E$312,0)),"")</f>
        <v>6826.36</v>
      </c>
      <c r="I567" s="662">
        <f>G567*VLOOKUP(B567,'3.2 Prices and Deflators'!$B$3:$BL$196,58,FALSE)</f>
        <v>2190.7598998447529</v>
      </c>
      <c r="J567" s="662">
        <f t="shared" si="29"/>
        <v>26289.118798137035</v>
      </c>
      <c r="K567" s="423">
        <f>VLOOKUP(B567,'[5]Salaries 2019 WF'!$B$4:$AA$188,26,FALSE)</f>
        <v>1</v>
      </c>
      <c r="L567" s="49"/>
      <c r="O567" s="655" cm="1">
        <f t="array" ref="O567">IFERROR(INDEX([6]Salaries!$P$2:$P$311,MATCH(1,(A567=[6]Salaries!$M$2:$M$311)*(F567=[6]Salaries!$O$2:$O$311),0)),"")</f>
        <v>6826.36</v>
      </c>
    </row>
    <row r="568" spans="1:15" hidden="1" x14ac:dyDescent="0.25">
      <c r="A568" s="197" t="s">
        <v>502</v>
      </c>
      <c r="B568" s="197" t="s">
        <v>738</v>
      </c>
      <c r="C568" s="262">
        <v>1</v>
      </c>
      <c r="D568" s="197"/>
      <c r="E568" s="197" t="s">
        <v>1368</v>
      </c>
      <c r="F568" s="203">
        <v>1</v>
      </c>
      <c r="G568" s="662"/>
      <c r="H568" s="667" t="str" cm="1">
        <f t="array" ref="H568">IFERROR(INDEX([4]Comparison!$G$3:$G$312,MATCH(B568&amp;F568,[4]Comparison!$B$3:$B$312&amp;[4]Comparison!$E$3:$E$312,0)),"")</f>
        <v/>
      </c>
      <c r="I568" s="662">
        <f>G568*VLOOKUP(B568,'3.2 Prices and Deflators'!$B$3:$BL$196,58,FALSE)</f>
        <v>0</v>
      </c>
      <c r="J568" s="662">
        <f t="shared" si="29"/>
        <v>0</v>
      </c>
      <c r="K568" s="423">
        <f>VLOOKUP(B568,'[5]Salaries 2019 WF'!$B$4:$AA$188,26,FALSE)</f>
        <v>0</v>
      </c>
      <c r="L568" s="49"/>
      <c r="O568" s="655" t="str" cm="1">
        <f t="array" ref="O568">IFERROR(INDEX([6]Salaries!$P$2:$P$311,MATCH(1,(A568=[6]Salaries!$M$2:$M$311)*(F568=[6]Salaries!$O$2:$O$311),0)),"")</f>
        <v/>
      </c>
    </row>
    <row r="569" spans="1:15" hidden="1" x14ac:dyDescent="0.25">
      <c r="A569" s="197" t="s">
        <v>502</v>
      </c>
      <c r="B569" s="197" t="s">
        <v>738</v>
      </c>
      <c r="C569" s="262">
        <v>2</v>
      </c>
      <c r="D569" s="197"/>
      <c r="E569" s="197" t="s">
        <v>1369</v>
      </c>
      <c r="F569" s="203">
        <v>2</v>
      </c>
      <c r="G569" s="662"/>
      <c r="H569" s="667" t="str" cm="1">
        <f t="array" ref="H569">IFERROR(INDEX([4]Comparison!$G$3:$G$312,MATCH(B569&amp;F569,[4]Comparison!$B$3:$B$312&amp;[4]Comparison!$E$3:$E$312,0)),"")</f>
        <v/>
      </c>
      <c r="I569" s="662">
        <f>G569*VLOOKUP(B569,'3.2 Prices and Deflators'!$B$3:$BL$196,58,FALSE)</f>
        <v>0</v>
      </c>
      <c r="J569" s="662">
        <f t="shared" si="29"/>
        <v>0</v>
      </c>
      <c r="K569" s="423">
        <f>VLOOKUP(B569,'[5]Salaries 2019 WF'!$B$4:$AA$188,26,FALSE)</f>
        <v>0</v>
      </c>
      <c r="L569" s="49"/>
      <c r="O569" s="655" t="str" cm="1">
        <f t="array" ref="O569">IFERROR(INDEX([6]Salaries!$P$2:$P$311,MATCH(1,(A569=[6]Salaries!$M$2:$M$311)*(F569=[6]Salaries!$O$2:$O$311),0)),"")</f>
        <v/>
      </c>
    </row>
    <row r="570" spans="1:15" hidden="1" x14ac:dyDescent="0.25">
      <c r="A570" s="197" t="s">
        <v>502</v>
      </c>
      <c r="B570" s="197" t="s">
        <v>738</v>
      </c>
      <c r="C570" s="262">
        <v>3</v>
      </c>
      <c r="D570" s="197"/>
      <c r="E570" s="197" t="s">
        <v>1370</v>
      </c>
      <c r="F570" s="203">
        <v>3</v>
      </c>
      <c r="G570" s="662"/>
      <c r="H570" s="667" t="str" cm="1">
        <f t="array" ref="H570">IFERROR(INDEX([4]Comparison!$G$3:$G$312,MATCH(B570&amp;F570,[4]Comparison!$B$3:$B$312&amp;[4]Comparison!$E$3:$E$312,0)),"")</f>
        <v/>
      </c>
      <c r="I570" s="662">
        <f>G570*VLOOKUP(B570,'3.2 Prices and Deflators'!$B$3:$BL$196,58,FALSE)</f>
        <v>0</v>
      </c>
      <c r="J570" s="662">
        <f t="shared" si="29"/>
        <v>0</v>
      </c>
      <c r="K570" s="423">
        <f>VLOOKUP(B570,'[5]Salaries 2019 WF'!$B$4:$AA$188,26,FALSE)</f>
        <v>0</v>
      </c>
      <c r="L570" s="49"/>
      <c r="O570" s="655" t="str" cm="1">
        <f t="array" ref="O570">IFERROR(INDEX([6]Salaries!$P$2:$P$311,MATCH(1,(A570=[6]Salaries!$M$2:$M$311)*(F570=[6]Salaries!$O$2:$O$311),0)),"")</f>
        <v/>
      </c>
    </row>
    <row r="571" spans="1:15" hidden="1" x14ac:dyDescent="0.25">
      <c r="A571" s="197" t="s">
        <v>502</v>
      </c>
      <c r="B571" s="197" t="s">
        <v>738</v>
      </c>
      <c r="C571" s="262">
        <v>4</v>
      </c>
      <c r="D571" s="197"/>
      <c r="E571" s="197" t="s">
        <v>1087</v>
      </c>
      <c r="F571" s="203">
        <v>4</v>
      </c>
      <c r="G571" s="662"/>
      <c r="H571" s="667" t="str" cm="1">
        <f t="array" ref="H571">IFERROR(INDEX([4]Comparison!$G$3:$G$312,MATCH(B571&amp;F571,[4]Comparison!$B$3:$B$312&amp;[4]Comparison!$E$3:$E$312,0)),"")</f>
        <v/>
      </c>
      <c r="I571" s="662">
        <f>G571*VLOOKUP(B571,'3.2 Prices and Deflators'!$B$3:$BL$196,58,FALSE)</f>
        <v>0</v>
      </c>
      <c r="J571" s="662">
        <f t="shared" si="29"/>
        <v>0</v>
      </c>
      <c r="K571" s="423">
        <f>VLOOKUP(B571,'[5]Salaries 2019 WF'!$B$4:$AA$188,26,FALSE)</f>
        <v>0</v>
      </c>
      <c r="L571" s="49"/>
      <c r="O571" s="655" t="str" cm="1">
        <f t="array" ref="O571">IFERROR(INDEX([6]Salaries!$P$2:$P$311,MATCH(1,(A571=[6]Salaries!$M$2:$M$311)*(F571=[6]Salaries!$O$2:$O$311),0)),"")</f>
        <v/>
      </c>
    </row>
    <row r="572" spans="1:15" hidden="1" x14ac:dyDescent="0.25">
      <c r="A572" s="197" t="s">
        <v>502</v>
      </c>
      <c r="B572" s="197" t="s">
        <v>738</v>
      </c>
      <c r="C572" s="262">
        <v>5</v>
      </c>
      <c r="D572" s="197"/>
      <c r="E572" s="197" t="s">
        <v>1371</v>
      </c>
      <c r="F572" s="203">
        <v>5</v>
      </c>
      <c r="G572" s="662"/>
      <c r="H572" s="667" t="str" cm="1">
        <f t="array" ref="H572">IFERROR(INDEX([4]Comparison!$G$3:$G$312,MATCH(B572&amp;F572,[4]Comparison!$B$3:$B$312&amp;[4]Comparison!$E$3:$E$312,0)),"")</f>
        <v/>
      </c>
      <c r="I572" s="662">
        <f>G572*VLOOKUP(B572,'3.2 Prices and Deflators'!$B$3:$BL$196,58,FALSE)</f>
        <v>0</v>
      </c>
      <c r="J572" s="662">
        <f t="shared" si="29"/>
        <v>0</v>
      </c>
      <c r="K572" s="423">
        <f>VLOOKUP(B572,'[5]Salaries 2019 WF'!$B$4:$AA$188,26,FALSE)</f>
        <v>0</v>
      </c>
      <c r="L572" s="49"/>
      <c r="O572" s="655" t="str" cm="1">
        <f t="array" ref="O572">IFERROR(INDEX([6]Salaries!$P$2:$P$311,MATCH(1,(A572=[6]Salaries!$M$2:$M$311)*(F572=[6]Salaries!$O$2:$O$311),0)),"")</f>
        <v/>
      </c>
    </row>
    <row r="573" spans="1:15" hidden="1" x14ac:dyDescent="0.25">
      <c r="A573" s="197" t="s">
        <v>503</v>
      </c>
      <c r="B573" s="197" t="s">
        <v>739</v>
      </c>
      <c r="C573" s="262">
        <v>1</v>
      </c>
      <c r="D573" s="197"/>
      <c r="E573" s="197" t="s">
        <v>1368</v>
      </c>
      <c r="F573" s="203">
        <v>1</v>
      </c>
      <c r="G573" s="662"/>
      <c r="H573" s="667" t="str" cm="1">
        <f t="array" ref="H573">IFERROR(INDEX([4]Comparison!$G$3:$G$312,MATCH(B573&amp;F573,[4]Comparison!$B$3:$B$312&amp;[4]Comparison!$E$3:$E$312,0)),"")</f>
        <v/>
      </c>
      <c r="I573" s="662">
        <f>G573*VLOOKUP(B573,'3.2 Prices and Deflators'!$B$3:$BL$196,58,FALSE)</f>
        <v>0</v>
      </c>
      <c r="J573" s="662">
        <f t="shared" si="29"/>
        <v>0</v>
      </c>
      <c r="K573" s="423">
        <f>VLOOKUP(B573,'[5]Salaries 2019 WF'!$B$4:$AA$188,26,FALSE)</f>
        <v>0</v>
      </c>
      <c r="L573" s="49"/>
      <c r="O573" s="655" t="str" cm="1">
        <f t="array" ref="O573">IFERROR(INDEX([6]Salaries!$P$2:$P$311,MATCH(1,(A573=[6]Salaries!$M$2:$M$311)*(F573=[6]Salaries!$O$2:$O$311),0)),"")</f>
        <v/>
      </c>
    </row>
    <row r="574" spans="1:15" hidden="1" x14ac:dyDescent="0.25">
      <c r="A574" s="197" t="s">
        <v>503</v>
      </c>
      <c r="B574" s="197" t="s">
        <v>739</v>
      </c>
      <c r="C574" s="262">
        <v>2</v>
      </c>
      <c r="D574" s="197"/>
      <c r="E574" s="197" t="s">
        <v>1369</v>
      </c>
      <c r="F574" s="203">
        <v>2</v>
      </c>
      <c r="G574" s="662"/>
      <c r="H574" s="667" t="str" cm="1">
        <f t="array" ref="H574">IFERROR(INDEX([4]Comparison!$G$3:$G$312,MATCH(B574&amp;F574,[4]Comparison!$B$3:$B$312&amp;[4]Comparison!$E$3:$E$312,0)),"")</f>
        <v/>
      </c>
      <c r="I574" s="662">
        <f>G574*VLOOKUP(B574,'3.2 Prices and Deflators'!$B$3:$BL$196,58,FALSE)</f>
        <v>0</v>
      </c>
      <c r="J574" s="662">
        <f t="shared" si="29"/>
        <v>0</v>
      </c>
      <c r="K574" s="423">
        <f>VLOOKUP(B574,'[5]Salaries 2019 WF'!$B$4:$AA$188,26,FALSE)</f>
        <v>0</v>
      </c>
      <c r="L574" s="49"/>
      <c r="O574" s="655" t="str" cm="1">
        <f t="array" ref="O574">IFERROR(INDEX([6]Salaries!$P$2:$P$311,MATCH(1,(A574=[6]Salaries!$M$2:$M$311)*(F574=[6]Salaries!$O$2:$O$311),0)),"")</f>
        <v/>
      </c>
    </row>
    <row r="575" spans="1:15" hidden="1" x14ac:dyDescent="0.25">
      <c r="A575" s="197" t="s">
        <v>503</v>
      </c>
      <c r="B575" s="197" t="s">
        <v>739</v>
      </c>
      <c r="C575" s="262">
        <v>3</v>
      </c>
      <c r="D575" s="197"/>
      <c r="E575" s="197" t="s">
        <v>1370</v>
      </c>
      <c r="F575" s="203">
        <v>3</v>
      </c>
      <c r="G575" s="662"/>
      <c r="H575" s="667" t="str" cm="1">
        <f t="array" ref="H575">IFERROR(INDEX([4]Comparison!$G$3:$G$312,MATCH(B575&amp;F575,[4]Comparison!$B$3:$B$312&amp;[4]Comparison!$E$3:$E$312,0)),"")</f>
        <v/>
      </c>
      <c r="I575" s="662">
        <f>G575*VLOOKUP(B575,'3.2 Prices and Deflators'!$B$3:$BL$196,58,FALSE)</f>
        <v>0</v>
      </c>
      <c r="J575" s="662">
        <f t="shared" si="29"/>
        <v>0</v>
      </c>
      <c r="K575" s="423">
        <f>VLOOKUP(B575,'[5]Salaries 2019 WF'!$B$4:$AA$188,26,FALSE)</f>
        <v>0</v>
      </c>
      <c r="L575" s="49"/>
      <c r="O575" s="655" t="str" cm="1">
        <f t="array" ref="O575">IFERROR(INDEX([6]Salaries!$P$2:$P$311,MATCH(1,(A575=[6]Salaries!$M$2:$M$311)*(F575=[6]Salaries!$O$2:$O$311),0)),"")</f>
        <v/>
      </c>
    </row>
    <row r="576" spans="1:15" hidden="1" x14ac:dyDescent="0.25">
      <c r="A576" s="197" t="s">
        <v>503</v>
      </c>
      <c r="B576" s="197" t="s">
        <v>739</v>
      </c>
      <c r="C576" s="262">
        <v>4</v>
      </c>
      <c r="D576" s="197"/>
      <c r="E576" s="197" t="s">
        <v>1087</v>
      </c>
      <c r="F576" s="203">
        <v>4</v>
      </c>
      <c r="G576" s="662"/>
      <c r="H576" s="667" t="str" cm="1">
        <f t="array" ref="H576">IFERROR(INDEX([4]Comparison!$G$3:$G$312,MATCH(B576&amp;F576,[4]Comparison!$B$3:$B$312&amp;[4]Comparison!$E$3:$E$312,0)),"")</f>
        <v/>
      </c>
      <c r="I576" s="662">
        <f>G576*VLOOKUP(B576,'3.2 Prices and Deflators'!$B$3:$BL$196,58,FALSE)</f>
        <v>0</v>
      </c>
      <c r="J576" s="662">
        <f t="shared" si="29"/>
        <v>0</v>
      </c>
      <c r="K576" s="423">
        <f>VLOOKUP(B576,'[5]Salaries 2019 WF'!$B$4:$AA$188,26,FALSE)</f>
        <v>0</v>
      </c>
      <c r="L576" s="49"/>
      <c r="O576" s="655" t="str" cm="1">
        <f t="array" ref="O576">IFERROR(INDEX([6]Salaries!$P$2:$P$311,MATCH(1,(A576=[6]Salaries!$M$2:$M$311)*(F576=[6]Salaries!$O$2:$O$311),0)),"")</f>
        <v/>
      </c>
    </row>
    <row r="577" spans="1:15" hidden="1" x14ac:dyDescent="0.25">
      <c r="A577" s="197" t="s">
        <v>503</v>
      </c>
      <c r="B577" s="197" t="s">
        <v>739</v>
      </c>
      <c r="C577" s="262">
        <v>5</v>
      </c>
      <c r="D577" s="197"/>
      <c r="E577" s="197" t="s">
        <v>1371</v>
      </c>
      <c r="F577" s="203">
        <v>5</v>
      </c>
      <c r="G577" s="662"/>
      <c r="H577" s="667" t="str" cm="1">
        <f t="array" ref="H577">IFERROR(INDEX([4]Comparison!$G$3:$G$312,MATCH(B577&amp;F577,[4]Comparison!$B$3:$B$312&amp;[4]Comparison!$E$3:$E$312,0)),"")</f>
        <v/>
      </c>
      <c r="I577" s="662">
        <f>G577*VLOOKUP(B577,'3.2 Prices and Deflators'!$B$3:$BL$196,58,FALSE)</f>
        <v>0</v>
      </c>
      <c r="J577" s="662">
        <f t="shared" si="29"/>
        <v>0</v>
      </c>
      <c r="K577" s="423">
        <f>VLOOKUP(B577,'[5]Salaries 2019 WF'!$B$4:$AA$188,26,FALSE)</f>
        <v>0</v>
      </c>
      <c r="L577" s="49"/>
      <c r="O577" s="655" t="str" cm="1">
        <f t="array" ref="O577">IFERROR(INDEX([6]Salaries!$P$2:$P$311,MATCH(1,(A577=[6]Salaries!$M$2:$M$311)*(F577=[6]Salaries!$O$2:$O$311),0)),"")</f>
        <v/>
      </c>
    </row>
    <row r="578" spans="1:15" x14ac:dyDescent="0.25">
      <c r="A578" s="197" t="s">
        <v>504</v>
      </c>
      <c r="B578" s="197" t="s">
        <v>740</v>
      </c>
      <c r="C578" s="262">
        <v>1</v>
      </c>
      <c r="D578" s="197"/>
      <c r="E578" s="197" t="s">
        <v>1368</v>
      </c>
      <c r="F578" s="203">
        <v>1</v>
      </c>
      <c r="G578" s="662">
        <f t="shared" ref="G578:G582" si="32">H578/12</f>
        <v>140.19666666666666</v>
      </c>
      <c r="H578" s="667" cm="1">
        <f t="array" ref="H578">IFERROR(INDEX([4]Comparison!$G$3:$G$312,MATCH(B578&amp;F578,[4]Comparison!$B$3:$B$312&amp;[4]Comparison!$E$3:$E$312,0)),"")</f>
        <v>1682.36</v>
      </c>
      <c r="I578" s="662">
        <f>G578*VLOOKUP(B578,'3.2 Prices and Deflators'!$B$3:$BL$196,58,FALSE)</f>
        <v>482.20652925801784</v>
      </c>
      <c r="J578" s="662">
        <f t="shared" si="29"/>
        <v>5786.4783510962143</v>
      </c>
      <c r="K578" s="423">
        <f>VLOOKUP(B578,'[5]Salaries 2019 WF'!$B$4:$AA$188,26,FALSE)</f>
        <v>1</v>
      </c>
      <c r="L578" s="49"/>
      <c r="O578" s="655" cm="1">
        <f t="array" ref="O578">IFERROR(INDEX([6]Salaries!$P$2:$P$311,MATCH(1,(A578=[6]Salaries!$M$2:$M$311)*(F578=[6]Salaries!$O$2:$O$311),0)),"")</f>
        <v>1682.36</v>
      </c>
    </row>
    <row r="579" spans="1:15" x14ac:dyDescent="0.25">
      <c r="A579" s="197" t="s">
        <v>504</v>
      </c>
      <c r="B579" s="197" t="s">
        <v>740</v>
      </c>
      <c r="C579" s="262">
        <v>2</v>
      </c>
      <c r="D579" s="197"/>
      <c r="E579" s="197" t="s">
        <v>1369</v>
      </c>
      <c r="F579" s="203">
        <v>2</v>
      </c>
      <c r="G579" s="662">
        <f t="shared" si="32"/>
        <v>182.80916666666667</v>
      </c>
      <c r="H579" s="667" cm="1">
        <f t="array" ref="H579">IFERROR(INDEX([4]Comparison!$G$3:$G$312,MATCH(B579&amp;F579,[4]Comparison!$B$3:$B$312&amp;[4]Comparison!$E$3:$E$312,0)),"")</f>
        <v>2193.71</v>
      </c>
      <c r="I579" s="662">
        <f>G579*VLOOKUP(B579,'3.2 Prices and Deflators'!$B$3:$BL$196,58,FALSE)</f>
        <v>628.77225165755635</v>
      </c>
      <c r="J579" s="662">
        <f t="shared" ref="J579:J642" si="33">I579*12</f>
        <v>7545.2670198906762</v>
      </c>
      <c r="K579" s="423">
        <f>VLOOKUP(B579,'[5]Salaries 2019 WF'!$B$4:$AA$188,26,FALSE)</f>
        <v>1</v>
      </c>
      <c r="L579" s="49"/>
      <c r="O579" s="655" cm="1">
        <f t="array" ref="O579">IFERROR(INDEX([6]Salaries!$P$2:$P$311,MATCH(1,(A579=[6]Salaries!$M$2:$M$311)*(F579=[6]Salaries!$O$2:$O$311),0)),"")</f>
        <v>2193.71</v>
      </c>
    </row>
    <row r="580" spans="1:15" x14ac:dyDescent="0.25">
      <c r="A580" s="197" t="s">
        <v>504</v>
      </c>
      <c r="B580" s="197" t="s">
        <v>740</v>
      </c>
      <c r="C580" s="262">
        <v>3</v>
      </c>
      <c r="D580" s="197"/>
      <c r="E580" s="197" t="s">
        <v>1370</v>
      </c>
      <c r="F580" s="203">
        <v>3</v>
      </c>
      <c r="G580" s="662">
        <f t="shared" si="32"/>
        <v>241.34916666666666</v>
      </c>
      <c r="H580" s="667" cm="1">
        <f t="array" ref="H580">IFERROR(INDEX([4]Comparison!$G$3:$G$312,MATCH(B580&amp;F580,[4]Comparison!$B$3:$B$312&amp;[4]Comparison!$E$3:$E$312,0)),"")</f>
        <v>2896.19</v>
      </c>
      <c r="I580" s="662">
        <f>G580*VLOOKUP(B580,'3.2 Prices and Deflators'!$B$3:$BL$196,58,FALSE)</f>
        <v>830.12062101558456</v>
      </c>
      <c r="J580" s="662">
        <f t="shared" si="33"/>
        <v>9961.4474521870143</v>
      </c>
      <c r="K580" s="423">
        <f>VLOOKUP(B580,'[5]Salaries 2019 WF'!$B$4:$AA$188,26,FALSE)</f>
        <v>1</v>
      </c>
      <c r="L580" s="49"/>
      <c r="O580" s="655" cm="1">
        <f t="array" ref="O580">IFERROR(INDEX([6]Salaries!$P$2:$P$311,MATCH(1,(A580=[6]Salaries!$M$2:$M$311)*(F580=[6]Salaries!$O$2:$O$311),0)),"")</f>
        <v>2896.19</v>
      </c>
    </row>
    <row r="581" spans="1:15" x14ac:dyDescent="0.25">
      <c r="A581" s="197" t="s">
        <v>504</v>
      </c>
      <c r="B581" s="197" t="s">
        <v>740</v>
      </c>
      <c r="C581" s="262">
        <v>4</v>
      </c>
      <c r="D581" s="197"/>
      <c r="E581" s="197" t="s">
        <v>1087</v>
      </c>
      <c r="F581" s="203">
        <v>4</v>
      </c>
      <c r="G581" s="662">
        <f t="shared" si="32"/>
        <v>390.7791666666667</v>
      </c>
      <c r="H581" s="667" cm="1">
        <f t="array" ref="H581">IFERROR(INDEX([4]Comparison!$G$3:$G$312,MATCH(B581&amp;F581,[4]Comparison!$B$3:$B$312&amp;[4]Comparison!$E$3:$E$312,0)),"")</f>
        <v>4689.3500000000004</v>
      </c>
      <c r="I581" s="662">
        <f>G581*VLOOKUP(B581,'3.2 Prices and Deflators'!$B$3:$BL$196,58,FALSE)</f>
        <v>1344.0852064814228</v>
      </c>
      <c r="J581" s="662">
        <f t="shared" si="33"/>
        <v>16129.022477777075</v>
      </c>
      <c r="K581" s="423">
        <f>VLOOKUP(B581,'[5]Salaries 2019 WF'!$B$4:$AA$188,26,FALSE)</f>
        <v>1</v>
      </c>
      <c r="L581" s="49"/>
      <c r="O581" s="655" cm="1">
        <f t="array" ref="O581">IFERROR(INDEX([6]Salaries!$P$2:$P$311,MATCH(1,(A581=[6]Salaries!$M$2:$M$311)*(F581=[6]Salaries!$O$2:$O$311),0)),"")</f>
        <v>4689.3500000000004</v>
      </c>
    </row>
    <row r="582" spans="1:15" x14ac:dyDescent="0.25">
      <c r="A582" s="197" t="s">
        <v>504</v>
      </c>
      <c r="B582" s="197" t="s">
        <v>740</v>
      </c>
      <c r="C582" s="262">
        <v>5</v>
      </c>
      <c r="D582" s="197"/>
      <c r="E582" s="197" t="s">
        <v>1371</v>
      </c>
      <c r="F582" s="203">
        <v>5</v>
      </c>
      <c r="G582" s="662">
        <f t="shared" si="32"/>
        <v>586.6</v>
      </c>
      <c r="H582" s="667" cm="1">
        <f t="array" ref="H582">IFERROR(INDEX([4]Comparison!$G$3:$G$312,MATCH(B582&amp;F582,[4]Comparison!$B$3:$B$312&amp;[4]Comparison!$E$3:$E$312,0)),"")</f>
        <v>7039.2</v>
      </c>
      <c r="I582" s="662">
        <f>G582*VLOOKUP(B582,'3.2 Prices and Deflators'!$B$3:$BL$196,58,FALSE)</f>
        <v>2017.6110943870751</v>
      </c>
      <c r="J582" s="662">
        <f t="shared" si="33"/>
        <v>24211.333132644901</v>
      </c>
      <c r="K582" s="423">
        <f>VLOOKUP(B582,'[5]Salaries 2019 WF'!$B$4:$AA$188,26,FALSE)</f>
        <v>1</v>
      </c>
      <c r="L582" s="49"/>
      <c r="O582" s="655" cm="1">
        <f t="array" ref="O582">IFERROR(INDEX([6]Salaries!$P$2:$P$311,MATCH(1,(A582=[6]Salaries!$M$2:$M$311)*(F582=[6]Salaries!$O$2:$O$311),0)),"")</f>
        <v>7039.2</v>
      </c>
    </row>
    <row r="583" spans="1:15" hidden="1" x14ac:dyDescent="0.25">
      <c r="A583" s="197" t="s">
        <v>505</v>
      </c>
      <c r="B583" s="197" t="s">
        <v>741</v>
      </c>
      <c r="C583" s="262">
        <v>1</v>
      </c>
      <c r="D583" s="197"/>
      <c r="E583" s="197" t="s">
        <v>1368</v>
      </c>
      <c r="F583" s="203">
        <v>1</v>
      </c>
      <c r="G583" s="662"/>
      <c r="H583" s="667" t="str" cm="1">
        <f t="array" ref="H583">IFERROR(INDEX([4]Comparison!$G$3:$G$312,MATCH(B583&amp;F583,[4]Comparison!$B$3:$B$312&amp;[4]Comparison!$E$3:$E$312,0)),"")</f>
        <v/>
      </c>
      <c r="I583" s="662">
        <f>G583*VLOOKUP(B583,'3.2 Prices and Deflators'!$B$3:$BL$196,58,FALSE)</f>
        <v>0</v>
      </c>
      <c r="J583" s="662">
        <f t="shared" si="33"/>
        <v>0</v>
      </c>
      <c r="K583" s="423">
        <f>VLOOKUP(B583,'[5]Salaries 2019 WF'!$B$4:$AA$188,26,FALSE)</f>
        <v>0</v>
      </c>
      <c r="L583" s="49"/>
      <c r="O583" s="655" t="str" cm="1">
        <f t="array" ref="O583">IFERROR(INDEX([6]Salaries!$P$2:$P$311,MATCH(1,(A583=[6]Salaries!$M$2:$M$311)*(F583=[6]Salaries!$O$2:$O$311),0)),"")</f>
        <v/>
      </c>
    </row>
    <row r="584" spans="1:15" hidden="1" x14ac:dyDescent="0.25">
      <c r="A584" s="197" t="s">
        <v>505</v>
      </c>
      <c r="B584" s="197" t="s">
        <v>741</v>
      </c>
      <c r="C584" s="262">
        <v>2</v>
      </c>
      <c r="D584" s="197"/>
      <c r="E584" s="197" t="s">
        <v>1369</v>
      </c>
      <c r="F584" s="203">
        <v>2</v>
      </c>
      <c r="G584" s="662"/>
      <c r="H584" s="667" t="str" cm="1">
        <f t="array" ref="H584">IFERROR(INDEX([4]Comparison!$G$3:$G$312,MATCH(B584&amp;F584,[4]Comparison!$B$3:$B$312&amp;[4]Comparison!$E$3:$E$312,0)),"")</f>
        <v/>
      </c>
      <c r="I584" s="662">
        <f>G584*VLOOKUP(B584,'3.2 Prices and Deflators'!$B$3:$BL$196,58,FALSE)</f>
        <v>0</v>
      </c>
      <c r="J584" s="662">
        <f t="shared" si="33"/>
        <v>0</v>
      </c>
      <c r="K584" s="423">
        <f>VLOOKUP(B584,'[5]Salaries 2019 WF'!$B$4:$AA$188,26,FALSE)</f>
        <v>0</v>
      </c>
      <c r="L584" s="49"/>
      <c r="O584" s="655" t="str" cm="1">
        <f t="array" ref="O584">IFERROR(INDEX([6]Salaries!$P$2:$P$311,MATCH(1,(A584=[6]Salaries!$M$2:$M$311)*(F584=[6]Salaries!$O$2:$O$311),0)),"")</f>
        <v/>
      </c>
    </row>
    <row r="585" spans="1:15" hidden="1" x14ac:dyDescent="0.25">
      <c r="A585" s="197" t="s">
        <v>505</v>
      </c>
      <c r="B585" s="197" t="s">
        <v>741</v>
      </c>
      <c r="C585" s="262">
        <v>3</v>
      </c>
      <c r="D585" s="197"/>
      <c r="E585" s="197" t="s">
        <v>1370</v>
      </c>
      <c r="F585" s="203">
        <v>3</v>
      </c>
      <c r="G585" s="662"/>
      <c r="H585" s="667" t="str" cm="1">
        <f t="array" ref="H585">IFERROR(INDEX([4]Comparison!$G$3:$G$312,MATCH(B585&amp;F585,[4]Comparison!$B$3:$B$312&amp;[4]Comparison!$E$3:$E$312,0)),"")</f>
        <v/>
      </c>
      <c r="I585" s="662">
        <f>G585*VLOOKUP(B585,'3.2 Prices and Deflators'!$B$3:$BL$196,58,FALSE)</f>
        <v>0</v>
      </c>
      <c r="J585" s="662">
        <f t="shared" si="33"/>
        <v>0</v>
      </c>
      <c r="K585" s="423">
        <f>VLOOKUP(B585,'[5]Salaries 2019 WF'!$B$4:$AA$188,26,FALSE)</f>
        <v>0</v>
      </c>
      <c r="L585" s="49"/>
      <c r="O585" s="655" t="str" cm="1">
        <f t="array" ref="O585">IFERROR(INDEX([6]Salaries!$P$2:$P$311,MATCH(1,(A585=[6]Salaries!$M$2:$M$311)*(F585=[6]Salaries!$O$2:$O$311),0)),"")</f>
        <v/>
      </c>
    </row>
    <row r="586" spans="1:15" hidden="1" x14ac:dyDescent="0.25">
      <c r="A586" s="197" t="s">
        <v>505</v>
      </c>
      <c r="B586" s="197" t="s">
        <v>741</v>
      </c>
      <c r="C586" s="262">
        <v>4</v>
      </c>
      <c r="D586" s="197"/>
      <c r="E586" s="197" t="s">
        <v>1087</v>
      </c>
      <c r="F586" s="203">
        <v>4</v>
      </c>
      <c r="G586" s="662"/>
      <c r="H586" s="667" t="str" cm="1">
        <f t="array" ref="H586">IFERROR(INDEX([4]Comparison!$G$3:$G$312,MATCH(B586&amp;F586,[4]Comparison!$B$3:$B$312&amp;[4]Comparison!$E$3:$E$312,0)),"")</f>
        <v/>
      </c>
      <c r="I586" s="662">
        <f>G586*VLOOKUP(B586,'3.2 Prices and Deflators'!$B$3:$BL$196,58,FALSE)</f>
        <v>0</v>
      </c>
      <c r="J586" s="662">
        <f t="shared" si="33"/>
        <v>0</v>
      </c>
      <c r="K586" s="423">
        <f>VLOOKUP(B586,'[5]Salaries 2019 WF'!$B$4:$AA$188,26,FALSE)</f>
        <v>0</v>
      </c>
      <c r="L586" s="49"/>
      <c r="O586" s="655" t="str" cm="1">
        <f t="array" ref="O586">IFERROR(INDEX([6]Salaries!$P$2:$P$311,MATCH(1,(A586=[6]Salaries!$M$2:$M$311)*(F586=[6]Salaries!$O$2:$O$311),0)),"")</f>
        <v/>
      </c>
    </row>
    <row r="587" spans="1:15" hidden="1" x14ac:dyDescent="0.25">
      <c r="A587" s="197" t="s">
        <v>505</v>
      </c>
      <c r="B587" s="197" t="s">
        <v>741</v>
      </c>
      <c r="C587" s="262">
        <v>5</v>
      </c>
      <c r="D587" s="197"/>
      <c r="E587" s="197" t="s">
        <v>1371</v>
      </c>
      <c r="F587" s="203">
        <v>5</v>
      </c>
      <c r="G587" s="662"/>
      <c r="H587" s="667" t="str" cm="1">
        <f t="array" ref="H587">IFERROR(INDEX([4]Comparison!$G$3:$G$312,MATCH(B587&amp;F587,[4]Comparison!$B$3:$B$312&amp;[4]Comparison!$E$3:$E$312,0)),"")</f>
        <v/>
      </c>
      <c r="I587" s="662">
        <f>G587*VLOOKUP(B587,'3.2 Prices and Deflators'!$B$3:$BL$196,58,FALSE)</f>
        <v>0</v>
      </c>
      <c r="J587" s="662">
        <f t="shared" si="33"/>
        <v>0</v>
      </c>
      <c r="K587" s="423">
        <f>VLOOKUP(B587,'[5]Salaries 2019 WF'!$B$4:$AA$188,26,FALSE)</f>
        <v>0</v>
      </c>
      <c r="L587" s="49"/>
      <c r="O587" s="655" t="str" cm="1">
        <f t="array" ref="O587">IFERROR(INDEX([6]Salaries!$P$2:$P$311,MATCH(1,(A587=[6]Salaries!$M$2:$M$311)*(F587=[6]Salaries!$O$2:$O$311),0)),"")</f>
        <v/>
      </c>
    </row>
    <row r="588" spans="1:15" hidden="1" x14ac:dyDescent="0.25">
      <c r="A588" s="197" t="s">
        <v>506</v>
      </c>
      <c r="B588" s="197" t="s">
        <v>742</v>
      </c>
      <c r="C588" s="262">
        <v>1</v>
      </c>
      <c r="D588" s="197"/>
      <c r="E588" s="197" t="s">
        <v>1368</v>
      </c>
      <c r="F588" s="203">
        <v>1</v>
      </c>
      <c r="G588" s="662"/>
      <c r="H588" s="667" t="str" cm="1">
        <f t="array" ref="H588">IFERROR(INDEX([4]Comparison!$G$3:$G$312,MATCH(B588&amp;F588,[4]Comparison!$B$3:$B$312&amp;[4]Comparison!$E$3:$E$312,0)),"")</f>
        <v/>
      </c>
      <c r="I588" s="662">
        <f>G588*VLOOKUP(B588,'3.2 Prices and Deflators'!$B$3:$BL$196,58,FALSE)</f>
        <v>0</v>
      </c>
      <c r="J588" s="662">
        <f t="shared" si="33"/>
        <v>0</v>
      </c>
      <c r="K588" s="423">
        <f>VLOOKUP(B588,'[5]Salaries 2019 WF'!$B$4:$AA$188,26,FALSE)</f>
        <v>0</v>
      </c>
      <c r="L588" s="49"/>
      <c r="O588" s="655" t="str" cm="1">
        <f t="array" ref="O588">IFERROR(INDEX([6]Salaries!$P$2:$P$311,MATCH(1,(A588=[6]Salaries!$M$2:$M$311)*(F588=[6]Salaries!$O$2:$O$311),0)),"")</f>
        <v/>
      </c>
    </row>
    <row r="589" spans="1:15" hidden="1" x14ac:dyDescent="0.25">
      <c r="A589" s="197" t="s">
        <v>506</v>
      </c>
      <c r="B589" s="197" t="s">
        <v>742</v>
      </c>
      <c r="C589" s="262">
        <v>2</v>
      </c>
      <c r="D589" s="197"/>
      <c r="E589" s="197" t="s">
        <v>1369</v>
      </c>
      <c r="F589" s="203">
        <v>2</v>
      </c>
      <c r="G589" s="662"/>
      <c r="H589" s="667" t="str" cm="1">
        <f t="array" ref="H589">IFERROR(INDEX([4]Comparison!$G$3:$G$312,MATCH(B589&amp;F589,[4]Comparison!$B$3:$B$312&amp;[4]Comparison!$E$3:$E$312,0)),"")</f>
        <v/>
      </c>
      <c r="I589" s="662">
        <f>G589*VLOOKUP(B589,'3.2 Prices and Deflators'!$B$3:$BL$196,58,FALSE)</f>
        <v>0</v>
      </c>
      <c r="J589" s="662">
        <f t="shared" si="33"/>
        <v>0</v>
      </c>
      <c r="K589" s="423">
        <f>VLOOKUP(B589,'[5]Salaries 2019 WF'!$B$4:$AA$188,26,FALSE)</f>
        <v>0</v>
      </c>
      <c r="L589" s="49"/>
      <c r="O589" s="655" t="str" cm="1">
        <f t="array" ref="O589">IFERROR(INDEX([6]Salaries!$P$2:$P$311,MATCH(1,(A589=[6]Salaries!$M$2:$M$311)*(F589=[6]Salaries!$O$2:$O$311),0)),"")</f>
        <v/>
      </c>
    </row>
    <row r="590" spans="1:15" hidden="1" x14ac:dyDescent="0.25">
      <c r="A590" s="197" t="s">
        <v>506</v>
      </c>
      <c r="B590" s="197" t="s">
        <v>742</v>
      </c>
      <c r="C590" s="262">
        <v>3</v>
      </c>
      <c r="D590" s="197"/>
      <c r="E590" s="197" t="s">
        <v>1370</v>
      </c>
      <c r="F590" s="203">
        <v>3</v>
      </c>
      <c r="G590" s="662"/>
      <c r="H590" s="667" t="str" cm="1">
        <f t="array" ref="H590">IFERROR(INDEX([4]Comparison!$G$3:$G$312,MATCH(B590&amp;F590,[4]Comparison!$B$3:$B$312&amp;[4]Comparison!$E$3:$E$312,0)),"")</f>
        <v/>
      </c>
      <c r="I590" s="662">
        <f>G590*VLOOKUP(B590,'3.2 Prices and Deflators'!$B$3:$BL$196,58,FALSE)</f>
        <v>0</v>
      </c>
      <c r="J590" s="662">
        <f t="shared" si="33"/>
        <v>0</v>
      </c>
      <c r="K590" s="423">
        <f>VLOOKUP(B590,'[5]Salaries 2019 WF'!$B$4:$AA$188,26,FALSE)</f>
        <v>0</v>
      </c>
      <c r="L590" s="49"/>
      <c r="O590" s="655" t="str" cm="1">
        <f t="array" ref="O590">IFERROR(INDEX([6]Salaries!$P$2:$P$311,MATCH(1,(A590=[6]Salaries!$M$2:$M$311)*(F590=[6]Salaries!$O$2:$O$311),0)),"")</f>
        <v/>
      </c>
    </row>
    <row r="591" spans="1:15" hidden="1" x14ac:dyDescent="0.25">
      <c r="A591" s="197" t="s">
        <v>506</v>
      </c>
      <c r="B591" s="197" t="s">
        <v>742</v>
      </c>
      <c r="C591" s="262">
        <v>4</v>
      </c>
      <c r="D591" s="197"/>
      <c r="E591" s="197" t="s">
        <v>1087</v>
      </c>
      <c r="F591" s="203">
        <v>4</v>
      </c>
      <c r="G591" s="662"/>
      <c r="H591" s="667" t="str" cm="1">
        <f t="array" ref="H591">IFERROR(INDEX([4]Comparison!$G$3:$G$312,MATCH(B591&amp;F591,[4]Comparison!$B$3:$B$312&amp;[4]Comparison!$E$3:$E$312,0)),"")</f>
        <v/>
      </c>
      <c r="I591" s="662">
        <f>G591*VLOOKUP(B591,'3.2 Prices and Deflators'!$B$3:$BL$196,58,FALSE)</f>
        <v>0</v>
      </c>
      <c r="J591" s="662">
        <f t="shared" si="33"/>
        <v>0</v>
      </c>
      <c r="K591" s="423">
        <f>VLOOKUP(B591,'[5]Salaries 2019 WF'!$B$4:$AA$188,26,FALSE)</f>
        <v>0</v>
      </c>
      <c r="L591" s="49"/>
      <c r="O591" s="655" t="str" cm="1">
        <f t="array" ref="O591">IFERROR(INDEX([6]Salaries!$P$2:$P$311,MATCH(1,(A591=[6]Salaries!$M$2:$M$311)*(F591=[6]Salaries!$O$2:$O$311),0)),"")</f>
        <v/>
      </c>
    </row>
    <row r="592" spans="1:15" hidden="1" x14ac:dyDescent="0.25">
      <c r="A592" s="197" t="s">
        <v>506</v>
      </c>
      <c r="B592" s="197" t="s">
        <v>742</v>
      </c>
      <c r="C592" s="262">
        <v>5</v>
      </c>
      <c r="D592" s="197"/>
      <c r="E592" s="197" t="s">
        <v>1371</v>
      </c>
      <c r="F592" s="203">
        <v>5</v>
      </c>
      <c r="G592" s="662"/>
      <c r="H592" s="667" t="str" cm="1">
        <f t="array" ref="H592">IFERROR(INDEX([4]Comparison!$G$3:$G$312,MATCH(B592&amp;F592,[4]Comparison!$B$3:$B$312&amp;[4]Comparison!$E$3:$E$312,0)),"")</f>
        <v/>
      </c>
      <c r="I592" s="662">
        <f>G592*VLOOKUP(B592,'3.2 Prices and Deflators'!$B$3:$BL$196,58,FALSE)</f>
        <v>0</v>
      </c>
      <c r="J592" s="662">
        <f t="shared" si="33"/>
        <v>0</v>
      </c>
      <c r="K592" s="423">
        <f>VLOOKUP(B592,'[5]Salaries 2019 WF'!$B$4:$AA$188,26,FALSE)</f>
        <v>0</v>
      </c>
      <c r="L592" s="49"/>
      <c r="O592" s="655" t="str" cm="1">
        <f t="array" ref="O592">IFERROR(INDEX([6]Salaries!$P$2:$P$311,MATCH(1,(A592=[6]Salaries!$M$2:$M$311)*(F592=[6]Salaries!$O$2:$O$311),0)),"")</f>
        <v/>
      </c>
    </row>
    <row r="593" spans="1:15" hidden="1" x14ac:dyDescent="0.25">
      <c r="A593" s="197" t="s">
        <v>507</v>
      </c>
      <c r="B593" s="197" t="s">
        <v>743</v>
      </c>
      <c r="C593" s="262">
        <v>1</v>
      </c>
      <c r="D593" s="197"/>
      <c r="E593" s="197" t="s">
        <v>1368</v>
      </c>
      <c r="F593" s="203">
        <v>1</v>
      </c>
      <c r="G593" s="662"/>
      <c r="H593" s="667" t="str" cm="1">
        <f t="array" ref="H593">IFERROR(INDEX([4]Comparison!$G$3:$G$312,MATCH(B593&amp;F593,[4]Comparison!$B$3:$B$312&amp;[4]Comparison!$E$3:$E$312,0)),"")</f>
        <v/>
      </c>
      <c r="I593" s="662">
        <f>G593*VLOOKUP(B593,'3.2 Prices and Deflators'!$B$3:$BL$196,58,FALSE)</f>
        <v>0</v>
      </c>
      <c r="J593" s="662">
        <f t="shared" si="33"/>
        <v>0</v>
      </c>
      <c r="K593" s="423">
        <f>VLOOKUP(B593,'[5]Salaries 2019 WF'!$B$4:$AA$188,26,FALSE)</f>
        <v>0</v>
      </c>
      <c r="L593" s="49"/>
      <c r="O593" s="655" t="str" cm="1">
        <f t="array" ref="O593">IFERROR(INDEX([6]Salaries!$P$2:$P$311,MATCH(1,(A593=[6]Salaries!$M$2:$M$311)*(F593=[6]Salaries!$O$2:$O$311),0)),"")</f>
        <v/>
      </c>
    </row>
    <row r="594" spans="1:15" hidden="1" x14ac:dyDescent="0.25">
      <c r="A594" s="197" t="s">
        <v>507</v>
      </c>
      <c r="B594" s="197" t="s">
        <v>743</v>
      </c>
      <c r="C594" s="262">
        <v>2</v>
      </c>
      <c r="D594" s="197"/>
      <c r="E594" s="197" t="s">
        <v>1369</v>
      </c>
      <c r="F594" s="203">
        <v>2</v>
      </c>
      <c r="G594" s="662"/>
      <c r="H594" s="667" t="str" cm="1">
        <f t="array" ref="H594">IFERROR(INDEX([4]Comparison!$G$3:$G$312,MATCH(B594&amp;F594,[4]Comparison!$B$3:$B$312&amp;[4]Comparison!$E$3:$E$312,0)),"")</f>
        <v/>
      </c>
      <c r="I594" s="662">
        <f>G594*VLOOKUP(B594,'3.2 Prices and Deflators'!$B$3:$BL$196,58,FALSE)</f>
        <v>0</v>
      </c>
      <c r="J594" s="662">
        <f t="shared" si="33"/>
        <v>0</v>
      </c>
      <c r="K594" s="423">
        <f>VLOOKUP(B594,'[5]Salaries 2019 WF'!$B$4:$AA$188,26,FALSE)</f>
        <v>0</v>
      </c>
      <c r="L594" s="49"/>
      <c r="O594" s="655" t="str" cm="1">
        <f t="array" ref="O594">IFERROR(INDEX([6]Salaries!$P$2:$P$311,MATCH(1,(A594=[6]Salaries!$M$2:$M$311)*(F594=[6]Salaries!$O$2:$O$311),0)),"")</f>
        <v/>
      </c>
    </row>
    <row r="595" spans="1:15" hidden="1" x14ac:dyDescent="0.25">
      <c r="A595" s="197" t="s">
        <v>507</v>
      </c>
      <c r="B595" s="197" t="s">
        <v>743</v>
      </c>
      <c r="C595" s="262">
        <v>3</v>
      </c>
      <c r="D595" s="197"/>
      <c r="E595" s="197" t="s">
        <v>1370</v>
      </c>
      <c r="F595" s="203">
        <v>3</v>
      </c>
      <c r="G595" s="662"/>
      <c r="H595" s="667" t="str" cm="1">
        <f t="array" ref="H595">IFERROR(INDEX([4]Comparison!$G$3:$G$312,MATCH(B595&amp;F595,[4]Comparison!$B$3:$B$312&amp;[4]Comparison!$E$3:$E$312,0)),"")</f>
        <v/>
      </c>
      <c r="I595" s="662">
        <f>G595*VLOOKUP(B595,'3.2 Prices and Deflators'!$B$3:$BL$196,58,FALSE)</f>
        <v>0</v>
      </c>
      <c r="J595" s="662">
        <f t="shared" si="33"/>
        <v>0</v>
      </c>
      <c r="K595" s="423">
        <f>VLOOKUP(B595,'[5]Salaries 2019 WF'!$B$4:$AA$188,26,FALSE)</f>
        <v>0</v>
      </c>
      <c r="L595" s="49"/>
      <c r="O595" s="655" t="str" cm="1">
        <f t="array" ref="O595">IFERROR(INDEX([6]Salaries!$P$2:$P$311,MATCH(1,(A595=[6]Salaries!$M$2:$M$311)*(F595=[6]Salaries!$O$2:$O$311),0)),"")</f>
        <v/>
      </c>
    </row>
    <row r="596" spans="1:15" hidden="1" x14ac:dyDescent="0.25">
      <c r="A596" s="197" t="s">
        <v>507</v>
      </c>
      <c r="B596" s="197" t="s">
        <v>743</v>
      </c>
      <c r="C596" s="262">
        <v>4</v>
      </c>
      <c r="D596" s="197"/>
      <c r="E596" s="197" t="s">
        <v>1087</v>
      </c>
      <c r="F596" s="203">
        <v>4</v>
      </c>
      <c r="G596" s="662"/>
      <c r="H596" s="667" t="str" cm="1">
        <f t="array" ref="H596">IFERROR(INDEX([4]Comparison!$G$3:$G$312,MATCH(B596&amp;F596,[4]Comparison!$B$3:$B$312&amp;[4]Comparison!$E$3:$E$312,0)),"")</f>
        <v/>
      </c>
      <c r="I596" s="662">
        <f>G596*VLOOKUP(B596,'3.2 Prices and Deflators'!$B$3:$BL$196,58,FALSE)</f>
        <v>0</v>
      </c>
      <c r="J596" s="662">
        <f t="shared" si="33"/>
        <v>0</v>
      </c>
      <c r="K596" s="423">
        <f>VLOOKUP(B596,'[5]Salaries 2019 WF'!$B$4:$AA$188,26,FALSE)</f>
        <v>0</v>
      </c>
      <c r="L596" s="49"/>
      <c r="O596" s="655" t="str" cm="1">
        <f t="array" ref="O596">IFERROR(INDEX([6]Salaries!$P$2:$P$311,MATCH(1,(A596=[6]Salaries!$M$2:$M$311)*(F596=[6]Salaries!$O$2:$O$311),0)),"")</f>
        <v/>
      </c>
    </row>
    <row r="597" spans="1:15" hidden="1" x14ac:dyDescent="0.25">
      <c r="A597" s="197" t="s">
        <v>507</v>
      </c>
      <c r="B597" s="197" t="s">
        <v>743</v>
      </c>
      <c r="C597" s="262">
        <v>5</v>
      </c>
      <c r="D597" s="197"/>
      <c r="E597" s="197" t="s">
        <v>1371</v>
      </c>
      <c r="F597" s="203">
        <v>5</v>
      </c>
      <c r="G597" s="662"/>
      <c r="H597" s="667" t="str" cm="1">
        <f t="array" ref="H597">IFERROR(INDEX([4]Comparison!$G$3:$G$312,MATCH(B597&amp;F597,[4]Comparison!$B$3:$B$312&amp;[4]Comparison!$E$3:$E$312,0)),"")</f>
        <v/>
      </c>
      <c r="I597" s="662">
        <f>G597*VLOOKUP(B597,'3.2 Prices and Deflators'!$B$3:$BL$196,58,FALSE)</f>
        <v>0</v>
      </c>
      <c r="J597" s="662">
        <f t="shared" si="33"/>
        <v>0</v>
      </c>
      <c r="K597" s="423">
        <f>VLOOKUP(B597,'[5]Salaries 2019 WF'!$B$4:$AA$188,26,FALSE)</f>
        <v>0</v>
      </c>
      <c r="L597" s="49"/>
      <c r="O597" s="655" t="str" cm="1">
        <f t="array" ref="O597">IFERROR(INDEX([6]Salaries!$P$2:$P$311,MATCH(1,(A597=[6]Salaries!$M$2:$M$311)*(F597=[6]Salaries!$O$2:$O$311),0)),"")</f>
        <v/>
      </c>
    </row>
    <row r="598" spans="1:15" x14ac:dyDescent="0.25">
      <c r="A598" s="197" t="s">
        <v>508</v>
      </c>
      <c r="B598" s="197" t="s">
        <v>744</v>
      </c>
      <c r="C598" s="262">
        <v>1</v>
      </c>
      <c r="D598" s="197"/>
      <c r="E598" s="197" t="s">
        <v>1368</v>
      </c>
      <c r="F598" s="203">
        <v>1</v>
      </c>
      <c r="G598" s="662">
        <f t="shared" ref="G598:G607" si="34">H598/12</f>
        <v>189.49083333333331</v>
      </c>
      <c r="H598" s="667" cm="1">
        <f t="array" ref="H598">IFERROR(INDEX([4]Comparison!$G$3:$G$312,MATCH(B598&amp;F598,[4]Comparison!$B$3:$B$312&amp;[4]Comparison!$E$3:$E$312,0)),"")</f>
        <v>2273.89</v>
      </c>
      <c r="I598" s="662">
        <f>G598*VLOOKUP(B598,'3.2 Prices and Deflators'!$B$3:$BL$196,58,FALSE)</f>
        <v>436.41894025631535</v>
      </c>
      <c r="J598" s="662">
        <f t="shared" si="33"/>
        <v>5237.027283075784</v>
      </c>
      <c r="K598" s="423">
        <f>VLOOKUP(B598,'[5]Salaries 2019 WF'!$B$4:$AA$188,26,FALSE)</f>
        <v>1</v>
      </c>
      <c r="L598" s="49"/>
      <c r="O598" s="655" cm="1">
        <f t="array" ref="O598">IFERROR(INDEX([6]Salaries!$P$2:$P$311,MATCH(1,(A598=[6]Salaries!$M$2:$M$311)*(F598=[6]Salaries!$O$2:$O$311),0)),"")</f>
        <v>2273.89</v>
      </c>
    </row>
    <row r="599" spans="1:15" x14ac:dyDescent="0.25">
      <c r="A599" s="197" t="s">
        <v>508</v>
      </c>
      <c r="B599" s="197" t="s">
        <v>744</v>
      </c>
      <c r="C599" s="262">
        <v>2</v>
      </c>
      <c r="D599" s="197"/>
      <c r="E599" s="197" t="s">
        <v>1369</v>
      </c>
      <c r="F599" s="203">
        <v>2</v>
      </c>
      <c r="G599" s="662">
        <f t="shared" si="34"/>
        <v>247.08666666666667</v>
      </c>
      <c r="H599" s="667" cm="1">
        <f t="array" ref="H599">IFERROR(INDEX([4]Comparison!$G$3:$G$312,MATCH(B599&amp;F599,[4]Comparison!$B$3:$B$312&amp;[4]Comparison!$E$3:$E$312,0)),"")</f>
        <v>2965.04</v>
      </c>
      <c r="I599" s="662">
        <f>G599*VLOOKUP(B599,'3.2 Prices and Deflators'!$B$3:$BL$196,58,FALSE)</f>
        <v>569.06869488743325</v>
      </c>
      <c r="J599" s="662">
        <f t="shared" si="33"/>
        <v>6828.8243386491995</v>
      </c>
      <c r="K599" s="423">
        <f>VLOOKUP(B599,'[5]Salaries 2019 WF'!$B$4:$AA$188,26,FALSE)</f>
        <v>1</v>
      </c>
      <c r="L599" s="49"/>
      <c r="O599" s="655" cm="1">
        <f t="array" ref="O599">IFERROR(INDEX([6]Salaries!$P$2:$P$311,MATCH(1,(A599=[6]Salaries!$M$2:$M$311)*(F599=[6]Salaries!$O$2:$O$311),0)),"")</f>
        <v>2965.04</v>
      </c>
    </row>
    <row r="600" spans="1:15" x14ac:dyDescent="0.25">
      <c r="A600" s="197" t="s">
        <v>508</v>
      </c>
      <c r="B600" s="197" t="s">
        <v>744</v>
      </c>
      <c r="C600" s="262">
        <v>3</v>
      </c>
      <c r="D600" s="197"/>
      <c r="E600" s="197" t="s">
        <v>1370</v>
      </c>
      <c r="F600" s="203">
        <v>3</v>
      </c>
      <c r="G600" s="662">
        <f t="shared" si="34"/>
        <v>326.2091666666667</v>
      </c>
      <c r="H600" s="667" cm="1">
        <f t="array" ref="H600">IFERROR(INDEX([4]Comparison!$G$3:$G$312,MATCH(B600&amp;F600,[4]Comparison!$B$3:$B$312&amp;[4]Comparison!$E$3:$E$312,0)),"")</f>
        <v>3914.51</v>
      </c>
      <c r="I600" s="662">
        <f>G600*VLOOKUP(B600,'3.2 Prices and Deflators'!$B$3:$BL$196,58,FALSE)</f>
        <v>751.29681111344416</v>
      </c>
      <c r="J600" s="662">
        <f t="shared" si="33"/>
        <v>9015.56173336133</v>
      </c>
      <c r="K600" s="423">
        <f>VLOOKUP(B600,'[5]Salaries 2019 WF'!$B$4:$AA$188,26,FALSE)</f>
        <v>1</v>
      </c>
      <c r="L600" s="49"/>
      <c r="O600" s="655" cm="1">
        <f t="array" ref="O600">IFERROR(INDEX([6]Salaries!$P$2:$P$311,MATCH(1,(A600=[6]Salaries!$M$2:$M$311)*(F600=[6]Salaries!$O$2:$O$311),0)),"")</f>
        <v>3914.51</v>
      </c>
    </row>
    <row r="601" spans="1:15" x14ac:dyDescent="0.25">
      <c r="A601" s="197" t="s">
        <v>508</v>
      </c>
      <c r="B601" s="197" t="s">
        <v>744</v>
      </c>
      <c r="C601" s="262">
        <v>4</v>
      </c>
      <c r="D601" s="197"/>
      <c r="E601" s="197" t="s">
        <v>1087</v>
      </c>
      <c r="F601" s="203">
        <v>4</v>
      </c>
      <c r="G601" s="662">
        <f t="shared" si="34"/>
        <v>528.18083333333334</v>
      </c>
      <c r="H601" s="667" cm="1">
        <f t="array" ref="H601">IFERROR(INDEX([4]Comparison!$G$3:$G$312,MATCH(B601&amp;F601,[4]Comparison!$B$3:$B$312&amp;[4]Comparison!$E$3:$E$312,0)),"")</f>
        <v>6338.17</v>
      </c>
      <c r="I601" s="662">
        <f>G601*VLOOKUP(B601,'3.2 Prices and Deflators'!$B$3:$BL$196,58,FALSE)</f>
        <v>1216.4605300011744</v>
      </c>
      <c r="J601" s="662">
        <f t="shared" si="33"/>
        <v>14597.526360014093</v>
      </c>
      <c r="K601" s="423">
        <f>VLOOKUP(B601,'[5]Salaries 2019 WF'!$B$4:$AA$188,26,FALSE)</f>
        <v>1</v>
      </c>
      <c r="L601" s="49"/>
      <c r="O601" s="655" cm="1">
        <f t="array" ref="O601">IFERROR(INDEX([6]Salaries!$P$2:$P$311,MATCH(1,(A601=[6]Salaries!$M$2:$M$311)*(F601=[6]Salaries!$O$2:$O$311),0)),"")</f>
        <v>6338.17</v>
      </c>
    </row>
    <row r="602" spans="1:15" x14ac:dyDescent="0.25">
      <c r="A602" s="197" t="s">
        <v>508</v>
      </c>
      <c r="B602" s="197" t="s">
        <v>744</v>
      </c>
      <c r="C602" s="262">
        <v>5</v>
      </c>
      <c r="D602" s="197"/>
      <c r="E602" s="197" t="s">
        <v>1371</v>
      </c>
      <c r="F602" s="203">
        <v>5</v>
      </c>
      <c r="G602" s="662">
        <f t="shared" si="34"/>
        <v>792.85416666666663</v>
      </c>
      <c r="H602" s="667" cm="1">
        <f t="array" ref="H602">IFERROR(INDEX([4]Comparison!$G$3:$G$312,MATCH(B602&amp;F602,[4]Comparison!$B$3:$B$312&amp;[4]Comparison!$E$3:$E$312,0)),"")</f>
        <v>9514.25</v>
      </c>
      <c r="I602" s="662">
        <f>G602*VLOOKUP(B602,'3.2 Prices and Deflators'!$B$3:$BL$196,58,FALSE)</f>
        <v>1826.0333183811217</v>
      </c>
      <c r="J602" s="662">
        <f t="shared" si="33"/>
        <v>21912.399820573461</v>
      </c>
      <c r="K602" s="423">
        <f>VLOOKUP(B602,'[5]Salaries 2019 WF'!$B$4:$AA$188,26,FALSE)</f>
        <v>1</v>
      </c>
      <c r="L602" s="49"/>
      <c r="O602" s="655" cm="1">
        <f t="array" ref="O602">IFERROR(INDEX([6]Salaries!$P$2:$P$311,MATCH(1,(A602=[6]Salaries!$M$2:$M$311)*(F602=[6]Salaries!$O$2:$O$311),0)),"")</f>
        <v>9514.25</v>
      </c>
    </row>
    <row r="603" spans="1:15" x14ac:dyDescent="0.25">
      <c r="A603" s="197" t="s">
        <v>509</v>
      </c>
      <c r="B603" s="197" t="s">
        <v>745</v>
      </c>
      <c r="C603" s="262">
        <v>1</v>
      </c>
      <c r="D603" s="197"/>
      <c r="E603" s="197" t="s">
        <v>1368</v>
      </c>
      <c r="F603" s="203">
        <v>1</v>
      </c>
      <c r="G603" s="662">
        <f t="shared" si="34"/>
        <v>469.28166666666669</v>
      </c>
      <c r="H603" s="667" cm="1">
        <f t="array" ref="H603">IFERROR(INDEX([4]Comparison!$G$3:$G$312,MATCH(B603&amp;F603,[4]Comparison!$B$3:$B$312&amp;[4]Comparison!$E$3:$E$312,0)),"")</f>
        <v>5631.38</v>
      </c>
      <c r="I603" s="662">
        <f>G603*VLOOKUP(B603,'3.2 Prices and Deflators'!$B$3:$BL$196,58,FALSE)</f>
        <v>1063.8261519227951</v>
      </c>
      <c r="J603" s="662">
        <f t="shared" si="33"/>
        <v>12765.913823073541</v>
      </c>
      <c r="K603" s="423">
        <f>VLOOKUP(B603,'[5]Salaries 2019 WF'!$B$4:$AA$188,26,FALSE)</f>
        <v>1</v>
      </c>
      <c r="L603" s="49"/>
      <c r="O603" s="655" cm="1">
        <f t="array" ref="O603">IFERROR(INDEX([6]Salaries!$P$2:$P$311,MATCH(1,(A603=[6]Salaries!$M$2:$M$311)*(F603=[6]Salaries!$O$2:$O$311),0)),"")</f>
        <v>5631.38</v>
      </c>
    </row>
    <row r="604" spans="1:15" x14ac:dyDescent="0.25">
      <c r="A604" s="197" t="s">
        <v>509</v>
      </c>
      <c r="B604" s="197" t="s">
        <v>745</v>
      </c>
      <c r="C604" s="262">
        <v>2</v>
      </c>
      <c r="D604" s="197"/>
      <c r="E604" s="197" t="s">
        <v>1369</v>
      </c>
      <c r="F604" s="203">
        <v>2</v>
      </c>
      <c r="G604" s="662">
        <f t="shared" si="34"/>
        <v>611.92166666666674</v>
      </c>
      <c r="H604" s="667" cm="1">
        <f t="array" ref="H604">IFERROR(INDEX([4]Comparison!$G$3:$G$312,MATCH(B604&amp;F604,[4]Comparison!$B$3:$B$312&amp;[4]Comparison!$E$3:$E$312,0)),"")</f>
        <v>7343.06</v>
      </c>
      <c r="I604" s="662">
        <f>G604*VLOOKUP(B604,'3.2 Prices and Deflators'!$B$3:$BL$196,58,FALSE)</f>
        <v>1387.1802760847609</v>
      </c>
      <c r="J604" s="662">
        <f t="shared" si="33"/>
        <v>16646.163313017132</v>
      </c>
      <c r="K604" s="423">
        <f>VLOOKUP(B604,'[5]Salaries 2019 WF'!$B$4:$AA$188,26,FALSE)</f>
        <v>1</v>
      </c>
      <c r="L604" s="49"/>
      <c r="O604" s="655" cm="1">
        <f t="array" ref="O604">IFERROR(INDEX([6]Salaries!$P$2:$P$311,MATCH(1,(A604=[6]Salaries!$M$2:$M$311)*(F604=[6]Salaries!$O$2:$O$311),0)),"")</f>
        <v>7343.06</v>
      </c>
    </row>
    <row r="605" spans="1:15" x14ac:dyDescent="0.25">
      <c r="A605" s="197" t="s">
        <v>509</v>
      </c>
      <c r="B605" s="197" t="s">
        <v>745</v>
      </c>
      <c r="C605" s="262">
        <v>3</v>
      </c>
      <c r="D605" s="197"/>
      <c r="E605" s="197" t="s">
        <v>1370</v>
      </c>
      <c r="F605" s="203">
        <v>3</v>
      </c>
      <c r="G605" s="662">
        <f t="shared" si="34"/>
        <v>807.87249999999995</v>
      </c>
      <c r="H605" s="667" cm="1">
        <f t="array" ref="H605">IFERROR(INDEX([4]Comparison!$G$3:$G$312,MATCH(B605&amp;F605,[4]Comparison!$B$3:$B$312&amp;[4]Comparison!$E$3:$E$312,0)),"")</f>
        <v>9694.4699999999993</v>
      </c>
      <c r="I605" s="662">
        <f>G605*VLOOKUP(B605,'3.2 Prices and Deflators'!$B$3:$BL$196,58,FALSE)</f>
        <v>1831.3860394842791</v>
      </c>
      <c r="J605" s="662">
        <f t="shared" si="33"/>
        <v>21976.632473811347</v>
      </c>
      <c r="K605" s="423">
        <f>VLOOKUP(B605,'[5]Salaries 2019 WF'!$B$4:$AA$188,26,FALSE)</f>
        <v>1</v>
      </c>
      <c r="L605" s="49"/>
      <c r="O605" s="655" cm="1">
        <f t="array" ref="O605">IFERROR(INDEX([6]Salaries!$P$2:$P$311,MATCH(1,(A605=[6]Salaries!$M$2:$M$311)*(F605=[6]Salaries!$O$2:$O$311),0)),"")</f>
        <v>9694.4699999999993</v>
      </c>
    </row>
    <row r="606" spans="1:15" x14ac:dyDescent="0.25">
      <c r="A606" s="197" t="s">
        <v>509</v>
      </c>
      <c r="B606" s="197" t="s">
        <v>745</v>
      </c>
      <c r="C606" s="262">
        <v>4</v>
      </c>
      <c r="D606" s="197"/>
      <c r="E606" s="197" t="s">
        <v>1087</v>
      </c>
      <c r="F606" s="203">
        <v>4</v>
      </c>
      <c r="G606" s="662">
        <f t="shared" si="34"/>
        <v>1308.0641666666668</v>
      </c>
      <c r="H606" s="667" cm="1">
        <f t="array" ref="H606">IFERROR(INDEX([4]Comparison!$G$3:$G$312,MATCH(B606&amp;F606,[4]Comparison!$B$3:$B$312&amp;[4]Comparison!$E$3:$E$312,0)),"")</f>
        <v>15696.77</v>
      </c>
      <c r="I606" s="662">
        <f>G606*VLOOKUP(B606,'3.2 Prices and Deflators'!$B$3:$BL$196,58,FALSE)</f>
        <v>2965.2828306236083</v>
      </c>
      <c r="J606" s="662">
        <f t="shared" si="33"/>
        <v>35583.393967483302</v>
      </c>
      <c r="K606" s="423">
        <f>VLOOKUP(B606,'[5]Salaries 2019 WF'!$B$4:$AA$188,26,FALSE)</f>
        <v>1</v>
      </c>
      <c r="L606" s="49"/>
      <c r="O606" s="655" cm="1">
        <f t="array" ref="O606">IFERROR(INDEX([6]Salaries!$P$2:$P$311,MATCH(1,(A606=[6]Salaries!$M$2:$M$311)*(F606=[6]Salaries!$O$2:$O$311),0)),"")</f>
        <v>15696.77</v>
      </c>
    </row>
    <row r="607" spans="1:15" x14ac:dyDescent="0.25">
      <c r="A607" s="197" t="s">
        <v>509</v>
      </c>
      <c r="B607" s="197" t="s">
        <v>745</v>
      </c>
      <c r="C607" s="262">
        <v>5</v>
      </c>
      <c r="D607" s="197"/>
      <c r="E607" s="197" t="s">
        <v>1371</v>
      </c>
      <c r="F607" s="203">
        <v>5</v>
      </c>
      <c r="G607" s="662">
        <f t="shared" si="34"/>
        <v>1963.5391666666667</v>
      </c>
      <c r="H607" s="667" cm="1">
        <f t="array" ref="H607">IFERROR(INDEX([4]Comparison!$G$3:$G$312,MATCH(B607&amp;F607,[4]Comparison!$B$3:$B$312&amp;[4]Comparison!$E$3:$E$312,0)),"")</f>
        <v>23562.47</v>
      </c>
      <c r="I607" s="662">
        <f>G607*VLOOKUP(B607,'3.2 Prices and Deflators'!$B$3:$BL$196,58,FALSE)</f>
        <v>4451.1952292149181</v>
      </c>
      <c r="J607" s="662">
        <f t="shared" si="33"/>
        <v>53414.342750579017</v>
      </c>
      <c r="K607" s="423">
        <f>VLOOKUP(B607,'[5]Salaries 2019 WF'!$B$4:$AA$188,26,FALSE)</f>
        <v>1</v>
      </c>
      <c r="L607" s="49"/>
      <c r="O607" s="655" cm="1">
        <f t="array" ref="O607">IFERROR(INDEX([6]Salaries!$P$2:$P$311,MATCH(1,(A607=[6]Salaries!$M$2:$M$311)*(F607=[6]Salaries!$O$2:$O$311),0)),"")</f>
        <v>23562.47</v>
      </c>
    </row>
    <row r="608" spans="1:15" hidden="1" x14ac:dyDescent="0.25">
      <c r="A608" s="197" t="s">
        <v>1360</v>
      </c>
      <c r="B608" s="197" t="s">
        <v>792</v>
      </c>
      <c r="C608" s="262">
        <v>1</v>
      </c>
      <c r="D608" s="197"/>
      <c r="E608" s="197" t="s">
        <v>1368</v>
      </c>
      <c r="F608" s="203">
        <v>1</v>
      </c>
      <c r="G608" s="662"/>
      <c r="H608" s="667" t="str" cm="1">
        <f t="array" ref="H608">IFERROR(INDEX([4]Comparison!$G$3:$G$312,MATCH(B608&amp;F608,[4]Comparison!$B$3:$B$312&amp;[4]Comparison!$E$3:$E$312,0)),"")</f>
        <v/>
      </c>
      <c r="I608" s="662">
        <f>G608*VLOOKUP(B608,'3.2 Prices and Deflators'!$B$3:$BL$196,58,FALSE)</f>
        <v>0</v>
      </c>
      <c r="J608" s="662">
        <f t="shared" si="33"/>
        <v>0</v>
      </c>
      <c r="K608" s="423">
        <f>VLOOKUP(B608,'[5]Salaries 2019 WF'!$B$4:$AA$188,26,FALSE)</f>
        <v>0</v>
      </c>
      <c r="L608" s="49"/>
      <c r="O608" s="655" t="str" cm="1">
        <f t="array" ref="O608">IFERROR(INDEX([6]Salaries!$P$2:$P$311,MATCH(1,(A608=[6]Salaries!$M$2:$M$311)*(F608=[6]Salaries!$O$2:$O$311),0)),"")</f>
        <v/>
      </c>
    </row>
    <row r="609" spans="1:15" hidden="1" x14ac:dyDescent="0.25">
      <c r="A609" s="197" t="s">
        <v>1360</v>
      </c>
      <c r="B609" s="197" t="s">
        <v>792</v>
      </c>
      <c r="C609" s="262">
        <v>2</v>
      </c>
      <c r="D609" s="197"/>
      <c r="E609" s="197" t="s">
        <v>1369</v>
      </c>
      <c r="F609" s="203">
        <v>2</v>
      </c>
      <c r="G609" s="662"/>
      <c r="H609" s="667" t="str" cm="1">
        <f t="array" ref="H609">IFERROR(INDEX([4]Comparison!$G$3:$G$312,MATCH(B609&amp;F609,[4]Comparison!$B$3:$B$312&amp;[4]Comparison!$E$3:$E$312,0)),"")</f>
        <v/>
      </c>
      <c r="I609" s="662">
        <f>G609*VLOOKUP(B609,'3.2 Prices and Deflators'!$B$3:$BL$196,58,FALSE)</f>
        <v>0</v>
      </c>
      <c r="J609" s="662">
        <f t="shared" si="33"/>
        <v>0</v>
      </c>
      <c r="K609" s="423">
        <f>VLOOKUP(B609,'[5]Salaries 2019 WF'!$B$4:$AA$188,26,FALSE)</f>
        <v>0</v>
      </c>
      <c r="L609" s="49"/>
      <c r="O609" s="655" t="str" cm="1">
        <f t="array" ref="O609">IFERROR(INDEX([6]Salaries!$P$2:$P$311,MATCH(1,(A609=[6]Salaries!$M$2:$M$311)*(F609=[6]Salaries!$O$2:$O$311),0)),"")</f>
        <v/>
      </c>
    </row>
    <row r="610" spans="1:15" hidden="1" x14ac:dyDescent="0.25">
      <c r="A610" s="197" t="s">
        <v>1360</v>
      </c>
      <c r="B610" s="197" t="s">
        <v>792</v>
      </c>
      <c r="C610" s="262">
        <v>3</v>
      </c>
      <c r="D610" s="197"/>
      <c r="E610" s="197" t="s">
        <v>1370</v>
      </c>
      <c r="F610" s="203">
        <v>3</v>
      </c>
      <c r="G610" s="662"/>
      <c r="H610" s="667" t="str" cm="1">
        <f t="array" ref="H610">IFERROR(INDEX([4]Comparison!$G$3:$G$312,MATCH(B610&amp;F610,[4]Comparison!$B$3:$B$312&amp;[4]Comparison!$E$3:$E$312,0)),"")</f>
        <v/>
      </c>
      <c r="I610" s="662">
        <f>G610*VLOOKUP(B610,'3.2 Prices and Deflators'!$B$3:$BL$196,58,FALSE)</f>
        <v>0</v>
      </c>
      <c r="J610" s="662">
        <f t="shared" si="33"/>
        <v>0</v>
      </c>
      <c r="K610" s="423">
        <f>VLOOKUP(B610,'[5]Salaries 2019 WF'!$B$4:$AA$188,26,FALSE)</f>
        <v>0</v>
      </c>
      <c r="L610" s="49"/>
      <c r="O610" s="655" t="str" cm="1">
        <f t="array" ref="O610">IFERROR(INDEX([6]Salaries!$P$2:$P$311,MATCH(1,(A610=[6]Salaries!$M$2:$M$311)*(F610=[6]Salaries!$O$2:$O$311),0)),"")</f>
        <v/>
      </c>
    </row>
    <row r="611" spans="1:15" hidden="1" x14ac:dyDescent="0.25">
      <c r="A611" s="197" t="s">
        <v>1360</v>
      </c>
      <c r="B611" s="197" t="s">
        <v>792</v>
      </c>
      <c r="C611" s="262">
        <v>4</v>
      </c>
      <c r="D611" s="197"/>
      <c r="E611" s="197" t="s">
        <v>1087</v>
      </c>
      <c r="F611" s="203">
        <v>4</v>
      </c>
      <c r="G611" s="662"/>
      <c r="H611" s="667" t="str" cm="1">
        <f t="array" ref="H611">IFERROR(INDEX([4]Comparison!$G$3:$G$312,MATCH(B611&amp;F611,[4]Comparison!$B$3:$B$312&amp;[4]Comparison!$E$3:$E$312,0)),"")</f>
        <v/>
      </c>
      <c r="I611" s="662">
        <f>G611*VLOOKUP(B611,'3.2 Prices and Deflators'!$B$3:$BL$196,58,FALSE)</f>
        <v>0</v>
      </c>
      <c r="J611" s="662">
        <f t="shared" si="33"/>
        <v>0</v>
      </c>
      <c r="K611" s="423">
        <f>VLOOKUP(B611,'[5]Salaries 2019 WF'!$B$4:$AA$188,26,FALSE)</f>
        <v>0</v>
      </c>
      <c r="L611" s="49"/>
      <c r="O611" s="655" t="str" cm="1">
        <f t="array" ref="O611">IFERROR(INDEX([6]Salaries!$P$2:$P$311,MATCH(1,(A611=[6]Salaries!$M$2:$M$311)*(F611=[6]Salaries!$O$2:$O$311),0)),"")</f>
        <v/>
      </c>
    </row>
    <row r="612" spans="1:15" hidden="1" x14ac:dyDescent="0.25">
      <c r="A612" s="197" t="s">
        <v>1360</v>
      </c>
      <c r="B612" s="197" t="s">
        <v>792</v>
      </c>
      <c r="C612" s="262">
        <v>5</v>
      </c>
      <c r="D612" s="197"/>
      <c r="E612" s="197" t="s">
        <v>1371</v>
      </c>
      <c r="F612" s="203">
        <v>5</v>
      </c>
      <c r="G612" s="662"/>
      <c r="H612" s="667" t="str" cm="1">
        <f t="array" ref="H612">IFERROR(INDEX([4]Comparison!$G$3:$G$312,MATCH(B612&amp;F612,[4]Comparison!$B$3:$B$312&amp;[4]Comparison!$E$3:$E$312,0)),"")</f>
        <v/>
      </c>
      <c r="I612" s="662">
        <f>G612*VLOOKUP(B612,'3.2 Prices and Deflators'!$B$3:$BL$196,58,FALSE)</f>
        <v>0</v>
      </c>
      <c r="J612" s="662">
        <f t="shared" si="33"/>
        <v>0</v>
      </c>
      <c r="K612" s="423">
        <f>VLOOKUP(B612,'[5]Salaries 2019 WF'!$B$4:$AA$188,26,FALSE)</f>
        <v>0</v>
      </c>
      <c r="L612" s="49"/>
      <c r="O612" s="655" t="str" cm="1">
        <f t="array" ref="O612">IFERROR(INDEX([6]Salaries!$P$2:$P$311,MATCH(1,(A612=[6]Salaries!$M$2:$M$311)*(F612=[6]Salaries!$O$2:$O$311),0)),"")</f>
        <v/>
      </c>
    </row>
    <row r="613" spans="1:15" hidden="1" x14ac:dyDescent="0.25">
      <c r="A613" s="197" t="s">
        <v>511</v>
      </c>
      <c r="B613" s="197" t="s">
        <v>747</v>
      </c>
      <c r="C613" s="262">
        <v>1</v>
      </c>
      <c r="D613" s="197"/>
      <c r="E613" s="197" t="s">
        <v>1368</v>
      </c>
      <c r="F613" s="203">
        <v>1</v>
      </c>
      <c r="G613" s="662"/>
      <c r="H613" s="667" t="str" cm="1">
        <f t="array" ref="H613">IFERROR(INDEX([4]Comparison!$G$3:$G$312,MATCH(B613&amp;F613,[4]Comparison!$B$3:$B$312&amp;[4]Comparison!$E$3:$E$312,0)),"")</f>
        <v/>
      </c>
      <c r="I613" s="662">
        <f>G613*VLOOKUP(B613,'3.2 Prices and Deflators'!$B$3:$BL$196,58,FALSE)</f>
        <v>0</v>
      </c>
      <c r="J613" s="662">
        <f t="shared" si="33"/>
        <v>0</v>
      </c>
      <c r="K613" s="423">
        <f>VLOOKUP(B613,'[5]Salaries 2019 WF'!$B$4:$AA$188,26,FALSE)</f>
        <v>0</v>
      </c>
      <c r="L613" s="49"/>
      <c r="O613" s="655" t="str" cm="1">
        <f t="array" ref="O613">IFERROR(INDEX([6]Salaries!$P$2:$P$311,MATCH(1,(A613=[6]Salaries!$M$2:$M$311)*(F613=[6]Salaries!$O$2:$O$311),0)),"")</f>
        <v/>
      </c>
    </row>
    <row r="614" spans="1:15" hidden="1" x14ac:dyDescent="0.25">
      <c r="A614" s="197" t="s">
        <v>511</v>
      </c>
      <c r="B614" s="197" t="s">
        <v>747</v>
      </c>
      <c r="C614" s="262">
        <v>2</v>
      </c>
      <c r="D614" s="197"/>
      <c r="E614" s="197" t="s">
        <v>1369</v>
      </c>
      <c r="F614" s="203">
        <v>2</v>
      </c>
      <c r="G614" s="662"/>
      <c r="H614" s="667" t="str" cm="1">
        <f t="array" ref="H614">IFERROR(INDEX([4]Comparison!$G$3:$G$312,MATCH(B614&amp;F614,[4]Comparison!$B$3:$B$312&amp;[4]Comparison!$E$3:$E$312,0)),"")</f>
        <v/>
      </c>
      <c r="I614" s="662">
        <f>G614*VLOOKUP(B614,'3.2 Prices and Deflators'!$B$3:$BL$196,58,FALSE)</f>
        <v>0</v>
      </c>
      <c r="J614" s="662">
        <f t="shared" si="33"/>
        <v>0</v>
      </c>
      <c r="K614" s="423">
        <f>VLOOKUP(B614,'[5]Salaries 2019 WF'!$B$4:$AA$188,26,FALSE)</f>
        <v>0</v>
      </c>
      <c r="L614" s="49"/>
      <c r="O614" s="655" t="str" cm="1">
        <f t="array" ref="O614">IFERROR(INDEX([6]Salaries!$P$2:$P$311,MATCH(1,(A614=[6]Salaries!$M$2:$M$311)*(F614=[6]Salaries!$O$2:$O$311),0)),"")</f>
        <v/>
      </c>
    </row>
    <row r="615" spans="1:15" hidden="1" x14ac:dyDescent="0.25">
      <c r="A615" s="197" t="s">
        <v>511</v>
      </c>
      <c r="B615" s="197" t="s">
        <v>747</v>
      </c>
      <c r="C615" s="262">
        <v>3</v>
      </c>
      <c r="D615" s="197"/>
      <c r="E615" s="197" t="s">
        <v>1370</v>
      </c>
      <c r="F615" s="203">
        <v>3</v>
      </c>
      <c r="G615" s="662"/>
      <c r="H615" s="667" t="str" cm="1">
        <f t="array" ref="H615">IFERROR(INDEX([4]Comparison!$G$3:$G$312,MATCH(B615&amp;F615,[4]Comparison!$B$3:$B$312&amp;[4]Comparison!$E$3:$E$312,0)),"")</f>
        <v/>
      </c>
      <c r="I615" s="662">
        <f>G615*VLOOKUP(B615,'3.2 Prices and Deflators'!$B$3:$BL$196,58,FALSE)</f>
        <v>0</v>
      </c>
      <c r="J615" s="662">
        <f t="shared" si="33"/>
        <v>0</v>
      </c>
      <c r="K615" s="423">
        <f>VLOOKUP(B615,'[5]Salaries 2019 WF'!$B$4:$AA$188,26,FALSE)</f>
        <v>0</v>
      </c>
      <c r="L615" s="49"/>
      <c r="O615" s="655" t="str" cm="1">
        <f t="array" ref="O615">IFERROR(INDEX([6]Salaries!$P$2:$P$311,MATCH(1,(A615=[6]Salaries!$M$2:$M$311)*(F615=[6]Salaries!$O$2:$O$311),0)),"")</f>
        <v/>
      </c>
    </row>
    <row r="616" spans="1:15" hidden="1" x14ac:dyDescent="0.25">
      <c r="A616" s="197" t="s">
        <v>511</v>
      </c>
      <c r="B616" s="197" t="s">
        <v>747</v>
      </c>
      <c r="C616" s="262">
        <v>4</v>
      </c>
      <c r="D616" s="197"/>
      <c r="E616" s="197" t="s">
        <v>1087</v>
      </c>
      <c r="F616" s="203">
        <v>4</v>
      </c>
      <c r="G616" s="662"/>
      <c r="H616" s="667" t="str" cm="1">
        <f t="array" ref="H616">IFERROR(INDEX([4]Comparison!$G$3:$G$312,MATCH(B616&amp;F616,[4]Comparison!$B$3:$B$312&amp;[4]Comparison!$E$3:$E$312,0)),"")</f>
        <v/>
      </c>
      <c r="I616" s="662">
        <f>G616*VLOOKUP(B616,'3.2 Prices and Deflators'!$B$3:$BL$196,58,FALSE)</f>
        <v>0</v>
      </c>
      <c r="J616" s="662">
        <f t="shared" si="33"/>
        <v>0</v>
      </c>
      <c r="K616" s="423">
        <f>VLOOKUP(B616,'[5]Salaries 2019 WF'!$B$4:$AA$188,26,FALSE)</f>
        <v>0</v>
      </c>
      <c r="L616" s="49"/>
      <c r="O616" s="655" t="str" cm="1">
        <f t="array" ref="O616">IFERROR(INDEX([6]Salaries!$P$2:$P$311,MATCH(1,(A616=[6]Salaries!$M$2:$M$311)*(F616=[6]Salaries!$O$2:$O$311),0)),"")</f>
        <v/>
      </c>
    </row>
    <row r="617" spans="1:15" hidden="1" x14ac:dyDescent="0.25">
      <c r="A617" s="197" t="s">
        <v>511</v>
      </c>
      <c r="B617" s="197" t="s">
        <v>747</v>
      </c>
      <c r="C617" s="262">
        <v>5</v>
      </c>
      <c r="D617" s="197"/>
      <c r="E617" s="197" t="s">
        <v>1371</v>
      </c>
      <c r="F617" s="203">
        <v>5</v>
      </c>
      <c r="G617" s="662"/>
      <c r="H617" s="667" t="str" cm="1">
        <f t="array" ref="H617">IFERROR(INDEX([4]Comparison!$G$3:$G$312,MATCH(B617&amp;F617,[4]Comparison!$B$3:$B$312&amp;[4]Comparison!$E$3:$E$312,0)),"")</f>
        <v/>
      </c>
      <c r="I617" s="662">
        <f>G617*VLOOKUP(B617,'3.2 Prices and Deflators'!$B$3:$BL$196,58,FALSE)</f>
        <v>0</v>
      </c>
      <c r="J617" s="662">
        <f t="shared" si="33"/>
        <v>0</v>
      </c>
      <c r="K617" s="423">
        <f>VLOOKUP(B617,'[5]Salaries 2019 WF'!$B$4:$AA$188,26,FALSE)</f>
        <v>0</v>
      </c>
      <c r="L617" s="49"/>
      <c r="O617" s="655" t="str" cm="1">
        <f t="array" ref="O617">IFERROR(INDEX([6]Salaries!$P$2:$P$311,MATCH(1,(A617=[6]Salaries!$M$2:$M$311)*(F617=[6]Salaries!$O$2:$O$311),0)),"")</f>
        <v/>
      </c>
    </row>
    <row r="618" spans="1:15" hidden="1" x14ac:dyDescent="0.25">
      <c r="A618" s="197" t="s">
        <v>512</v>
      </c>
      <c r="B618" s="197" t="s">
        <v>748</v>
      </c>
      <c r="C618" s="262">
        <v>1</v>
      </c>
      <c r="D618" s="197"/>
      <c r="E618" s="197" t="s">
        <v>1368</v>
      </c>
      <c r="F618" s="203">
        <v>1</v>
      </c>
      <c r="G618" s="662"/>
      <c r="H618" s="667" t="str" cm="1">
        <f t="array" ref="H618">IFERROR(INDEX([4]Comparison!$G$3:$G$312,MATCH(B618&amp;F618,[4]Comparison!$B$3:$B$312&amp;[4]Comparison!$E$3:$E$312,0)),"")</f>
        <v/>
      </c>
      <c r="I618" s="662">
        <f>G618*VLOOKUP(B618,'3.2 Prices and Deflators'!$B$3:$BL$196,58,FALSE)</f>
        <v>0</v>
      </c>
      <c r="J618" s="662">
        <f t="shared" si="33"/>
        <v>0</v>
      </c>
      <c r="K618" s="423">
        <f>VLOOKUP(B618,'[5]Salaries 2019 WF'!$B$4:$AA$188,26,FALSE)</f>
        <v>0</v>
      </c>
      <c r="L618" s="49"/>
      <c r="O618" s="655" t="str" cm="1">
        <f t="array" ref="O618">IFERROR(INDEX([6]Salaries!$P$2:$P$311,MATCH(1,(A618=[6]Salaries!$M$2:$M$311)*(F618=[6]Salaries!$O$2:$O$311),0)),"")</f>
        <v/>
      </c>
    </row>
    <row r="619" spans="1:15" hidden="1" x14ac:dyDescent="0.25">
      <c r="A619" s="197" t="s">
        <v>512</v>
      </c>
      <c r="B619" s="197" t="s">
        <v>748</v>
      </c>
      <c r="C619" s="262">
        <v>2</v>
      </c>
      <c r="D619" s="197"/>
      <c r="E619" s="197" t="s">
        <v>1369</v>
      </c>
      <c r="F619" s="203">
        <v>2</v>
      </c>
      <c r="G619" s="662"/>
      <c r="H619" s="667" t="str" cm="1">
        <f t="array" ref="H619">IFERROR(INDEX([4]Comparison!$G$3:$G$312,MATCH(B619&amp;F619,[4]Comparison!$B$3:$B$312&amp;[4]Comparison!$E$3:$E$312,0)),"")</f>
        <v/>
      </c>
      <c r="I619" s="662">
        <f>G619*VLOOKUP(B619,'3.2 Prices and Deflators'!$B$3:$BL$196,58,FALSE)</f>
        <v>0</v>
      </c>
      <c r="J619" s="662">
        <f t="shared" si="33"/>
        <v>0</v>
      </c>
      <c r="K619" s="423">
        <f>VLOOKUP(B619,'[5]Salaries 2019 WF'!$B$4:$AA$188,26,FALSE)</f>
        <v>0</v>
      </c>
      <c r="L619" s="49"/>
      <c r="O619" s="655" t="str" cm="1">
        <f t="array" ref="O619">IFERROR(INDEX([6]Salaries!$P$2:$P$311,MATCH(1,(A619=[6]Salaries!$M$2:$M$311)*(F619=[6]Salaries!$O$2:$O$311),0)),"")</f>
        <v/>
      </c>
    </row>
    <row r="620" spans="1:15" hidden="1" x14ac:dyDescent="0.25">
      <c r="A620" s="197" t="s">
        <v>512</v>
      </c>
      <c r="B620" s="197" t="s">
        <v>748</v>
      </c>
      <c r="C620" s="262">
        <v>3</v>
      </c>
      <c r="D620" s="197"/>
      <c r="E620" s="197" t="s">
        <v>1370</v>
      </c>
      <c r="F620" s="203">
        <v>3</v>
      </c>
      <c r="G620" s="662"/>
      <c r="H620" s="667" t="str" cm="1">
        <f t="array" ref="H620">IFERROR(INDEX([4]Comparison!$G$3:$G$312,MATCH(B620&amp;F620,[4]Comparison!$B$3:$B$312&amp;[4]Comparison!$E$3:$E$312,0)),"")</f>
        <v/>
      </c>
      <c r="I620" s="662">
        <f>G620*VLOOKUP(B620,'3.2 Prices and Deflators'!$B$3:$BL$196,58,FALSE)</f>
        <v>0</v>
      </c>
      <c r="J620" s="662">
        <f t="shared" si="33"/>
        <v>0</v>
      </c>
      <c r="K620" s="423">
        <f>VLOOKUP(B620,'[5]Salaries 2019 WF'!$B$4:$AA$188,26,FALSE)</f>
        <v>0</v>
      </c>
      <c r="L620" s="49"/>
      <c r="O620" s="655" t="str" cm="1">
        <f t="array" ref="O620">IFERROR(INDEX([6]Salaries!$P$2:$P$311,MATCH(1,(A620=[6]Salaries!$M$2:$M$311)*(F620=[6]Salaries!$O$2:$O$311),0)),"")</f>
        <v/>
      </c>
    </row>
    <row r="621" spans="1:15" hidden="1" x14ac:dyDescent="0.25">
      <c r="A621" s="197" t="s">
        <v>512</v>
      </c>
      <c r="B621" s="197" t="s">
        <v>748</v>
      </c>
      <c r="C621" s="262">
        <v>4</v>
      </c>
      <c r="D621" s="197"/>
      <c r="E621" s="197" t="s">
        <v>1087</v>
      </c>
      <c r="F621" s="203">
        <v>4</v>
      </c>
      <c r="G621" s="662"/>
      <c r="H621" s="667" t="str" cm="1">
        <f t="array" ref="H621">IFERROR(INDEX([4]Comparison!$G$3:$G$312,MATCH(B621&amp;F621,[4]Comparison!$B$3:$B$312&amp;[4]Comparison!$E$3:$E$312,0)),"")</f>
        <v/>
      </c>
      <c r="I621" s="662">
        <f>G621*VLOOKUP(B621,'3.2 Prices and Deflators'!$B$3:$BL$196,58,FALSE)</f>
        <v>0</v>
      </c>
      <c r="J621" s="662">
        <f t="shared" si="33"/>
        <v>0</v>
      </c>
      <c r="K621" s="423">
        <f>VLOOKUP(B621,'[5]Salaries 2019 WF'!$B$4:$AA$188,26,FALSE)</f>
        <v>0</v>
      </c>
      <c r="L621" s="49"/>
      <c r="O621" s="655" t="str" cm="1">
        <f t="array" ref="O621">IFERROR(INDEX([6]Salaries!$P$2:$P$311,MATCH(1,(A621=[6]Salaries!$M$2:$M$311)*(F621=[6]Salaries!$O$2:$O$311),0)),"")</f>
        <v/>
      </c>
    </row>
    <row r="622" spans="1:15" hidden="1" x14ac:dyDescent="0.25">
      <c r="A622" s="197" t="s">
        <v>512</v>
      </c>
      <c r="B622" s="197" t="s">
        <v>748</v>
      </c>
      <c r="C622" s="262">
        <v>5</v>
      </c>
      <c r="D622" s="197"/>
      <c r="E622" s="197" t="s">
        <v>1371</v>
      </c>
      <c r="F622" s="203">
        <v>5</v>
      </c>
      <c r="G622" s="662"/>
      <c r="H622" s="667" t="str" cm="1">
        <f t="array" ref="H622">IFERROR(INDEX([4]Comparison!$G$3:$G$312,MATCH(B622&amp;F622,[4]Comparison!$B$3:$B$312&amp;[4]Comparison!$E$3:$E$312,0)),"")</f>
        <v/>
      </c>
      <c r="I622" s="662">
        <f>G622*VLOOKUP(B622,'3.2 Prices and Deflators'!$B$3:$BL$196,58,FALSE)</f>
        <v>0</v>
      </c>
      <c r="J622" s="662">
        <f t="shared" si="33"/>
        <v>0</v>
      </c>
      <c r="K622" s="423">
        <f>VLOOKUP(B622,'[5]Salaries 2019 WF'!$B$4:$AA$188,26,FALSE)</f>
        <v>0</v>
      </c>
      <c r="L622" s="49"/>
      <c r="O622" s="655" t="str" cm="1">
        <f t="array" ref="O622">IFERROR(INDEX([6]Salaries!$P$2:$P$311,MATCH(1,(A622=[6]Salaries!$M$2:$M$311)*(F622=[6]Salaries!$O$2:$O$311),0)),"")</f>
        <v/>
      </c>
    </row>
    <row r="623" spans="1:15" x14ac:dyDescent="0.25">
      <c r="A623" s="197" t="s">
        <v>513</v>
      </c>
      <c r="B623" s="197" t="s">
        <v>749</v>
      </c>
      <c r="C623" s="262">
        <v>1</v>
      </c>
      <c r="D623" s="197"/>
      <c r="E623" s="197" t="s">
        <v>1368</v>
      </c>
      <c r="F623" s="203">
        <v>1</v>
      </c>
      <c r="G623" s="662">
        <f t="shared" ref="G623:G627" si="35">H623/12</f>
        <v>388.80333333333334</v>
      </c>
      <c r="H623" s="667" cm="1">
        <f t="array" ref="H623">IFERROR(INDEX([4]Comparison!$G$3:$G$312,MATCH(B623&amp;F623,[4]Comparison!$B$3:$B$312&amp;[4]Comparison!$E$3:$E$312,0)),"")</f>
        <v>4665.6400000000003</v>
      </c>
      <c r="I623" s="662">
        <f>G623*VLOOKUP(B623,'3.2 Prices and Deflators'!$B$3:$BL$196,58,FALSE)</f>
        <v>1624.1396532971808</v>
      </c>
      <c r="J623" s="662">
        <f t="shared" si="33"/>
        <v>19489.675839566167</v>
      </c>
      <c r="K623" s="423">
        <f>VLOOKUP(B623,'[5]Salaries 2019 WF'!$B$4:$AA$188,26,FALSE)</f>
        <v>1</v>
      </c>
      <c r="L623" s="49"/>
      <c r="O623" s="655" cm="1">
        <f t="array" ref="O623">IFERROR(INDEX([6]Salaries!$P$2:$P$311,MATCH(1,(A623=[6]Salaries!$M$2:$M$311)*(F623=[6]Salaries!$O$2:$O$311),0)),"")</f>
        <v>4665.6400000000003</v>
      </c>
    </row>
    <row r="624" spans="1:15" x14ac:dyDescent="0.25">
      <c r="A624" s="197" t="s">
        <v>513</v>
      </c>
      <c r="B624" s="197" t="s">
        <v>749</v>
      </c>
      <c r="C624" s="262">
        <v>2</v>
      </c>
      <c r="D624" s="197"/>
      <c r="E624" s="197" t="s">
        <v>1369</v>
      </c>
      <c r="F624" s="203">
        <v>2</v>
      </c>
      <c r="G624" s="662">
        <f t="shared" si="35"/>
        <v>506.98083333333335</v>
      </c>
      <c r="H624" s="667" cm="1">
        <f t="array" ref="H624">IFERROR(INDEX([4]Comparison!$G$3:$G$312,MATCH(B624&amp;F624,[4]Comparison!$B$3:$B$312&amp;[4]Comparison!$E$3:$E$312,0)),"")</f>
        <v>6083.77</v>
      </c>
      <c r="I624" s="662">
        <f>G624*VLOOKUP(B624,'3.2 Prices and Deflators'!$B$3:$BL$196,58,FALSE)</f>
        <v>2117.7999371018313</v>
      </c>
      <c r="J624" s="662">
        <f t="shared" si="33"/>
        <v>25413.599245221976</v>
      </c>
      <c r="K624" s="423">
        <f>VLOOKUP(B624,'[5]Salaries 2019 WF'!$B$4:$AA$188,26,FALSE)</f>
        <v>1</v>
      </c>
      <c r="L624" s="49"/>
      <c r="O624" s="655" cm="1">
        <f t="array" ref="O624">IFERROR(INDEX([6]Salaries!$P$2:$P$311,MATCH(1,(A624=[6]Salaries!$M$2:$M$311)*(F624=[6]Salaries!$O$2:$O$311),0)),"")</f>
        <v>6083.77</v>
      </c>
    </row>
    <row r="625" spans="1:15" x14ac:dyDescent="0.25">
      <c r="A625" s="197" t="s">
        <v>513</v>
      </c>
      <c r="B625" s="197" t="s">
        <v>749</v>
      </c>
      <c r="C625" s="262">
        <v>3</v>
      </c>
      <c r="D625" s="197"/>
      <c r="E625" s="197" t="s">
        <v>1370</v>
      </c>
      <c r="F625" s="203">
        <v>3</v>
      </c>
      <c r="G625" s="662">
        <f t="shared" si="35"/>
        <v>669.32666666666671</v>
      </c>
      <c r="H625" s="667" cm="1">
        <f t="array" ref="H625">IFERROR(INDEX([4]Comparison!$G$3:$G$312,MATCH(B625&amp;F625,[4]Comparison!$B$3:$B$312&amp;[4]Comparison!$E$3:$E$312,0)),"")</f>
        <v>8031.92</v>
      </c>
      <c r="I625" s="662">
        <f>G625*VLOOKUP(B625,'3.2 Prices and Deflators'!$B$3:$BL$196,58,FALSE)</f>
        <v>2795.9636328800962</v>
      </c>
      <c r="J625" s="662">
        <f t="shared" si="33"/>
        <v>33551.563594561158</v>
      </c>
      <c r="K625" s="423">
        <f>VLOOKUP(B625,'[5]Salaries 2019 WF'!$B$4:$AA$188,26,FALSE)</f>
        <v>1</v>
      </c>
      <c r="L625" s="49"/>
      <c r="O625" s="655" cm="1">
        <f t="array" ref="O625">IFERROR(INDEX([6]Salaries!$P$2:$P$311,MATCH(1,(A625=[6]Salaries!$M$2:$M$311)*(F625=[6]Salaries!$O$2:$O$311),0)),"")</f>
        <v>8031.92</v>
      </c>
    </row>
    <row r="626" spans="1:15" x14ac:dyDescent="0.25">
      <c r="A626" s="197" t="s">
        <v>513</v>
      </c>
      <c r="B626" s="197" t="s">
        <v>749</v>
      </c>
      <c r="C626" s="262">
        <v>4</v>
      </c>
      <c r="D626" s="197"/>
      <c r="E626" s="197" t="s">
        <v>1087</v>
      </c>
      <c r="F626" s="203">
        <v>4</v>
      </c>
      <c r="G626" s="662">
        <f t="shared" si="35"/>
        <v>1083.7391666666667</v>
      </c>
      <c r="H626" s="667" cm="1">
        <f t="array" ref="H626">IFERROR(INDEX([4]Comparison!$G$3:$G$312,MATCH(B626&amp;F626,[4]Comparison!$B$3:$B$312&amp;[4]Comparison!$E$3:$E$312,0)),"")</f>
        <v>13004.87</v>
      </c>
      <c r="I626" s="662">
        <f>G626*VLOOKUP(B626,'3.2 Prices and Deflators'!$B$3:$BL$196,58,FALSE)</f>
        <v>4527.0798975006446</v>
      </c>
      <c r="J626" s="662">
        <f t="shared" si="33"/>
        <v>54324.958770007739</v>
      </c>
      <c r="K626" s="423">
        <f>VLOOKUP(B626,'[5]Salaries 2019 WF'!$B$4:$AA$188,26,FALSE)</f>
        <v>1</v>
      </c>
      <c r="L626" s="49"/>
      <c r="O626" s="655" cm="1">
        <f t="array" ref="O626">IFERROR(INDEX([6]Salaries!$P$2:$P$311,MATCH(1,(A626=[6]Salaries!$M$2:$M$311)*(F626=[6]Salaries!$O$2:$O$311),0)),"")</f>
        <v>13004.87</v>
      </c>
    </row>
    <row r="627" spans="1:15" x14ac:dyDescent="0.25">
      <c r="A627" s="197" t="s">
        <v>513</v>
      </c>
      <c r="B627" s="197" t="s">
        <v>749</v>
      </c>
      <c r="C627" s="262">
        <v>5</v>
      </c>
      <c r="D627" s="197"/>
      <c r="E627" s="197" t="s">
        <v>1371</v>
      </c>
      <c r="F627" s="203">
        <v>5</v>
      </c>
      <c r="G627" s="662">
        <f t="shared" si="35"/>
        <v>1626.8041666666668</v>
      </c>
      <c r="H627" s="667" cm="1">
        <f t="array" ref="H627">IFERROR(INDEX([4]Comparison!$G$3:$G$312,MATCH(B627&amp;F627,[4]Comparison!$B$3:$B$312&amp;[4]Comparison!$E$3:$E$312,0)),"")</f>
        <v>19521.650000000001</v>
      </c>
      <c r="I627" s="662">
        <f>G627*VLOOKUP(B627,'3.2 Prices and Deflators'!$B$3:$BL$196,58,FALSE)</f>
        <v>6795.6134341245597</v>
      </c>
      <c r="J627" s="662">
        <f t="shared" si="33"/>
        <v>81547.361209494717</v>
      </c>
      <c r="K627" s="423">
        <f>VLOOKUP(B627,'[5]Salaries 2019 WF'!$B$4:$AA$188,26,FALSE)</f>
        <v>1</v>
      </c>
      <c r="L627" s="49"/>
      <c r="O627" s="655" cm="1">
        <f t="array" ref="O627">IFERROR(INDEX([6]Salaries!$P$2:$P$311,MATCH(1,(A627=[6]Salaries!$M$2:$M$311)*(F627=[6]Salaries!$O$2:$O$311),0)),"")</f>
        <v>19521.650000000001</v>
      </c>
    </row>
    <row r="628" spans="1:15" hidden="1" x14ac:dyDescent="0.25">
      <c r="A628" s="197" t="s">
        <v>514</v>
      </c>
      <c r="B628" s="197" t="s">
        <v>750</v>
      </c>
      <c r="C628" s="262">
        <v>1</v>
      </c>
      <c r="D628" s="197"/>
      <c r="E628" s="197" t="s">
        <v>1368</v>
      </c>
      <c r="F628" s="203">
        <v>1</v>
      </c>
      <c r="G628" s="662"/>
      <c r="H628" s="667" t="str" cm="1">
        <f t="array" ref="H628">IFERROR(INDEX([4]Comparison!$G$3:$G$312,MATCH(B628&amp;F628,[4]Comparison!$B$3:$B$312&amp;[4]Comparison!$E$3:$E$312,0)),"")</f>
        <v/>
      </c>
      <c r="I628" s="662">
        <f>G628*VLOOKUP(B628,'3.2 Prices and Deflators'!$B$3:$BL$196,58,FALSE)</f>
        <v>0</v>
      </c>
      <c r="J628" s="662">
        <f t="shared" si="33"/>
        <v>0</v>
      </c>
      <c r="K628" s="423">
        <f>VLOOKUP(B628,'[5]Salaries 2019 WF'!$B$4:$AA$188,26,FALSE)</f>
        <v>0</v>
      </c>
      <c r="L628" s="49"/>
      <c r="O628" s="655" t="str" cm="1">
        <f t="array" ref="O628">IFERROR(INDEX([6]Salaries!$P$2:$P$311,MATCH(1,(A628=[6]Salaries!$M$2:$M$311)*(F628=[6]Salaries!$O$2:$O$311),0)),"")</f>
        <v/>
      </c>
    </row>
    <row r="629" spans="1:15" hidden="1" x14ac:dyDescent="0.25">
      <c r="A629" s="197" t="s">
        <v>514</v>
      </c>
      <c r="B629" s="197" t="s">
        <v>750</v>
      </c>
      <c r="C629" s="262">
        <v>2</v>
      </c>
      <c r="D629" s="197"/>
      <c r="E629" s="197" t="s">
        <v>1369</v>
      </c>
      <c r="F629" s="203">
        <v>2</v>
      </c>
      <c r="G629" s="662"/>
      <c r="H629" s="667" t="str" cm="1">
        <f t="array" ref="H629">IFERROR(INDEX([4]Comparison!$G$3:$G$312,MATCH(B629&amp;F629,[4]Comparison!$B$3:$B$312&amp;[4]Comparison!$E$3:$E$312,0)),"")</f>
        <v/>
      </c>
      <c r="I629" s="662">
        <f>G629*VLOOKUP(B629,'3.2 Prices and Deflators'!$B$3:$BL$196,58,FALSE)</f>
        <v>0</v>
      </c>
      <c r="J629" s="662">
        <f t="shared" si="33"/>
        <v>0</v>
      </c>
      <c r="K629" s="423">
        <f>VLOOKUP(B629,'[5]Salaries 2019 WF'!$B$4:$AA$188,26,FALSE)</f>
        <v>0</v>
      </c>
      <c r="L629" s="49"/>
      <c r="O629" s="655" t="str" cm="1">
        <f t="array" ref="O629">IFERROR(INDEX([6]Salaries!$P$2:$P$311,MATCH(1,(A629=[6]Salaries!$M$2:$M$311)*(F629=[6]Salaries!$O$2:$O$311),0)),"")</f>
        <v/>
      </c>
    </row>
    <row r="630" spans="1:15" hidden="1" x14ac:dyDescent="0.25">
      <c r="A630" s="197" t="s">
        <v>514</v>
      </c>
      <c r="B630" s="197" t="s">
        <v>750</v>
      </c>
      <c r="C630" s="262">
        <v>3</v>
      </c>
      <c r="D630" s="197"/>
      <c r="E630" s="197" t="s">
        <v>1370</v>
      </c>
      <c r="F630" s="203">
        <v>3</v>
      </c>
      <c r="G630" s="662"/>
      <c r="H630" s="667" t="str" cm="1">
        <f t="array" ref="H630">IFERROR(INDEX([4]Comparison!$G$3:$G$312,MATCH(B630&amp;F630,[4]Comparison!$B$3:$B$312&amp;[4]Comparison!$E$3:$E$312,0)),"")</f>
        <v/>
      </c>
      <c r="I630" s="662">
        <f>G630*VLOOKUP(B630,'3.2 Prices and Deflators'!$B$3:$BL$196,58,FALSE)</f>
        <v>0</v>
      </c>
      <c r="J630" s="662">
        <f t="shared" si="33"/>
        <v>0</v>
      </c>
      <c r="K630" s="423">
        <f>VLOOKUP(B630,'[5]Salaries 2019 WF'!$B$4:$AA$188,26,FALSE)</f>
        <v>0</v>
      </c>
      <c r="L630" s="49"/>
      <c r="O630" s="655" t="str" cm="1">
        <f t="array" ref="O630">IFERROR(INDEX([6]Salaries!$P$2:$P$311,MATCH(1,(A630=[6]Salaries!$M$2:$M$311)*(F630=[6]Salaries!$O$2:$O$311),0)),"")</f>
        <v/>
      </c>
    </row>
    <row r="631" spans="1:15" hidden="1" x14ac:dyDescent="0.25">
      <c r="A631" s="197" t="s">
        <v>514</v>
      </c>
      <c r="B631" s="197" t="s">
        <v>750</v>
      </c>
      <c r="C631" s="262">
        <v>4</v>
      </c>
      <c r="D631" s="197"/>
      <c r="E631" s="197" t="s">
        <v>1087</v>
      </c>
      <c r="F631" s="203">
        <v>4</v>
      </c>
      <c r="G631" s="662"/>
      <c r="H631" s="667" t="str" cm="1">
        <f t="array" ref="H631">IFERROR(INDEX([4]Comparison!$G$3:$G$312,MATCH(B631&amp;F631,[4]Comparison!$B$3:$B$312&amp;[4]Comparison!$E$3:$E$312,0)),"")</f>
        <v/>
      </c>
      <c r="I631" s="662">
        <f>G631*VLOOKUP(B631,'3.2 Prices and Deflators'!$B$3:$BL$196,58,FALSE)</f>
        <v>0</v>
      </c>
      <c r="J631" s="662">
        <f t="shared" si="33"/>
        <v>0</v>
      </c>
      <c r="K631" s="423">
        <f>VLOOKUP(B631,'[5]Salaries 2019 WF'!$B$4:$AA$188,26,FALSE)</f>
        <v>0</v>
      </c>
      <c r="L631" s="49"/>
      <c r="O631" s="655" t="str" cm="1">
        <f t="array" ref="O631">IFERROR(INDEX([6]Salaries!$P$2:$P$311,MATCH(1,(A631=[6]Salaries!$M$2:$M$311)*(F631=[6]Salaries!$O$2:$O$311),0)),"")</f>
        <v/>
      </c>
    </row>
    <row r="632" spans="1:15" hidden="1" x14ac:dyDescent="0.25">
      <c r="A632" s="197" t="s">
        <v>514</v>
      </c>
      <c r="B632" s="197" t="s">
        <v>750</v>
      </c>
      <c r="C632" s="262">
        <v>5</v>
      </c>
      <c r="D632" s="197"/>
      <c r="E632" s="197" t="s">
        <v>1371</v>
      </c>
      <c r="F632" s="203">
        <v>5</v>
      </c>
      <c r="G632" s="662"/>
      <c r="H632" s="667" t="str" cm="1">
        <f t="array" ref="H632">IFERROR(INDEX([4]Comparison!$G$3:$G$312,MATCH(B632&amp;F632,[4]Comparison!$B$3:$B$312&amp;[4]Comparison!$E$3:$E$312,0)),"")</f>
        <v/>
      </c>
      <c r="I632" s="662">
        <f>G632*VLOOKUP(B632,'3.2 Prices and Deflators'!$B$3:$BL$196,58,FALSE)</f>
        <v>0</v>
      </c>
      <c r="J632" s="662">
        <f t="shared" si="33"/>
        <v>0</v>
      </c>
      <c r="K632" s="423">
        <f>VLOOKUP(B632,'[5]Salaries 2019 WF'!$B$4:$AA$188,26,FALSE)</f>
        <v>0</v>
      </c>
      <c r="L632" s="49"/>
      <c r="O632" s="655" t="str" cm="1">
        <f t="array" ref="O632">IFERROR(INDEX([6]Salaries!$P$2:$P$311,MATCH(1,(A632=[6]Salaries!$M$2:$M$311)*(F632=[6]Salaries!$O$2:$O$311),0)),"")</f>
        <v/>
      </c>
    </row>
    <row r="633" spans="1:15" hidden="1" x14ac:dyDescent="0.25">
      <c r="A633" s="197" t="s">
        <v>515</v>
      </c>
      <c r="B633" s="197" t="s">
        <v>751</v>
      </c>
      <c r="C633" s="262">
        <v>1</v>
      </c>
      <c r="D633" s="197"/>
      <c r="E633" s="197" t="s">
        <v>1368</v>
      </c>
      <c r="F633" s="203">
        <v>1</v>
      </c>
      <c r="G633" s="662"/>
      <c r="H633" s="667" t="str" cm="1">
        <f t="array" ref="H633">IFERROR(INDEX([4]Comparison!$G$3:$G$312,MATCH(B633&amp;F633,[4]Comparison!$B$3:$B$312&amp;[4]Comparison!$E$3:$E$312,0)),"")</f>
        <v/>
      </c>
      <c r="I633" s="662">
        <f>G633*VLOOKUP(B633,'3.2 Prices and Deflators'!$B$3:$BL$196,58,FALSE)</f>
        <v>0</v>
      </c>
      <c r="J633" s="662">
        <f t="shared" si="33"/>
        <v>0</v>
      </c>
      <c r="K633" s="423">
        <f>VLOOKUP(B633,'[5]Salaries 2019 WF'!$B$4:$AA$188,26,FALSE)</f>
        <v>0</v>
      </c>
      <c r="L633" s="49"/>
      <c r="O633" s="655" t="str" cm="1">
        <f t="array" ref="O633">IFERROR(INDEX([6]Salaries!$P$2:$P$311,MATCH(1,(A633=[6]Salaries!$M$2:$M$311)*(F633=[6]Salaries!$O$2:$O$311),0)),"")</f>
        <v/>
      </c>
    </row>
    <row r="634" spans="1:15" hidden="1" x14ac:dyDescent="0.25">
      <c r="A634" s="197" t="s">
        <v>515</v>
      </c>
      <c r="B634" s="197" t="s">
        <v>751</v>
      </c>
      <c r="C634" s="262">
        <v>2</v>
      </c>
      <c r="D634" s="197"/>
      <c r="E634" s="197" t="s">
        <v>1369</v>
      </c>
      <c r="F634" s="203">
        <v>2</v>
      </c>
      <c r="G634" s="662"/>
      <c r="H634" s="667" t="str" cm="1">
        <f t="array" ref="H634">IFERROR(INDEX([4]Comparison!$G$3:$G$312,MATCH(B634&amp;F634,[4]Comparison!$B$3:$B$312&amp;[4]Comparison!$E$3:$E$312,0)),"")</f>
        <v/>
      </c>
      <c r="I634" s="662">
        <f>G634*VLOOKUP(B634,'3.2 Prices and Deflators'!$B$3:$BL$196,58,FALSE)</f>
        <v>0</v>
      </c>
      <c r="J634" s="662">
        <f t="shared" si="33"/>
        <v>0</v>
      </c>
      <c r="K634" s="423">
        <f>VLOOKUP(B634,'[5]Salaries 2019 WF'!$B$4:$AA$188,26,FALSE)</f>
        <v>0</v>
      </c>
      <c r="L634" s="49"/>
      <c r="O634" s="655" t="str" cm="1">
        <f t="array" ref="O634">IFERROR(INDEX([6]Salaries!$P$2:$P$311,MATCH(1,(A634=[6]Salaries!$M$2:$M$311)*(F634=[6]Salaries!$O$2:$O$311),0)),"")</f>
        <v/>
      </c>
    </row>
    <row r="635" spans="1:15" hidden="1" x14ac:dyDescent="0.25">
      <c r="A635" s="197" t="s">
        <v>515</v>
      </c>
      <c r="B635" s="197" t="s">
        <v>751</v>
      </c>
      <c r="C635" s="262">
        <v>3</v>
      </c>
      <c r="D635" s="197"/>
      <c r="E635" s="197" t="s">
        <v>1370</v>
      </c>
      <c r="F635" s="203">
        <v>3</v>
      </c>
      <c r="G635" s="662"/>
      <c r="H635" s="667" t="str" cm="1">
        <f t="array" ref="H635">IFERROR(INDEX([4]Comparison!$G$3:$G$312,MATCH(B635&amp;F635,[4]Comparison!$B$3:$B$312&amp;[4]Comparison!$E$3:$E$312,0)),"")</f>
        <v/>
      </c>
      <c r="I635" s="662">
        <f>G635*VLOOKUP(B635,'3.2 Prices and Deflators'!$B$3:$BL$196,58,FALSE)</f>
        <v>0</v>
      </c>
      <c r="J635" s="662">
        <f t="shared" si="33"/>
        <v>0</v>
      </c>
      <c r="K635" s="423">
        <f>VLOOKUP(B635,'[5]Salaries 2019 WF'!$B$4:$AA$188,26,FALSE)</f>
        <v>0</v>
      </c>
      <c r="L635" s="49"/>
      <c r="O635" s="655" t="str" cm="1">
        <f t="array" ref="O635">IFERROR(INDEX([6]Salaries!$P$2:$P$311,MATCH(1,(A635=[6]Salaries!$M$2:$M$311)*(F635=[6]Salaries!$O$2:$O$311),0)),"")</f>
        <v/>
      </c>
    </row>
    <row r="636" spans="1:15" hidden="1" x14ac:dyDescent="0.25">
      <c r="A636" s="197" t="s">
        <v>515</v>
      </c>
      <c r="B636" s="197" t="s">
        <v>751</v>
      </c>
      <c r="C636" s="262">
        <v>4</v>
      </c>
      <c r="D636" s="197"/>
      <c r="E636" s="197" t="s">
        <v>1087</v>
      </c>
      <c r="F636" s="203">
        <v>4</v>
      </c>
      <c r="G636" s="662"/>
      <c r="H636" s="667" t="str" cm="1">
        <f t="array" ref="H636">IFERROR(INDEX([4]Comparison!$G$3:$G$312,MATCH(B636&amp;F636,[4]Comparison!$B$3:$B$312&amp;[4]Comparison!$E$3:$E$312,0)),"")</f>
        <v/>
      </c>
      <c r="I636" s="662">
        <f>G636*VLOOKUP(B636,'3.2 Prices and Deflators'!$B$3:$BL$196,58,FALSE)</f>
        <v>0</v>
      </c>
      <c r="J636" s="662">
        <f t="shared" si="33"/>
        <v>0</v>
      </c>
      <c r="K636" s="423">
        <f>VLOOKUP(B636,'[5]Salaries 2019 WF'!$B$4:$AA$188,26,FALSE)</f>
        <v>0</v>
      </c>
      <c r="L636" s="49"/>
      <c r="O636" s="655" t="str" cm="1">
        <f t="array" ref="O636">IFERROR(INDEX([6]Salaries!$P$2:$P$311,MATCH(1,(A636=[6]Salaries!$M$2:$M$311)*(F636=[6]Salaries!$O$2:$O$311),0)),"")</f>
        <v/>
      </c>
    </row>
    <row r="637" spans="1:15" hidden="1" x14ac:dyDescent="0.25">
      <c r="A637" s="197" t="s">
        <v>515</v>
      </c>
      <c r="B637" s="197" t="s">
        <v>751</v>
      </c>
      <c r="C637" s="262">
        <v>5</v>
      </c>
      <c r="D637" s="197"/>
      <c r="E637" s="197" t="s">
        <v>1371</v>
      </c>
      <c r="F637" s="203">
        <v>5</v>
      </c>
      <c r="G637" s="662"/>
      <c r="H637" s="667" t="str" cm="1">
        <f t="array" ref="H637">IFERROR(INDEX([4]Comparison!$G$3:$G$312,MATCH(B637&amp;F637,[4]Comparison!$B$3:$B$312&amp;[4]Comparison!$E$3:$E$312,0)),"")</f>
        <v/>
      </c>
      <c r="I637" s="662">
        <f>G637*VLOOKUP(B637,'3.2 Prices and Deflators'!$B$3:$BL$196,58,FALSE)</f>
        <v>0</v>
      </c>
      <c r="J637" s="662">
        <f t="shared" si="33"/>
        <v>0</v>
      </c>
      <c r="K637" s="423">
        <f>VLOOKUP(B637,'[5]Salaries 2019 WF'!$B$4:$AA$188,26,FALSE)</f>
        <v>0</v>
      </c>
      <c r="L637" s="49"/>
      <c r="O637" s="655" t="str" cm="1">
        <f t="array" ref="O637">IFERROR(INDEX([6]Salaries!$P$2:$P$311,MATCH(1,(A637=[6]Salaries!$M$2:$M$311)*(F637=[6]Salaries!$O$2:$O$311),0)),"")</f>
        <v/>
      </c>
    </row>
    <row r="638" spans="1:15" hidden="1" x14ac:dyDescent="0.25">
      <c r="A638" s="197" t="s">
        <v>516</v>
      </c>
      <c r="B638" s="197" t="s">
        <v>752</v>
      </c>
      <c r="C638" s="262">
        <v>1</v>
      </c>
      <c r="D638" s="197"/>
      <c r="E638" s="197" t="s">
        <v>1368</v>
      </c>
      <c r="F638" s="203">
        <v>1</v>
      </c>
      <c r="G638" s="662"/>
      <c r="H638" s="667" t="str" cm="1">
        <f t="array" ref="H638">IFERROR(INDEX([4]Comparison!$G$3:$G$312,MATCH(B638&amp;F638,[4]Comparison!$B$3:$B$312&amp;[4]Comparison!$E$3:$E$312,0)),"")</f>
        <v/>
      </c>
      <c r="I638" s="662">
        <f>G638*VLOOKUP(B638,'3.2 Prices and Deflators'!$B$3:$BL$196,58,FALSE)</f>
        <v>0</v>
      </c>
      <c r="J638" s="662">
        <f t="shared" si="33"/>
        <v>0</v>
      </c>
      <c r="K638" s="423">
        <f>VLOOKUP(B638,'[5]Salaries 2019 WF'!$B$4:$AA$188,26,FALSE)</f>
        <v>0</v>
      </c>
      <c r="L638" s="49"/>
      <c r="O638" s="655" t="str" cm="1">
        <f t="array" ref="O638">IFERROR(INDEX([6]Salaries!$P$2:$P$311,MATCH(1,(A638=[6]Salaries!$M$2:$M$311)*(F638=[6]Salaries!$O$2:$O$311),0)),"")</f>
        <v/>
      </c>
    </row>
    <row r="639" spans="1:15" hidden="1" x14ac:dyDescent="0.25">
      <c r="A639" s="197" t="s">
        <v>516</v>
      </c>
      <c r="B639" s="197" t="s">
        <v>752</v>
      </c>
      <c r="C639" s="262">
        <v>2</v>
      </c>
      <c r="D639" s="197"/>
      <c r="E639" s="197" t="s">
        <v>1369</v>
      </c>
      <c r="F639" s="203">
        <v>2</v>
      </c>
      <c r="G639" s="662"/>
      <c r="H639" s="667" t="str" cm="1">
        <f t="array" ref="H639">IFERROR(INDEX([4]Comparison!$G$3:$G$312,MATCH(B639&amp;F639,[4]Comparison!$B$3:$B$312&amp;[4]Comparison!$E$3:$E$312,0)),"")</f>
        <v/>
      </c>
      <c r="I639" s="662">
        <f>G639*VLOOKUP(B639,'3.2 Prices and Deflators'!$B$3:$BL$196,58,FALSE)</f>
        <v>0</v>
      </c>
      <c r="J639" s="662">
        <f t="shared" si="33"/>
        <v>0</v>
      </c>
      <c r="K639" s="423">
        <f>VLOOKUP(B639,'[5]Salaries 2019 WF'!$B$4:$AA$188,26,FALSE)</f>
        <v>0</v>
      </c>
      <c r="L639" s="49"/>
      <c r="O639" s="655" t="str" cm="1">
        <f t="array" ref="O639">IFERROR(INDEX([6]Salaries!$P$2:$P$311,MATCH(1,(A639=[6]Salaries!$M$2:$M$311)*(F639=[6]Salaries!$O$2:$O$311),0)),"")</f>
        <v/>
      </c>
    </row>
    <row r="640" spans="1:15" hidden="1" x14ac:dyDescent="0.25">
      <c r="A640" s="197" t="s">
        <v>516</v>
      </c>
      <c r="B640" s="197" t="s">
        <v>752</v>
      </c>
      <c r="C640" s="262">
        <v>3</v>
      </c>
      <c r="D640" s="197"/>
      <c r="E640" s="197" t="s">
        <v>1370</v>
      </c>
      <c r="F640" s="203">
        <v>3</v>
      </c>
      <c r="G640" s="662"/>
      <c r="H640" s="667" t="str" cm="1">
        <f t="array" ref="H640">IFERROR(INDEX([4]Comparison!$G$3:$G$312,MATCH(B640&amp;F640,[4]Comparison!$B$3:$B$312&amp;[4]Comparison!$E$3:$E$312,0)),"")</f>
        <v/>
      </c>
      <c r="I640" s="662">
        <f>G640*VLOOKUP(B640,'3.2 Prices and Deflators'!$B$3:$BL$196,58,FALSE)</f>
        <v>0</v>
      </c>
      <c r="J640" s="662">
        <f t="shared" si="33"/>
        <v>0</v>
      </c>
      <c r="K640" s="423">
        <f>VLOOKUP(B640,'[5]Salaries 2019 WF'!$B$4:$AA$188,26,FALSE)</f>
        <v>0</v>
      </c>
      <c r="L640" s="49"/>
      <c r="O640" s="655" t="str" cm="1">
        <f t="array" ref="O640">IFERROR(INDEX([6]Salaries!$P$2:$P$311,MATCH(1,(A640=[6]Salaries!$M$2:$M$311)*(F640=[6]Salaries!$O$2:$O$311),0)),"")</f>
        <v/>
      </c>
    </row>
    <row r="641" spans="1:15" hidden="1" x14ac:dyDescent="0.25">
      <c r="A641" s="197" t="s">
        <v>516</v>
      </c>
      <c r="B641" s="197" t="s">
        <v>752</v>
      </c>
      <c r="C641" s="262">
        <v>4</v>
      </c>
      <c r="D641" s="197"/>
      <c r="E641" s="197" t="s">
        <v>1087</v>
      </c>
      <c r="F641" s="203">
        <v>4</v>
      </c>
      <c r="G641" s="662"/>
      <c r="H641" s="667" t="str" cm="1">
        <f t="array" ref="H641">IFERROR(INDEX([4]Comparison!$G$3:$G$312,MATCH(B641&amp;F641,[4]Comparison!$B$3:$B$312&amp;[4]Comparison!$E$3:$E$312,0)),"")</f>
        <v/>
      </c>
      <c r="I641" s="662">
        <f>G641*VLOOKUP(B641,'3.2 Prices and Deflators'!$B$3:$BL$196,58,FALSE)</f>
        <v>0</v>
      </c>
      <c r="J641" s="662">
        <f t="shared" si="33"/>
        <v>0</v>
      </c>
      <c r="K641" s="423">
        <f>VLOOKUP(B641,'[5]Salaries 2019 WF'!$B$4:$AA$188,26,FALSE)</f>
        <v>0</v>
      </c>
      <c r="L641" s="49"/>
      <c r="O641" s="655" t="str" cm="1">
        <f t="array" ref="O641">IFERROR(INDEX([6]Salaries!$P$2:$P$311,MATCH(1,(A641=[6]Salaries!$M$2:$M$311)*(F641=[6]Salaries!$O$2:$O$311),0)),"")</f>
        <v/>
      </c>
    </row>
    <row r="642" spans="1:15" hidden="1" x14ac:dyDescent="0.25">
      <c r="A642" s="197" t="s">
        <v>516</v>
      </c>
      <c r="B642" s="197" t="s">
        <v>752</v>
      </c>
      <c r="C642" s="262">
        <v>5</v>
      </c>
      <c r="D642" s="197"/>
      <c r="E642" s="197" t="s">
        <v>1371</v>
      </c>
      <c r="F642" s="203">
        <v>5</v>
      </c>
      <c r="G642" s="662"/>
      <c r="H642" s="667" t="str" cm="1">
        <f t="array" ref="H642">IFERROR(INDEX([4]Comparison!$G$3:$G$312,MATCH(B642&amp;F642,[4]Comparison!$B$3:$B$312&amp;[4]Comparison!$E$3:$E$312,0)),"")</f>
        <v/>
      </c>
      <c r="I642" s="662">
        <f>G642*VLOOKUP(B642,'3.2 Prices and Deflators'!$B$3:$BL$196,58,FALSE)</f>
        <v>0</v>
      </c>
      <c r="J642" s="662">
        <f t="shared" si="33"/>
        <v>0</v>
      </c>
      <c r="K642" s="423">
        <f>VLOOKUP(B642,'[5]Salaries 2019 WF'!$B$4:$AA$188,26,FALSE)</f>
        <v>0</v>
      </c>
      <c r="L642" s="49"/>
      <c r="O642" s="655" t="str" cm="1">
        <f t="array" ref="O642">IFERROR(INDEX([6]Salaries!$P$2:$P$311,MATCH(1,(A642=[6]Salaries!$M$2:$M$311)*(F642=[6]Salaries!$O$2:$O$311),0)),"")</f>
        <v/>
      </c>
    </row>
    <row r="643" spans="1:15" hidden="1" x14ac:dyDescent="0.25">
      <c r="A643" s="197" t="s">
        <v>517</v>
      </c>
      <c r="B643" s="197" t="s">
        <v>753</v>
      </c>
      <c r="C643" s="262">
        <v>1</v>
      </c>
      <c r="D643" s="197"/>
      <c r="E643" s="197" t="s">
        <v>1368</v>
      </c>
      <c r="F643" s="203">
        <v>1</v>
      </c>
      <c r="G643" s="662"/>
      <c r="H643" s="667" t="str" cm="1">
        <f t="array" ref="H643">IFERROR(INDEX([4]Comparison!$G$3:$G$312,MATCH(B643&amp;F643,[4]Comparison!$B$3:$B$312&amp;[4]Comparison!$E$3:$E$312,0)),"")</f>
        <v/>
      </c>
      <c r="I643" s="662">
        <f>G643*VLOOKUP(B643,'3.2 Prices and Deflators'!$B$3:$BL$196,58,FALSE)</f>
        <v>0</v>
      </c>
      <c r="J643" s="662">
        <f t="shared" ref="J643:J706" si="36">I643*12</f>
        <v>0</v>
      </c>
      <c r="K643" s="423">
        <f>VLOOKUP(B643,'[5]Salaries 2019 WF'!$B$4:$AA$188,26,FALSE)</f>
        <v>0</v>
      </c>
      <c r="L643" s="49"/>
      <c r="O643" s="655" t="str" cm="1">
        <f t="array" ref="O643">IFERROR(INDEX([6]Salaries!$P$2:$P$311,MATCH(1,(A643=[6]Salaries!$M$2:$M$311)*(F643=[6]Salaries!$O$2:$O$311),0)),"")</f>
        <v/>
      </c>
    </row>
    <row r="644" spans="1:15" hidden="1" x14ac:dyDescent="0.25">
      <c r="A644" s="197" t="s">
        <v>517</v>
      </c>
      <c r="B644" s="197" t="s">
        <v>753</v>
      </c>
      <c r="C644" s="262">
        <v>2</v>
      </c>
      <c r="D644" s="197"/>
      <c r="E644" s="197" t="s">
        <v>1369</v>
      </c>
      <c r="F644" s="203">
        <v>2</v>
      </c>
      <c r="G644" s="662"/>
      <c r="H644" s="667" t="str" cm="1">
        <f t="array" ref="H644">IFERROR(INDEX([4]Comparison!$G$3:$G$312,MATCH(B644&amp;F644,[4]Comparison!$B$3:$B$312&amp;[4]Comparison!$E$3:$E$312,0)),"")</f>
        <v/>
      </c>
      <c r="I644" s="662">
        <f>G644*VLOOKUP(B644,'3.2 Prices and Deflators'!$B$3:$BL$196,58,FALSE)</f>
        <v>0</v>
      </c>
      <c r="J644" s="662">
        <f t="shared" si="36"/>
        <v>0</v>
      </c>
      <c r="K644" s="423">
        <f>VLOOKUP(B644,'[5]Salaries 2019 WF'!$B$4:$AA$188,26,FALSE)</f>
        <v>0</v>
      </c>
      <c r="L644" s="49"/>
      <c r="O644" s="655" t="str" cm="1">
        <f t="array" ref="O644">IFERROR(INDEX([6]Salaries!$P$2:$P$311,MATCH(1,(A644=[6]Salaries!$M$2:$M$311)*(F644=[6]Salaries!$O$2:$O$311),0)),"")</f>
        <v/>
      </c>
    </row>
    <row r="645" spans="1:15" hidden="1" x14ac:dyDescent="0.25">
      <c r="A645" s="197" t="s">
        <v>517</v>
      </c>
      <c r="B645" s="197" t="s">
        <v>753</v>
      </c>
      <c r="C645" s="262">
        <v>3</v>
      </c>
      <c r="D645" s="197"/>
      <c r="E645" s="197" t="s">
        <v>1370</v>
      </c>
      <c r="F645" s="203">
        <v>3</v>
      </c>
      <c r="G645" s="662"/>
      <c r="H645" s="667" t="str" cm="1">
        <f t="array" ref="H645">IFERROR(INDEX([4]Comparison!$G$3:$G$312,MATCH(B645&amp;F645,[4]Comparison!$B$3:$B$312&amp;[4]Comparison!$E$3:$E$312,0)),"")</f>
        <v/>
      </c>
      <c r="I645" s="662">
        <f>G645*VLOOKUP(B645,'3.2 Prices and Deflators'!$B$3:$BL$196,58,FALSE)</f>
        <v>0</v>
      </c>
      <c r="J645" s="662">
        <f t="shared" si="36"/>
        <v>0</v>
      </c>
      <c r="K645" s="423">
        <f>VLOOKUP(B645,'[5]Salaries 2019 WF'!$B$4:$AA$188,26,FALSE)</f>
        <v>0</v>
      </c>
      <c r="L645" s="49"/>
      <c r="O645" s="655" t="str" cm="1">
        <f t="array" ref="O645">IFERROR(INDEX([6]Salaries!$P$2:$P$311,MATCH(1,(A645=[6]Salaries!$M$2:$M$311)*(F645=[6]Salaries!$O$2:$O$311),0)),"")</f>
        <v/>
      </c>
    </row>
    <row r="646" spans="1:15" hidden="1" x14ac:dyDescent="0.25">
      <c r="A646" s="197" t="s">
        <v>517</v>
      </c>
      <c r="B646" s="197" t="s">
        <v>753</v>
      </c>
      <c r="C646" s="262">
        <v>4</v>
      </c>
      <c r="D646" s="197"/>
      <c r="E646" s="197" t="s">
        <v>1087</v>
      </c>
      <c r="F646" s="203">
        <v>4</v>
      </c>
      <c r="G646" s="662"/>
      <c r="H646" s="667" t="str" cm="1">
        <f t="array" ref="H646">IFERROR(INDEX([4]Comparison!$G$3:$G$312,MATCH(B646&amp;F646,[4]Comparison!$B$3:$B$312&amp;[4]Comparison!$E$3:$E$312,0)),"")</f>
        <v/>
      </c>
      <c r="I646" s="662">
        <f>G646*VLOOKUP(B646,'3.2 Prices and Deflators'!$B$3:$BL$196,58,FALSE)</f>
        <v>0</v>
      </c>
      <c r="J646" s="662">
        <f t="shared" si="36"/>
        <v>0</v>
      </c>
      <c r="K646" s="423">
        <f>VLOOKUP(B646,'[5]Salaries 2019 WF'!$B$4:$AA$188,26,FALSE)</f>
        <v>0</v>
      </c>
      <c r="L646" s="49"/>
      <c r="O646" s="655" t="str" cm="1">
        <f t="array" ref="O646">IFERROR(INDEX([6]Salaries!$P$2:$P$311,MATCH(1,(A646=[6]Salaries!$M$2:$M$311)*(F646=[6]Salaries!$O$2:$O$311),0)),"")</f>
        <v/>
      </c>
    </row>
    <row r="647" spans="1:15" hidden="1" x14ac:dyDescent="0.25">
      <c r="A647" s="197" t="s">
        <v>517</v>
      </c>
      <c r="B647" s="197" t="s">
        <v>753</v>
      </c>
      <c r="C647" s="262">
        <v>5</v>
      </c>
      <c r="D647" s="197"/>
      <c r="E647" s="197" t="s">
        <v>1371</v>
      </c>
      <c r="F647" s="203">
        <v>5</v>
      </c>
      <c r="G647" s="662"/>
      <c r="H647" s="667" t="str" cm="1">
        <f t="array" ref="H647">IFERROR(INDEX([4]Comparison!$G$3:$G$312,MATCH(B647&amp;F647,[4]Comparison!$B$3:$B$312&amp;[4]Comparison!$E$3:$E$312,0)),"")</f>
        <v/>
      </c>
      <c r="I647" s="662">
        <f>G647*VLOOKUP(B647,'3.2 Prices and Deflators'!$B$3:$BL$196,58,FALSE)</f>
        <v>0</v>
      </c>
      <c r="J647" s="662">
        <f t="shared" si="36"/>
        <v>0</v>
      </c>
      <c r="K647" s="423">
        <f>VLOOKUP(B647,'[5]Salaries 2019 WF'!$B$4:$AA$188,26,FALSE)</f>
        <v>0</v>
      </c>
      <c r="L647" s="49"/>
      <c r="O647" s="655" t="str" cm="1">
        <f t="array" ref="O647">IFERROR(INDEX([6]Salaries!$P$2:$P$311,MATCH(1,(A647=[6]Salaries!$M$2:$M$311)*(F647=[6]Salaries!$O$2:$O$311),0)),"")</f>
        <v/>
      </c>
    </row>
    <row r="648" spans="1:15" x14ac:dyDescent="0.25">
      <c r="A648" s="197" t="s">
        <v>518</v>
      </c>
      <c r="B648" s="197" t="s">
        <v>754</v>
      </c>
      <c r="C648" s="262">
        <v>1</v>
      </c>
      <c r="D648" s="197"/>
      <c r="E648" s="197" t="s">
        <v>1368</v>
      </c>
      <c r="F648" s="203">
        <v>1</v>
      </c>
      <c r="G648" s="662">
        <f t="shared" ref="G648:G657" si="37">H648/12</f>
        <v>449.22870815002642</v>
      </c>
      <c r="H648" s="667" cm="1">
        <f t="array" ref="H648">IFERROR(INDEX([4]Comparison!$G$3:$G$312,MATCH(B648&amp;F648,[4]Comparison!$B$3:$B$312&amp;[4]Comparison!$E$3:$E$312,0)),"")</f>
        <v>5390.7444978003168</v>
      </c>
      <c r="I648" s="662">
        <f>G648*VLOOKUP(B648,'3.2 Prices and Deflators'!$B$3:$BL$196,58,FALSE)</f>
        <v>856.3901569825448</v>
      </c>
      <c r="J648" s="662">
        <f t="shared" si="36"/>
        <v>10276.681883790538</v>
      </c>
      <c r="K648" s="423">
        <f>VLOOKUP(B648,'[5]Salaries 2019 WF'!$B$4:$AA$188,26,FALSE)</f>
        <v>1</v>
      </c>
      <c r="L648" s="49"/>
      <c r="O648" s="655" cm="1">
        <f t="array" ref="O648">IFERROR(INDEX([6]Salaries!$P$2:$P$311,MATCH(1,(A648=[6]Salaries!$M$2:$M$311)*(F648=[6]Salaries!$O$2:$O$311),0)),"")</f>
        <v>5178.59</v>
      </c>
    </row>
    <row r="649" spans="1:15" x14ac:dyDescent="0.25">
      <c r="A649" s="197" t="s">
        <v>518</v>
      </c>
      <c r="B649" s="197" t="s">
        <v>754</v>
      </c>
      <c r="C649" s="262">
        <v>2</v>
      </c>
      <c r="D649" s="197"/>
      <c r="E649" s="197" t="s">
        <v>1369</v>
      </c>
      <c r="F649" s="203">
        <v>2</v>
      </c>
      <c r="G649" s="662">
        <f t="shared" si="37"/>
        <v>751.37836476299378</v>
      </c>
      <c r="H649" s="667" cm="1">
        <f t="array" ref="H649">IFERROR(INDEX([4]Comparison!$G$3:$G$312,MATCH(B649&amp;F649,[4]Comparison!$B$3:$B$312&amp;[4]Comparison!$E$3:$E$312,0)),"")</f>
        <v>9016.5403771559249</v>
      </c>
      <c r="I649" s="662">
        <f>G649*VLOOKUP(B649,'3.2 Prices and Deflators'!$B$3:$BL$196,58,FALSE)</f>
        <v>1432.3951788445609</v>
      </c>
      <c r="J649" s="662">
        <f t="shared" si="36"/>
        <v>17188.742146134729</v>
      </c>
      <c r="K649" s="423">
        <f>VLOOKUP(B649,'[5]Salaries 2019 WF'!$B$4:$AA$188,26,FALSE)</f>
        <v>1</v>
      </c>
      <c r="L649" s="49"/>
      <c r="O649" s="655" cm="1">
        <f t="array" ref="O649">IFERROR(INDEX([6]Salaries!$P$2:$P$311,MATCH(1,(A649=[6]Salaries!$M$2:$M$311)*(F649=[6]Salaries!$O$2:$O$311),0)),"")</f>
        <v>6752.64</v>
      </c>
    </row>
    <row r="650" spans="1:15" x14ac:dyDescent="0.25">
      <c r="A650" s="197" t="s">
        <v>518</v>
      </c>
      <c r="B650" s="197" t="s">
        <v>754</v>
      </c>
      <c r="C650" s="262">
        <v>3</v>
      </c>
      <c r="D650" s="197"/>
      <c r="E650" s="197" t="s">
        <v>1370</v>
      </c>
      <c r="F650" s="203">
        <v>3</v>
      </c>
      <c r="G650" s="662">
        <f t="shared" si="37"/>
        <v>968.93311775048858</v>
      </c>
      <c r="H650" s="667" cm="1">
        <f t="array" ref="H650">IFERROR(INDEX([4]Comparison!$G$3:$G$312,MATCH(B650&amp;F650,[4]Comparison!$B$3:$B$312&amp;[4]Comparison!$E$3:$E$312,0)),"")</f>
        <v>11627.197413005862</v>
      </c>
      <c r="I650" s="662">
        <f>G650*VLOOKUP(B650,'3.2 Prices and Deflators'!$B$3:$BL$196,58,FALSE)</f>
        <v>1847.1321395132406</v>
      </c>
      <c r="J650" s="662">
        <f t="shared" si="36"/>
        <v>22165.585674158887</v>
      </c>
      <c r="K650" s="423">
        <f>VLOOKUP(B650,'[5]Salaries 2019 WF'!$B$4:$AA$188,26,FALSE)</f>
        <v>1</v>
      </c>
      <c r="L650" s="49"/>
      <c r="O650" s="655" cm="1">
        <f t="array" ref="O650">IFERROR(INDEX([6]Salaries!$P$2:$P$311,MATCH(1,(A650=[6]Salaries!$M$2:$M$311)*(F650=[6]Salaries!$O$2:$O$311),0)),"")</f>
        <v>8914.98</v>
      </c>
    </row>
    <row r="651" spans="1:15" x14ac:dyDescent="0.25">
      <c r="A651" s="197" t="s">
        <v>518</v>
      </c>
      <c r="B651" s="197" t="s">
        <v>754</v>
      </c>
      <c r="C651" s="262">
        <v>4</v>
      </c>
      <c r="D651" s="197"/>
      <c r="E651" s="197" t="s">
        <v>1087</v>
      </c>
      <c r="F651" s="203">
        <v>4</v>
      </c>
      <c r="G651" s="662">
        <f t="shared" si="37"/>
        <v>1551.0502693909978</v>
      </c>
      <c r="H651" s="667" cm="1">
        <f t="array" ref="H651">IFERROR(INDEX([4]Comparison!$G$3:$G$312,MATCH(B651&amp;F651,[4]Comparison!$B$3:$B$312&amp;[4]Comparison!$E$3:$E$312,0)),"")</f>
        <v>18612.603232691974</v>
      </c>
      <c r="I651" s="662">
        <f>G651*VLOOKUP(B651,'3.2 Prices and Deflators'!$B$3:$BL$196,58,FALSE)</f>
        <v>2956.8550709096016</v>
      </c>
      <c r="J651" s="662">
        <f t="shared" si="36"/>
        <v>35482.26085091522</v>
      </c>
      <c r="K651" s="423">
        <f>VLOOKUP(B651,'[5]Salaries 2019 WF'!$B$4:$AA$188,26,FALSE)</f>
        <v>1</v>
      </c>
      <c r="L651" s="49"/>
      <c r="O651" s="655" cm="1">
        <f t="array" ref="O651">IFERROR(INDEX([6]Salaries!$P$2:$P$311,MATCH(1,(A651=[6]Salaries!$M$2:$M$311)*(F651=[6]Salaries!$O$2:$O$311),0)),"")</f>
        <v>14434.67</v>
      </c>
    </row>
    <row r="652" spans="1:15" x14ac:dyDescent="0.25">
      <c r="A652" s="197" t="s">
        <v>518</v>
      </c>
      <c r="B652" s="197" t="s">
        <v>754</v>
      </c>
      <c r="C652" s="262">
        <v>5</v>
      </c>
      <c r="D652" s="197"/>
      <c r="E652" s="197" t="s">
        <v>1371</v>
      </c>
      <c r="F652" s="203">
        <v>5</v>
      </c>
      <c r="G652" s="662" t="e">
        <f t="shared" si="37"/>
        <v>#VALUE!</v>
      </c>
      <c r="H652" s="667" t="str" cm="1">
        <f t="array" ref="H652">IFERROR(INDEX([4]Comparison!$G$3:$G$312,MATCH(B652&amp;F652,[4]Comparison!$B$3:$B$312&amp;[4]Comparison!$E$3:$E$312,0)),"")</f>
        <v/>
      </c>
      <c r="I652" s="662" t="e">
        <f>G652*VLOOKUP(B652,'3.2 Prices and Deflators'!$B$3:$BL$196,58,FALSE)</f>
        <v>#VALUE!</v>
      </c>
      <c r="J652" s="662" t="e">
        <f t="shared" si="36"/>
        <v>#VALUE!</v>
      </c>
      <c r="K652" s="423">
        <f>VLOOKUP(B652,'[5]Salaries 2019 WF'!$B$4:$AA$188,26,FALSE)</f>
        <v>1</v>
      </c>
      <c r="L652" s="49"/>
      <c r="O652" s="655" cm="1">
        <f t="array" ref="O652">IFERROR(INDEX([6]Salaries!$P$2:$P$311,MATCH(1,(A652=[6]Salaries!$M$2:$M$311)*(F652=[6]Salaries!$O$2:$O$311),0)),"")</f>
        <v>21667.919999999998</v>
      </c>
    </row>
    <row r="653" spans="1:15" x14ac:dyDescent="0.25">
      <c r="A653" s="197" t="s">
        <v>519</v>
      </c>
      <c r="B653" s="197" t="s">
        <v>755</v>
      </c>
      <c r="C653" s="262">
        <v>1</v>
      </c>
      <c r="D653" s="197"/>
      <c r="E653" s="197" t="s">
        <v>1368</v>
      </c>
      <c r="F653" s="203">
        <v>1</v>
      </c>
      <c r="G653" s="662">
        <f t="shared" si="37"/>
        <v>296.99669305983173</v>
      </c>
      <c r="H653" s="667" cm="1">
        <f t="array" ref="H653">IFERROR(INDEX([4]Comparison!$G$3:$G$312,MATCH(B653&amp;F653,[4]Comparison!$B$3:$B$312&amp;[4]Comparison!$E$3:$E$312,0)),"")</f>
        <v>3563.9603167179807</v>
      </c>
      <c r="I653" s="662">
        <f>G653*VLOOKUP(B653,'3.2 Prices and Deflators'!$B$3:$BL$196,58,FALSE)</f>
        <v>791.77657679249387</v>
      </c>
      <c r="J653" s="662">
        <f t="shared" si="36"/>
        <v>9501.3189215099264</v>
      </c>
      <c r="K653" s="423">
        <f>VLOOKUP(B653,'[5]Salaries 2019 WF'!$B$4:$AA$188,26,FALSE)</f>
        <v>1</v>
      </c>
      <c r="L653" s="49"/>
      <c r="O653" s="655" cm="1">
        <f t="array" ref="O653">IFERROR(INDEX([6]Salaries!$P$2:$P$311,MATCH(1,(A653=[6]Salaries!$M$2:$M$311)*(F653=[6]Salaries!$O$2:$O$311),0)),"")</f>
        <v>2831.47</v>
      </c>
    </row>
    <row r="654" spans="1:15" x14ac:dyDescent="0.25">
      <c r="A654" s="197" t="s">
        <v>519</v>
      </c>
      <c r="B654" s="197" t="s">
        <v>755</v>
      </c>
      <c r="C654" s="262">
        <v>2</v>
      </c>
      <c r="D654" s="197"/>
      <c r="E654" s="197" t="s">
        <v>1369</v>
      </c>
      <c r="F654" s="203">
        <v>2</v>
      </c>
      <c r="G654" s="662">
        <f t="shared" si="37"/>
        <v>496.75556310539213</v>
      </c>
      <c r="H654" s="667" cm="1">
        <f t="array" ref="H654">IFERROR(INDEX([4]Comparison!$G$3:$G$312,MATCH(B654&amp;F654,[4]Comparison!$B$3:$B$312&amp;[4]Comparison!$E$3:$E$312,0)),"")</f>
        <v>5961.0667572647053</v>
      </c>
      <c r="I654" s="662">
        <f>G654*VLOOKUP(B654,'3.2 Prices and Deflators'!$B$3:$BL$196,58,FALSE)</f>
        <v>1324.32255459147</v>
      </c>
      <c r="J654" s="662">
        <f t="shared" si="36"/>
        <v>15891.870655097639</v>
      </c>
      <c r="K654" s="423">
        <f>VLOOKUP(B654,'[5]Salaries 2019 WF'!$B$4:$AA$188,26,FALSE)</f>
        <v>1</v>
      </c>
      <c r="L654" s="49"/>
      <c r="O654" s="655" cm="1">
        <f t="array" ref="O654">IFERROR(INDEX([6]Salaries!$P$2:$P$311,MATCH(1,(A654=[6]Salaries!$M$2:$M$311)*(F654=[6]Salaries!$O$2:$O$311),0)),"")</f>
        <v>3692.1</v>
      </c>
    </row>
    <row r="655" spans="1:15" x14ac:dyDescent="0.25">
      <c r="A655" s="197" t="s">
        <v>519</v>
      </c>
      <c r="B655" s="197" t="s">
        <v>755</v>
      </c>
      <c r="C655" s="262">
        <v>3</v>
      </c>
      <c r="D655" s="197"/>
      <c r="E655" s="197" t="s">
        <v>1370</v>
      </c>
      <c r="F655" s="203">
        <v>3</v>
      </c>
      <c r="G655" s="662">
        <f t="shared" si="37"/>
        <v>640.58660888212296</v>
      </c>
      <c r="H655" s="667" cm="1">
        <f t="array" ref="H655">IFERROR(INDEX([4]Comparison!$G$3:$G$312,MATCH(B655&amp;F655,[4]Comparison!$B$3:$B$312&amp;[4]Comparison!$E$3:$E$312,0)),"")</f>
        <v>7687.039306585476</v>
      </c>
      <c r="I655" s="662">
        <f>G655*VLOOKUP(B655,'3.2 Prices and Deflators'!$B$3:$BL$196,58,FALSE)</f>
        <v>1707.7680801571105</v>
      </c>
      <c r="J655" s="662">
        <f t="shared" si="36"/>
        <v>20493.216961885326</v>
      </c>
      <c r="K655" s="423">
        <f>VLOOKUP(B655,'[5]Salaries 2019 WF'!$B$4:$AA$188,26,FALSE)</f>
        <v>1</v>
      </c>
      <c r="L655" s="49"/>
      <c r="O655" s="655" cm="1">
        <f t="array" ref="O655">IFERROR(INDEX([6]Salaries!$P$2:$P$311,MATCH(1,(A655=[6]Salaries!$M$2:$M$311)*(F655=[6]Salaries!$O$2:$O$311),0)),"")</f>
        <v>4874.3900000000003</v>
      </c>
    </row>
    <row r="656" spans="1:15" x14ac:dyDescent="0.25">
      <c r="A656" s="197" t="s">
        <v>519</v>
      </c>
      <c r="B656" s="197" t="s">
        <v>755</v>
      </c>
      <c r="C656" s="262">
        <v>4</v>
      </c>
      <c r="D656" s="197"/>
      <c r="E656" s="197" t="s">
        <v>1087</v>
      </c>
      <c r="F656" s="203">
        <v>4</v>
      </c>
      <c r="G656" s="662">
        <f t="shared" si="37"/>
        <v>1025.4392155201092</v>
      </c>
      <c r="H656" s="667" cm="1">
        <f t="array" ref="H656">IFERROR(INDEX([4]Comparison!$G$3:$G$312,MATCH(B656&amp;F656,[4]Comparison!$B$3:$B$312&amp;[4]Comparison!$E$3:$E$312,0)),"")</f>
        <v>12305.270586241311</v>
      </c>
      <c r="I656" s="662">
        <f>G656*VLOOKUP(B656,'3.2 Prices and Deflators'!$B$3:$BL$196,58,FALSE)</f>
        <v>2733.7636099864808</v>
      </c>
      <c r="J656" s="662">
        <f t="shared" si="36"/>
        <v>32805.163319837768</v>
      </c>
      <c r="K656" s="423">
        <f>VLOOKUP(B656,'[5]Salaries 2019 WF'!$B$4:$AA$188,26,FALSE)</f>
        <v>1</v>
      </c>
      <c r="L656" s="49"/>
      <c r="O656" s="655" cm="1">
        <f t="array" ref="O656">IFERROR(INDEX([6]Salaries!$P$2:$P$311,MATCH(1,(A656=[6]Salaries!$M$2:$M$311)*(F656=[6]Salaries!$O$2:$O$311),0)),"")</f>
        <v>7892.36</v>
      </c>
    </row>
    <row r="657" spans="1:15" x14ac:dyDescent="0.25">
      <c r="A657" s="197" t="s">
        <v>519</v>
      </c>
      <c r="B657" s="197" t="s">
        <v>755</v>
      </c>
      <c r="C657" s="262">
        <v>5</v>
      </c>
      <c r="D657" s="197"/>
      <c r="E657" s="197" t="s">
        <v>1371</v>
      </c>
      <c r="F657" s="203">
        <v>5</v>
      </c>
      <c r="G657" s="662" t="e">
        <f t="shared" si="37"/>
        <v>#VALUE!</v>
      </c>
      <c r="H657" s="667" t="str" cm="1">
        <f t="array" ref="H657">IFERROR(INDEX([4]Comparison!$G$3:$G$312,MATCH(B657&amp;F657,[4]Comparison!$B$3:$B$312&amp;[4]Comparison!$E$3:$E$312,0)),"")</f>
        <v/>
      </c>
      <c r="I657" s="662" t="e">
        <f>G657*VLOOKUP(B657,'3.2 Prices and Deflators'!$B$3:$BL$196,58,FALSE)</f>
        <v>#VALUE!</v>
      </c>
      <c r="J657" s="662" t="e">
        <f t="shared" si="36"/>
        <v>#VALUE!</v>
      </c>
      <c r="K657" s="423">
        <f>VLOOKUP(B657,'[5]Salaries 2019 WF'!$B$4:$AA$188,26,FALSE)</f>
        <v>1</v>
      </c>
      <c r="L657" s="49"/>
      <c r="O657" s="655" cm="1">
        <f t="array" ref="O657">IFERROR(INDEX([6]Salaries!$P$2:$P$311,MATCH(1,(A657=[6]Salaries!$M$2:$M$311)*(F657=[6]Salaries!$O$2:$O$311),0)),"")</f>
        <v>11847.25</v>
      </c>
    </row>
    <row r="658" spans="1:15" hidden="1" x14ac:dyDescent="0.25">
      <c r="A658" s="197" t="s">
        <v>520</v>
      </c>
      <c r="B658" s="197" t="s">
        <v>756</v>
      </c>
      <c r="C658" s="262">
        <v>1</v>
      </c>
      <c r="D658" s="197"/>
      <c r="E658" s="197" t="s">
        <v>1368</v>
      </c>
      <c r="F658" s="203">
        <v>1</v>
      </c>
      <c r="G658" s="662"/>
      <c r="H658" s="667" t="str" cm="1">
        <f t="array" ref="H658">IFERROR(INDEX([4]Comparison!$G$3:$G$312,MATCH(B658&amp;F658,[4]Comparison!$B$3:$B$312&amp;[4]Comparison!$E$3:$E$312,0)),"")</f>
        <v/>
      </c>
      <c r="I658" s="662">
        <f>G658*VLOOKUP(B658,'3.2 Prices and Deflators'!$B$3:$BL$196,58,FALSE)</f>
        <v>0</v>
      </c>
      <c r="J658" s="662">
        <f t="shared" si="36"/>
        <v>0</v>
      </c>
      <c r="K658" s="423">
        <f>VLOOKUP(B658,'[5]Salaries 2019 WF'!$B$4:$AA$188,26,FALSE)</f>
        <v>0</v>
      </c>
      <c r="L658" s="49"/>
      <c r="O658" s="655" t="str" cm="1">
        <f t="array" ref="O658">IFERROR(INDEX([6]Salaries!$P$2:$P$311,MATCH(1,(A658=[6]Salaries!$M$2:$M$311)*(F658=[6]Salaries!$O$2:$O$311),0)),"")</f>
        <v/>
      </c>
    </row>
    <row r="659" spans="1:15" hidden="1" x14ac:dyDescent="0.25">
      <c r="A659" s="197" t="s">
        <v>520</v>
      </c>
      <c r="B659" s="197" t="s">
        <v>756</v>
      </c>
      <c r="C659" s="262">
        <v>2</v>
      </c>
      <c r="D659" s="197"/>
      <c r="E659" s="197" t="s">
        <v>1369</v>
      </c>
      <c r="F659" s="203">
        <v>2</v>
      </c>
      <c r="G659" s="662"/>
      <c r="H659" s="667" t="str" cm="1">
        <f t="array" ref="H659">IFERROR(INDEX([4]Comparison!$G$3:$G$312,MATCH(B659&amp;F659,[4]Comparison!$B$3:$B$312&amp;[4]Comparison!$E$3:$E$312,0)),"")</f>
        <v/>
      </c>
      <c r="I659" s="662">
        <f>G659*VLOOKUP(B659,'3.2 Prices and Deflators'!$B$3:$BL$196,58,FALSE)</f>
        <v>0</v>
      </c>
      <c r="J659" s="662">
        <f t="shared" si="36"/>
        <v>0</v>
      </c>
      <c r="K659" s="423">
        <f>VLOOKUP(B659,'[5]Salaries 2019 WF'!$B$4:$AA$188,26,FALSE)</f>
        <v>0</v>
      </c>
      <c r="L659" s="49"/>
      <c r="O659" s="655" t="str" cm="1">
        <f t="array" ref="O659">IFERROR(INDEX([6]Salaries!$P$2:$P$311,MATCH(1,(A659=[6]Salaries!$M$2:$M$311)*(F659=[6]Salaries!$O$2:$O$311),0)),"")</f>
        <v/>
      </c>
    </row>
    <row r="660" spans="1:15" hidden="1" x14ac:dyDescent="0.25">
      <c r="A660" s="197" t="s">
        <v>520</v>
      </c>
      <c r="B660" s="197" t="s">
        <v>756</v>
      </c>
      <c r="C660" s="262">
        <v>3</v>
      </c>
      <c r="D660" s="197"/>
      <c r="E660" s="197" t="s">
        <v>1370</v>
      </c>
      <c r="F660" s="203">
        <v>3</v>
      </c>
      <c r="G660" s="662"/>
      <c r="H660" s="667" t="str" cm="1">
        <f t="array" ref="H660">IFERROR(INDEX([4]Comparison!$G$3:$G$312,MATCH(B660&amp;F660,[4]Comparison!$B$3:$B$312&amp;[4]Comparison!$E$3:$E$312,0)),"")</f>
        <v/>
      </c>
      <c r="I660" s="662">
        <f>G660*VLOOKUP(B660,'3.2 Prices and Deflators'!$B$3:$BL$196,58,FALSE)</f>
        <v>0</v>
      </c>
      <c r="J660" s="662">
        <f t="shared" si="36"/>
        <v>0</v>
      </c>
      <c r="K660" s="423">
        <f>VLOOKUP(B660,'[5]Salaries 2019 WF'!$B$4:$AA$188,26,FALSE)</f>
        <v>0</v>
      </c>
      <c r="L660" s="49"/>
      <c r="O660" s="655" t="str" cm="1">
        <f t="array" ref="O660">IFERROR(INDEX([6]Salaries!$P$2:$P$311,MATCH(1,(A660=[6]Salaries!$M$2:$M$311)*(F660=[6]Salaries!$O$2:$O$311),0)),"")</f>
        <v/>
      </c>
    </row>
    <row r="661" spans="1:15" hidden="1" x14ac:dyDescent="0.25">
      <c r="A661" s="197" t="s">
        <v>520</v>
      </c>
      <c r="B661" s="197" t="s">
        <v>756</v>
      </c>
      <c r="C661" s="262">
        <v>4</v>
      </c>
      <c r="D661" s="197"/>
      <c r="E661" s="197" t="s">
        <v>1087</v>
      </c>
      <c r="F661" s="203">
        <v>4</v>
      </c>
      <c r="G661" s="662"/>
      <c r="H661" s="667" t="str" cm="1">
        <f t="array" ref="H661">IFERROR(INDEX([4]Comparison!$G$3:$G$312,MATCH(B661&amp;F661,[4]Comparison!$B$3:$B$312&amp;[4]Comparison!$E$3:$E$312,0)),"")</f>
        <v/>
      </c>
      <c r="I661" s="662">
        <f>G661*VLOOKUP(B661,'3.2 Prices and Deflators'!$B$3:$BL$196,58,FALSE)</f>
        <v>0</v>
      </c>
      <c r="J661" s="662">
        <f t="shared" si="36"/>
        <v>0</v>
      </c>
      <c r="K661" s="423">
        <f>VLOOKUP(B661,'[5]Salaries 2019 WF'!$B$4:$AA$188,26,FALSE)</f>
        <v>0</v>
      </c>
      <c r="L661" s="49"/>
      <c r="O661" s="655" t="str" cm="1">
        <f t="array" ref="O661">IFERROR(INDEX([6]Salaries!$P$2:$P$311,MATCH(1,(A661=[6]Salaries!$M$2:$M$311)*(F661=[6]Salaries!$O$2:$O$311),0)),"")</f>
        <v/>
      </c>
    </row>
    <row r="662" spans="1:15" hidden="1" x14ac:dyDescent="0.25">
      <c r="A662" s="197" t="s">
        <v>520</v>
      </c>
      <c r="B662" s="197" t="s">
        <v>756</v>
      </c>
      <c r="C662" s="262">
        <v>5</v>
      </c>
      <c r="D662" s="197"/>
      <c r="E662" s="197" t="s">
        <v>1371</v>
      </c>
      <c r="F662" s="203">
        <v>5</v>
      </c>
      <c r="G662" s="662"/>
      <c r="H662" s="667" t="str" cm="1">
        <f t="array" ref="H662">IFERROR(INDEX([4]Comparison!$G$3:$G$312,MATCH(B662&amp;F662,[4]Comparison!$B$3:$B$312&amp;[4]Comparison!$E$3:$E$312,0)),"")</f>
        <v/>
      </c>
      <c r="I662" s="662">
        <f>G662*VLOOKUP(B662,'3.2 Prices and Deflators'!$B$3:$BL$196,58,FALSE)</f>
        <v>0</v>
      </c>
      <c r="J662" s="662">
        <f t="shared" si="36"/>
        <v>0</v>
      </c>
      <c r="K662" s="423">
        <f>VLOOKUP(B662,'[5]Salaries 2019 WF'!$B$4:$AA$188,26,FALSE)</f>
        <v>0</v>
      </c>
      <c r="L662" s="49"/>
      <c r="O662" s="655" t="str" cm="1">
        <f t="array" ref="O662">IFERROR(INDEX([6]Salaries!$P$2:$P$311,MATCH(1,(A662=[6]Salaries!$M$2:$M$311)*(F662=[6]Salaries!$O$2:$O$311),0)),"")</f>
        <v/>
      </c>
    </row>
    <row r="663" spans="1:15" hidden="1" x14ac:dyDescent="0.25">
      <c r="A663" s="197" t="s">
        <v>521</v>
      </c>
      <c r="B663" s="197" t="s">
        <v>757</v>
      </c>
      <c r="C663" s="262">
        <v>1</v>
      </c>
      <c r="D663" s="197"/>
      <c r="E663" s="197" t="s">
        <v>1368</v>
      </c>
      <c r="F663" s="203">
        <v>1</v>
      </c>
      <c r="G663" s="662"/>
      <c r="H663" s="667" t="str" cm="1">
        <f t="array" ref="H663">IFERROR(INDEX([4]Comparison!$G$3:$G$312,MATCH(B663&amp;F663,[4]Comparison!$B$3:$B$312&amp;[4]Comparison!$E$3:$E$312,0)),"")</f>
        <v/>
      </c>
      <c r="I663" s="662">
        <f>G663*VLOOKUP(B663,'3.2 Prices and Deflators'!$B$3:$BL$196,58,FALSE)</f>
        <v>0</v>
      </c>
      <c r="J663" s="662">
        <f t="shared" si="36"/>
        <v>0</v>
      </c>
      <c r="K663" s="423">
        <f>VLOOKUP(B663,'[5]Salaries 2019 WF'!$B$4:$AA$188,26,FALSE)</f>
        <v>0</v>
      </c>
      <c r="L663" s="49"/>
      <c r="O663" s="655" t="str" cm="1">
        <f t="array" ref="O663">IFERROR(INDEX([6]Salaries!$P$2:$P$311,MATCH(1,(A663=[6]Salaries!$M$2:$M$311)*(F663=[6]Salaries!$O$2:$O$311),0)),"")</f>
        <v/>
      </c>
    </row>
    <row r="664" spans="1:15" hidden="1" x14ac:dyDescent="0.25">
      <c r="A664" s="197" t="s">
        <v>521</v>
      </c>
      <c r="B664" s="197" t="s">
        <v>757</v>
      </c>
      <c r="C664" s="262">
        <v>2</v>
      </c>
      <c r="D664" s="197"/>
      <c r="E664" s="197" t="s">
        <v>1369</v>
      </c>
      <c r="F664" s="203">
        <v>2</v>
      </c>
      <c r="G664" s="662"/>
      <c r="H664" s="667" t="str" cm="1">
        <f t="array" ref="H664">IFERROR(INDEX([4]Comparison!$G$3:$G$312,MATCH(B664&amp;F664,[4]Comparison!$B$3:$B$312&amp;[4]Comparison!$E$3:$E$312,0)),"")</f>
        <v/>
      </c>
      <c r="I664" s="662">
        <f>G664*VLOOKUP(B664,'3.2 Prices and Deflators'!$B$3:$BL$196,58,FALSE)</f>
        <v>0</v>
      </c>
      <c r="J664" s="662">
        <f t="shared" si="36"/>
        <v>0</v>
      </c>
      <c r="K664" s="423">
        <f>VLOOKUP(B664,'[5]Salaries 2019 WF'!$B$4:$AA$188,26,FALSE)</f>
        <v>0</v>
      </c>
      <c r="L664" s="49"/>
      <c r="O664" s="655" t="str" cm="1">
        <f t="array" ref="O664">IFERROR(INDEX([6]Salaries!$P$2:$P$311,MATCH(1,(A664=[6]Salaries!$M$2:$M$311)*(F664=[6]Salaries!$O$2:$O$311),0)),"")</f>
        <v/>
      </c>
    </row>
    <row r="665" spans="1:15" hidden="1" x14ac:dyDescent="0.25">
      <c r="A665" s="197" t="s">
        <v>521</v>
      </c>
      <c r="B665" s="197" t="s">
        <v>757</v>
      </c>
      <c r="C665" s="262">
        <v>3</v>
      </c>
      <c r="D665" s="197"/>
      <c r="E665" s="197" t="s">
        <v>1370</v>
      </c>
      <c r="F665" s="203">
        <v>3</v>
      </c>
      <c r="G665" s="662"/>
      <c r="H665" s="667" t="str" cm="1">
        <f t="array" ref="H665">IFERROR(INDEX([4]Comparison!$G$3:$G$312,MATCH(B665&amp;F665,[4]Comparison!$B$3:$B$312&amp;[4]Comparison!$E$3:$E$312,0)),"")</f>
        <v/>
      </c>
      <c r="I665" s="662">
        <f>G665*VLOOKUP(B665,'3.2 Prices and Deflators'!$B$3:$BL$196,58,FALSE)</f>
        <v>0</v>
      </c>
      <c r="J665" s="662">
        <f t="shared" si="36"/>
        <v>0</v>
      </c>
      <c r="K665" s="423">
        <f>VLOOKUP(B665,'[5]Salaries 2019 WF'!$B$4:$AA$188,26,FALSE)</f>
        <v>0</v>
      </c>
      <c r="L665" s="49"/>
      <c r="O665" s="655" t="str" cm="1">
        <f t="array" ref="O665">IFERROR(INDEX([6]Salaries!$P$2:$P$311,MATCH(1,(A665=[6]Salaries!$M$2:$M$311)*(F665=[6]Salaries!$O$2:$O$311),0)),"")</f>
        <v/>
      </c>
    </row>
    <row r="666" spans="1:15" hidden="1" x14ac:dyDescent="0.25">
      <c r="A666" s="197" t="s">
        <v>521</v>
      </c>
      <c r="B666" s="197" t="s">
        <v>757</v>
      </c>
      <c r="C666" s="262">
        <v>4</v>
      </c>
      <c r="D666" s="197"/>
      <c r="E666" s="197" t="s">
        <v>1087</v>
      </c>
      <c r="F666" s="203">
        <v>4</v>
      </c>
      <c r="G666" s="662"/>
      <c r="H666" s="667" t="str" cm="1">
        <f t="array" ref="H666">IFERROR(INDEX([4]Comparison!$G$3:$G$312,MATCH(B666&amp;F666,[4]Comparison!$B$3:$B$312&amp;[4]Comparison!$E$3:$E$312,0)),"")</f>
        <v/>
      </c>
      <c r="I666" s="662">
        <f>G666*VLOOKUP(B666,'3.2 Prices and Deflators'!$B$3:$BL$196,58,FALSE)</f>
        <v>0</v>
      </c>
      <c r="J666" s="662">
        <f t="shared" si="36"/>
        <v>0</v>
      </c>
      <c r="K666" s="423">
        <f>VLOOKUP(B666,'[5]Salaries 2019 WF'!$B$4:$AA$188,26,FALSE)</f>
        <v>0</v>
      </c>
      <c r="L666" s="49"/>
      <c r="O666" s="655" t="str" cm="1">
        <f t="array" ref="O666">IFERROR(INDEX([6]Salaries!$P$2:$P$311,MATCH(1,(A666=[6]Salaries!$M$2:$M$311)*(F666=[6]Salaries!$O$2:$O$311),0)),"")</f>
        <v/>
      </c>
    </row>
    <row r="667" spans="1:15" hidden="1" x14ac:dyDescent="0.25">
      <c r="A667" s="197" t="s">
        <v>521</v>
      </c>
      <c r="B667" s="197" t="s">
        <v>757</v>
      </c>
      <c r="C667" s="262">
        <v>5</v>
      </c>
      <c r="D667" s="197"/>
      <c r="E667" s="197" t="s">
        <v>1371</v>
      </c>
      <c r="F667" s="203">
        <v>5</v>
      </c>
      <c r="G667" s="662"/>
      <c r="H667" s="667" t="str" cm="1">
        <f t="array" ref="H667">IFERROR(INDEX([4]Comparison!$G$3:$G$312,MATCH(B667&amp;F667,[4]Comparison!$B$3:$B$312&amp;[4]Comparison!$E$3:$E$312,0)),"")</f>
        <v/>
      </c>
      <c r="I667" s="662">
        <f>G667*VLOOKUP(B667,'3.2 Prices and Deflators'!$B$3:$BL$196,58,FALSE)</f>
        <v>0</v>
      </c>
      <c r="J667" s="662">
        <f t="shared" si="36"/>
        <v>0</v>
      </c>
      <c r="K667" s="423">
        <f>VLOOKUP(B667,'[5]Salaries 2019 WF'!$B$4:$AA$188,26,FALSE)</f>
        <v>0</v>
      </c>
      <c r="L667" s="49"/>
      <c r="O667" s="655" t="str" cm="1">
        <f t="array" ref="O667">IFERROR(INDEX([6]Salaries!$P$2:$P$311,MATCH(1,(A667=[6]Salaries!$M$2:$M$311)*(F667=[6]Salaries!$O$2:$O$311),0)),"")</f>
        <v/>
      </c>
    </row>
    <row r="668" spans="1:15" hidden="1" x14ac:dyDescent="0.25">
      <c r="A668" s="197" t="s">
        <v>522</v>
      </c>
      <c r="B668" s="197" t="s">
        <v>758</v>
      </c>
      <c r="C668" s="262">
        <v>1</v>
      </c>
      <c r="D668" s="197"/>
      <c r="E668" s="197" t="s">
        <v>1368</v>
      </c>
      <c r="F668" s="203">
        <v>1</v>
      </c>
      <c r="G668" s="662"/>
      <c r="H668" s="667" t="str" cm="1">
        <f t="array" ref="H668">IFERROR(INDEX([4]Comparison!$G$3:$G$312,MATCH(B668&amp;F668,[4]Comparison!$B$3:$B$312&amp;[4]Comparison!$E$3:$E$312,0)),"")</f>
        <v/>
      </c>
      <c r="I668" s="662">
        <f>G668*VLOOKUP(B668,'3.2 Prices and Deflators'!$B$3:$BL$196,58,FALSE)</f>
        <v>0</v>
      </c>
      <c r="J668" s="662">
        <f t="shared" si="36"/>
        <v>0</v>
      </c>
      <c r="K668" s="423">
        <f>VLOOKUP(B668,'[5]Salaries 2019 WF'!$B$4:$AA$188,26,FALSE)</f>
        <v>0</v>
      </c>
      <c r="L668" s="49"/>
      <c r="O668" s="655" t="str" cm="1">
        <f t="array" ref="O668">IFERROR(INDEX([6]Salaries!$P$2:$P$311,MATCH(1,(A668=[6]Salaries!$M$2:$M$311)*(F668=[6]Salaries!$O$2:$O$311),0)),"")</f>
        <v/>
      </c>
    </row>
    <row r="669" spans="1:15" hidden="1" x14ac:dyDescent="0.25">
      <c r="A669" s="197" t="s">
        <v>522</v>
      </c>
      <c r="B669" s="197" t="s">
        <v>758</v>
      </c>
      <c r="C669" s="262">
        <v>2</v>
      </c>
      <c r="D669" s="197"/>
      <c r="E669" s="197" t="s">
        <v>1369</v>
      </c>
      <c r="F669" s="203">
        <v>2</v>
      </c>
      <c r="G669" s="662"/>
      <c r="H669" s="667" t="str" cm="1">
        <f t="array" ref="H669">IFERROR(INDEX([4]Comparison!$G$3:$G$312,MATCH(B669&amp;F669,[4]Comparison!$B$3:$B$312&amp;[4]Comparison!$E$3:$E$312,0)),"")</f>
        <v/>
      </c>
      <c r="I669" s="662">
        <f>G669*VLOOKUP(B669,'3.2 Prices and Deflators'!$B$3:$BL$196,58,FALSE)</f>
        <v>0</v>
      </c>
      <c r="J669" s="662">
        <f t="shared" si="36"/>
        <v>0</v>
      </c>
      <c r="K669" s="423">
        <f>VLOOKUP(B669,'[5]Salaries 2019 WF'!$B$4:$AA$188,26,FALSE)</f>
        <v>0</v>
      </c>
      <c r="L669" s="49"/>
      <c r="O669" s="655" t="str" cm="1">
        <f t="array" ref="O669">IFERROR(INDEX([6]Salaries!$P$2:$P$311,MATCH(1,(A669=[6]Salaries!$M$2:$M$311)*(F669=[6]Salaries!$O$2:$O$311),0)),"")</f>
        <v/>
      </c>
    </row>
    <row r="670" spans="1:15" hidden="1" x14ac:dyDescent="0.25">
      <c r="A670" s="197" t="s">
        <v>522</v>
      </c>
      <c r="B670" s="197" t="s">
        <v>758</v>
      </c>
      <c r="C670" s="262">
        <v>3</v>
      </c>
      <c r="D670" s="197"/>
      <c r="E670" s="197" t="s">
        <v>1370</v>
      </c>
      <c r="F670" s="203">
        <v>3</v>
      </c>
      <c r="G670" s="662"/>
      <c r="H670" s="667" t="str" cm="1">
        <f t="array" ref="H670">IFERROR(INDEX([4]Comparison!$G$3:$G$312,MATCH(B670&amp;F670,[4]Comparison!$B$3:$B$312&amp;[4]Comparison!$E$3:$E$312,0)),"")</f>
        <v/>
      </c>
      <c r="I670" s="662">
        <f>G670*VLOOKUP(B670,'3.2 Prices and Deflators'!$B$3:$BL$196,58,FALSE)</f>
        <v>0</v>
      </c>
      <c r="J670" s="662">
        <f t="shared" si="36"/>
        <v>0</v>
      </c>
      <c r="K670" s="423">
        <f>VLOOKUP(B670,'[5]Salaries 2019 WF'!$B$4:$AA$188,26,FALSE)</f>
        <v>0</v>
      </c>
      <c r="L670" s="49"/>
      <c r="O670" s="655" t="str" cm="1">
        <f t="array" ref="O670">IFERROR(INDEX([6]Salaries!$P$2:$P$311,MATCH(1,(A670=[6]Salaries!$M$2:$M$311)*(F670=[6]Salaries!$O$2:$O$311),0)),"")</f>
        <v/>
      </c>
    </row>
    <row r="671" spans="1:15" hidden="1" x14ac:dyDescent="0.25">
      <c r="A671" s="197" t="s">
        <v>522</v>
      </c>
      <c r="B671" s="197" t="s">
        <v>758</v>
      </c>
      <c r="C671" s="262">
        <v>4</v>
      </c>
      <c r="D671" s="197"/>
      <c r="E671" s="197" t="s">
        <v>1087</v>
      </c>
      <c r="F671" s="203">
        <v>4</v>
      </c>
      <c r="G671" s="662"/>
      <c r="H671" s="667" t="str" cm="1">
        <f t="array" ref="H671">IFERROR(INDEX([4]Comparison!$G$3:$G$312,MATCH(B671&amp;F671,[4]Comparison!$B$3:$B$312&amp;[4]Comparison!$E$3:$E$312,0)),"")</f>
        <v/>
      </c>
      <c r="I671" s="662">
        <f>G671*VLOOKUP(B671,'3.2 Prices and Deflators'!$B$3:$BL$196,58,FALSE)</f>
        <v>0</v>
      </c>
      <c r="J671" s="662">
        <f t="shared" si="36"/>
        <v>0</v>
      </c>
      <c r="K671" s="423">
        <f>VLOOKUP(B671,'[5]Salaries 2019 WF'!$B$4:$AA$188,26,FALSE)</f>
        <v>0</v>
      </c>
      <c r="L671" s="49"/>
      <c r="O671" s="655" t="str" cm="1">
        <f t="array" ref="O671">IFERROR(INDEX([6]Salaries!$P$2:$P$311,MATCH(1,(A671=[6]Salaries!$M$2:$M$311)*(F671=[6]Salaries!$O$2:$O$311),0)),"")</f>
        <v/>
      </c>
    </row>
    <row r="672" spans="1:15" hidden="1" x14ac:dyDescent="0.25">
      <c r="A672" s="197" t="s">
        <v>522</v>
      </c>
      <c r="B672" s="197" t="s">
        <v>758</v>
      </c>
      <c r="C672" s="262">
        <v>5</v>
      </c>
      <c r="D672" s="197"/>
      <c r="E672" s="197" t="s">
        <v>1371</v>
      </c>
      <c r="F672" s="203">
        <v>5</v>
      </c>
      <c r="G672" s="662"/>
      <c r="H672" s="667" t="str" cm="1">
        <f t="array" ref="H672">IFERROR(INDEX([4]Comparison!$G$3:$G$312,MATCH(B672&amp;F672,[4]Comparison!$B$3:$B$312&amp;[4]Comparison!$E$3:$E$312,0)),"")</f>
        <v/>
      </c>
      <c r="I672" s="662">
        <f>G672*VLOOKUP(B672,'3.2 Prices and Deflators'!$B$3:$BL$196,58,FALSE)</f>
        <v>0</v>
      </c>
      <c r="J672" s="662">
        <f t="shared" si="36"/>
        <v>0</v>
      </c>
      <c r="K672" s="423">
        <f>VLOOKUP(B672,'[5]Salaries 2019 WF'!$B$4:$AA$188,26,FALSE)</f>
        <v>0</v>
      </c>
      <c r="L672" s="49"/>
      <c r="O672" s="655" t="str" cm="1">
        <f t="array" ref="O672">IFERROR(INDEX([6]Salaries!$P$2:$P$311,MATCH(1,(A672=[6]Salaries!$M$2:$M$311)*(F672=[6]Salaries!$O$2:$O$311),0)),"")</f>
        <v/>
      </c>
    </row>
    <row r="673" spans="1:15" hidden="1" x14ac:dyDescent="0.25">
      <c r="A673" s="197" t="s">
        <v>523</v>
      </c>
      <c r="B673" s="197" t="s">
        <v>759</v>
      </c>
      <c r="C673" s="262">
        <v>1</v>
      </c>
      <c r="D673" s="197"/>
      <c r="E673" s="197" t="s">
        <v>1368</v>
      </c>
      <c r="F673" s="203">
        <v>1</v>
      </c>
      <c r="G673" s="662"/>
      <c r="H673" s="667" t="str" cm="1">
        <f t="array" ref="H673">IFERROR(INDEX([4]Comparison!$G$3:$G$312,MATCH(B673&amp;F673,[4]Comparison!$B$3:$B$312&amp;[4]Comparison!$E$3:$E$312,0)),"")</f>
        <v/>
      </c>
      <c r="I673" s="662">
        <f>G673*VLOOKUP(B673,'3.2 Prices and Deflators'!$B$3:$BL$196,58,FALSE)</f>
        <v>0</v>
      </c>
      <c r="J673" s="662">
        <f t="shared" si="36"/>
        <v>0</v>
      </c>
      <c r="K673" s="423">
        <f>VLOOKUP(B673,'[5]Salaries 2019 WF'!$B$4:$AA$188,26,FALSE)</f>
        <v>0</v>
      </c>
      <c r="L673" s="49"/>
      <c r="O673" s="655" t="str" cm="1">
        <f t="array" ref="O673">IFERROR(INDEX([6]Salaries!$P$2:$P$311,MATCH(1,(A673=[6]Salaries!$M$2:$M$311)*(F673=[6]Salaries!$O$2:$O$311),0)),"")</f>
        <v/>
      </c>
    </row>
    <row r="674" spans="1:15" hidden="1" x14ac:dyDescent="0.25">
      <c r="A674" s="197" t="s">
        <v>523</v>
      </c>
      <c r="B674" s="197" t="s">
        <v>759</v>
      </c>
      <c r="C674" s="262">
        <v>2</v>
      </c>
      <c r="D674" s="197"/>
      <c r="E674" s="197" t="s">
        <v>1369</v>
      </c>
      <c r="F674" s="203">
        <v>2</v>
      </c>
      <c r="G674" s="662"/>
      <c r="H674" s="667" t="str" cm="1">
        <f t="array" ref="H674">IFERROR(INDEX([4]Comparison!$G$3:$G$312,MATCH(B674&amp;F674,[4]Comparison!$B$3:$B$312&amp;[4]Comparison!$E$3:$E$312,0)),"")</f>
        <v/>
      </c>
      <c r="I674" s="662">
        <f>G674*VLOOKUP(B674,'3.2 Prices and Deflators'!$B$3:$BL$196,58,FALSE)</f>
        <v>0</v>
      </c>
      <c r="J674" s="662">
        <f t="shared" si="36"/>
        <v>0</v>
      </c>
      <c r="K674" s="423">
        <f>VLOOKUP(B674,'[5]Salaries 2019 WF'!$B$4:$AA$188,26,FALSE)</f>
        <v>0</v>
      </c>
      <c r="L674" s="49"/>
      <c r="O674" s="655" t="str" cm="1">
        <f t="array" ref="O674">IFERROR(INDEX([6]Salaries!$P$2:$P$311,MATCH(1,(A674=[6]Salaries!$M$2:$M$311)*(F674=[6]Salaries!$O$2:$O$311),0)),"")</f>
        <v/>
      </c>
    </row>
    <row r="675" spans="1:15" hidden="1" x14ac:dyDescent="0.25">
      <c r="A675" s="197" t="s">
        <v>523</v>
      </c>
      <c r="B675" s="197" t="s">
        <v>759</v>
      </c>
      <c r="C675" s="262">
        <v>3</v>
      </c>
      <c r="D675" s="197"/>
      <c r="E675" s="197" t="s">
        <v>1370</v>
      </c>
      <c r="F675" s="203">
        <v>3</v>
      </c>
      <c r="G675" s="662"/>
      <c r="H675" s="667" t="str" cm="1">
        <f t="array" ref="H675">IFERROR(INDEX([4]Comparison!$G$3:$G$312,MATCH(B675&amp;F675,[4]Comparison!$B$3:$B$312&amp;[4]Comparison!$E$3:$E$312,0)),"")</f>
        <v/>
      </c>
      <c r="I675" s="662">
        <f>G675*VLOOKUP(B675,'3.2 Prices and Deflators'!$B$3:$BL$196,58,FALSE)</f>
        <v>0</v>
      </c>
      <c r="J675" s="662">
        <f t="shared" si="36"/>
        <v>0</v>
      </c>
      <c r="K675" s="423">
        <f>VLOOKUP(B675,'[5]Salaries 2019 WF'!$B$4:$AA$188,26,FALSE)</f>
        <v>0</v>
      </c>
      <c r="L675" s="49"/>
      <c r="O675" s="655" t="str" cm="1">
        <f t="array" ref="O675">IFERROR(INDEX([6]Salaries!$P$2:$P$311,MATCH(1,(A675=[6]Salaries!$M$2:$M$311)*(F675=[6]Salaries!$O$2:$O$311),0)),"")</f>
        <v/>
      </c>
    </row>
    <row r="676" spans="1:15" hidden="1" x14ac:dyDescent="0.25">
      <c r="A676" s="197" t="s">
        <v>523</v>
      </c>
      <c r="B676" s="197" t="s">
        <v>759</v>
      </c>
      <c r="C676" s="262">
        <v>4</v>
      </c>
      <c r="D676" s="197"/>
      <c r="E676" s="197" t="s">
        <v>1087</v>
      </c>
      <c r="F676" s="203">
        <v>4</v>
      </c>
      <c r="G676" s="662"/>
      <c r="H676" s="667" t="str" cm="1">
        <f t="array" ref="H676">IFERROR(INDEX([4]Comparison!$G$3:$G$312,MATCH(B676&amp;F676,[4]Comparison!$B$3:$B$312&amp;[4]Comparison!$E$3:$E$312,0)),"")</f>
        <v/>
      </c>
      <c r="I676" s="662">
        <f>G676*VLOOKUP(B676,'3.2 Prices and Deflators'!$B$3:$BL$196,58,FALSE)</f>
        <v>0</v>
      </c>
      <c r="J676" s="662">
        <f t="shared" si="36"/>
        <v>0</v>
      </c>
      <c r="K676" s="423">
        <f>VLOOKUP(B676,'[5]Salaries 2019 WF'!$B$4:$AA$188,26,FALSE)</f>
        <v>0</v>
      </c>
      <c r="L676" s="49"/>
      <c r="O676" s="655" t="str" cm="1">
        <f t="array" ref="O676">IFERROR(INDEX([6]Salaries!$P$2:$P$311,MATCH(1,(A676=[6]Salaries!$M$2:$M$311)*(F676=[6]Salaries!$O$2:$O$311),0)),"")</f>
        <v/>
      </c>
    </row>
    <row r="677" spans="1:15" hidden="1" x14ac:dyDescent="0.25">
      <c r="A677" s="197" t="s">
        <v>523</v>
      </c>
      <c r="B677" s="197" t="s">
        <v>759</v>
      </c>
      <c r="C677" s="262">
        <v>5</v>
      </c>
      <c r="D677" s="197"/>
      <c r="E677" s="197" t="s">
        <v>1371</v>
      </c>
      <c r="F677" s="203">
        <v>5</v>
      </c>
      <c r="G677" s="662"/>
      <c r="H677" s="667" t="str" cm="1">
        <f t="array" ref="H677">IFERROR(INDEX([4]Comparison!$G$3:$G$312,MATCH(B677&amp;F677,[4]Comparison!$B$3:$B$312&amp;[4]Comparison!$E$3:$E$312,0)),"")</f>
        <v/>
      </c>
      <c r="I677" s="662">
        <f>G677*VLOOKUP(B677,'3.2 Prices and Deflators'!$B$3:$BL$196,58,FALSE)</f>
        <v>0</v>
      </c>
      <c r="J677" s="662">
        <f t="shared" si="36"/>
        <v>0</v>
      </c>
      <c r="K677" s="423">
        <f>VLOOKUP(B677,'[5]Salaries 2019 WF'!$B$4:$AA$188,26,FALSE)</f>
        <v>0</v>
      </c>
      <c r="L677" s="49"/>
      <c r="O677" s="655" t="str" cm="1">
        <f t="array" ref="O677">IFERROR(INDEX([6]Salaries!$P$2:$P$311,MATCH(1,(A677=[6]Salaries!$M$2:$M$311)*(F677=[6]Salaries!$O$2:$O$311),0)),"")</f>
        <v/>
      </c>
    </row>
    <row r="678" spans="1:15" hidden="1" x14ac:dyDescent="0.25">
      <c r="A678" s="197" t="s">
        <v>524</v>
      </c>
      <c r="B678" s="197" t="s">
        <v>760</v>
      </c>
      <c r="C678" s="262">
        <v>1</v>
      </c>
      <c r="D678" s="197"/>
      <c r="E678" s="197" t="s">
        <v>1368</v>
      </c>
      <c r="F678" s="203">
        <v>1</v>
      </c>
      <c r="G678" s="662"/>
      <c r="H678" s="667" t="str" cm="1">
        <f t="array" ref="H678">IFERROR(INDEX([4]Comparison!$G$3:$G$312,MATCH(B678&amp;F678,[4]Comparison!$B$3:$B$312&amp;[4]Comparison!$E$3:$E$312,0)),"")</f>
        <v/>
      </c>
      <c r="I678" s="662">
        <f>G678*VLOOKUP(B678,'3.2 Prices and Deflators'!$B$3:$BL$196,58,FALSE)</f>
        <v>0</v>
      </c>
      <c r="J678" s="662">
        <f t="shared" si="36"/>
        <v>0</v>
      </c>
      <c r="K678" s="423">
        <f>VLOOKUP(B678,'[5]Salaries 2019 WF'!$B$4:$AA$188,26,FALSE)</f>
        <v>0</v>
      </c>
      <c r="L678" s="49"/>
      <c r="O678" s="655" t="str" cm="1">
        <f t="array" ref="O678">IFERROR(INDEX([6]Salaries!$P$2:$P$311,MATCH(1,(A678=[6]Salaries!$M$2:$M$311)*(F678=[6]Salaries!$O$2:$O$311),0)),"")</f>
        <v/>
      </c>
    </row>
    <row r="679" spans="1:15" hidden="1" x14ac:dyDescent="0.25">
      <c r="A679" s="197" t="s">
        <v>524</v>
      </c>
      <c r="B679" s="197" t="s">
        <v>760</v>
      </c>
      <c r="C679" s="262">
        <v>2</v>
      </c>
      <c r="D679" s="197"/>
      <c r="E679" s="197" t="s">
        <v>1369</v>
      </c>
      <c r="F679" s="203">
        <v>2</v>
      </c>
      <c r="G679" s="662"/>
      <c r="H679" s="667" t="str" cm="1">
        <f t="array" ref="H679">IFERROR(INDEX([4]Comparison!$G$3:$G$312,MATCH(B679&amp;F679,[4]Comparison!$B$3:$B$312&amp;[4]Comparison!$E$3:$E$312,0)),"")</f>
        <v/>
      </c>
      <c r="I679" s="662">
        <f>G679*VLOOKUP(B679,'3.2 Prices and Deflators'!$B$3:$BL$196,58,FALSE)</f>
        <v>0</v>
      </c>
      <c r="J679" s="662">
        <f t="shared" si="36"/>
        <v>0</v>
      </c>
      <c r="K679" s="423">
        <f>VLOOKUP(B679,'[5]Salaries 2019 WF'!$B$4:$AA$188,26,FALSE)</f>
        <v>0</v>
      </c>
      <c r="L679" s="49"/>
      <c r="O679" s="655" t="str" cm="1">
        <f t="array" ref="O679">IFERROR(INDEX([6]Salaries!$P$2:$P$311,MATCH(1,(A679=[6]Salaries!$M$2:$M$311)*(F679=[6]Salaries!$O$2:$O$311),0)),"")</f>
        <v/>
      </c>
    </row>
    <row r="680" spans="1:15" hidden="1" x14ac:dyDescent="0.25">
      <c r="A680" s="197" t="s">
        <v>524</v>
      </c>
      <c r="B680" s="197" t="s">
        <v>760</v>
      </c>
      <c r="C680" s="262">
        <v>3</v>
      </c>
      <c r="D680" s="197"/>
      <c r="E680" s="197" t="s">
        <v>1370</v>
      </c>
      <c r="F680" s="203">
        <v>3</v>
      </c>
      <c r="G680" s="662"/>
      <c r="H680" s="667" t="str" cm="1">
        <f t="array" ref="H680">IFERROR(INDEX([4]Comparison!$G$3:$G$312,MATCH(B680&amp;F680,[4]Comparison!$B$3:$B$312&amp;[4]Comparison!$E$3:$E$312,0)),"")</f>
        <v/>
      </c>
      <c r="I680" s="662">
        <f>G680*VLOOKUP(B680,'3.2 Prices and Deflators'!$B$3:$BL$196,58,FALSE)</f>
        <v>0</v>
      </c>
      <c r="J680" s="662">
        <f t="shared" si="36"/>
        <v>0</v>
      </c>
      <c r="K680" s="423">
        <f>VLOOKUP(B680,'[5]Salaries 2019 WF'!$B$4:$AA$188,26,FALSE)</f>
        <v>0</v>
      </c>
      <c r="L680" s="49"/>
      <c r="O680" s="655" t="str" cm="1">
        <f t="array" ref="O680">IFERROR(INDEX([6]Salaries!$P$2:$P$311,MATCH(1,(A680=[6]Salaries!$M$2:$M$311)*(F680=[6]Salaries!$O$2:$O$311),0)),"")</f>
        <v/>
      </c>
    </row>
    <row r="681" spans="1:15" hidden="1" x14ac:dyDescent="0.25">
      <c r="A681" s="197" t="s">
        <v>524</v>
      </c>
      <c r="B681" s="197" t="s">
        <v>760</v>
      </c>
      <c r="C681" s="262">
        <v>4</v>
      </c>
      <c r="D681" s="197"/>
      <c r="E681" s="197" t="s">
        <v>1087</v>
      </c>
      <c r="F681" s="203">
        <v>4</v>
      </c>
      <c r="G681" s="662"/>
      <c r="H681" s="667" t="str" cm="1">
        <f t="array" ref="H681">IFERROR(INDEX([4]Comparison!$G$3:$G$312,MATCH(B681&amp;F681,[4]Comparison!$B$3:$B$312&amp;[4]Comparison!$E$3:$E$312,0)),"")</f>
        <v/>
      </c>
      <c r="I681" s="662">
        <f>G681*VLOOKUP(B681,'3.2 Prices and Deflators'!$B$3:$BL$196,58,FALSE)</f>
        <v>0</v>
      </c>
      <c r="J681" s="662">
        <f t="shared" si="36"/>
        <v>0</v>
      </c>
      <c r="K681" s="423">
        <f>VLOOKUP(B681,'[5]Salaries 2019 WF'!$B$4:$AA$188,26,FALSE)</f>
        <v>0</v>
      </c>
      <c r="L681" s="49"/>
      <c r="O681" s="655" t="str" cm="1">
        <f t="array" ref="O681">IFERROR(INDEX([6]Salaries!$P$2:$P$311,MATCH(1,(A681=[6]Salaries!$M$2:$M$311)*(F681=[6]Salaries!$O$2:$O$311),0)),"")</f>
        <v/>
      </c>
    </row>
    <row r="682" spans="1:15" hidden="1" x14ac:dyDescent="0.25">
      <c r="A682" s="197" t="s">
        <v>524</v>
      </c>
      <c r="B682" s="197" t="s">
        <v>760</v>
      </c>
      <c r="C682" s="262">
        <v>5</v>
      </c>
      <c r="D682" s="197"/>
      <c r="E682" s="197" t="s">
        <v>1371</v>
      </c>
      <c r="F682" s="203">
        <v>5</v>
      </c>
      <c r="G682" s="662"/>
      <c r="H682" s="667" t="str" cm="1">
        <f t="array" ref="H682">IFERROR(INDEX([4]Comparison!$G$3:$G$312,MATCH(B682&amp;F682,[4]Comparison!$B$3:$B$312&amp;[4]Comparison!$E$3:$E$312,0)),"")</f>
        <v/>
      </c>
      <c r="I682" s="662">
        <f>G682*VLOOKUP(B682,'3.2 Prices and Deflators'!$B$3:$BL$196,58,FALSE)</f>
        <v>0</v>
      </c>
      <c r="J682" s="662">
        <f t="shared" si="36"/>
        <v>0</v>
      </c>
      <c r="K682" s="423">
        <f>VLOOKUP(B682,'[5]Salaries 2019 WF'!$B$4:$AA$188,26,FALSE)</f>
        <v>0</v>
      </c>
      <c r="L682" s="49"/>
      <c r="O682" s="655" t="str" cm="1">
        <f t="array" ref="O682">IFERROR(INDEX([6]Salaries!$P$2:$P$311,MATCH(1,(A682=[6]Salaries!$M$2:$M$311)*(F682=[6]Salaries!$O$2:$O$311),0)),"")</f>
        <v/>
      </c>
    </row>
    <row r="683" spans="1:15" hidden="1" x14ac:dyDescent="0.25">
      <c r="A683" s="197" t="s">
        <v>525</v>
      </c>
      <c r="B683" s="197" t="s">
        <v>761</v>
      </c>
      <c r="C683" s="262">
        <v>1</v>
      </c>
      <c r="D683" s="197"/>
      <c r="E683" s="197" t="s">
        <v>1368</v>
      </c>
      <c r="F683" s="203">
        <v>1</v>
      </c>
      <c r="G683" s="662"/>
      <c r="H683" s="667" t="str" cm="1">
        <f t="array" ref="H683">IFERROR(INDEX([4]Comparison!$G$3:$G$312,MATCH(B683&amp;F683,[4]Comparison!$B$3:$B$312&amp;[4]Comparison!$E$3:$E$312,0)),"")</f>
        <v/>
      </c>
      <c r="I683" s="662">
        <f>G683*VLOOKUP(B683,'3.2 Prices and Deflators'!$B$3:$BL$196,58,FALSE)</f>
        <v>0</v>
      </c>
      <c r="J683" s="662">
        <f t="shared" si="36"/>
        <v>0</v>
      </c>
      <c r="K683" s="423">
        <f>VLOOKUP(B683,'[5]Salaries 2019 WF'!$B$4:$AA$188,26,FALSE)</f>
        <v>0</v>
      </c>
      <c r="L683" s="49"/>
      <c r="O683" s="655" t="str" cm="1">
        <f t="array" ref="O683">IFERROR(INDEX([6]Salaries!$P$2:$P$311,MATCH(1,(A683=[6]Salaries!$M$2:$M$311)*(F683=[6]Salaries!$O$2:$O$311),0)),"")</f>
        <v/>
      </c>
    </row>
    <row r="684" spans="1:15" hidden="1" x14ac:dyDescent="0.25">
      <c r="A684" s="197" t="s">
        <v>525</v>
      </c>
      <c r="B684" s="197" t="s">
        <v>761</v>
      </c>
      <c r="C684" s="262">
        <v>2</v>
      </c>
      <c r="D684" s="197"/>
      <c r="E684" s="197" t="s">
        <v>1369</v>
      </c>
      <c r="F684" s="203">
        <v>2</v>
      </c>
      <c r="G684" s="662"/>
      <c r="H684" s="667" t="str" cm="1">
        <f t="array" ref="H684">IFERROR(INDEX([4]Comparison!$G$3:$G$312,MATCH(B684&amp;F684,[4]Comparison!$B$3:$B$312&amp;[4]Comparison!$E$3:$E$312,0)),"")</f>
        <v/>
      </c>
      <c r="I684" s="662">
        <f>G684*VLOOKUP(B684,'3.2 Prices and Deflators'!$B$3:$BL$196,58,FALSE)</f>
        <v>0</v>
      </c>
      <c r="J684" s="662">
        <f t="shared" si="36"/>
        <v>0</v>
      </c>
      <c r="K684" s="423">
        <f>VLOOKUP(B684,'[5]Salaries 2019 WF'!$B$4:$AA$188,26,FALSE)</f>
        <v>0</v>
      </c>
      <c r="L684" s="49"/>
      <c r="O684" s="655" t="str" cm="1">
        <f t="array" ref="O684">IFERROR(INDEX([6]Salaries!$P$2:$P$311,MATCH(1,(A684=[6]Salaries!$M$2:$M$311)*(F684=[6]Salaries!$O$2:$O$311),0)),"")</f>
        <v/>
      </c>
    </row>
    <row r="685" spans="1:15" hidden="1" x14ac:dyDescent="0.25">
      <c r="A685" s="197" t="s">
        <v>525</v>
      </c>
      <c r="B685" s="197" t="s">
        <v>761</v>
      </c>
      <c r="C685" s="262">
        <v>3</v>
      </c>
      <c r="D685" s="197"/>
      <c r="E685" s="197" t="s">
        <v>1370</v>
      </c>
      <c r="F685" s="203">
        <v>3</v>
      </c>
      <c r="G685" s="662"/>
      <c r="H685" s="667" t="str" cm="1">
        <f t="array" ref="H685">IFERROR(INDEX([4]Comparison!$G$3:$G$312,MATCH(B685&amp;F685,[4]Comparison!$B$3:$B$312&amp;[4]Comparison!$E$3:$E$312,0)),"")</f>
        <v/>
      </c>
      <c r="I685" s="662">
        <f>G685*VLOOKUP(B685,'3.2 Prices and Deflators'!$B$3:$BL$196,58,FALSE)</f>
        <v>0</v>
      </c>
      <c r="J685" s="662">
        <f t="shared" si="36"/>
        <v>0</v>
      </c>
      <c r="K685" s="423">
        <f>VLOOKUP(B685,'[5]Salaries 2019 WF'!$B$4:$AA$188,26,FALSE)</f>
        <v>0</v>
      </c>
      <c r="L685" s="49"/>
      <c r="O685" s="655" t="str" cm="1">
        <f t="array" ref="O685">IFERROR(INDEX([6]Salaries!$P$2:$P$311,MATCH(1,(A685=[6]Salaries!$M$2:$M$311)*(F685=[6]Salaries!$O$2:$O$311),0)),"")</f>
        <v/>
      </c>
    </row>
    <row r="686" spans="1:15" hidden="1" x14ac:dyDescent="0.25">
      <c r="A686" s="197" t="s">
        <v>525</v>
      </c>
      <c r="B686" s="197" t="s">
        <v>761</v>
      </c>
      <c r="C686" s="262">
        <v>4</v>
      </c>
      <c r="D686" s="197"/>
      <c r="E686" s="197" t="s">
        <v>1087</v>
      </c>
      <c r="F686" s="203">
        <v>4</v>
      </c>
      <c r="G686" s="662"/>
      <c r="H686" s="667" t="str" cm="1">
        <f t="array" ref="H686">IFERROR(INDEX([4]Comparison!$G$3:$G$312,MATCH(B686&amp;F686,[4]Comparison!$B$3:$B$312&amp;[4]Comparison!$E$3:$E$312,0)),"")</f>
        <v/>
      </c>
      <c r="I686" s="662">
        <f>G686*VLOOKUP(B686,'3.2 Prices and Deflators'!$B$3:$BL$196,58,FALSE)</f>
        <v>0</v>
      </c>
      <c r="J686" s="662">
        <f t="shared" si="36"/>
        <v>0</v>
      </c>
      <c r="K686" s="423">
        <f>VLOOKUP(B686,'[5]Salaries 2019 WF'!$B$4:$AA$188,26,FALSE)</f>
        <v>0</v>
      </c>
      <c r="L686" s="49"/>
      <c r="O686" s="655" t="str" cm="1">
        <f t="array" ref="O686">IFERROR(INDEX([6]Salaries!$P$2:$P$311,MATCH(1,(A686=[6]Salaries!$M$2:$M$311)*(F686=[6]Salaries!$O$2:$O$311),0)),"")</f>
        <v/>
      </c>
    </row>
    <row r="687" spans="1:15" hidden="1" x14ac:dyDescent="0.25">
      <c r="A687" s="197" t="s">
        <v>525</v>
      </c>
      <c r="B687" s="197" t="s">
        <v>761</v>
      </c>
      <c r="C687" s="262">
        <v>5</v>
      </c>
      <c r="D687" s="197"/>
      <c r="E687" s="197" t="s">
        <v>1371</v>
      </c>
      <c r="F687" s="203">
        <v>5</v>
      </c>
      <c r="G687" s="662"/>
      <c r="H687" s="667" t="str" cm="1">
        <f t="array" ref="H687">IFERROR(INDEX([4]Comparison!$G$3:$G$312,MATCH(B687&amp;F687,[4]Comparison!$B$3:$B$312&amp;[4]Comparison!$E$3:$E$312,0)),"")</f>
        <v/>
      </c>
      <c r="I687" s="662">
        <f>G687*VLOOKUP(B687,'3.2 Prices and Deflators'!$B$3:$BL$196,58,FALSE)</f>
        <v>0</v>
      </c>
      <c r="J687" s="662">
        <f t="shared" si="36"/>
        <v>0</v>
      </c>
      <c r="K687" s="423">
        <f>VLOOKUP(B687,'[5]Salaries 2019 WF'!$B$4:$AA$188,26,FALSE)</f>
        <v>0</v>
      </c>
      <c r="L687" s="49"/>
      <c r="O687" s="655" t="str" cm="1">
        <f t="array" ref="O687">IFERROR(INDEX([6]Salaries!$P$2:$P$311,MATCH(1,(A687=[6]Salaries!$M$2:$M$311)*(F687=[6]Salaries!$O$2:$O$311),0)),"")</f>
        <v/>
      </c>
    </row>
    <row r="688" spans="1:15" x14ac:dyDescent="0.25">
      <c r="A688" s="197" t="s">
        <v>526</v>
      </c>
      <c r="B688" s="197" t="s">
        <v>762</v>
      </c>
      <c r="C688" s="262">
        <v>1</v>
      </c>
      <c r="D688" s="197"/>
      <c r="E688" s="197" t="s">
        <v>1368</v>
      </c>
      <c r="F688" s="203">
        <v>1</v>
      </c>
      <c r="G688" s="662">
        <f t="shared" ref="G688:G697" si="38">H688/12</f>
        <v>876.1925</v>
      </c>
      <c r="H688" s="667" cm="1">
        <f t="array" ref="H688">IFERROR(INDEX([4]Comparison!$G$3:$G$312,MATCH(B688&amp;F688,[4]Comparison!$B$3:$B$312&amp;[4]Comparison!$E$3:$E$312,0)),"")</f>
        <v>10514.31</v>
      </c>
      <c r="I688" s="662">
        <f>G688*VLOOKUP(B688,'3.2 Prices and Deflators'!$B$3:$BL$196,58,FALSE)</f>
        <v>2283.6804355678983</v>
      </c>
      <c r="J688" s="662">
        <f t="shared" si="36"/>
        <v>27404.165226814781</v>
      </c>
      <c r="K688" s="423">
        <f>VLOOKUP(B688,'[5]Salaries 2019 WF'!$B$4:$AA$188,26,FALSE)</f>
        <v>1</v>
      </c>
      <c r="L688" s="49"/>
      <c r="O688" s="655" cm="1">
        <f t="array" ref="O688">IFERROR(INDEX([6]Salaries!$P$2:$P$311,MATCH(1,(A688=[6]Salaries!$M$2:$M$311)*(F688=[6]Salaries!$O$2:$O$311),0)),"")</f>
        <v>10514.31</v>
      </c>
    </row>
    <row r="689" spans="1:15" x14ac:dyDescent="0.25">
      <c r="A689" s="197" t="s">
        <v>526</v>
      </c>
      <c r="B689" s="197" t="s">
        <v>762</v>
      </c>
      <c r="C689" s="262">
        <v>2</v>
      </c>
      <c r="D689" s="197"/>
      <c r="E689" s="197" t="s">
        <v>1369</v>
      </c>
      <c r="F689" s="203">
        <v>2</v>
      </c>
      <c r="G689" s="662">
        <f t="shared" si="38"/>
        <v>1142.5133333333333</v>
      </c>
      <c r="H689" s="667" cm="1">
        <f t="array" ref="H689">IFERROR(INDEX([4]Comparison!$G$3:$G$312,MATCH(B689&amp;F689,[4]Comparison!$B$3:$B$312&amp;[4]Comparison!$E$3:$E$312,0)),"")</f>
        <v>13710.16</v>
      </c>
      <c r="I689" s="662">
        <f>G689*VLOOKUP(B689,'3.2 Prices and Deflators'!$B$3:$BL$196,58,FALSE)</f>
        <v>2977.8106371702543</v>
      </c>
      <c r="J689" s="662">
        <f t="shared" si="36"/>
        <v>35733.727646043051</v>
      </c>
      <c r="K689" s="423">
        <f>VLOOKUP(B689,'[5]Salaries 2019 WF'!$B$4:$AA$188,26,FALSE)</f>
        <v>1</v>
      </c>
      <c r="L689" s="49"/>
      <c r="O689" s="655" cm="1">
        <f t="array" ref="O689">IFERROR(INDEX([6]Salaries!$P$2:$P$311,MATCH(1,(A689=[6]Salaries!$M$2:$M$311)*(F689=[6]Salaries!$O$2:$O$311),0)),"")</f>
        <v>13710.16</v>
      </c>
    </row>
    <row r="690" spans="1:15" x14ac:dyDescent="0.25">
      <c r="A690" s="197" t="s">
        <v>526</v>
      </c>
      <c r="B690" s="197" t="s">
        <v>762</v>
      </c>
      <c r="C690" s="262">
        <v>3</v>
      </c>
      <c r="D690" s="197"/>
      <c r="E690" s="197" t="s">
        <v>1370</v>
      </c>
      <c r="F690" s="203">
        <v>3</v>
      </c>
      <c r="G690" s="662">
        <f t="shared" si="38"/>
        <v>1508.3716666666667</v>
      </c>
      <c r="H690" s="667" cm="1">
        <f t="array" ref="H690">IFERROR(INDEX([4]Comparison!$G$3:$G$312,MATCH(B690&amp;F690,[4]Comparison!$B$3:$B$312&amp;[4]Comparison!$E$3:$E$312,0)),"")</f>
        <v>18100.46</v>
      </c>
      <c r="I690" s="662">
        <f>G690*VLOOKUP(B690,'3.2 Prices and Deflators'!$B$3:$BL$196,58,FALSE)</f>
        <v>3931.3722323936918</v>
      </c>
      <c r="J690" s="662">
        <f t="shared" si="36"/>
        <v>47176.466788724298</v>
      </c>
      <c r="K690" s="423">
        <f>VLOOKUP(B690,'[5]Salaries 2019 WF'!$B$4:$AA$188,26,FALSE)</f>
        <v>1</v>
      </c>
      <c r="L690" s="49"/>
      <c r="O690" s="655" cm="1">
        <f t="array" ref="O690">IFERROR(INDEX([6]Salaries!$P$2:$P$311,MATCH(1,(A690=[6]Salaries!$M$2:$M$311)*(F690=[6]Salaries!$O$2:$O$311),0)),"")</f>
        <v>18100.46</v>
      </c>
    </row>
    <row r="691" spans="1:15" x14ac:dyDescent="0.25">
      <c r="A691" s="197" t="s">
        <v>526</v>
      </c>
      <c r="B691" s="197" t="s">
        <v>762</v>
      </c>
      <c r="C691" s="262">
        <v>4</v>
      </c>
      <c r="D691" s="197"/>
      <c r="E691" s="197" t="s">
        <v>1087</v>
      </c>
      <c r="F691" s="203">
        <v>4</v>
      </c>
      <c r="G691" s="662">
        <f t="shared" si="38"/>
        <v>2442.2758333333336</v>
      </c>
      <c r="H691" s="667" cm="1">
        <f t="array" ref="H691">IFERROR(INDEX([4]Comparison!$G$3:$G$312,MATCH(B691&amp;F691,[4]Comparison!$B$3:$B$312&amp;[4]Comparison!$E$3:$E$312,0)),"")</f>
        <v>29307.31</v>
      </c>
      <c r="I691" s="662">
        <f>G691*VLOOKUP(B691,'3.2 Prices and Deflators'!$B$3:$BL$196,58,FALSE)</f>
        <v>6365.470531696652</v>
      </c>
      <c r="J691" s="662">
        <f t="shared" si="36"/>
        <v>76385.646380359831</v>
      </c>
      <c r="K691" s="423">
        <f>VLOOKUP(B691,'[5]Salaries 2019 WF'!$B$4:$AA$188,26,FALSE)</f>
        <v>1</v>
      </c>
      <c r="L691" s="49"/>
      <c r="O691" s="655" cm="1">
        <f t="array" ref="O691">IFERROR(INDEX([6]Salaries!$P$2:$P$311,MATCH(1,(A691=[6]Salaries!$M$2:$M$311)*(F691=[6]Salaries!$O$2:$O$311),0)),"")</f>
        <v>29307.31</v>
      </c>
    </row>
    <row r="692" spans="1:15" x14ac:dyDescent="0.25">
      <c r="A692" s="197" t="s">
        <v>526</v>
      </c>
      <c r="B692" s="197" t="s">
        <v>762</v>
      </c>
      <c r="C692" s="262">
        <v>5</v>
      </c>
      <c r="D692" s="197"/>
      <c r="E692" s="197" t="s">
        <v>1371</v>
      </c>
      <c r="F692" s="203">
        <v>5</v>
      </c>
      <c r="G692" s="662">
        <f t="shared" si="38"/>
        <v>3666.1075000000001</v>
      </c>
      <c r="H692" s="667" cm="1">
        <f t="array" ref="H692">IFERROR(INDEX([4]Comparison!$G$3:$G$312,MATCH(B692&amp;F692,[4]Comparison!$B$3:$B$312&amp;[4]Comparison!$E$3:$E$312,0)),"")</f>
        <v>43993.29</v>
      </c>
      <c r="I692" s="662">
        <f>G692*VLOOKUP(B692,'3.2 Prices and Deflators'!$B$3:$BL$196,58,FALSE)</f>
        <v>9555.2267023955792</v>
      </c>
      <c r="J692" s="662">
        <f t="shared" si="36"/>
        <v>114662.72042874695</v>
      </c>
      <c r="K692" s="423">
        <f>VLOOKUP(B692,'[5]Salaries 2019 WF'!$B$4:$AA$188,26,FALSE)</f>
        <v>1</v>
      </c>
      <c r="L692" s="49"/>
      <c r="O692" s="655" cm="1">
        <f t="array" ref="O692">IFERROR(INDEX([6]Salaries!$P$2:$P$311,MATCH(1,(A692=[6]Salaries!$M$2:$M$311)*(F692=[6]Salaries!$O$2:$O$311),0)),"")</f>
        <v>43993.29</v>
      </c>
    </row>
    <row r="693" spans="1:15" x14ac:dyDescent="0.25">
      <c r="A693" s="197" t="s">
        <v>527</v>
      </c>
      <c r="B693" s="197" t="s">
        <v>763</v>
      </c>
      <c r="C693" s="262">
        <v>1</v>
      </c>
      <c r="D693" s="197"/>
      <c r="E693" s="197" t="s">
        <v>1368</v>
      </c>
      <c r="F693" s="203">
        <v>1</v>
      </c>
      <c r="G693" s="662">
        <f t="shared" si="38"/>
        <v>247.76250000000002</v>
      </c>
      <c r="H693" s="667" cm="1">
        <f t="array" ref="H693">IFERROR(INDEX([4]Comparison!$G$3:$G$312,MATCH(B693&amp;F693,[4]Comparison!$B$3:$B$312&amp;[4]Comparison!$E$3:$E$312,0)),"")</f>
        <v>2973.15</v>
      </c>
      <c r="I693" s="662">
        <f>G693*VLOOKUP(B693,'3.2 Prices and Deflators'!$B$3:$BL$196,58,FALSE)</f>
        <v>701.29403279992027</v>
      </c>
      <c r="J693" s="662">
        <f t="shared" si="36"/>
        <v>8415.5283935990428</v>
      </c>
      <c r="K693" s="423">
        <f>VLOOKUP(B693,'[5]Salaries 2019 WF'!$B$4:$AA$188,26,FALSE)</f>
        <v>1</v>
      </c>
      <c r="L693" s="49"/>
      <c r="O693" s="655" cm="1">
        <f t="array" ref="O693">IFERROR(INDEX([6]Salaries!$P$2:$P$311,MATCH(1,(A693=[6]Salaries!$M$2:$M$311)*(F693=[6]Salaries!$O$2:$O$311),0)),"")</f>
        <v>2973.15</v>
      </c>
    </row>
    <row r="694" spans="1:15" x14ac:dyDescent="0.25">
      <c r="A694" s="197" t="s">
        <v>527</v>
      </c>
      <c r="B694" s="197" t="s">
        <v>763</v>
      </c>
      <c r="C694" s="262">
        <v>2</v>
      </c>
      <c r="D694" s="197"/>
      <c r="E694" s="197" t="s">
        <v>1369</v>
      </c>
      <c r="F694" s="203">
        <v>2</v>
      </c>
      <c r="G694" s="662">
        <f t="shared" si="38"/>
        <v>323.07083333333333</v>
      </c>
      <c r="H694" s="667" cm="1">
        <f t="array" ref="H694">IFERROR(INDEX([4]Comparison!$G$3:$G$312,MATCH(B694&amp;F694,[4]Comparison!$B$3:$B$312&amp;[4]Comparison!$E$3:$E$312,0)),"")</f>
        <v>3876.85</v>
      </c>
      <c r="I694" s="662">
        <f>G694*VLOOKUP(B694,'3.2 Prices and Deflators'!$B$3:$BL$196,58,FALSE)</f>
        <v>914.45496226573516</v>
      </c>
      <c r="J694" s="662">
        <f t="shared" si="36"/>
        <v>10973.459547188822</v>
      </c>
      <c r="K694" s="423">
        <f>VLOOKUP(B694,'[5]Salaries 2019 WF'!$B$4:$AA$188,26,FALSE)</f>
        <v>1</v>
      </c>
      <c r="L694" s="49"/>
      <c r="O694" s="655" cm="1">
        <f t="array" ref="O694">IFERROR(INDEX([6]Salaries!$P$2:$P$311,MATCH(1,(A694=[6]Salaries!$M$2:$M$311)*(F694=[6]Salaries!$O$2:$O$311),0)),"")</f>
        <v>3876.85</v>
      </c>
    </row>
    <row r="695" spans="1:15" x14ac:dyDescent="0.25">
      <c r="A695" s="197" t="s">
        <v>527</v>
      </c>
      <c r="B695" s="197" t="s">
        <v>763</v>
      </c>
      <c r="C695" s="262">
        <v>3</v>
      </c>
      <c r="D695" s="197"/>
      <c r="E695" s="197" t="s">
        <v>1370</v>
      </c>
      <c r="F695" s="203">
        <v>3</v>
      </c>
      <c r="G695" s="662">
        <f t="shared" si="38"/>
        <v>426.52500000000003</v>
      </c>
      <c r="H695" s="667" cm="1">
        <f t="array" ref="H695">IFERROR(INDEX([4]Comparison!$G$3:$G$312,MATCH(B695&amp;F695,[4]Comparison!$B$3:$B$312&amp;[4]Comparison!$E$3:$E$312,0)),"")</f>
        <v>5118.3</v>
      </c>
      <c r="I695" s="662">
        <f>G695*VLOOKUP(B695,'3.2 Prices and Deflators'!$B$3:$BL$196,58,FALSE)</f>
        <v>1207.2829315977438</v>
      </c>
      <c r="J695" s="662">
        <f t="shared" si="36"/>
        <v>14487.395179172925</v>
      </c>
      <c r="K695" s="423">
        <f>VLOOKUP(B695,'[5]Salaries 2019 WF'!$B$4:$AA$188,26,FALSE)</f>
        <v>1</v>
      </c>
      <c r="L695" s="49"/>
      <c r="O695" s="655" cm="1">
        <f t="array" ref="O695">IFERROR(INDEX([6]Salaries!$P$2:$P$311,MATCH(1,(A695=[6]Salaries!$M$2:$M$311)*(F695=[6]Salaries!$O$2:$O$311),0)),"")</f>
        <v>5118.3</v>
      </c>
    </row>
    <row r="696" spans="1:15" x14ac:dyDescent="0.25">
      <c r="A696" s="197" t="s">
        <v>527</v>
      </c>
      <c r="B696" s="197" t="s">
        <v>763</v>
      </c>
      <c r="C696" s="262">
        <v>4</v>
      </c>
      <c r="D696" s="197"/>
      <c r="E696" s="197" t="s">
        <v>1087</v>
      </c>
      <c r="F696" s="203">
        <v>4</v>
      </c>
      <c r="G696" s="662">
        <f t="shared" si="38"/>
        <v>690.60666666666668</v>
      </c>
      <c r="H696" s="667" cm="1">
        <f t="array" ref="H696">IFERROR(INDEX([4]Comparison!$G$3:$G$312,MATCH(B696&amp;F696,[4]Comparison!$B$3:$B$312&amp;[4]Comparison!$E$3:$E$312,0)),"")</f>
        <v>8287.2800000000007</v>
      </c>
      <c r="I696" s="662">
        <f>G696*VLOOKUP(B696,'3.2 Prices and Deflators'!$B$3:$BL$196,58,FALSE)</f>
        <v>1954.7685155952854</v>
      </c>
      <c r="J696" s="662">
        <f t="shared" si="36"/>
        <v>23457.222187143423</v>
      </c>
      <c r="K696" s="423">
        <f>VLOOKUP(B696,'[5]Salaries 2019 WF'!$B$4:$AA$188,26,FALSE)</f>
        <v>1</v>
      </c>
      <c r="L696" s="49"/>
      <c r="O696" s="655" cm="1">
        <f t="array" ref="O696">IFERROR(INDEX([6]Salaries!$P$2:$P$311,MATCH(1,(A696=[6]Salaries!$M$2:$M$311)*(F696=[6]Salaries!$O$2:$O$311),0)),"")</f>
        <v>8287.2800000000007</v>
      </c>
    </row>
    <row r="697" spans="1:15" x14ac:dyDescent="0.25">
      <c r="A697" s="197" t="s">
        <v>527</v>
      </c>
      <c r="B697" s="197" t="s">
        <v>763</v>
      </c>
      <c r="C697" s="262">
        <v>5</v>
      </c>
      <c r="D697" s="197"/>
      <c r="E697" s="197" t="s">
        <v>1371</v>
      </c>
      <c r="F697" s="203">
        <v>5</v>
      </c>
      <c r="G697" s="662">
        <f t="shared" si="38"/>
        <v>1036.6716666666666</v>
      </c>
      <c r="H697" s="667" cm="1">
        <f t="array" ref="H697">IFERROR(INDEX([4]Comparison!$G$3:$G$312,MATCH(B697&amp;F697,[4]Comparison!$B$3:$B$312&amp;[4]Comparison!$E$3:$E$312,0)),"")</f>
        <v>12440.06</v>
      </c>
      <c r="I697" s="662">
        <f>G697*VLOOKUP(B697,'3.2 Prices and Deflators'!$B$3:$BL$196,58,FALSE)</f>
        <v>2934.3086778914535</v>
      </c>
      <c r="J697" s="662">
        <f t="shared" si="36"/>
        <v>35211.704134697444</v>
      </c>
      <c r="K697" s="423">
        <f>VLOOKUP(B697,'[5]Salaries 2019 WF'!$B$4:$AA$188,26,FALSE)</f>
        <v>1</v>
      </c>
      <c r="L697" s="49"/>
      <c r="O697" s="655" cm="1">
        <f t="array" ref="O697">IFERROR(INDEX([6]Salaries!$P$2:$P$311,MATCH(1,(A697=[6]Salaries!$M$2:$M$311)*(F697=[6]Salaries!$O$2:$O$311),0)),"")</f>
        <v>12440.06</v>
      </c>
    </row>
    <row r="698" spans="1:15" hidden="1" x14ac:dyDescent="0.25">
      <c r="A698" s="197" t="s">
        <v>528</v>
      </c>
      <c r="B698" s="197" t="s">
        <v>764</v>
      </c>
      <c r="C698" s="262">
        <v>1</v>
      </c>
      <c r="D698" s="197"/>
      <c r="E698" s="197" t="s">
        <v>1368</v>
      </c>
      <c r="F698" s="203">
        <v>1</v>
      </c>
      <c r="G698" s="662"/>
      <c r="H698" s="667" t="str" cm="1">
        <f t="array" ref="H698">IFERROR(INDEX([4]Comparison!$G$3:$G$312,MATCH(B698&amp;F698,[4]Comparison!$B$3:$B$312&amp;[4]Comparison!$E$3:$E$312,0)),"")</f>
        <v/>
      </c>
      <c r="I698" s="662">
        <f>G698*VLOOKUP(B698,'3.2 Prices and Deflators'!$B$3:$BL$196,58,FALSE)</f>
        <v>0</v>
      </c>
      <c r="J698" s="662">
        <f t="shared" si="36"/>
        <v>0</v>
      </c>
      <c r="K698" s="423">
        <f>VLOOKUP(B698,'[5]Salaries 2019 WF'!$B$4:$AA$188,26,FALSE)</f>
        <v>0</v>
      </c>
      <c r="L698" s="49"/>
      <c r="O698" s="655" t="str" cm="1">
        <f t="array" ref="O698">IFERROR(INDEX([6]Salaries!$P$2:$P$311,MATCH(1,(A698=[6]Salaries!$M$2:$M$311)*(F698=[6]Salaries!$O$2:$O$311),0)),"")</f>
        <v/>
      </c>
    </row>
    <row r="699" spans="1:15" hidden="1" x14ac:dyDescent="0.25">
      <c r="A699" s="197" t="s">
        <v>528</v>
      </c>
      <c r="B699" s="197" t="s">
        <v>764</v>
      </c>
      <c r="C699" s="262">
        <v>2</v>
      </c>
      <c r="D699" s="197"/>
      <c r="E699" s="197" t="s">
        <v>1369</v>
      </c>
      <c r="F699" s="203">
        <v>2</v>
      </c>
      <c r="G699" s="662"/>
      <c r="H699" s="667" t="str" cm="1">
        <f t="array" ref="H699">IFERROR(INDEX([4]Comparison!$G$3:$G$312,MATCH(B699&amp;F699,[4]Comparison!$B$3:$B$312&amp;[4]Comparison!$E$3:$E$312,0)),"")</f>
        <v/>
      </c>
      <c r="I699" s="662">
        <f>G699*VLOOKUP(B699,'3.2 Prices and Deflators'!$B$3:$BL$196,58,FALSE)</f>
        <v>0</v>
      </c>
      <c r="J699" s="662">
        <f t="shared" si="36"/>
        <v>0</v>
      </c>
      <c r="K699" s="423">
        <f>VLOOKUP(B699,'[5]Salaries 2019 WF'!$B$4:$AA$188,26,FALSE)</f>
        <v>0</v>
      </c>
      <c r="L699" s="49"/>
      <c r="O699" s="655" t="str" cm="1">
        <f t="array" ref="O699">IFERROR(INDEX([6]Salaries!$P$2:$P$311,MATCH(1,(A699=[6]Salaries!$M$2:$M$311)*(F699=[6]Salaries!$O$2:$O$311),0)),"")</f>
        <v/>
      </c>
    </row>
    <row r="700" spans="1:15" hidden="1" x14ac:dyDescent="0.25">
      <c r="A700" s="197" t="s">
        <v>528</v>
      </c>
      <c r="B700" s="197" t="s">
        <v>764</v>
      </c>
      <c r="C700" s="262">
        <v>3</v>
      </c>
      <c r="D700" s="197"/>
      <c r="E700" s="197" t="s">
        <v>1370</v>
      </c>
      <c r="F700" s="203">
        <v>3</v>
      </c>
      <c r="G700" s="662"/>
      <c r="H700" s="667" t="str" cm="1">
        <f t="array" ref="H700">IFERROR(INDEX([4]Comparison!$G$3:$G$312,MATCH(B700&amp;F700,[4]Comparison!$B$3:$B$312&amp;[4]Comparison!$E$3:$E$312,0)),"")</f>
        <v/>
      </c>
      <c r="I700" s="662">
        <f>G700*VLOOKUP(B700,'3.2 Prices and Deflators'!$B$3:$BL$196,58,FALSE)</f>
        <v>0</v>
      </c>
      <c r="J700" s="662">
        <f t="shared" si="36"/>
        <v>0</v>
      </c>
      <c r="K700" s="423">
        <f>VLOOKUP(B700,'[5]Salaries 2019 WF'!$B$4:$AA$188,26,FALSE)</f>
        <v>0</v>
      </c>
      <c r="L700" s="49"/>
      <c r="O700" s="655" t="str" cm="1">
        <f t="array" ref="O700">IFERROR(INDEX([6]Salaries!$P$2:$P$311,MATCH(1,(A700=[6]Salaries!$M$2:$M$311)*(F700=[6]Salaries!$O$2:$O$311),0)),"")</f>
        <v/>
      </c>
    </row>
    <row r="701" spans="1:15" hidden="1" x14ac:dyDescent="0.25">
      <c r="A701" s="197" t="s">
        <v>528</v>
      </c>
      <c r="B701" s="197" t="s">
        <v>764</v>
      </c>
      <c r="C701" s="262">
        <v>4</v>
      </c>
      <c r="D701" s="197"/>
      <c r="E701" s="197" t="s">
        <v>1087</v>
      </c>
      <c r="F701" s="203">
        <v>4</v>
      </c>
      <c r="G701" s="662"/>
      <c r="H701" s="667" t="str" cm="1">
        <f t="array" ref="H701">IFERROR(INDEX([4]Comparison!$G$3:$G$312,MATCH(B701&amp;F701,[4]Comparison!$B$3:$B$312&amp;[4]Comparison!$E$3:$E$312,0)),"")</f>
        <v/>
      </c>
      <c r="I701" s="662">
        <f>G701*VLOOKUP(B701,'3.2 Prices and Deflators'!$B$3:$BL$196,58,FALSE)</f>
        <v>0</v>
      </c>
      <c r="J701" s="662">
        <f t="shared" si="36"/>
        <v>0</v>
      </c>
      <c r="K701" s="423">
        <f>VLOOKUP(B701,'[5]Salaries 2019 WF'!$B$4:$AA$188,26,FALSE)</f>
        <v>0</v>
      </c>
      <c r="L701" s="49"/>
      <c r="O701" s="655" t="str" cm="1">
        <f t="array" ref="O701">IFERROR(INDEX([6]Salaries!$P$2:$P$311,MATCH(1,(A701=[6]Salaries!$M$2:$M$311)*(F701=[6]Salaries!$O$2:$O$311),0)),"")</f>
        <v/>
      </c>
    </row>
    <row r="702" spans="1:15" hidden="1" x14ac:dyDescent="0.25">
      <c r="A702" s="197" t="s">
        <v>528</v>
      </c>
      <c r="B702" s="197" t="s">
        <v>764</v>
      </c>
      <c r="C702" s="262">
        <v>5</v>
      </c>
      <c r="D702" s="197"/>
      <c r="E702" s="197" t="s">
        <v>1371</v>
      </c>
      <c r="F702" s="203">
        <v>5</v>
      </c>
      <c r="G702" s="662"/>
      <c r="H702" s="667" t="str" cm="1">
        <f t="array" ref="H702">IFERROR(INDEX([4]Comparison!$G$3:$G$312,MATCH(B702&amp;F702,[4]Comparison!$B$3:$B$312&amp;[4]Comparison!$E$3:$E$312,0)),"")</f>
        <v/>
      </c>
      <c r="I702" s="662">
        <f>G702*VLOOKUP(B702,'3.2 Prices and Deflators'!$B$3:$BL$196,58,FALSE)</f>
        <v>0</v>
      </c>
      <c r="J702" s="662">
        <f t="shared" si="36"/>
        <v>0</v>
      </c>
      <c r="K702" s="423">
        <f>VLOOKUP(B702,'[5]Salaries 2019 WF'!$B$4:$AA$188,26,FALSE)</f>
        <v>0</v>
      </c>
      <c r="L702" s="49"/>
      <c r="O702" s="655" t="str" cm="1">
        <f t="array" ref="O702">IFERROR(INDEX([6]Salaries!$P$2:$P$311,MATCH(1,(A702=[6]Salaries!$M$2:$M$311)*(F702=[6]Salaries!$O$2:$O$311),0)),"")</f>
        <v/>
      </c>
    </row>
    <row r="703" spans="1:15" hidden="1" x14ac:dyDescent="0.25">
      <c r="A703" s="197" t="s">
        <v>529</v>
      </c>
      <c r="B703" s="197" t="s">
        <v>765</v>
      </c>
      <c r="C703" s="262">
        <v>1</v>
      </c>
      <c r="D703" s="197"/>
      <c r="E703" s="197" t="s">
        <v>1368</v>
      </c>
      <c r="F703" s="203">
        <v>1</v>
      </c>
      <c r="G703" s="662"/>
      <c r="H703" s="667" t="str" cm="1">
        <f t="array" ref="H703">IFERROR(INDEX([4]Comparison!$G$3:$G$312,MATCH(B703&amp;F703,[4]Comparison!$B$3:$B$312&amp;[4]Comparison!$E$3:$E$312,0)),"")</f>
        <v/>
      </c>
      <c r="I703" s="662">
        <f>G703*VLOOKUP(B703,'3.2 Prices and Deflators'!$B$3:$BL$196,58,FALSE)</f>
        <v>0</v>
      </c>
      <c r="J703" s="662">
        <f t="shared" si="36"/>
        <v>0</v>
      </c>
      <c r="K703" s="423">
        <f>VLOOKUP(B703,'[5]Salaries 2019 WF'!$B$4:$AA$188,26,FALSE)</f>
        <v>0</v>
      </c>
      <c r="L703" s="49"/>
      <c r="O703" s="655" t="str" cm="1">
        <f t="array" ref="O703">IFERROR(INDEX([6]Salaries!$P$2:$P$311,MATCH(1,(A703=[6]Salaries!$M$2:$M$311)*(F703=[6]Salaries!$O$2:$O$311),0)),"")</f>
        <v/>
      </c>
    </row>
    <row r="704" spans="1:15" hidden="1" x14ac:dyDescent="0.25">
      <c r="A704" s="197" t="s">
        <v>529</v>
      </c>
      <c r="B704" s="197" t="s">
        <v>765</v>
      </c>
      <c r="C704" s="262">
        <v>2</v>
      </c>
      <c r="D704" s="197"/>
      <c r="E704" s="197" t="s">
        <v>1369</v>
      </c>
      <c r="F704" s="203">
        <v>2</v>
      </c>
      <c r="G704" s="662"/>
      <c r="H704" s="667" t="str" cm="1">
        <f t="array" ref="H704">IFERROR(INDEX([4]Comparison!$G$3:$G$312,MATCH(B704&amp;F704,[4]Comparison!$B$3:$B$312&amp;[4]Comparison!$E$3:$E$312,0)),"")</f>
        <v/>
      </c>
      <c r="I704" s="662">
        <f>G704*VLOOKUP(B704,'3.2 Prices and Deflators'!$B$3:$BL$196,58,FALSE)</f>
        <v>0</v>
      </c>
      <c r="J704" s="662">
        <f t="shared" si="36"/>
        <v>0</v>
      </c>
      <c r="K704" s="423">
        <f>VLOOKUP(B704,'[5]Salaries 2019 WF'!$B$4:$AA$188,26,FALSE)</f>
        <v>0</v>
      </c>
      <c r="L704" s="49"/>
      <c r="O704" s="655" t="str" cm="1">
        <f t="array" ref="O704">IFERROR(INDEX([6]Salaries!$P$2:$P$311,MATCH(1,(A704=[6]Salaries!$M$2:$M$311)*(F704=[6]Salaries!$O$2:$O$311),0)),"")</f>
        <v/>
      </c>
    </row>
    <row r="705" spans="1:15" hidden="1" x14ac:dyDescent="0.25">
      <c r="A705" s="197" t="s">
        <v>529</v>
      </c>
      <c r="B705" s="197" t="s">
        <v>765</v>
      </c>
      <c r="C705" s="262">
        <v>3</v>
      </c>
      <c r="D705" s="197"/>
      <c r="E705" s="197" t="s">
        <v>1370</v>
      </c>
      <c r="F705" s="203">
        <v>3</v>
      </c>
      <c r="G705" s="662"/>
      <c r="H705" s="667" t="str" cm="1">
        <f t="array" ref="H705">IFERROR(INDEX([4]Comparison!$G$3:$G$312,MATCH(B705&amp;F705,[4]Comparison!$B$3:$B$312&amp;[4]Comparison!$E$3:$E$312,0)),"")</f>
        <v/>
      </c>
      <c r="I705" s="662">
        <f>G705*VLOOKUP(B705,'3.2 Prices and Deflators'!$B$3:$BL$196,58,FALSE)</f>
        <v>0</v>
      </c>
      <c r="J705" s="662">
        <f t="shared" si="36"/>
        <v>0</v>
      </c>
      <c r="K705" s="423">
        <f>VLOOKUP(B705,'[5]Salaries 2019 WF'!$B$4:$AA$188,26,FALSE)</f>
        <v>0</v>
      </c>
      <c r="L705" s="49"/>
      <c r="O705" s="655" t="str" cm="1">
        <f t="array" ref="O705">IFERROR(INDEX([6]Salaries!$P$2:$P$311,MATCH(1,(A705=[6]Salaries!$M$2:$M$311)*(F705=[6]Salaries!$O$2:$O$311),0)),"")</f>
        <v/>
      </c>
    </row>
    <row r="706" spans="1:15" hidden="1" x14ac:dyDescent="0.25">
      <c r="A706" s="197" t="s">
        <v>529</v>
      </c>
      <c r="B706" s="197" t="s">
        <v>765</v>
      </c>
      <c r="C706" s="262">
        <v>4</v>
      </c>
      <c r="D706" s="197"/>
      <c r="E706" s="197" t="s">
        <v>1087</v>
      </c>
      <c r="F706" s="203">
        <v>4</v>
      </c>
      <c r="G706" s="662"/>
      <c r="H706" s="667" t="str" cm="1">
        <f t="array" ref="H706">IFERROR(INDEX([4]Comparison!$G$3:$G$312,MATCH(B706&amp;F706,[4]Comparison!$B$3:$B$312&amp;[4]Comparison!$E$3:$E$312,0)),"")</f>
        <v/>
      </c>
      <c r="I706" s="662">
        <f>G706*VLOOKUP(B706,'3.2 Prices and Deflators'!$B$3:$BL$196,58,FALSE)</f>
        <v>0</v>
      </c>
      <c r="J706" s="662">
        <f t="shared" si="36"/>
        <v>0</v>
      </c>
      <c r="K706" s="423">
        <f>VLOOKUP(B706,'[5]Salaries 2019 WF'!$B$4:$AA$188,26,FALSE)</f>
        <v>0</v>
      </c>
      <c r="L706" s="49"/>
      <c r="O706" s="655" t="str" cm="1">
        <f t="array" ref="O706">IFERROR(INDEX([6]Salaries!$P$2:$P$311,MATCH(1,(A706=[6]Salaries!$M$2:$M$311)*(F706=[6]Salaries!$O$2:$O$311),0)),"")</f>
        <v/>
      </c>
    </row>
    <row r="707" spans="1:15" hidden="1" x14ac:dyDescent="0.25">
      <c r="A707" s="197" t="s">
        <v>529</v>
      </c>
      <c r="B707" s="197" t="s">
        <v>765</v>
      </c>
      <c r="C707" s="262">
        <v>5</v>
      </c>
      <c r="D707" s="197"/>
      <c r="E707" s="197" t="s">
        <v>1371</v>
      </c>
      <c r="F707" s="203">
        <v>5</v>
      </c>
      <c r="G707" s="662"/>
      <c r="H707" s="667" t="str" cm="1">
        <f t="array" ref="H707">IFERROR(INDEX([4]Comparison!$G$3:$G$312,MATCH(B707&amp;F707,[4]Comparison!$B$3:$B$312&amp;[4]Comparison!$E$3:$E$312,0)),"")</f>
        <v/>
      </c>
      <c r="I707" s="662">
        <f>G707*VLOOKUP(B707,'3.2 Prices and Deflators'!$B$3:$BL$196,58,FALSE)</f>
        <v>0</v>
      </c>
      <c r="J707" s="662">
        <f t="shared" ref="J707:J770" si="39">I707*12</f>
        <v>0</v>
      </c>
      <c r="K707" s="423">
        <f>VLOOKUP(B707,'[5]Salaries 2019 WF'!$B$4:$AA$188,26,FALSE)</f>
        <v>0</v>
      </c>
      <c r="L707" s="49"/>
      <c r="O707" s="655" t="str" cm="1">
        <f t="array" ref="O707">IFERROR(INDEX([6]Salaries!$P$2:$P$311,MATCH(1,(A707=[6]Salaries!$M$2:$M$311)*(F707=[6]Salaries!$O$2:$O$311),0)),"")</f>
        <v/>
      </c>
    </row>
    <row r="708" spans="1:15" hidden="1" x14ac:dyDescent="0.25">
      <c r="A708" s="197" t="s">
        <v>530</v>
      </c>
      <c r="B708" s="197" t="s">
        <v>766</v>
      </c>
      <c r="C708" s="262">
        <v>1</v>
      </c>
      <c r="D708" s="197"/>
      <c r="E708" s="197" t="s">
        <v>1368</v>
      </c>
      <c r="F708" s="203">
        <v>1</v>
      </c>
      <c r="G708" s="662"/>
      <c r="H708" s="667" t="str" cm="1">
        <f t="array" ref="H708">IFERROR(INDEX([4]Comparison!$G$3:$G$312,MATCH(B708&amp;F708,[4]Comparison!$B$3:$B$312&amp;[4]Comparison!$E$3:$E$312,0)),"")</f>
        <v/>
      </c>
      <c r="I708" s="662">
        <f>G708*VLOOKUP(B708,'3.2 Prices and Deflators'!$B$3:$BL$196,58,FALSE)</f>
        <v>0</v>
      </c>
      <c r="J708" s="662">
        <f t="shared" si="39"/>
        <v>0</v>
      </c>
      <c r="K708" s="423">
        <f>VLOOKUP(B708,'[5]Salaries 2019 WF'!$B$4:$AA$188,26,FALSE)</f>
        <v>0</v>
      </c>
      <c r="L708" s="49"/>
      <c r="O708" s="655" t="str" cm="1">
        <f t="array" ref="O708">IFERROR(INDEX([6]Salaries!$P$2:$P$311,MATCH(1,(A708=[6]Salaries!$M$2:$M$311)*(F708=[6]Salaries!$O$2:$O$311),0)),"")</f>
        <v/>
      </c>
    </row>
    <row r="709" spans="1:15" hidden="1" x14ac:dyDescent="0.25">
      <c r="A709" s="197" t="s">
        <v>530</v>
      </c>
      <c r="B709" s="197" t="s">
        <v>766</v>
      </c>
      <c r="C709" s="262">
        <v>2</v>
      </c>
      <c r="D709" s="197"/>
      <c r="E709" s="197" t="s">
        <v>1369</v>
      </c>
      <c r="F709" s="203">
        <v>2</v>
      </c>
      <c r="G709" s="662"/>
      <c r="H709" s="667" t="str" cm="1">
        <f t="array" ref="H709">IFERROR(INDEX([4]Comparison!$G$3:$G$312,MATCH(B709&amp;F709,[4]Comparison!$B$3:$B$312&amp;[4]Comparison!$E$3:$E$312,0)),"")</f>
        <v/>
      </c>
      <c r="I709" s="662">
        <f>G709*VLOOKUP(B709,'3.2 Prices and Deflators'!$B$3:$BL$196,58,FALSE)</f>
        <v>0</v>
      </c>
      <c r="J709" s="662">
        <f t="shared" si="39"/>
        <v>0</v>
      </c>
      <c r="K709" s="423">
        <f>VLOOKUP(B709,'[5]Salaries 2019 WF'!$B$4:$AA$188,26,FALSE)</f>
        <v>0</v>
      </c>
      <c r="L709" s="49"/>
      <c r="O709" s="655" t="str" cm="1">
        <f t="array" ref="O709">IFERROR(INDEX([6]Salaries!$P$2:$P$311,MATCH(1,(A709=[6]Salaries!$M$2:$M$311)*(F709=[6]Salaries!$O$2:$O$311),0)),"")</f>
        <v/>
      </c>
    </row>
    <row r="710" spans="1:15" hidden="1" x14ac:dyDescent="0.25">
      <c r="A710" s="197" t="s">
        <v>530</v>
      </c>
      <c r="B710" s="197" t="s">
        <v>766</v>
      </c>
      <c r="C710" s="262">
        <v>3</v>
      </c>
      <c r="D710" s="197"/>
      <c r="E710" s="197" t="s">
        <v>1370</v>
      </c>
      <c r="F710" s="203">
        <v>3</v>
      </c>
      <c r="G710" s="662"/>
      <c r="H710" s="667" t="str" cm="1">
        <f t="array" ref="H710">IFERROR(INDEX([4]Comparison!$G$3:$G$312,MATCH(B710&amp;F710,[4]Comparison!$B$3:$B$312&amp;[4]Comparison!$E$3:$E$312,0)),"")</f>
        <v/>
      </c>
      <c r="I710" s="662">
        <f>G710*VLOOKUP(B710,'3.2 Prices and Deflators'!$B$3:$BL$196,58,FALSE)</f>
        <v>0</v>
      </c>
      <c r="J710" s="662">
        <f t="shared" si="39"/>
        <v>0</v>
      </c>
      <c r="K710" s="423">
        <f>VLOOKUP(B710,'[5]Salaries 2019 WF'!$B$4:$AA$188,26,FALSE)</f>
        <v>0</v>
      </c>
      <c r="L710" s="49"/>
      <c r="O710" s="655" t="str" cm="1">
        <f t="array" ref="O710">IFERROR(INDEX([6]Salaries!$P$2:$P$311,MATCH(1,(A710=[6]Salaries!$M$2:$M$311)*(F710=[6]Salaries!$O$2:$O$311),0)),"")</f>
        <v/>
      </c>
    </row>
    <row r="711" spans="1:15" hidden="1" x14ac:dyDescent="0.25">
      <c r="A711" s="197" t="s">
        <v>530</v>
      </c>
      <c r="B711" s="197" t="s">
        <v>766</v>
      </c>
      <c r="C711" s="262">
        <v>4</v>
      </c>
      <c r="D711" s="197"/>
      <c r="E711" s="197" t="s">
        <v>1087</v>
      </c>
      <c r="F711" s="203">
        <v>4</v>
      </c>
      <c r="G711" s="662"/>
      <c r="H711" s="667" t="str" cm="1">
        <f t="array" ref="H711">IFERROR(INDEX([4]Comparison!$G$3:$G$312,MATCH(B711&amp;F711,[4]Comparison!$B$3:$B$312&amp;[4]Comparison!$E$3:$E$312,0)),"")</f>
        <v/>
      </c>
      <c r="I711" s="662">
        <f>G711*VLOOKUP(B711,'3.2 Prices and Deflators'!$B$3:$BL$196,58,FALSE)</f>
        <v>0</v>
      </c>
      <c r="J711" s="662">
        <f t="shared" si="39"/>
        <v>0</v>
      </c>
      <c r="K711" s="423">
        <f>VLOOKUP(B711,'[5]Salaries 2019 WF'!$B$4:$AA$188,26,FALSE)</f>
        <v>0</v>
      </c>
      <c r="L711" s="49"/>
      <c r="O711" s="655" t="str" cm="1">
        <f t="array" ref="O711">IFERROR(INDEX([6]Salaries!$P$2:$P$311,MATCH(1,(A711=[6]Salaries!$M$2:$M$311)*(F711=[6]Salaries!$O$2:$O$311),0)),"")</f>
        <v/>
      </c>
    </row>
    <row r="712" spans="1:15" hidden="1" x14ac:dyDescent="0.25">
      <c r="A712" s="197" t="s">
        <v>530</v>
      </c>
      <c r="B712" s="197" t="s">
        <v>766</v>
      </c>
      <c r="C712" s="262">
        <v>5</v>
      </c>
      <c r="D712" s="197"/>
      <c r="E712" s="197" t="s">
        <v>1371</v>
      </c>
      <c r="F712" s="203">
        <v>5</v>
      </c>
      <c r="G712" s="662"/>
      <c r="H712" s="667" t="str" cm="1">
        <f t="array" ref="H712">IFERROR(INDEX([4]Comparison!$G$3:$G$312,MATCH(B712&amp;F712,[4]Comparison!$B$3:$B$312&amp;[4]Comparison!$E$3:$E$312,0)),"")</f>
        <v/>
      </c>
      <c r="I712" s="662">
        <f>G712*VLOOKUP(B712,'3.2 Prices and Deflators'!$B$3:$BL$196,58,FALSE)</f>
        <v>0</v>
      </c>
      <c r="J712" s="662">
        <f t="shared" si="39"/>
        <v>0</v>
      </c>
      <c r="K712" s="423">
        <f>VLOOKUP(B712,'[5]Salaries 2019 WF'!$B$4:$AA$188,26,FALSE)</f>
        <v>0</v>
      </c>
      <c r="L712" s="49"/>
      <c r="O712" s="655" t="str" cm="1">
        <f t="array" ref="O712">IFERROR(INDEX([6]Salaries!$P$2:$P$311,MATCH(1,(A712=[6]Salaries!$M$2:$M$311)*(F712=[6]Salaries!$O$2:$O$311),0)),"")</f>
        <v/>
      </c>
    </row>
    <row r="713" spans="1:15" hidden="1" x14ac:dyDescent="0.25">
      <c r="A713" s="197" t="s">
        <v>531</v>
      </c>
      <c r="B713" s="197" t="s">
        <v>767</v>
      </c>
      <c r="C713" s="262">
        <v>1</v>
      </c>
      <c r="D713" s="197"/>
      <c r="E713" s="197" t="s">
        <v>1368</v>
      </c>
      <c r="F713" s="203">
        <v>1</v>
      </c>
      <c r="G713" s="662"/>
      <c r="H713" s="667" t="str" cm="1">
        <f t="array" ref="H713">IFERROR(INDEX([4]Comparison!$G$3:$G$312,MATCH(B713&amp;F713,[4]Comparison!$B$3:$B$312&amp;[4]Comparison!$E$3:$E$312,0)),"")</f>
        <v/>
      </c>
      <c r="I713" s="662">
        <f>G713*VLOOKUP(B713,'3.2 Prices and Deflators'!$B$3:$BL$196,58,FALSE)</f>
        <v>0</v>
      </c>
      <c r="J713" s="662">
        <f t="shared" si="39"/>
        <v>0</v>
      </c>
      <c r="K713" s="423">
        <f>VLOOKUP(B713,'[5]Salaries 2019 WF'!$B$4:$AA$188,26,FALSE)</f>
        <v>0</v>
      </c>
      <c r="L713" s="49"/>
      <c r="O713" s="655" t="str" cm="1">
        <f t="array" ref="O713">IFERROR(INDEX([6]Salaries!$P$2:$P$311,MATCH(1,(A713=[6]Salaries!$M$2:$M$311)*(F713=[6]Salaries!$O$2:$O$311),0)),"")</f>
        <v/>
      </c>
    </row>
    <row r="714" spans="1:15" hidden="1" x14ac:dyDescent="0.25">
      <c r="A714" s="197" t="s">
        <v>531</v>
      </c>
      <c r="B714" s="197" t="s">
        <v>767</v>
      </c>
      <c r="C714" s="262">
        <v>2</v>
      </c>
      <c r="D714" s="197"/>
      <c r="E714" s="197" t="s">
        <v>1369</v>
      </c>
      <c r="F714" s="203">
        <v>2</v>
      </c>
      <c r="G714" s="662"/>
      <c r="H714" s="667" t="str" cm="1">
        <f t="array" ref="H714">IFERROR(INDEX([4]Comparison!$G$3:$G$312,MATCH(B714&amp;F714,[4]Comparison!$B$3:$B$312&amp;[4]Comparison!$E$3:$E$312,0)),"")</f>
        <v/>
      </c>
      <c r="I714" s="662">
        <f>G714*VLOOKUP(B714,'3.2 Prices and Deflators'!$B$3:$BL$196,58,FALSE)</f>
        <v>0</v>
      </c>
      <c r="J714" s="662">
        <f t="shared" si="39"/>
        <v>0</v>
      </c>
      <c r="K714" s="423">
        <f>VLOOKUP(B714,'[5]Salaries 2019 WF'!$B$4:$AA$188,26,FALSE)</f>
        <v>0</v>
      </c>
      <c r="L714" s="49"/>
      <c r="O714" s="655" t="str" cm="1">
        <f t="array" ref="O714">IFERROR(INDEX([6]Salaries!$P$2:$P$311,MATCH(1,(A714=[6]Salaries!$M$2:$M$311)*(F714=[6]Salaries!$O$2:$O$311),0)),"")</f>
        <v/>
      </c>
    </row>
    <row r="715" spans="1:15" hidden="1" x14ac:dyDescent="0.25">
      <c r="A715" s="197" t="s">
        <v>531</v>
      </c>
      <c r="B715" s="197" t="s">
        <v>767</v>
      </c>
      <c r="C715" s="262">
        <v>3</v>
      </c>
      <c r="D715" s="197"/>
      <c r="E715" s="197" t="s">
        <v>1370</v>
      </c>
      <c r="F715" s="203">
        <v>3</v>
      </c>
      <c r="G715" s="662"/>
      <c r="H715" s="667" t="str" cm="1">
        <f t="array" ref="H715">IFERROR(INDEX([4]Comparison!$G$3:$G$312,MATCH(B715&amp;F715,[4]Comparison!$B$3:$B$312&amp;[4]Comparison!$E$3:$E$312,0)),"")</f>
        <v/>
      </c>
      <c r="I715" s="662">
        <f>G715*VLOOKUP(B715,'3.2 Prices and Deflators'!$B$3:$BL$196,58,FALSE)</f>
        <v>0</v>
      </c>
      <c r="J715" s="662">
        <f t="shared" si="39"/>
        <v>0</v>
      </c>
      <c r="K715" s="423">
        <f>VLOOKUP(B715,'[5]Salaries 2019 WF'!$B$4:$AA$188,26,FALSE)</f>
        <v>0</v>
      </c>
      <c r="L715" s="49"/>
      <c r="O715" s="655" t="str" cm="1">
        <f t="array" ref="O715">IFERROR(INDEX([6]Salaries!$P$2:$P$311,MATCH(1,(A715=[6]Salaries!$M$2:$M$311)*(F715=[6]Salaries!$O$2:$O$311),0)),"")</f>
        <v/>
      </c>
    </row>
    <row r="716" spans="1:15" hidden="1" x14ac:dyDescent="0.25">
      <c r="A716" s="197" t="s">
        <v>531</v>
      </c>
      <c r="B716" s="197" t="s">
        <v>767</v>
      </c>
      <c r="C716" s="262">
        <v>4</v>
      </c>
      <c r="D716" s="197"/>
      <c r="E716" s="197" t="s">
        <v>1087</v>
      </c>
      <c r="F716" s="203">
        <v>4</v>
      </c>
      <c r="G716" s="662"/>
      <c r="H716" s="667" t="str" cm="1">
        <f t="array" ref="H716">IFERROR(INDEX([4]Comparison!$G$3:$G$312,MATCH(B716&amp;F716,[4]Comparison!$B$3:$B$312&amp;[4]Comparison!$E$3:$E$312,0)),"")</f>
        <v/>
      </c>
      <c r="I716" s="662">
        <f>G716*VLOOKUP(B716,'3.2 Prices and Deflators'!$B$3:$BL$196,58,FALSE)</f>
        <v>0</v>
      </c>
      <c r="J716" s="662">
        <f t="shared" si="39"/>
        <v>0</v>
      </c>
      <c r="K716" s="423">
        <f>VLOOKUP(B716,'[5]Salaries 2019 WF'!$B$4:$AA$188,26,FALSE)</f>
        <v>0</v>
      </c>
      <c r="L716" s="49"/>
      <c r="O716" s="655" t="str" cm="1">
        <f t="array" ref="O716">IFERROR(INDEX([6]Salaries!$P$2:$P$311,MATCH(1,(A716=[6]Salaries!$M$2:$M$311)*(F716=[6]Salaries!$O$2:$O$311),0)),"")</f>
        <v/>
      </c>
    </row>
    <row r="717" spans="1:15" hidden="1" x14ac:dyDescent="0.25">
      <c r="A717" s="197" t="s">
        <v>531</v>
      </c>
      <c r="B717" s="197" t="s">
        <v>767</v>
      </c>
      <c r="C717" s="262">
        <v>5</v>
      </c>
      <c r="D717" s="197"/>
      <c r="E717" s="197" t="s">
        <v>1371</v>
      </c>
      <c r="F717" s="203">
        <v>5</v>
      </c>
      <c r="G717" s="662"/>
      <c r="H717" s="667" t="str" cm="1">
        <f t="array" ref="H717">IFERROR(INDEX([4]Comparison!$G$3:$G$312,MATCH(B717&amp;F717,[4]Comparison!$B$3:$B$312&amp;[4]Comparison!$E$3:$E$312,0)),"")</f>
        <v/>
      </c>
      <c r="I717" s="662">
        <f>G717*VLOOKUP(B717,'3.2 Prices and Deflators'!$B$3:$BL$196,58,FALSE)</f>
        <v>0</v>
      </c>
      <c r="J717" s="662">
        <f t="shared" si="39"/>
        <v>0</v>
      </c>
      <c r="K717" s="423">
        <f>VLOOKUP(B717,'[5]Salaries 2019 WF'!$B$4:$AA$188,26,FALSE)</f>
        <v>0</v>
      </c>
      <c r="L717" s="49"/>
      <c r="O717" s="655" t="str" cm="1">
        <f t="array" ref="O717">IFERROR(INDEX([6]Salaries!$P$2:$P$311,MATCH(1,(A717=[6]Salaries!$M$2:$M$311)*(F717=[6]Salaries!$O$2:$O$311),0)),"")</f>
        <v/>
      </c>
    </row>
    <row r="718" spans="1:15" hidden="1" x14ac:dyDescent="0.25">
      <c r="A718" s="197" t="s">
        <v>532</v>
      </c>
      <c r="B718" s="197" t="s">
        <v>768</v>
      </c>
      <c r="C718" s="262">
        <v>1</v>
      </c>
      <c r="D718" s="197"/>
      <c r="E718" s="197" t="s">
        <v>1368</v>
      </c>
      <c r="F718" s="203">
        <v>1</v>
      </c>
      <c r="G718" s="662"/>
      <c r="H718" s="667" t="str" cm="1">
        <f t="array" ref="H718">IFERROR(INDEX([4]Comparison!$G$3:$G$312,MATCH(B718&amp;F718,[4]Comparison!$B$3:$B$312&amp;[4]Comparison!$E$3:$E$312,0)),"")</f>
        <v/>
      </c>
      <c r="I718" s="662">
        <f>G718*VLOOKUP(B718,'3.2 Prices and Deflators'!$B$3:$BL$196,58,FALSE)</f>
        <v>0</v>
      </c>
      <c r="J718" s="662">
        <f t="shared" si="39"/>
        <v>0</v>
      </c>
      <c r="K718" s="423">
        <f>VLOOKUP(B718,'[5]Salaries 2019 WF'!$B$4:$AA$188,26,FALSE)</f>
        <v>0</v>
      </c>
      <c r="L718" s="49"/>
      <c r="O718" s="655" t="str" cm="1">
        <f t="array" ref="O718">IFERROR(INDEX([6]Salaries!$P$2:$P$311,MATCH(1,(A718=[6]Salaries!$M$2:$M$311)*(F718=[6]Salaries!$O$2:$O$311),0)),"")</f>
        <v/>
      </c>
    </row>
    <row r="719" spans="1:15" hidden="1" x14ac:dyDescent="0.25">
      <c r="A719" s="197" t="s">
        <v>532</v>
      </c>
      <c r="B719" s="197" t="s">
        <v>768</v>
      </c>
      <c r="C719" s="262">
        <v>2</v>
      </c>
      <c r="D719" s="197"/>
      <c r="E719" s="197" t="s">
        <v>1369</v>
      </c>
      <c r="F719" s="203">
        <v>2</v>
      </c>
      <c r="G719" s="662"/>
      <c r="H719" s="667" t="str" cm="1">
        <f t="array" ref="H719">IFERROR(INDEX([4]Comparison!$G$3:$G$312,MATCH(B719&amp;F719,[4]Comparison!$B$3:$B$312&amp;[4]Comparison!$E$3:$E$312,0)),"")</f>
        <v/>
      </c>
      <c r="I719" s="662">
        <f>G719*VLOOKUP(B719,'3.2 Prices and Deflators'!$B$3:$BL$196,58,FALSE)</f>
        <v>0</v>
      </c>
      <c r="J719" s="662">
        <f t="shared" si="39"/>
        <v>0</v>
      </c>
      <c r="K719" s="423">
        <f>VLOOKUP(B719,'[5]Salaries 2019 WF'!$B$4:$AA$188,26,FALSE)</f>
        <v>0</v>
      </c>
      <c r="L719" s="49"/>
      <c r="O719" s="655" t="str" cm="1">
        <f t="array" ref="O719">IFERROR(INDEX([6]Salaries!$P$2:$P$311,MATCH(1,(A719=[6]Salaries!$M$2:$M$311)*(F719=[6]Salaries!$O$2:$O$311),0)),"")</f>
        <v/>
      </c>
    </row>
    <row r="720" spans="1:15" hidden="1" x14ac:dyDescent="0.25">
      <c r="A720" s="197" t="s">
        <v>532</v>
      </c>
      <c r="B720" s="197" t="s">
        <v>768</v>
      </c>
      <c r="C720" s="262">
        <v>3</v>
      </c>
      <c r="D720" s="197"/>
      <c r="E720" s="197" t="s">
        <v>1370</v>
      </c>
      <c r="F720" s="203">
        <v>3</v>
      </c>
      <c r="G720" s="662"/>
      <c r="H720" s="667" t="str" cm="1">
        <f t="array" ref="H720">IFERROR(INDEX([4]Comparison!$G$3:$G$312,MATCH(B720&amp;F720,[4]Comparison!$B$3:$B$312&amp;[4]Comparison!$E$3:$E$312,0)),"")</f>
        <v/>
      </c>
      <c r="I720" s="662">
        <f>G720*VLOOKUP(B720,'3.2 Prices and Deflators'!$B$3:$BL$196,58,FALSE)</f>
        <v>0</v>
      </c>
      <c r="J720" s="662">
        <f t="shared" si="39"/>
        <v>0</v>
      </c>
      <c r="K720" s="423">
        <f>VLOOKUP(B720,'[5]Salaries 2019 WF'!$B$4:$AA$188,26,FALSE)</f>
        <v>0</v>
      </c>
      <c r="L720" s="49"/>
      <c r="O720" s="655" t="str" cm="1">
        <f t="array" ref="O720">IFERROR(INDEX([6]Salaries!$P$2:$P$311,MATCH(1,(A720=[6]Salaries!$M$2:$M$311)*(F720=[6]Salaries!$O$2:$O$311),0)),"")</f>
        <v/>
      </c>
    </row>
    <row r="721" spans="1:15" hidden="1" x14ac:dyDescent="0.25">
      <c r="A721" s="197" t="s">
        <v>532</v>
      </c>
      <c r="B721" s="197" t="s">
        <v>768</v>
      </c>
      <c r="C721" s="262">
        <v>4</v>
      </c>
      <c r="D721" s="197"/>
      <c r="E721" s="197" t="s">
        <v>1087</v>
      </c>
      <c r="F721" s="203">
        <v>4</v>
      </c>
      <c r="G721" s="662"/>
      <c r="H721" s="667" t="str" cm="1">
        <f t="array" ref="H721">IFERROR(INDEX([4]Comparison!$G$3:$G$312,MATCH(B721&amp;F721,[4]Comparison!$B$3:$B$312&amp;[4]Comparison!$E$3:$E$312,0)),"")</f>
        <v/>
      </c>
      <c r="I721" s="662">
        <f>G721*VLOOKUP(B721,'3.2 Prices and Deflators'!$B$3:$BL$196,58,FALSE)</f>
        <v>0</v>
      </c>
      <c r="J721" s="662">
        <f t="shared" si="39"/>
        <v>0</v>
      </c>
      <c r="K721" s="423">
        <f>VLOOKUP(B721,'[5]Salaries 2019 WF'!$B$4:$AA$188,26,FALSE)</f>
        <v>0</v>
      </c>
      <c r="L721" s="49"/>
      <c r="O721" s="655" t="str" cm="1">
        <f t="array" ref="O721">IFERROR(INDEX([6]Salaries!$P$2:$P$311,MATCH(1,(A721=[6]Salaries!$M$2:$M$311)*(F721=[6]Salaries!$O$2:$O$311),0)),"")</f>
        <v/>
      </c>
    </row>
    <row r="722" spans="1:15" hidden="1" x14ac:dyDescent="0.25">
      <c r="A722" s="197" t="s">
        <v>532</v>
      </c>
      <c r="B722" s="197" t="s">
        <v>768</v>
      </c>
      <c r="C722" s="262">
        <v>5</v>
      </c>
      <c r="D722" s="197"/>
      <c r="E722" s="197" t="s">
        <v>1371</v>
      </c>
      <c r="F722" s="203">
        <v>5</v>
      </c>
      <c r="G722" s="662"/>
      <c r="H722" s="667" t="str" cm="1">
        <f t="array" ref="H722">IFERROR(INDEX([4]Comparison!$G$3:$G$312,MATCH(B722&amp;F722,[4]Comparison!$B$3:$B$312&amp;[4]Comparison!$E$3:$E$312,0)),"")</f>
        <v/>
      </c>
      <c r="I722" s="662">
        <f>G722*VLOOKUP(B722,'3.2 Prices and Deflators'!$B$3:$BL$196,58,FALSE)</f>
        <v>0</v>
      </c>
      <c r="J722" s="662">
        <f t="shared" si="39"/>
        <v>0</v>
      </c>
      <c r="K722" s="423">
        <f>VLOOKUP(B722,'[5]Salaries 2019 WF'!$B$4:$AA$188,26,FALSE)</f>
        <v>0</v>
      </c>
      <c r="L722" s="49"/>
      <c r="O722" s="655" t="str" cm="1">
        <f t="array" ref="O722">IFERROR(INDEX([6]Salaries!$P$2:$P$311,MATCH(1,(A722=[6]Salaries!$M$2:$M$311)*(F722=[6]Salaries!$O$2:$O$311),0)),"")</f>
        <v/>
      </c>
    </row>
    <row r="723" spans="1:15" hidden="1" x14ac:dyDescent="0.25">
      <c r="A723" s="197" t="s">
        <v>533</v>
      </c>
      <c r="B723" s="197" t="s">
        <v>769</v>
      </c>
      <c r="C723" s="262">
        <v>1</v>
      </c>
      <c r="D723" s="197"/>
      <c r="E723" s="197" t="s">
        <v>1368</v>
      </c>
      <c r="F723" s="203">
        <v>1</v>
      </c>
      <c r="G723" s="662"/>
      <c r="H723" s="667" t="str" cm="1">
        <f t="array" ref="H723">IFERROR(INDEX([4]Comparison!$G$3:$G$312,MATCH(B723&amp;F723,[4]Comparison!$B$3:$B$312&amp;[4]Comparison!$E$3:$E$312,0)),"")</f>
        <v/>
      </c>
      <c r="I723" s="662">
        <f>G723*VLOOKUP(B723,'3.2 Prices and Deflators'!$B$3:$BL$196,58,FALSE)</f>
        <v>0</v>
      </c>
      <c r="J723" s="662">
        <f t="shared" si="39"/>
        <v>0</v>
      </c>
      <c r="K723" s="423">
        <f>VLOOKUP(B723,'[5]Salaries 2019 WF'!$B$4:$AA$188,26,FALSE)</f>
        <v>0</v>
      </c>
      <c r="L723" s="49"/>
      <c r="O723" s="655" t="str" cm="1">
        <f t="array" ref="O723">IFERROR(INDEX([6]Salaries!$P$2:$P$311,MATCH(1,(A723=[6]Salaries!$M$2:$M$311)*(F723=[6]Salaries!$O$2:$O$311),0)),"")</f>
        <v/>
      </c>
    </row>
    <row r="724" spans="1:15" hidden="1" x14ac:dyDescent="0.25">
      <c r="A724" s="197" t="s">
        <v>533</v>
      </c>
      <c r="B724" s="197" t="s">
        <v>769</v>
      </c>
      <c r="C724" s="262">
        <v>2</v>
      </c>
      <c r="D724" s="197"/>
      <c r="E724" s="197" t="s">
        <v>1369</v>
      </c>
      <c r="F724" s="203">
        <v>2</v>
      </c>
      <c r="G724" s="662"/>
      <c r="H724" s="667" t="str" cm="1">
        <f t="array" ref="H724">IFERROR(INDEX([4]Comparison!$G$3:$G$312,MATCH(B724&amp;F724,[4]Comparison!$B$3:$B$312&amp;[4]Comparison!$E$3:$E$312,0)),"")</f>
        <v/>
      </c>
      <c r="I724" s="662">
        <f>G724*VLOOKUP(B724,'3.2 Prices and Deflators'!$B$3:$BL$196,58,FALSE)</f>
        <v>0</v>
      </c>
      <c r="J724" s="662">
        <f t="shared" si="39"/>
        <v>0</v>
      </c>
      <c r="K724" s="423">
        <f>VLOOKUP(B724,'[5]Salaries 2019 WF'!$B$4:$AA$188,26,FALSE)</f>
        <v>0</v>
      </c>
      <c r="L724" s="49"/>
      <c r="O724" s="655" t="str" cm="1">
        <f t="array" ref="O724">IFERROR(INDEX([6]Salaries!$P$2:$P$311,MATCH(1,(A724=[6]Salaries!$M$2:$M$311)*(F724=[6]Salaries!$O$2:$O$311),0)),"")</f>
        <v/>
      </c>
    </row>
    <row r="725" spans="1:15" hidden="1" x14ac:dyDescent="0.25">
      <c r="A725" s="197" t="s">
        <v>533</v>
      </c>
      <c r="B725" s="197" t="s">
        <v>769</v>
      </c>
      <c r="C725" s="262">
        <v>3</v>
      </c>
      <c r="D725" s="197"/>
      <c r="E725" s="197" t="s">
        <v>1370</v>
      </c>
      <c r="F725" s="203">
        <v>3</v>
      </c>
      <c r="G725" s="662"/>
      <c r="H725" s="667" t="str" cm="1">
        <f t="array" ref="H725">IFERROR(INDEX([4]Comparison!$G$3:$G$312,MATCH(B725&amp;F725,[4]Comparison!$B$3:$B$312&amp;[4]Comparison!$E$3:$E$312,0)),"")</f>
        <v/>
      </c>
      <c r="I725" s="662">
        <f>G725*VLOOKUP(B725,'3.2 Prices and Deflators'!$B$3:$BL$196,58,FALSE)</f>
        <v>0</v>
      </c>
      <c r="J725" s="662">
        <f t="shared" si="39"/>
        <v>0</v>
      </c>
      <c r="K725" s="423">
        <f>VLOOKUP(B725,'[5]Salaries 2019 WF'!$B$4:$AA$188,26,FALSE)</f>
        <v>0</v>
      </c>
      <c r="L725" s="49"/>
      <c r="O725" s="655" t="str" cm="1">
        <f t="array" ref="O725">IFERROR(INDEX([6]Salaries!$P$2:$P$311,MATCH(1,(A725=[6]Salaries!$M$2:$M$311)*(F725=[6]Salaries!$O$2:$O$311),0)),"")</f>
        <v/>
      </c>
    </row>
    <row r="726" spans="1:15" hidden="1" x14ac:dyDescent="0.25">
      <c r="A726" s="197" t="s">
        <v>533</v>
      </c>
      <c r="B726" s="197" t="s">
        <v>769</v>
      </c>
      <c r="C726" s="262">
        <v>4</v>
      </c>
      <c r="D726" s="197"/>
      <c r="E726" s="197" t="s">
        <v>1087</v>
      </c>
      <c r="F726" s="203">
        <v>4</v>
      </c>
      <c r="G726" s="662"/>
      <c r="H726" s="667" t="str" cm="1">
        <f t="array" ref="H726">IFERROR(INDEX([4]Comparison!$G$3:$G$312,MATCH(B726&amp;F726,[4]Comparison!$B$3:$B$312&amp;[4]Comparison!$E$3:$E$312,0)),"")</f>
        <v/>
      </c>
      <c r="I726" s="662">
        <f>G726*VLOOKUP(B726,'3.2 Prices and Deflators'!$B$3:$BL$196,58,FALSE)</f>
        <v>0</v>
      </c>
      <c r="J726" s="662">
        <f t="shared" si="39"/>
        <v>0</v>
      </c>
      <c r="K726" s="423">
        <f>VLOOKUP(B726,'[5]Salaries 2019 WF'!$B$4:$AA$188,26,FALSE)</f>
        <v>0</v>
      </c>
      <c r="L726" s="49"/>
      <c r="O726" s="655" t="str" cm="1">
        <f t="array" ref="O726">IFERROR(INDEX([6]Salaries!$P$2:$P$311,MATCH(1,(A726=[6]Salaries!$M$2:$M$311)*(F726=[6]Salaries!$O$2:$O$311),0)),"")</f>
        <v/>
      </c>
    </row>
    <row r="727" spans="1:15" hidden="1" x14ac:dyDescent="0.25">
      <c r="A727" s="197" t="s">
        <v>533</v>
      </c>
      <c r="B727" s="197" t="s">
        <v>769</v>
      </c>
      <c r="C727" s="262">
        <v>5</v>
      </c>
      <c r="D727" s="197"/>
      <c r="E727" s="197" t="s">
        <v>1371</v>
      </c>
      <c r="F727" s="203">
        <v>5</v>
      </c>
      <c r="G727" s="662"/>
      <c r="H727" s="667" t="str" cm="1">
        <f t="array" ref="H727">IFERROR(INDEX([4]Comparison!$G$3:$G$312,MATCH(B727&amp;F727,[4]Comparison!$B$3:$B$312&amp;[4]Comparison!$E$3:$E$312,0)),"")</f>
        <v/>
      </c>
      <c r="I727" s="662">
        <f>G727*VLOOKUP(B727,'3.2 Prices and Deflators'!$B$3:$BL$196,58,FALSE)</f>
        <v>0</v>
      </c>
      <c r="J727" s="662">
        <f t="shared" si="39"/>
        <v>0</v>
      </c>
      <c r="K727" s="423">
        <f>VLOOKUP(B727,'[5]Salaries 2019 WF'!$B$4:$AA$188,26,FALSE)</f>
        <v>0</v>
      </c>
      <c r="L727" s="49"/>
      <c r="O727" s="655" t="str" cm="1">
        <f t="array" ref="O727">IFERROR(INDEX([6]Salaries!$P$2:$P$311,MATCH(1,(A727=[6]Salaries!$M$2:$M$311)*(F727=[6]Salaries!$O$2:$O$311),0)),"")</f>
        <v/>
      </c>
    </row>
    <row r="728" spans="1:15" hidden="1" x14ac:dyDescent="0.25">
      <c r="A728" s="197" t="s">
        <v>534</v>
      </c>
      <c r="B728" s="197" t="s">
        <v>770</v>
      </c>
      <c r="C728" s="262">
        <v>1</v>
      </c>
      <c r="D728" s="197"/>
      <c r="E728" s="197" t="s">
        <v>1368</v>
      </c>
      <c r="F728" s="203">
        <v>1</v>
      </c>
      <c r="G728" s="662"/>
      <c r="H728" s="667" t="str" cm="1">
        <f t="array" ref="H728">IFERROR(INDEX([4]Comparison!$G$3:$G$312,MATCH(B728&amp;F728,[4]Comparison!$B$3:$B$312&amp;[4]Comparison!$E$3:$E$312,0)),"")</f>
        <v/>
      </c>
      <c r="I728" s="662">
        <f>G728*VLOOKUP(B728,'3.2 Prices and Deflators'!$B$3:$BL$196,58,FALSE)</f>
        <v>0</v>
      </c>
      <c r="J728" s="662">
        <f t="shared" si="39"/>
        <v>0</v>
      </c>
      <c r="K728" s="423">
        <f>VLOOKUP(B728,'[5]Salaries 2019 WF'!$B$4:$AA$188,26,FALSE)</f>
        <v>0</v>
      </c>
      <c r="L728" s="49"/>
      <c r="O728" s="655" t="str" cm="1">
        <f t="array" ref="O728">IFERROR(INDEX([6]Salaries!$P$2:$P$311,MATCH(1,(A728=[6]Salaries!$M$2:$M$311)*(F728=[6]Salaries!$O$2:$O$311),0)),"")</f>
        <v/>
      </c>
    </row>
    <row r="729" spans="1:15" hidden="1" x14ac:dyDescent="0.25">
      <c r="A729" s="197" t="s">
        <v>534</v>
      </c>
      <c r="B729" s="197" t="s">
        <v>770</v>
      </c>
      <c r="C729" s="262">
        <v>2</v>
      </c>
      <c r="D729" s="197"/>
      <c r="E729" s="197" t="s">
        <v>1369</v>
      </c>
      <c r="F729" s="203">
        <v>2</v>
      </c>
      <c r="G729" s="662"/>
      <c r="H729" s="667" t="str" cm="1">
        <f t="array" ref="H729">IFERROR(INDEX([4]Comparison!$G$3:$G$312,MATCH(B729&amp;F729,[4]Comparison!$B$3:$B$312&amp;[4]Comparison!$E$3:$E$312,0)),"")</f>
        <v/>
      </c>
      <c r="I729" s="662">
        <f>G729*VLOOKUP(B729,'3.2 Prices and Deflators'!$B$3:$BL$196,58,FALSE)</f>
        <v>0</v>
      </c>
      <c r="J729" s="662">
        <f t="shared" si="39"/>
        <v>0</v>
      </c>
      <c r="K729" s="423">
        <f>VLOOKUP(B729,'[5]Salaries 2019 WF'!$B$4:$AA$188,26,FALSE)</f>
        <v>0</v>
      </c>
      <c r="L729" s="49"/>
      <c r="O729" s="655" t="str" cm="1">
        <f t="array" ref="O729">IFERROR(INDEX([6]Salaries!$P$2:$P$311,MATCH(1,(A729=[6]Salaries!$M$2:$M$311)*(F729=[6]Salaries!$O$2:$O$311),0)),"")</f>
        <v/>
      </c>
    </row>
    <row r="730" spans="1:15" hidden="1" x14ac:dyDescent="0.25">
      <c r="A730" s="197" t="s">
        <v>534</v>
      </c>
      <c r="B730" s="197" t="s">
        <v>770</v>
      </c>
      <c r="C730" s="262">
        <v>3</v>
      </c>
      <c r="D730" s="197"/>
      <c r="E730" s="197" t="s">
        <v>1370</v>
      </c>
      <c r="F730" s="203">
        <v>3</v>
      </c>
      <c r="G730" s="662"/>
      <c r="H730" s="667" t="str" cm="1">
        <f t="array" ref="H730">IFERROR(INDEX([4]Comparison!$G$3:$G$312,MATCH(B730&amp;F730,[4]Comparison!$B$3:$B$312&amp;[4]Comparison!$E$3:$E$312,0)),"")</f>
        <v/>
      </c>
      <c r="I730" s="662">
        <f>G730*VLOOKUP(B730,'3.2 Prices and Deflators'!$B$3:$BL$196,58,FALSE)</f>
        <v>0</v>
      </c>
      <c r="J730" s="662">
        <f t="shared" si="39"/>
        <v>0</v>
      </c>
      <c r="K730" s="423">
        <f>VLOOKUP(B730,'[5]Salaries 2019 WF'!$B$4:$AA$188,26,FALSE)</f>
        <v>0</v>
      </c>
      <c r="L730" s="49"/>
      <c r="O730" s="655" t="str" cm="1">
        <f t="array" ref="O730">IFERROR(INDEX([6]Salaries!$P$2:$P$311,MATCH(1,(A730=[6]Salaries!$M$2:$M$311)*(F730=[6]Salaries!$O$2:$O$311),0)),"")</f>
        <v/>
      </c>
    </row>
    <row r="731" spans="1:15" hidden="1" x14ac:dyDescent="0.25">
      <c r="A731" s="197" t="s">
        <v>534</v>
      </c>
      <c r="B731" s="197" t="s">
        <v>770</v>
      </c>
      <c r="C731" s="262">
        <v>4</v>
      </c>
      <c r="D731" s="197"/>
      <c r="E731" s="197" t="s">
        <v>1087</v>
      </c>
      <c r="F731" s="203">
        <v>4</v>
      </c>
      <c r="G731" s="662"/>
      <c r="H731" s="667" t="str" cm="1">
        <f t="array" ref="H731">IFERROR(INDEX([4]Comparison!$G$3:$G$312,MATCH(B731&amp;F731,[4]Comparison!$B$3:$B$312&amp;[4]Comparison!$E$3:$E$312,0)),"")</f>
        <v/>
      </c>
      <c r="I731" s="662">
        <f>G731*VLOOKUP(B731,'3.2 Prices and Deflators'!$B$3:$BL$196,58,FALSE)</f>
        <v>0</v>
      </c>
      <c r="J731" s="662">
        <f t="shared" si="39"/>
        <v>0</v>
      </c>
      <c r="K731" s="423">
        <f>VLOOKUP(B731,'[5]Salaries 2019 WF'!$B$4:$AA$188,26,FALSE)</f>
        <v>0</v>
      </c>
      <c r="L731" s="49"/>
      <c r="O731" s="655" t="str" cm="1">
        <f t="array" ref="O731">IFERROR(INDEX([6]Salaries!$P$2:$P$311,MATCH(1,(A731=[6]Salaries!$M$2:$M$311)*(F731=[6]Salaries!$O$2:$O$311),0)),"")</f>
        <v/>
      </c>
    </row>
    <row r="732" spans="1:15" hidden="1" x14ac:dyDescent="0.25">
      <c r="A732" s="197" t="s">
        <v>534</v>
      </c>
      <c r="B732" s="197" t="s">
        <v>770</v>
      </c>
      <c r="C732" s="262">
        <v>5</v>
      </c>
      <c r="D732" s="197"/>
      <c r="E732" s="197" t="s">
        <v>1371</v>
      </c>
      <c r="F732" s="203">
        <v>5</v>
      </c>
      <c r="G732" s="662"/>
      <c r="H732" s="667" t="str" cm="1">
        <f t="array" ref="H732">IFERROR(INDEX([4]Comparison!$G$3:$G$312,MATCH(B732&amp;F732,[4]Comparison!$B$3:$B$312&amp;[4]Comparison!$E$3:$E$312,0)),"")</f>
        <v/>
      </c>
      <c r="I732" s="662">
        <f>G732*VLOOKUP(B732,'3.2 Prices and Deflators'!$B$3:$BL$196,58,FALSE)</f>
        <v>0</v>
      </c>
      <c r="J732" s="662">
        <f t="shared" si="39"/>
        <v>0</v>
      </c>
      <c r="K732" s="423">
        <f>VLOOKUP(B732,'[5]Salaries 2019 WF'!$B$4:$AA$188,26,FALSE)</f>
        <v>0</v>
      </c>
      <c r="L732" s="49"/>
      <c r="O732" s="655" t="str" cm="1">
        <f t="array" ref="O732">IFERROR(INDEX([6]Salaries!$P$2:$P$311,MATCH(1,(A732=[6]Salaries!$M$2:$M$311)*(F732=[6]Salaries!$O$2:$O$311),0)),"")</f>
        <v/>
      </c>
    </row>
    <row r="733" spans="1:15" hidden="1" x14ac:dyDescent="0.25">
      <c r="A733" s="197" t="s">
        <v>535</v>
      </c>
      <c r="B733" s="197" t="s">
        <v>771</v>
      </c>
      <c r="C733" s="262">
        <v>1</v>
      </c>
      <c r="D733" s="197"/>
      <c r="E733" s="197" t="s">
        <v>1368</v>
      </c>
      <c r="F733" s="203">
        <v>1</v>
      </c>
      <c r="G733" s="662"/>
      <c r="H733" s="667" t="str" cm="1">
        <f t="array" ref="H733">IFERROR(INDEX([4]Comparison!$G$3:$G$312,MATCH(B733&amp;F733,[4]Comparison!$B$3:$B$312&amp;[4]Comparison!$E$3:$E$312,0)),"")</f>
        <v/>
      </c>
      <c r="I733" s="662">
        <f>G733*VLOOKUP(B733,'3.2 Prices and Deflators'!$B$3:$BL$196,58,FALSE)</f>
        <v>0</v>
      </c>
      <c r="J733" s="662">
        <f t="shared" si="39"/>
        <v>0</v>
      </c>
      <c r="K733" s="423">
        <f>VLOOKUP(B733,'[5]Salaries 2019 WF'!$B$4:$AA$188,26,FALSE)</f>
        <v>0</v>
      </c>
      <c r="L733" s="49"/>
      <c r="O733" s="655" t="str" cm="1">
        <f t="array" ref="O733">IFERROR(INDEX([6]Salaries!$P$2:$P$311,MATCH(1,(A733=[6]Salaries!$M$2:$M$311)*(F733=[6]Salaries!$O$2:$O$311),0)),"")</f>
        <v/>
      </c>
    </row>
    <row r="734" spans="1:15" hidden="1" x14ac:dyDescent="0.25">
      <c r="A734" s="197" t="s">
        <v>535</v>
      </c>
      <c r="B734" s="197" t="s">
        <v>771</v>
      </c>
      <c r="C734" s="262">
        <v>2</v>
      </c>
      <c r="D734" s="197"/>
      <c r="E734" s="197" t="s">
        <v>1369</v>
      </c>
      <c r="F734" s="203">
        <v>2</v>
      </c>
      <c r="G734" s="662"/>
      <c r="H734" s="667" t="str" cm="1">
        <f t="array" ref="H734">IFERROR(INDEX([4]Comparison!$G$3:$G$312,MATCH(B734&amp;F734,[4]Comparison!$B$3:$B$312&amp;[4]Comparison!$E$3:$E$312,0)),"")</f>
        <v/>
      </c>
      <c r="I734" s="662">
        <f>G734*VLOOKUP(B734,'3.2 Prices and Deflators'!$B$3:$BL$196,58,FALSE)</f>
        <v>0</v>
      </c>
      <c r="J734" s="662">
        <f t="shared" si="39"/>
        <v>0</v>
      </c>
      <c r="K734" s="423">
        <f>VLOOKUP(B734,'[5]Salaries 2019 WF'!$B$4:$AA$188,26,FALSE)</f>
        <v>0</v>
      </c>
      <c r="L734" s="49"/>
      <c r="O734" s="655" t="str" cm="1">
        <f t="array" ref="O734">IFERROR(INDEX([6]Salaries!$P$2:$P$311,MATCH(1,(A734=[6]Salaries!$M$2:$M$311)*(F734=[6]Salaries!$O$2:$O$311),0)),"")</f>
        <v/>
      </c>
    </row>
    <row r="735" spans="1:15" hidden="1" x14ac:dyDescent="0.25">
      <c r="A735" s="197" t="s">
        <v>535</v>
      </c>
      <c r="B735" s="197" t="s">
        <v>771</v>
      </c>
      <c r="C735" s="262">
        <v>3</v>
      </c>
      <c r="D735" s="197"/>
      <c r="E735" s="197" t="s">
        <v>1370</v>
      </c>
      <c r="F735" s="203">
        <v>3</v>
      </c>
      <c r="G735" s="662"/>
      <c r="H735" s="667" t="str" cm="1">
        <f t="array" ref="H735">IFERROR(INDEX([4]Comparison!$G$3:$G$312,MATCH(B735&amp;F735,[4]Comparison!$B$3:$B$312&amp;[4]Comparison!$E$3:$E$312,0)),"")</f>
        <v/>
      </c>
      <c r="I735" s="662">
        <f>G735*VLOOKUP(B735,'3.2 Prices and Deflators'!$B$3:$BL$196,58,FALSE)</f>
        <v>0</v>
      </c>
      <c r="J735" s="662">
        <f t="shared" si="39"/>
        <v>0</v>
      </c>
      <c r="K735" s="423">
        <f>VLOOKUP(B735,'[5]Salaries 2019 WF'!$B$4:$AA$188,26,FALSE)</f>
        <v>0</v>
      </c>
      <c r="L735" s="49"/>
      <c r="O735" s="655" t="str" cm="1">
        <f t="array" ref="O735">IFERROR(INDEX([6]Salaries!$P$2:$P$311,MATCH(1,(A735=[6]Salaries!$M$2:$M$311)*(F735=[6]Salaries!$O$2:$O$311),0)),"")</f>
        <v/>
      </c>
    </row>
    <row r="736" spans="1:15" hidden="1" x14ac:dyDescent="0.25">
      <c r="A736" s="197" t="s">
        <v>535</v>
      </c>
      <c r="B736" s="197" t="s">
        <v>771</v>
      </c>
      <c r="C736" s="262">
        <v>4</v>
      </c>
      <c r="D736" s="197"/>
      <c r="E736" s="197" t="s">
        <v>1087</v>
      </c>
      <c r="F736" s="203">
        <v>4</v>
      </c>
      <c r="G736" s="662"/>
      <c r="H736" s="667" t="str" cm="1">
        <f t="array" ref="H736">IFERROR(INDEX([4]Comparison!$G$3:$G$312,MATCH(B736&amp;F736,[4]Comparison!$B$3:$B$312&amp;[4]Comparison!$E$3:$E$312,0)),"")</f>
        <v/>
      </c>
      <c r="I736" s="662">
        <f>G736*VLOOKUP(B736,'3.2 Prices and Deflators'!$B$3:$BL$196,58,FALSE)</f>
        <v>0</v>
      </c>
      <c r="J736" s="662">
        <f t="shared" si="39"/>
        <v>0</v>
      </c>
      <c r="K736" s="423">
        <f>VLOOKUP(B736,'[5]Salaries 2019 WF'!$B$4:$AA$188,26,FALSE)</f>
        <v>0</v>
      </c>
      <c r="L736" s="49"/>
      <c r="O736" s="655" t="str" cm="1">
        <f t="array" ref="O736">IFERROR(INDEX([6]Salaries!$P$2:$P$311,MATCH(1,(A736=[6]Salaries!$M$2:$M$311)*(F736=[6]Salaries!$O$2:$O$311),0)),"")</f>
        <v/>
      </c>
    </row>
    <row r="737" spans="1:15" hidden="1" x14ac:dyDescent="0.25">
      <c r="A737" s="197" t="s">
        <v>535</v>
      </c>
      <c r="B737" s="197" t="s">
        <v>771</v>
      </c>
      <c r="C737" s="262">
        <v>5</v>
      </c>
      <c r="D737" s="197"/>
      <c r="E737" s="197" t="s">
        <v>1371</v>
      </c>
      <c r="F737" s="203">
        <v>5</v>
      </c>
      <c r="G737" s="662"/>
      <c r="H737" s="667" t="str" cm="1">
        <f t="array" ref="H737">IFERROR(INDEX([4]Comparison!$G$3:$G$312,MATCH(B737&amp;F737,[4]Comparison!$B$3:$B$312&amp;[4]Comparison!$E$3:$E$312,0)),"")</f>
        <v/>
      </c>
      <c r="I737" s="662">
        <f>G737*VLOOKUP(B737,'3.2 Prices and Deflators'!$B$3:$BL$196,58,FALSE)</f>
        <v>0</v>
      </c>
      <c r="J737" s="662">
        <f t="shared" si="39"/>
        <v>0</v>
      </c>
      <c r="K737" s="423">
        <f>VLOOKUP(B737,'[5]Salaries 2019 WF'!$B$4:$AA$188,26,FALSE)</f>
        <v>0</v>
      </c>
      <c r="L737" s="49"/>
      <c r="O737" s="655" t="str" cm="1">
        <f t="array" ref="O737">IFERROR(INDEX([6]Salaries!$P$2:$P$311,MATCH(1,(A737=[6]Salaries!$M$2:$M$311)*(F737=[6]Salaries!$O$2:$O$311),0)),"")</f>
        <v/>
      </c>
    </row>
    <row r="738" spans="1:15" hidden="1" x14ac:dyDescent="0.25">
      <c r="A738" s="197" t="s">
        <v>536</v>
      </c>
      <c r="B738" s="197" t="s">
        <v>772</v>
      </c>
      <c r="C738" s="262">
        <v>1</v>
      </c>
      <c r="D738" s="197"/>
      <c r="E738" s="197" t="s">
        <v>1368</v>
      </c>
      <c r="F738" s="203">
        <v>1</v>
      </c>
      <c r="G738" s="662"/>
      <c r="H738" s="667" t="str" cm="1">
        <f t="array" ref="H738">IFERROR(INDEX([4]Comparison!$G$3:$G$312,MATCH(B738&amp;F738,[4]Comparison!$B$3:$B$312&amp;[4]Comparison!$E$3:$E$312,0)),"")</f>
        <v/>
      </c>
      <c r="I738" s="662">
        <f>G738*VLOOKUP(B738,'3.2 Prices and Deflators'!$B$3:$BL$196,58,FALSE)</f>
        <v>0</v>
      </c>
      <c r="J738" s="662">
        <f t="shared" si="39"/>
        <v>0</v>
      </c>
      <c r="K738" s="423">
        <f>VLOOKUP(B738,'[5]Salaries 2019 WF'!$B$4:$AA$188,26,FALSE)</f>
        <v>0</v>
      </c>
      <c r="L738" s="49"/>
      <c r="O738" s="655" t="str" cm="1">
        <f t="array" ref="O738">IFERROR(INDEX([6]Salaries!$P$2:$P$311,MATCH(1,(A738=[6]Salaries!$M$2:$M$311)*(F738=[6]Salaries!$O$2:$O$311),0)),"")</f>
        <v/>
      </c>
    </row>
    <row r="739" spans="1:15" hidden="1" x14ac:dyDescent="0.25">
      <c r="A739" s="197" t="s">
        <v>536</v>
      </c>
      <c r="B739" s="197" t="s">
        <v>772</v>
      </c>
      <c r="C739" s="262">
        <v>2</v>
      </c>
      <c r="D739" s="197"/>
      <c r="E739" s="197" t="s">
        <v>1369</v>
      </c>
      <c r="F739" s="203">
        <v>2</v>
      </c>
      <c r="G739" s="662"/>
      <c r="H739" s="667" t="str" cm="1">
        <f t="array" ref="H739">IFERROR(INDEX([4]Comparison!$G$3:$G$312,MATCH(B739&amp;F739,[4]Comparison!$B$3:$B$312&amp;[4]Comparison!$E$3:$E$312,0)),"")</f>
        <v/>
      </c>
      <c r="I739" s="662">
        <f>G739*VLOOKUP(B739,'3.2 Prices and Deflators'!$B$3:$BL$196,58,FALSE)</f>
        <v>0</v>
      </c>
      <c r="J739" s="662">
        <f t="shared" si="39"/>
        <v>0</v>
      </c>
      <c r="K739" s="423">
        <f>VLOOKUP(B739,'[5]Salaries 2019 WF'!$B$4:$AA$188,26,FALSE)</f>
        <v>0</v>
      </c>
      <c r="L739" s="49"/>
      <c r="O739" s="655" t="str" cm="1">
        <f t="array" ref="O739">IFERROR(INDEX([6]Salaries!$P$2:$P$311,MATCH(1,(A739=[6]Salaries!$M$2:$M$311)*(F739=[6]Salaries!$O$2:$O$311),0)),"")</f>
        <v/>
      </c>
    </row>
    <row r="740" spans="1:15" hidden="1" x14ac:dyDescent="0.25">
      <c r="A740" s="197" t="s">
        <v>536</v>
      </c>
      <c r="B740" s="197" t="s">
        <v>772</v>
      </c>
      <c r="C740" s="262">
        <v>3</v>
      </c>
      <c r="D740" s="197"/>
      <c r="E740" s="197" t="s">
        <v>1370</v>
      </c>
      <c r="F740" s="203">
        <v>3</v>
      </c>
      <c r="G740" s="662"/>
      <c r="H740" s="667" t="str" cm="1">
        <f t="array" ref="H740">IFERROR(INDEX([4]Comparison!$G$3:$G$312,MATCH(B740&amp;F740,[4]Comparison!$B$3:$B$312&amp;[4]Comparison!$E$3:$E$312,0)),"")</f>
        <v/>
      </c>
      <c r="I740" s="662">
        <f>G740*VLOOKUP(B740,'3.2 Prices and Deflators'!$B$3:$BL$196,58,FALSE)</f>
        <v>0</v>
      </c>
      <c r="J740" s="662">
        <f t="shared" si="39"/>
        <v>0</v>
      </c>
      <c r="K740" s="423">
        <f>VLOOKUP(B740,'[5]Salaries 2019 WF'!$B$4:$AA$188,26,FALSE)</f>
        <v>0</v>
      </c>
      <c r="L740" s="49"/>
      <c r="O740" s="655" t="str" cm="1">
        <f t="array" ref="O740">IFERROR(INDEX([6]Salaries!$P$2:$P$311,MATCH(1,(A740=[6]Salaries!$M$2:$M$311)*(F740=[6]Salaries!$O$2:$O$311),0)),"")</f>
        <v/>
      </c>
    </row>
    <row r="741" spans="1:15" hidden="1" x14ac:dyDescent="0.25">
      <c r="A741" s="197" t="s">
        <v>536</v>
      </c>
      <c r="B741" s="197" t="s">
        <v>772</v>
      </c>
      <c r="C741" s="262">
        <v>4</v>
      </c>
      <c r="D741" s="197"/>
      <c r="E741" s="197" t="s">
        <v>1087</v>
      </c>
      <c r="F741" s="203">
        <v>4</v>
      </c>
      <c r="G741" s="662"/>
      <c r="H741" s="667" t="str" cm="1">
        <f t="array" ref="H741">IFERROR(INDEX([4]Comparison!$G$3:$G$312,MATCH(B741&amp;F741,[4]Comparison!$B$3:$B$312&amp;[4]Comparison!$E$3:$E$312,0)),"")</f>
        <v/>
      </c>
      <c r="I741" s="662">
        <f>G741*VLOOKUP(B741,'3.2 Prices and Deflators'!$B$3:$BL$196,58,FALSE)</f>
        <v>0</v>
      </c>
      <c r="J741" s="662">
        <f t="shared" si="39"/>
        <v>0</v>
      </c>
      <c r="K741" s="423">
        <f>VLOOKUP(B741,'[5]Salaries 2019 WF'!$B$4:$AA$188,26,FALSE)</f>
        <v>0</v>
      </c>
      <c r="L741" s="49"/>
      <c r="O741" s="655" t="str" cm="1">
        <f t="array" ref="O741">IFERROR(INDEX([6]Salaries!$P$2:$P$311,MATCH(1,(A741=[6]Salaries!$M$2:$M$311)*(F741=[6]Salaries!$O$2:$O$311),0)),"")</f>
        <v/>
      </c>
    </row>
    <row r="742" spans="1:15" hidden="1" x14ac:dyDescent="0.25">
      <c r="A742" s="197" t="s">
        <v>536</v>
      </c>
      <c r="B742" s="197" t="s">
        <v>772</v>
      </c>
      <c r="C742" s="262">
        <v>5</v>
      </c>
      <c r="D742" s="197"/>
      <c r="E742" s="197" t="s">
        <v>1371</v>
      </c>
      <c r="F742" s="203">
        <v>5</v>
      </c>
      <c r="G742" s="662"/>
      <c r="H742" s="667" t="str" cm="1">
        <f t="array" ref="H742">IFERROR(INDEX([4]Comparison!$G$3:$G$312,MATCH(B742&amp;F742,[4]Comparison!$B$3:$B$312&amp;[4]Comparison!$E$3:$E$312,0)),"")</f>
        <v/>
      </c>
      <c r="I742" s="662">
        <f>G742*VLOOKUP(B742,'3.2 Prices and Deflators'!$B$3:$BL$196,58,FALSE)</f>
        <v>0</v>
      </c>
      <c r="J742" s="662">
        <f t="shared" si="39"/>
        <v>0</v>
      </c>
      <c r="K742" s="423">
        <f>VLOOKUP(B742,'[5]Salaries 2019 WF'!$B$4:$AA$188,26,FALSE)</f>
        <v>0</v>
      </c>
      <c r="L742" s="49"/>
      <c r="O742" s="655" t="str" cm="1">
        <f t="array" ref="O742">IFERROR(INDEX([6]Salaries!$P$2:$P$311,MATCH(1,(A742=[6]Salaries!$M$2:$M$311)*(F742=[6]Salaries!$O$2:$O$311),0)),"")</f>
        <v/>
      </c>
    </row>
    <row r="743" spans="1:15" hidden="1" x14ac:dyDescent="0.25">
      <c r="A743" s="197" t="s">
        <v>537</v>
      </c>
      <c r="B743" s="197" t="s">
        <v>773</v>
      </c>
      <c r="C743" s="262">
        <v>1</v>
      </c>
      <c r="D743" s="197"/>
      <c r="E743" s="197" t="s">
        <v>1368</v>
      </c>
      <c r="F743" s="203">
        <v>1</v>
      </c>
      <c r="G743" s="662"/>
      <c r="H743" s="667" t="str" cm="1">
        <f t="array" ref="H743">IFERROR(INDEX([4]Comparison!$G$3:$G$312,MATCH(B743&amp;F743,[4]Comparison!$B$3:$B$312&amp;[4]Comparison!$E$3:$E$312,0)),"")</f>
        <v/>
      </c>
      <c r="I743" s="662">
        <f>G743*VLOOKUP(B743,'3.2 Prices and Deflators'!$B$3:$BL$196,58,FALSE)</f>
        <v>0</v>
      </c>
      <c r="J743" s="662">
        <f t="shared" si="39"/>
        <v>0</v>
      </c>
      <c r="K743" s="423">
        <f>VLOOKUP(B743,'[5]Salaries 2019 WF'!$B$4:$AA$188,26,FALSE)</f>
        <v>0</v>
      </c>
      <c r="L743" s="49"/>
      <c r="O743" s="655" t="str" cm="1">
        <f t="array" ref="O743">IFERROR(INDEX([6]Salaries!$P$2:$P$311,MATCH(1,(A743=[6]Salaries!$M$2:$M$311)*(F743=[6]Salaries!$O$2:$O$311),0)),"")</f>
        <v/>
      </c>
    </row>
    <row r="744" spans="1:15" hidden="1" x14ac:dyDescent="0.25">
      <c r="A744" s="197" t="s">
        <v>537</v>
      </c>
      <c r="B744" s="197" t="s">
        <v>773</v>
      </c>
      <c r="C744" s="262">
        <v>2</v>
      </c>
      <c r="D744" s="197"/>
      <c r="E744" s="197" t="s">
        <v>1369</v>
      </c>
      <c r="F744" s="203">
        <v>2</v>
      </c>
      <c r="G744" s="662"/>
      <c r="H744" s="667" t="str" cm="1">
        <f t="array" ref="H744">IFERROR(INDEX([4]Comparison!$G$3:$G$312,MATCH(B744&amp;F744,[4]Comparison!$B$3:$B$312&amp;[4]Comparison!$E$3:$E$312,0)),"")</f>
        <v/>
      </c>
      <c r="I744" s="662">
        <f>G744*VLOOKUP(B744,'3.2 Prices and Deflators'!$B$3:$BL$196,58,FALSE)</f>
        <v>0</v>
      </c>
      <c r="J744" s="662">
        <f t="shared" si="39"/>
        <v>0</v>
      </c>
      <c r="K744" s="423">
        <f>VLOOKUP(B744,'[5]Salaries 2019 WF'!$B$4:$AA$188,26,FALSE)</f>
        <v>0</v>
      </c>
      <c r="L744" s="49"/>
      <c r="O744" s="655" t="str" cm="1">
        <f t="array" ref="O744">IFERROR(INDEX([6]Salaries!$P$2:$P$311,MATCH(1,(A744=[6]Salaries!$M$2:$M$311)*(F744=[6]Salaries!$O$2:$O$311),0)),"")</f>
        <v/>
      </c>
    </row>
    <row r="745" spans="1:15" hidden="1" x14ac:dyDescent="0.25">
      <c r="A745" s="197" t="s">
        <v>537</v>
      </c>
      <c r="B745" s="197" t="s">
        <v>773</v>
      </c>
      <c r="C745" s="262">
        <v>3</v>
      </c>
      <c r="D745" s="197"/>
      <c r="E745" s="197" t="s">
        <v>1370</v>
      </c>
      <c r="F745" s="203">
        <v>3</v>
      </c>
      <c r="G745" s="662"/>
      <c r="H745" s="667" t="str" cm="1">
        <f t="array" ref="H745">IFERROR(INDEX([4]Comparison!$G$3:$G$312,MATCH(B745&amp;F745,[4]Comparison!$B$3:$B$312&amp;[4]Comparison!$E$3:$E$312,0)),"")</f>
        <v/>
      </c>
      <c r="I745" s="662">
        <f>G745*VLOOKUP(B745,'3.2 Prices and Deflators'!$B$3:$BL$196,58,FALSE)</f>
        <v>0</v>
      </c>
      <c r="J745" s="662">
        <f t="shared" si="39"/>
        <v>0</v>
      </c>
      <c r="K745" s="423">
        <f>VLOOKUP(B745,'[5]Salaries 2019 WF'!$B$4:$AA$188,26,FALSE)</f>
        <v>0</v>
      </c>
      <c r="L745" s="49"/>
      <c r="O745" s="655" t="str" cm="1">
        <f t="array" ref="O745">IFERROR(INDEX([6]Salaries!$P$2:$P$311,MATCH(1,(A745=[6]Salaries!$M$2:$M$311)*(F745=[6]Salaries!$O$2:$O$311),0)),"")</f>
        <v/>
      </c>
    </row>
    <row r="746" spans="1:15" hidden="1" x14ac:dyDescent="0.25">
      <c r="A746" s="197" t="s">
        <v>537</v>
      </c>
      <c r="B746" s="197" t="s">
        <v>773</v>
      </c>
      <c r="C746" s="262">
        <v>4</v>
      </c>
      <c r="D746" s="197"/>
      <c r="E746" s="197" t="s">
        <v>1087</v>
      </c>
      <c r="F746" s="203">
        <v>4</v>
      </c>
      <c r="G746" s="662"/>
      <c r="H746" s="667" t="str" cm="1">
        <f t="array" ref="H746">IFERROR(INDEX([4]Comparison!$G$3:$G$312,MATCH(B746&amp;F746,[4]Comparison!$B$3:$B$312&amp;[4]Comparison!$E$3:$E$312,0)),"")</f>
        <v/>
      </c>
      <c r="I746" s="662">
        <f>G746*VLOOKUP(B746,'3.2 Prices and Deflators'!$B$3:$BL$196,58,FALSE)</f>
        <v>0</v>
      </c>
      <c r="J746" s="662">
        <f t="shared" si="39"/>
        <v>0</v>
      </c>
      <c r="K746" s="423">
        <f>VLOOKUP(B746,'[5]Salaries 2019 WF'!$B$4:$AA$188,26,FALSE)</f>
        <v>0</v>
      </c>
      <c r="L746" s="49"/>
      <c r="O746" s="655" t="str" cm="1">
        <f t="array" ref="O746">IFERROR(INDEX([6]Salaries!$P$2:$P$311,MATCH(1,(A746=[6]Salaries!$M$2:$M$311)*(F746=[6]Salaries!$O$2:$O$311),0)),"")</f>
        <v/>
      </c>
    </row>
    <row r="747" spans="1:15" hidden="1" x14ac:dyDescent="0.25">
      <c r="A747" s="197" t="s">
        <v>537</v>
      </c>
      <c r="B747" s="197" t="s">
        <v>773</v>
      </c>
      <c r="C747" s="262">
        <v>5</v>
      </c>
      <c r="D747" s="197"/>
      <c r="E747" s="197" t="s">
        <v>1371</v>
      </c>
      <c r="F747" s="203">
        <v>5</v>
      </c>
      <c r="G747" s="662"/>
      <c r="H747" s="667" t="str" cm="1">
        <f t="array" ref="H747">IFERROR(INDEX([4]Comparison!$G$3:$G$312,MATCH(B747&amp;F747,[4]Comparison!$B$3:$B$312&amp;[4]Comparison!$E$3:$E$312,0)),"")</f>
        <v/>
      </c>
      <c r="I747" s="662">
        <f>G747*VLOOKUP(B747,'3.2 Prices and Deflators'!$B$3:$BL$196,58,FALSE)</f>
        <v>0</v>
      </c>
      <c r="J747" s="662">
        <f t="shared" si="39"/>
        <v>0</v>
      </c>
      <c r="K747" s="423">
        <f>VLOOKUP(B747,'[5]Salaries 2019 WF'!$B$4:$AA$188,26,FALSE)</f>
        <v>0</v>
      </c>
      <c r="L747" s="49"/>
      <c r="O747" s="655" t="str" cm="1">
        <f t="array" ref="O747">IFERROR(INDEX([6]Salaries!$P$2:$P$311,MATCH(1,(A747=[6]Salaries!$M$2:$M$311)*(F747=[6]Salaries!$O$2:$O$311),0)),"")</f>
        <v/>
      </c>
    </row>
    <row r="748" spans="1:15" x14ac:dyDescent="0.25">
      <c r="A748" s="197" t="s">
        <v>538</v>
      </c>
      <c r="B748" s="197" t="s">
        <v>774</v>
      </c>
      <c r="C748" s="262">
        <v>1</v>
      </c>
      <c r="D748" s="197"/>
      <c r="E748" s="197" t="s">
        <v>1368</v>
      </c>
      <c r="F748" s="203">
        <v>1</v>
      </c>
      <c r="G748" s="662">
        <f t="shared" ref="G748:G752" si="40">H748/12</f>
        <v>205.95500000000001</v>
      </c>
      <c r="H748" s="667" cm="1">
        <f t="array" ref="H748">IFERROR(INDEX([4]Comparison!$G$3:$G$312,MATCH(B748&amp;F748,[4]Comparison!$B$3:$B$312&amp;[4]Comparison!$E$3:$E$312,0)),"")</f>
        <v>2471.46</v>
      </c>
      <c r="I748" s="662">
        <f>G748*VLOOKUP(B748,'3.2 Prices and Deflators'!$B$3:$BL$196,58,FALSE)</f>
        <v>701.56441162267038</v>
      </c>
      <c r="J748" s="662">
        <f t="shared" si="39"/>
        <v>8418.7729394720445</v>
      </c>
      <c r="K748" s="423">
        <f>VLOOKUP(B748,'[5]Salaries 2019 WF'!$B$4:$AA$188,26,FALSE)</f>
        <v>1</v>
      </c>
      <c r="L748" s="49"/>
      <c r="O748" s="655" cm="1">
        <f t="array" ref="O748">IFERROR(INDEX([6]Salaries!$P$2:$P$311,MATCH(1,(A748=[6]Salaries!$M$2:$M$311)*(F748=[6]Salaries!$O$2:$O$311),0)),"")</f>
        <v>2471.46</v>
      </c>
    </row>
    <row r="749" spans="1:15" x14ac:dyDescent="0.25">
      <c r="A749" s="197" t="s">
        <v>538</v>
      </c>
      <c r="B749" s="197" t="s">
        <v>774</v>
      </c>
      <c r="C749" s="262">
        <v>2</v>
      </c>
      <c r="D749" s="197"/>
      <c r="E749" s="197" t="s">
        <v>1369</v>
      </c>
      <c r="F749" s="203">
        <v>2</v>
      </c>
      <c r="G749" s="662">
        <f t="shared" si="40"/>
        <v>268.55583333333334</v>
      </c>
      <c r="H749" s="667" cm="1">
        <f t="array" ref="H749">IFERROR(INDEX([4]Comparison!$G$3:$G$312,MATCH(B749&amp;F749,[4]Comparison!$B$3:$B$312&amp;[4]Comparison!$E$3:$E$312,0)),"")</f>
        <v>3222.67</v>
      </c>
      <c r="I749" s="662">
        <f>G749*VLOOKUP(B749,'3.2 Prices and Deflators'!$B$3:$BL$196,58,FALSE)</f>
        <v>914.80767740688952</v>
      </c>
      <c r="J749" s="662">
        <f t="shared" si="39"/>
        <v>10977.692128882674</v>
      </c>
      <c r="K749" s="423">
        <f>VLOOKUP(B749,'[5]Salaries 2019 WF'!$B$4:$AA$188,26,FALSE)</f>
        <v>1</v>
      </c>
      <c r="L749" s="49"/>
      <c r="O749" s="655" cm="1">
        <f t="array" ref="O749">IFERROR(INDEX([6]Salaries!$P$2:$P$311,MATCH(1,(A749=[6]Salaries!$M$2:$M$311)*(F749=[6]Salaries!$O$2:$O$311),0)),"")</f>
        <v>3222.67</v>
      </c>
    </row>
    <row r="750" spans="1:15" x14ac:dyDescent="0.25">
      <c r="A750" s="197" t="s">
        <v>538</v>
      </c>
      <c r="B750" s="197" t="s">
        <v>774</v>
      </c>
      <c r="C750" s="262">
        <v>3</v>
      </c>
      <c r="D750" s="197"/>
      <c r="E750" s="197" t="s">
        <v>1370</v>
      </c>
      <c r="F750" s="203">
        <v>3</v>
      </c>
      <c r="G750" s="662">
        <f t="shared" si="40"/>
        <v>354.55333333333334</v>
      </c>
      <c r="H750" s="667" cm="1">
        <f t="array" ref="H750">IFERROR(INDEX([4]Comparison!$G$3:$G$312,MATCH(B750&amp;F750,[4]Comparison!$B$3:$B$312&amp;[4]Comparison!$E$3:$E$312,0)),"")</f>
        <v>4254.6400000000003</v>
      </c>
      <c r="I750" s="662">
        <f>G750*VLOOKUP(B750,'3.2 Prices and Deflators'!$B$3:$BL$196,58,FALSE)</f>
        <v>1207.7492689609699</v>
      </c>
      <c r="J750" s="662">
        <f t="shared" si="39"/>
        <v>14492.991227531638</v>
      </c>
      <c r="K750" s="423">
        <f>VLOOKUP(B750,'[5]Salaries 2019 WF'!$B$4:$AA$188,26,FALSE)</f>
        <v>1</v>
      </c>
      <c r="L750" s="49"/>
      <c r="O750" s="655" cm="1">
        <f t="array" ref="O750">IFERROR(INDEX([6]Salaries!$P$2:$P$311,MATCH(1,(A750=[6]Salaries!$M$2:$M$311)*(F750=[6]Salaries!$O$2:$O$311),0)),"")</f>
        <v>4254.6400000000003</v>
      </c>
    </row>
    <row r="751" spans="1:15" x14ac:dyDescent="0.25">
      <c r="A751" s="197" t="s">
        <v>538</v>
      </c>
      <c r="B751" s="197" t="s">
        <v>774</v>
      </c>
      <c r="C751" s="262">
        <v>4</v>
      </c>
      <c r="D751" s="197"/>
      <c r="E751" s="197" t="s">
        <v>1087</v>
      </c>
      <c r="F751" s="203">
        <v>4</v>
      </c>
      <c r="G751" s="662">
        <f t="shared" si="40"/>
        <v>574.07499999999993</v>
      </c>
      <c r="H751" s="667" cm="1">
        <f t="array" ref="H751">IFERROR(INDEX([4]Comparison!$G$3:$G$312,MATCH(B751&amp;F751,[4]Comparison!$B$3:$B$312&amp;[4]Comparison!$E$3:$E$312,0)),"")</f>
        <v>6888.9</v>
      </c>
      <c r="I751" s="662">
        <f>G751*VLOOKUP(B751,'3.2 Prices and Deflators'!$B$3:$BL$196,58,FALSE)</f>
        <v>1955.5271277817214</v>
      </c>
      <c r="J751" s="662">
        <f t="shared" si="39"/>
        <v>23466.325533380659</v>
      </c>
      <c r="K751" s="423">
        <f>VLOOKUP(B751,'[5]Salaries 2019 WF'!$B$4:$AA$188,26,FALSE)</f>
        <v>1</v>
      </c>
      <c r="L751" s="49"/>
      <c r="O751" s="655" cm="1">
        <f t="array" ref="O751">IFERROR(INDEX([6]Salaries!$P$2:$P$311,MATCH(1,(A751=[6]Salaries!$M$2:$M$311)*(F751=[6]Salaries!$O$2:$O$311),0)),"")</f>
        <v>6888.9</v>
      </c>
    </row>
    <row r="752" spans="1:15" x14ac:dyDescent="0.25">
      <c r="A752" s="197" t="s">
        <v>538</v>
      </c>
      <c r="B752" s="197" t="s">
        <v>774</v>
      </c>
      <c r="C752" s="262">
        <v>5</v>
      </c>
      <c r="D752" s="197"/>
      <c r="E752" s="197" t="s">
        <v>1371</v>
      </c>
      <c r="F752" s="203">
        <v>5</v>
      </c>
      <c r="G752" s="662">
        <f t="shared" si="40"/>
        <v>861.745</v>
      </c>
      <c r="H752" s="667" cm="1">
        <f t="array" ref="H752">IFERROR(INDEX([4]Comparison!$G$3:$G$312,MATCH(B752&amp;F752,[4]Comparison!$B$3:$B$312&amp;[4]Comparison!$E$3:$E$312,0)),"")</f>
        <v>10340.94</v>
      </c>
      <c r="I752" s="662">
        <f>G752*VLOOKUP(B752,'3.2 Prices and Deflators'!$B$3:$BL$196,58,FALSE)</f>
        <v>2935.4452375216824</v>
      </c>
      <c r="J752" s="662">
        <f t="shared" si="39"/>
        <v>35225.342850260189</v>
      </c>
      <c r="K752" s="423">
        <f>VLOOKUP(B752,'[5]Salaries 2019 WF'!$B$4:$AA$188,26,FALSE)</f>
        <v>1</v>
      </c>
      <c r="L752" s="49"/>
      <c r="O752" s="655" cm="1">
        <f t="array" ref="O752">IFERROR(INDEX([6]Salaries!$P$2:$P$311,MATCH(1,(A752=[6]Salaries!$M$2:$M$311)*(F752=[6]Salaries!$O$2:$O$311),0)),"")</f>
        <v>10340.94</v>
      </c>
    </row>
    <row r="753" spans="1:15" hidden="1" x14ac:dyDescent="0.25">
      <c r="A753" s="197" t="s">
        <v>539</v>
      </c>
      <c r="B753" s="197" t="s">
        <v>775</v>
      </c>
      <c r="C753" s="262">
        <v>1</v>
      </c>
      <c r="D753" s="197"/>
      <c r="E753" s="197" t="s">
        <v>1368</v>
      </c>
      <c r="F753" s="203">
        <v>1</v>
      </c>
      <c r="G753" s="662"/>
      <c r="H753" s="667" t="str" cm="1">
        <f t="array" ref="H753">IFERROR(INDEX([4]Comparison!$G$3:$G$312,MATCH(B753&amp;F753,[4]Comparison!$B$3:$B$312&amp;[4]Comparison!$E$3:$E$312,0)),"")</f>
        <v/>
      </c>
      <c r="I753" s="662">
        <f>G753*VLOOKUP(B753,'3.2 Prices and Deflators'!$B$3:$BL$196,58,FALSE)</f>
        <v>0</v>
      </c>
      <c r="J753" s="662">
        <f t="shared" si="39"/>
        <v>0</v>
      </c>
      <c r="K753" s="423">
        <f>VLOOKUP(B753,'[5]Salaries 2019 WF'!$B$4:$AA$188,26,FALSE)</f>
        <v>0</v>
      </c>
      <c r="L753" s="49"/>
      <c r="O753" s="655" t="str" cm="1">
        <f t="array" ref="O753">IFERROR(INDEX([6]Salaries!$P$2:$P$311,MATCH(1,(A753=[6]Salaries!$M$2:$M$311)*(F753=[6]Salaries!$O$2:$O$311),0)),"")</f>
        <v/>
      </c>
    </row>
    <row r="754" spans="1:15" hidden="1" x14ac:dyDescent="0.25">
      <c r="A754" s="197" t="s">
        <v>539</v>
      </c>
      <c r="B754" s="197" t="s">
        <v>775</v>
      </c>
      <c r="C754" s="262">
        <v>2</v>
      </c>
      <c r="D754" s="197"/>
      <c r="E754" s="197" t="s">
        <v>1369</v>
      </c>
      <c r="F754" s="203">
        <v>2</v>
      </c>
      <c r="G754" s="662"/>
      <c r="H754" s="667" t="str" cm="1">
        <f t="array" ref="H754">IFERROR(INDEX([4]Comparison!$G$3:$G$312,MATCH(B754&amp;F754,[4]Comparison!$B$3:$B$312&amp;[4]Comparison!$E$3:$E$312,0)),"")</f>
        <v/>
      </c>
      <c r="I754" s="662">
        <f>G754*VLOOKUP(B754,'3.2 Prices and Deflators'!$B$3:$BL$196,58,FALSE)</f>
        <v>0</v>
      </c>
      <c r="J754" s="662">
        <f t="shared" si="39"/>
        <v>0</v>
      </c>
      <c r="K754" s="423">
        <f>VLOOKUP(B754,'[5]Salaries 2019 WF'!$B$4:$AA$188,26,FALSE)</f>
        <v>0</v>
      </c>
      <c r="L754" s="49"/>
      <c r="O754" s="655" t="str" cm="1">
        <f t="array" ref="O754">IFERROR(INDEX([6]Salaries!$P$2:$P$311,MATCH(1,(A754=[6]Salaries!$M$2:$M$311)*(F754=[6]Salaries!$O$2:$O$311),0)),"")</f>
        <v/>
      </c>
    </row>
    <row r="755" spans="1:15" hidden="1" x14ac:dyDescent="0.25">
      <c r="A755" s="197" t="s">
        <v>539</v>
      </c>
      <c r="B755" s="197" t="s">
        <v>775</v>
      </c>
      <c r="C755" s="262">
        <v>3</v>
      </c>
      <c r="D755" s="197"/>
      <c r="E755" s="197" t="s">
        <v>1370</v>
      </c>
      <c r="F755" s="203">
        <v>3</v>
      </c>
      <c r="G755" s="662"/>
      <c r="H755" s="667" t="str" cm="1">
        <f t="array" ref="H755">IFERROR(INDEX([4]Comparison!$G$3:$G$312,MATCH(B755&amp;F755,[4]Comparison!$B$3:$B$312&amp;[4]Comparison!$E$3:$E$312,0)),"")</f>
        <v/>
      </c>
      <c r="I755" s="662">
        <f>G755*VLOOKUP(B755,'3.2 Prices and Deflators'!$B$3:$BL$196,58,FALSE)</f>
        <v>0</v>
      </c>
      <c r="J755" s="662">
        <f t="shared" si="39"/>
        <v>0</v>
      </c>
      <c r="K755" s="423">
        <f>VLOOKUP(B755,'[5]Salaries 2019 WF'!$B$4:$AA$188,26,FALSE)</f>
        <v>0</v>
      </c>
      <c r="L755" s="49"/>
      <c r="O755" s="655" t="str" cm="1">
        <f t="array" ref="O755">IFERROR(INDEX([6]Salaries!$P$2:$P$311,MATCH(1,(A755=[6]Salaries!$M$2:$M$311)*(F755=[6]Salaries!$O$2:$O$311),0)),"")</f>
        <v/>
      </c>
    </row>
    <row r="756" spans="1:15" hidden="1" x14ac:dyDescent="0.25">
      <c r="A756" s="197" t="s">
        <v>539</v>
      </c>
      <c r="B756" s="197" t="s">
        <v>775</v>
      </c>
      <c r="C756" s="262">
        <v>4</v>
      </c>
      <c r="D756" s="197"/>
      <c r="E756" s="197" t="s">
        <v>1087</v>
      </c>
      <c r="F756" s="203">
        <v>4</v>
      </c>
      <c r="G756" s="662"/>
      <c r="H756" s="667" t="str" cm="1">
        <f t="array" ref="H756">IFERROR(INDEX([4]Comparison!$G$3:$G$312,MATCH(B756&amp;F756,[4]Comparison!$B$3:$B$312&amp;[4]Comparison!$E$3:$E$312,0)),"")</f>
        <v/>
      </c>
      <c r="I756" s="662">
        <f>G756*VLOOKUP(B756,'3.2 Prices and Deflators'!$B$3:$BL$196,58,FALSE)</f>
        <v>0</v>
      </c>
      <c r="J756" s="662">
        <f t="shared" si="39"/>
        <v>0</v>
      </c>
      <c r="K756" s="423">
        <f>VLOOKUP(B756,'[5]Salaries 2019 WF'!$B$4:$AA$188,26,FALSE)</f>
        <v>0</v>
      </c>
      <c r="L756" s="49"/>
      <c r="O756" s="655" t="str" cm="1">
        <f t="array" ref="O756">IFERROR(INDEX([6]Salaries!$P$2:$P$311,MATCH(1,(A756=[6]Salaries!$M$2:$M$311)*(F756=[6]Salaries!$O$2:$O$311),0)),"")</f>
        <v/>
      </c>
    </row>
    <row r="757" spans="1:15" hidden="1" x14ac:dyDescent="0.25">
      <c r="A757" s="197" t="s">
        <v>539</v>
      </c>
      <c r="B757" s="197" t="s">
        <v>775</v>
      </c>
      <c r="C757" s="262">
        <v>5</v>
      </c>
      <c r="D757" s="197"/>
      <c r="E757" s="197" t="s">
        <v>1371</v>
      </c>
      <c r="F757" s="203">
        <v>5</v>
      </c>
      <c r="G757" s="662"/>
      <c r="H757" s="667" t="str" cm="1">
        <f t="array" ref="H757">IFERROR(INDEX([4]Comparison!$G$3:$G$312,MATCH(B757&amp;F757,[4]Comparison!$B$3:$B$312&amp;[4]Comparison!$E$3:$E$312,0)),"")</f>
        <v/>
      </c>
      <c r="I757" s="662">
        <f>G757*VLOOKUP(B757,'3.2 Prices and Deflators'!$B$3:$BL$196,58,FALSE)</f>
        <v>0</v>
      </c>
      <c r="J757" s="662">
        <f t="shared" si="39"/>
        <v>0</v>
      </c>
      <c r="K757" s="423">
        <f>VLOOKUP(B757,'[5]Salaries 2019 WF'!$B$4:$AA$188,26,FALSE)</f>
        <v>0</v>
      </c>
      <c r="L757" s="49"/>
      <c r="O757" s="655" t="str" cm="1">
        <f t="array" ref="O757">IFERROR(INDEX([6]Salaries!$P$2:$P$311,MATCH(1,(A757=[6]Salaries!$M$2:$M$311)*(F757=[6]Salaries!$O$2:$O$311),0)),"")</f>
        <v/>
      </c>
    </row>
    <row r="758" spans="1:15" hidden="1" x14ac:dyDescent="0.25">
      <c r="A758" s="197" t="s">
        <v>540</v>
      </c>
      <c r="B758" s="197" t="s">
        <v>776</v>
      </c>
      <c r="C758" s="262">
        <v>1</v>
      </c>
      <c r="D758" s="197"/>
      <c r="E758" s="197" t="s">
        <v>1368</v>
      </c>
      <c r="F758" s="203">
        <v>1</v>
      </c>
      <c r="G758" s="662"/>
      <c r="H758" s="667" t="str" cm="1">
        <f t="array" ref="H758">IFERROR(INDEX([4]Comparison!$G$3:$G$312,MATCH(B758&amp;F758,[4]Comparison!$B$3:$B$312&amp;[4]Comparison!$E$3:$E$312,0)),"")</f>
        <v/>
      </c>
      <c r="I758" s="662">
        <f>G758*VLOOKUP(B758,'3.2 Prices and Deflators'!$B$3:$BL$196,58,FALSE)</f>
        <v>0</v>
      </c>
      <c r="J758" s="662">
        <f t="shared" si="39"/>
        <v>0</v>
      </c>
      <c r="K758" s="423">
        <f>VLOOKUP(B758,'[5]Salaries 2019 WF'!$B$4:$AA$188,26,FALSE)</f>
        <v>0</v>
      </c>
      <c r="L758" s="49"/>
      <c r="O758" s="655" t="str" cm="1">
        <f t="array" ref="O758">IFERROR(INDEX([6]Salaries!$P$2:$P$311,MATCH(1,(A758=[6]Salaries!$M$2:$M$311)*(F758=[6]Salaries!$O$2:$O$311),0)),"")</f>
        <v/>
      </c>
    </row>
    <row r="759" spans="1:15" hidden="1" x14ac:dyDescent="0.25">
      <c r="A759" s="197" t="s">
        <v>540</v>
      </c>
      <c r="B759" s="197" t="s">
        <v>776</v>
      </c>
      <c r="C759" s="262">
        <v>2</v>
      </c>
      <c r="D759" s="197"/>
      <c r="E759" s="197" t="s">
        <v>1369</v>
      </c>
      <c r="F759" s="203">
        <v>2</v>
      </c>
      <c r="G759" s="662"/>
      <c r="H759" s="667" t="str" cm="1">
        <f t="array" ref="H759">IFERROR(INDEX([4]Comparison!$G$3:$G$312,MATCH(B759&amp;F759,[4]Comparison!$B$3:$B$312&amp;[4]Comparison!$E$3:$E$312,0)),"")</f>
        <v/>
      </c>
      <c r="I759" s="662">
        <f>G759*VLOOKUP(B759,'3.2 Prices and Deflators'!$B$3:$BL$196,58,FALSE)</f>
        <v>0</v>
      </c>
      <c r="J759" s="662">
        <f t="shared" si="39"/>
        <v>0</v>
      </c>
      <c r="K759" s="423">
        <f>VLOOKUP(B759,'[5]Salaries 2019 WF'!$B$4:$AA$188,26,FALSE)</f>
        <v>0</v>
      </c>
      <c r="L759" s="49"/>
      <c r="O759" s="655" t="str" cm="1">
        <f t="array" ref="O759">IFERROR(INDEX([6]Salaries!$P$2:$P$311,MATCH(1,(A759=[6]Salaries!$M$2:$M$311)*(F759=[6]Salaries!$O$2:$O$311),0)),"")</f>
        <v/>
      </c>
    </row>
    <row r="760" spans="1:15" hidden="1" x14ac:dyDescent="0.25">
      <c r="A760" s="197" t="s">
        <v>540</v>
      </c>
      <c r="B760" s="197" t="s">
        <v>776</v>
      </c>
      <c r="C760" s="262">
        <v>3</v>
      </c>
      <c r="D760" s="197"/>
      <c r="E760" s="197" t="s">
        <v>1370</v>
      </c>
      <c r="F760" s="203">
        <v>3</v>
      </c>
      <c r="G760" s="662"/>
      <c r="H760" s="667" t="str" cm="1">
        <f t="array" ref="H760">IFERROR(INDEX([4]Comparison!$G$3:$G$312,MATCH(B760&amp;F760,[4]Comparison!$B$3:$B$312&amp;[4]Comparison!$E$3:$E$312,0)),"")</f>
        <v/>
      </c>
      <c r="I760" s="662">
        <f>G760*VLOOKUP(B760,'3.2 Prices and Deflators'!$B$3:$BL$196,58,FALSE)</f>
        <v>0</v>
      </c>
      <c r="J760" s="662">
        <f t="shared" si="39"/>
        <v>0</v>
      </c>
      <c r="K760" s="423">
        <f>VLOOKUP(B760,'[5]Salaries 2019 WF'!$B$4:$AA$188,26,FALSE)</f>
        <v>0</v>
      </c>
      <c r="L760" s="49"/>
      <c r="O760" s="655" t="str" cm="1">
        <f t="array" ref="O760">IFERROR(INDEX([6]Salaries!$P$2:$P$311,MATCH(1,(A760=[6]Salaries!$M$2:$M$311)*(F760=[6]Salaries!$O$2:$O$311),0)),"")</f>
        <v/>
      </c>
    </row>
    <row r="761" spans="1:15" hidden="1" x14ac:dyDescent="0.25">
      <c r="A761" s="197" t="s">
        <v>540</v>
      </c>
      <c r="B761" s="197" t="s">
        <v>776</v>
      </c>
      <c r="C761" s="262">
        <v>4</v>
      </c>
      <c r="D761" s="197"/>
      <c r="E761" s="197" t="s">
        <v>1087</v>
      </c>
      <c r="F761" s="203">
        <v>4</v>
      </c>
      <c r="G761" s="662"/>
      <c r="H761" s="667" t="str" cm="1">
        <f t="array" ref="H761">IFERROR(INDEX([4]Comparison!$G$3:$G$312,MATCH(B761&amp;F761,[4]Comparison!$B$3:$B$312&amp;[4]Comparison!$E$3:$E$312,0)),"")</f>
        <v/>
      </c>
      <c r="I761" s="662">
        <f>G761*VLOOKUP(B761,'3.2 Prices and Deflators'!$B$3:$BL$196,58,FALSE)</f>
        <v>0</v>
      </c>
      <c r="J761" s="662">
        <f t="shared" si="39"/>
        <v>0</v>
      </c>
      <c r="K761" s="423">
        <f>VLOOKUP(B761,'[5]Salaries 2019 WF'!$B$4:$AA$188,26,FALSE)</f>
        <v>0</v>
      </c>
      <c r="L761" s="49"/>
      <c r="O761" s="655" t="str" cm="1">
        <f t="array" ref="O761">IFERROR(INDEX([6]Salaries!$P$2:$P$311,MATCH(1,(A761=[6]Salaries!$M$2:$M$311)*(F761=[6]Salaries!$O$2:$O$311),0)),"")</f>
        <v/>
      </c>
    </row>
    <row r="762" spans="1:15" hidden="1" x14ac:dyDescent="0.25">
      <c r="A762" s="197" t="s">
        <v>540</v>
      </c>
      <c r="B762" s="197" t="s">
        <v>776</v>
      </c>
      <c r="C762" s="262">
        <v>5</v>
      </c>
      <c r="D762" s="197"/>
      <c r="E762" s="197" t="s">
        <v>1371</v>
      </c>
      <c r="F762" s="203">
        <v>5</v>
      </c>
      <c r="G762" s="662"/>
      <c r="H762" s="667" t="str" cm="1">
        <f t="array" ref="H762">IFERROR(INDEX([4]Comparison!$G$3:$G$312,MATCH(B762&amp;F762,[4]Comparison!$B$3:$B$312&amp;[4]Comparison!$E$3:$E$312,0)),"")</f>
        <v/>
      </c>
      <c r="I762" s="662">
        <f>G762*VLOOKUP(B762,'3.2 Prices and Deflators'!$B$3:$BL$196,58,FALSE)</f>
        <v>0</v>
      </c>
      <c r="J762" s="662">
        <f t="shared" si="39"/>
        <v>0</v>
      </c>
      <c r="K762" s="423">
        <f>VLOOKUP(B762,'[5]Salaries 2019 WF'!$B$4:$AA$188,26,FALSE)</f>
        <v>0</v>
      </c>
      <c r="L762" s="49"/>
      <c r="O762" s="655" t="str" cm="1">
        <f t="array" ref="O762">IFERROR(INDEX([6]Salaries!$P$2:$P$311,MATCH(1,(A762=[6]Salaries!$M$2:$M$311)*(F762=[6]Salaries!$O$2:$O$311),0)),"")</f>
        <v/>
      </c>
    </row>
    <row r="763" spans="1:15" hidden="1" x14ac:dyDescent="0.25">
      <c r="A763" s="197" t="s">
        <v>541</v>
      </c>
      <c r="B763" s="197" t="s">
        <v>777</v>
      </c>
      <c r="C763" s="262">
        <v>1</v>
      </c>
      <c r="D763" s="197"/>
      <c r="E763" s="197" t="s">
        <v>1368</v>
      </c>
      <c r="F763" s="203">
        <v>1</v>
      </c>
      <c r="G763" s="662"/>
      <c r="H763" s="667" t="str" cm="1">
        <f t="array" ref="H763">IFERROR(INDEX([4]Comparison!$G$3:$G$312,MATCH(B763&amp;F763,[4]Comparison!$B$3:$B$312&amp;[4]Comparison!$E$3:$E$312,0)),"")</f>
        <v/>
      </c>
      <c r="I763" s="662">
        <f>G763*VLOOKUP(B763,'3.2 Prices and Deflators'!$B$3:$BL$196,58,FALSE)</f>
        <v>0</v>
      </c>
      <c r="J763" s="662">
        <f t="shared" si="39"/>
        <v>0</v>
      </c>
      <c r="K763" s="423">
        <f>VLOOKUP(B763,'[5]Salaries 2019 WF'!$B$4:$AA$188,26,FALSE)</f>
        <v>0</v>
      </c>
      <c r="L763" s="49"/>
      <c r="O763" s="655" t="str" cm="1">
        <f t="array" ref="O763">IFERROR(INDEX([6]Salaries!$P$2:$P$311,MATCH(1,(A763=[6]Salaries!$M$2:$M$311)*(F763=[6]Salaries!$O$2:$O$311),0)),"")</f>
        <v/>
      </c>
    </row>
    <row r="764" spans="1:15" hidden="1" x14ac:dyDescent="0.25">
      <c r="A764" s="197" t="s">
        <v>541</v>
      </c>
      <c r="B764" s="197" t="s">
        <v>777</v>
      </c>
      <c r="C764" s="262">
        <v>2</v>
      </c>
      <c r="D764" s="197"/>
      <c r="E764" s="197" t="s">
        <v>1369</v>
      </c>
      <c r="F764" s="203">
        <v>2</v>
      </c>
      <c r="G764" s="662"/>
      <c r="H764" s="667" t="str" cm="1">
        <f t="array" ref="H764">IFERROR(INDEX([4]Comparison!$G$3:$G$312,MATCH(B764&amp;F764,[4]Comparison!$B$3:$B$312&amp;[4]Comparison!$E$3:$E$312,0)),"")</f>
        <v/>
      </c>
      <c r="I764" s="662">
        <f>G764*VLOOKUP(B764,'3.2 Prices and Deflators'!$B$3:$BL$196,58,FALSE)</f>
        <v>0</v>
      </c>
      <c r="J764" s="662">
        <f t="shared" si="39"/>
        <v>0</v>
      </c>
      <c r="K764" s="423">
        <f>VLOOKUP(B764,'[5]Salaries 2019 WF'!$B$4:$AA$188,26,FALSE)</f>
        <v>0</v>
      </c>
      <c r="L764" s="49"/>
      <c r="O764" s="655" t="str" cm="1">
        <f t="array" ref="O764">IFERROR(INDEX([6]Salaries!$P$2:$P$311,MATCH(1,(A764=[6]Salaries!$M$2:$M$311)*(F764=[6]Salaries!$O$2:$O$311),0)),"")</f>
        <v/>
      </c>
    </row>
    <row r="765" spans="1:15" hidden="1" x14ac:dyDescent="0.25">
      <c r="A765" s="197" t="s">
        <v>541</v>
      </c>
      <c r="B765" s="197" t="s">
        <v>777</v>
      </c>
      <c r="C765" s="262">
        <v>3</v>
      </c>
      <c r="D765" s="197"/>
      <c r="E765" s="197" t="s">
        <v>1370</v>
      </c>
      <c r="F765" s="203">
        <v>3</v>
      </c>
      <c r="G765" s="662"/>
      <c r="H765" s="667" t="str" cm="1">
        <f t="array" ref="H765">IFERROR(INDEX([4]Comparison!$G$3:$G$312,MATCH(B765&amp;F765,[4]Comparison!$B$3:$B$312&amp;[4]Comparison!$E$3:$E$312,0)),"")</f>
        <v/>
      </c>
      <c r="I765" s="662">
        <f>G765*VLOOKUP(B765,'3.2 Prices and Deflators'!$B$3:$BL$196,58,FALSE)</f>
        <v>0</v>
      </c>
      <c r="J765" s="662">
        <f t="shared" si="39"/>
        <v>0</v>
      </c>
      <c r="K765" s="423">
        <f>VLOOKUP(B765,'[5]Salaries 2019 WF'!$B$4:$AA$188,26,FALSE)</f>
        <v>0</v>
      </c>
      <c r="L765" s="49"/>
      <c r="O765" s="655" t="str" cm="1">
        <f t="array" ref="O765">IFERROR(INDEX([6]Salaries!$P$2:$P$311,MATCH(1,(A765=[6]Salaries!$M$2:$M$311)*(F765=[6]Salaries!$O$2:$O$311),0)),"")</f>
        <v/>
      </c>
    </row>
    <row r="766" spans="1:15" hidden="1" x14ac:dyDescent="0.25">
      <c r="A766" s="197" t="s">
        <v>541</v>
      </c>
      <c r="B766" s="197" t="s">
        <v>777</v>
      </c>
      <c r="C766" s="262">
        <v>4</v>
      </c>
      <c r="D766" s="197"/>
      <c r="E766" s="197" t="s">
        <v>1087</v>
      </c>
      <c r="F766" s="203">
        <v>4</v>
      </c>
      <c r="G766" s="662"/>
      <c r="H766" s="667" t="str" cm="1">
        <f t="array" ref="H766">IFERROR(INDEX([4]Comparison!$G$3:$G$312,MATCH(B766&amp;F766,[4]Comparison!$B$3:$B$312&amp;[4]Comparison!$E$3:$E$312,0)),"")</f>
        <v/>
      </c>
      <c r="I766" s="662">
        <f>G766*VLOOKUP(B766,'3.2 Prices and Deflators'!$B$3:$BL$196,58,FALSE)</f>
        <v>0</v>
      </c>
      <c r="J766" s="662">
        <f t="shared" si="39"/>
        <v>0</v>
      </c>
      <c r="K766" s="423">
        <f>VLOOKUP(B766,'[5]Salaries 2019 WF'!$B$4:$AA$188,26,FALSE)</f>
        <v>0</v>
      </c>
      <c r="L766" s="49"/>
      <c r="O766" s="655" t="str" cm="1">
        <f t="array" ref="O766">IFERROR(INDEX([6]Salaries!$P$2:$P$311,MATCH(1,(A766=[6]Salaries!$M$2:$M$311)*(F766=[6]Salaries!$O$2:$O$311),0)),"")</f>
        <v/>
      </c>
    </row>
    <row r="767" spans="1:15" hidden="1" x14ac:dyDescent="0.25">
      <c r="A767" s="197" t="s">
        <v>541</v>
      </c>
      <c r="B767" s="197" t="s">
        <v>777</v>
      </c>
      <c r="C767" s="262">
        <v>5</v>
      </c>
      <c r="D767" s="197"/>
      <c r="E767" s="197" t="s">
        <v>1371</v>
      </c>
      <c r="F767" s="203">
        <v>5</v>
      </c>
      <c r="G767" s="662"/>
      <c r="H767" s="667" t="str" cm="1">
        <f t="array" ref="H767">IFERROR(INDEX([4]Comparison!$G$3:$G$312,MATCH(B767&amp;F767,[4]Comparison!$B$3:$B$312&amp;[4]Comparison!$E$3:$E$312,0)),"")</f>
        <v/>
      </c>
      <c r="I767" s="662">
        <f>G767*VLOOKUP(B767,'3.2 Prices and Deflators'!$B$3:$BL$196,58,FALSE)</f>
        <v>0</v>
      </c>
      <c r="J767" s="662">
        <f t="shared" si="39"/>
        <v>0</v>
      </c>
      <c r="K767" s="423">
        <f>VLOOKUP(B767,'[5]Salaries 2019 WF'!$B$4:$AA$188,26,FALSE)</f>
        <v>0</v>
      </c>
      <c r="L767" s="49"/>
      <c r="O767" s="655" t="str" cm="1">
        <f t="array" ref="O767">IFERROR(INDEX([6]Salaries!$P$2:$P$311,MATCH(1,(A767=[6]Salaries!$M$2:$M$311)*(F767=[6]Salaries!$O$2:$O$311),0)),"")</f>
        <v/>
      </c>
    </row>
    <row r="768" spans="1:15" hidden="1" x14ac:dyDescent="0.25">
      <c r="A768" s="197" t="s">
        <v>542</v>
      </c>
      <c r="B768" s="197" t="s">
        <v>778</v>
      </c>
      <c r="C768" s="262">
        <v>1</v>
      </c>
      <c r="D768" s="197"/>
      <c r="E768" s="197" t="s">
        <v>1368</v>
      </c>
      <c r="F768" s="203">
        <v>1</v>
      </c>
      <c r="G768" s="662"/>
      <c r="H768" s="667" t="str" cm="1">
        <f t="array" ref="H768">IFERROR(INDEX([4]Comparison!$G$3:$G$312,MATCH(B768&amp;F768,[4]Comparison!$B$3:$B$312&amp;[4]Comparison!$E$3:$E$312,0)),"")</f>
        <v/>
      </c>
      <c r="I768" s="662">
        <f>G768*VLOOKUP(B768,'3.2 Prices and Deflators'!$B$3:$BL$196,58,FALSE)</f>
        <v>0</v>
      </c>
      <c r="J768" s="662">
        <f t="shared" si="39"/>
        <v>0</v>
      </c>
      <c r="K768" s="423">
        <f>VLOOKUP(B768,'[5]Salaries 2019 WF'!$B$4:$AA$188,26,FALSE)</f>
        <v>0</v>
      </c>
      <c r="L768" s="49"/>
      <c r="O768" s="655" t="str" cm="1">
        <f t="array" ref="O768">IFERROR(INDEX([6]Salaries!$P$2:$P$311,MATCH(1,(A768=[6]Salaries!$M$2:$M$311)*(F768=[6]Salaries!$O$2:$O$311),0)),"")</f>
        <v/>
      </c>
    </row>
    <row r="769" spans="1:15" hidden="1" x14ac:dyDescent="0.25">
      <c r="A769" s="197" t="s">
        <v>542</v>
      </c>
      <c r="B769" s="197" t="s">
        <v>778</v>
      </c>
      <c r="C769" s="262">
        <v>2</v>
      </c>
      <c r="D769" s="197"/>
      <c r="E769" s="197" t="s">
        <v>1369</v>
      </c>
      <c r="F769" s="203">
        <v>2</v>
      </c>
      <c r="G769" s="662"/>
      <c r="H769" s="667" t="str" cm="1">
        <f t="array" ref="H769">IFERROR(INDEX([4]Comparison!$G$3:$G$312,MATCH(B769&amp;F769,[4]Comparison!$B$3:$B$312&amp;[4]Comparison!$E$3:$E$312,0)),"")</f>
        <v/>
      </c>
      <c r="I769" s="662">
        <f>G769*VLOOKUP(B769,'3.2 Prices and Deflators'!$B$3:$BL$196,58,FALSE)</f>
        <v>0</v>
      </c>
      <c r="J769" s="662">
        <f t="shared" si="39"/>
        <v>0</v>
      </c>
      <c r="K769" s="423">
        <f>VLOOKUP(B769,'[5]Salaries 2019 WF'!$B$4:$AA$188,26,FALSE)</f>
        <v>0</v>
      </c>
      <c r="L769" s="49"/>
      <c r="O769" s="655" t="str" cm="1">
        <f t="array" ref="O769">IFERROR(INDEX([6]Salaries!$P$2:$P$311,MATCH(1,(A769=[6]Salaries!$M$2:$M$311)*(F769=[6]Salaries!$O$2:$O$311),0)),"")</f>
        <v/>
      </c>
    </row>
    <row r="770" spans="1:15" hidden="1" x14ac:dyDescent="0.25">
      <c r="A770" s="197" t="s">
        <v>542</v>
      </c>
      <c r="B770" s="197" t="s">
        <v>778</v>
      </c>
      <c r="C770" s="262">
        <v>3</v>
      </c>
      <c r="D770" s="197"/>
      <c r="E770" s="197" t="s">
        <v>1370</v>
      </c>
      <c r="F770" s="203">
        <v>3</v>
      </c>
      <c r="G770" s="662"/>
      <c r="H770" s="667" t="str" cm="1">
        <f t="array" ref="H770">IFERROR(INDEX([4]Comparison!$G$3:$G$312,MATCH(B770&amp;F770,[4]Comparison!$B$3:$B$312&amp;[4]Comparison!$E$3:$E$312,0)),"")</f>
        <v/>
      </c>
      <c r="I770" s="662">
        <f>G770*VLOOKUP(B770,'3.2 Prices and Deflators'!$B$3:$BL$196,58,FALSE)</f>
        <v>0</v>
      </c>
      <c r="J770" s="662">
        <f t="shared" si="39"/>
        <v>0</v>
      </c>
      <c r="K770" s="423">
        <f>VLOOKUP(B770,'[5]Salaries 2019 WF'!$B$4:$AA$188,26,FALSE)</f>
        <v>0</v>
      </c>
      <c r="L770" s="49"/>
      <c r="O770" s="655" t="str" cm="1">
        <f t="array" ref="O770">IFERROR(INDEX([6]Salaries!$P$2:$P$311,MATCH(1,(A770=[6]Salaries!$M$2:$M$311)*(F770=[6]Salaries!$O$2:$O$311),0)),"")</f>
        <v/>
      </c>
    </row>
    <row r="771" spans="1:15" hidden="1" x14ac:dyDescent="0.25">
      <c r="A771" s="197" t="s">
        <v>542</v>
      </c>
      <c r="B771" s="197" t="s">
        <v>778</v>
      </c>
      <c r="C771" s="262">
        <v>4</v>
      </c>
      <c r="D771" s="197"/>
      <c r="E771" s="197" t="s">
        <v>1087</v>
      </c>
      <c r="F771" s="203">
        <v>4</v>
      </c>
      <c r="G771" s="662"/>
      <c r="H771" s="667" t="str" cm="1">
        <f t="array" ref="H771">IFERROR(INDEX([4]Comparison!$G$3:$G$312,MATCH(B771&amp;F771,[4]Comparison!$B$3:$B$312&amp;[4]Comparison!$E$3:$E$312,0)),"")</f>
        <v/>
      </c>
      <c r="I771" s="662">
        <f>G771*VLOOKUP(B771,'3.2 Prices and Deflators'!$B$3:$BL$196,58,FALSE)</f>
        <v>0</v>
      </c>
      <c r="J771" s="662">
        <f t="shared" ref="J771:J834" si="41">I771*12</f>
        <v>0</v>
      </c>
      <c r="K771" s="423">
        <f>VLOOKUP(B771,'[5]Salaries 2019 WF'!$B$4:$AA$188,26,FALSE)</f>
        <v>0</v>
      </c>
      <c r="L771" s="49"/>
      <c r="O771" s="655" t="str" cm="1">
        <f t="array" ref="O771">IFERROR(INDEX([6]Salaries!$P$2:$P$311,MATCH(1,(A771=[6]Salaries!$M$2:$M$311)*(F771=[6]Salaries!$O$2:$O$311),0)),"")</f>
        <v/>
      </c>
    </row>
    <row r="772" spans="1:15" hidden="1" x14ac:dyDescent="0.25">
      <c r="A772" s="197" t="s">
        <v>542</v>
      </c>
      <c r="B772" s="197" t="s">
        <v>778</v>
      </c>
      <c r="C772" s="262">
        <v>5</v>
      </c>
      <c r="D772" s="197"/>
      <c r="E772" s="197" t="s">
        <v>1371</v>
      </c>
      <c r="F772" s="203">
        <v>5</v>
      </c>
      <c r="G772" s="662"/>
      <c r="H772" s="667" t="str" cm="1">
        <f t="array" ref="H772">IFERROR(INDEX([4]Comparison!$G$3:$G$312,MATCH(B772&amp;F772,[4]Comparison!$B$3:$B$312&amp;[4]Comparison!$E$3:$E$312,0)),"")</f>
        <v/>
      </c>
      <c r="I772" s="662">
        <f>G772*VLOOKUP(B772,'3.2 Prices and Deflators'!$B$3:$BL$196,58,FALSE)</f>
        <v>0</v>
      </c>
      <c r="J772" s="662">
        <f t="shared" si="41"/>
        <v>0</v>
      </c>
      <c r="K772" s="423">
        <f>VLOOKUP(B772,'[5]Salaries 2019 WF'!$B$4:$AA$188,26,FALSE)</f>
        <v>0</v>
      </c>
      <c r="L772" s="49"/>
      <c r="O772" s="655" t="str" cm="1">
        <f t="array" ref="O772">IFERROR(INDEX([6]Salaries!$P$2:$P$311,MATCH(1,(A772=[6]Salaries!$M$2:$M$311)*(F772=[6]Salaries!$O$2:$O$311),0)),"")</f>
        <v/>
      </c>
    </row>
    <row r="773" spans="1:15" x14ac:dyDescent="0.25">
      <c r="A773" s="197" t="s">
        <v>544</v>
      </c>
      <c r="B773" s="197" t="s">
        <v>780</v>
      </c>
      <c r="C773" s="262">
        <v>1</v>
      </c>
      <c r="D773" s="197"/>
      <c r="E773" s="197" t="s">
        <v>1368</v>
      </c>
      <c r="F773" s="203">
        <v>1</v>
      </c>
      <c r="G773" s="662">
        <f t="shared" ref="G773:G777" si="42">H773/12</f>
        <v>648.82583333333332</v>
      </c>
      <c r="H773" s="667" cm="1">
        <f t="array" ref="H773">IFERROR(INDEX([4]Comparison!$G$3:$G$312,MATCH(B773&amp;F773,[4]Comparison!$B$3:$B$312&amp;[4]Comparison!$E$3:$E$312,0)),"")</f>
        <v>7785.91</v>
      </c>
      <c r="I773" s="662">
        <f>G773*VLOOKUP(B773,'3.2 Prices and Deflators'!$B$3:$BL$196,58,FALSE)</f>
        <v>1399.5345028683928</v>
      </c>
      <c r="J773" s="662">
        <f t="shared" si="41"/>
        <v>16794.414034420712</v>
      </c>
      <c r="K773" s="423">
        <f>VLOOKUP(B773,'[5]Salaries 2019 WF'!$B$4:$AA$188,26,FALSE)</f>
        <v>1</v>
      </c>
      <c r="L773" s="49"/>
      <c r="O773" s="655" cm="1">
        <f t="array" ref="O773">IFERROR(INDEX([6]Salaries!$P$2:$P$311,MATCH(1,(A773=[6]Salaries!$M$2:$M$311)*(F773=[6]Salaries!$O$2:$O$311),0)),"")</f>
        <v>7785.91</v>
      </c>
    </row>
    <row r="774" spans="1:15" x14ac:dyDescent="0.25">
      <c r="A774" s="197" t="s">
        <v>544</v>
      </c>
      <c r="B774" s="197" t="s">
        <v>780</v>
      </c>
      <c r="C774" s="262">
        <v>2</v>
      </c>
      <c r="D774" s="197"/>
      <c r="E774" s="197" t="s">
        <v>1369</v>
      </c>
      <c r="F774" s="203">
        <v>2</v>
      </c>
      <c r="G774" s="662">
        <f t="shared" si="42"/>
        <v>846.0383333333333</v>
      </c>
      <c r="H774" s="667" cm="1">
        <f t="array" ref="H774">IFERROR(INDEX([4]Comparison!$G$3:$G$312,MATCH(B774&amp;F774,[4]Comparison!$B$3:$B$312&amp;[4]Comparison!$E$3:$E$312,0)),"")</f>
        <v>10152.459999999999</v>
      </c>
      <c r="I774" s="662">
        <f>G774*VLOOKUP(B774,'3.2 Prices and Deflators'!$B$3:$BL$196,58,FALSE)</f>
        <v>1824.9270873913574</v>
      </c>
      <c r="J774" s="662">
        <f t="shared" si="41"/>
        <v>21899.125048696289</v>
      </c>
      <c r="K774" s="423">
        <f>VLOOKUP(B774,'[5]Salaries 2019 WF'!$B$4:$AA$188,26,FALSE)</f>
        <v>1</v>
      </c>
      <c r="L774" s="49"/>
      <c r="O774" s="655" cm="1">
        <f t="array" ref="O774">IFERROR(INDEX([6]Salaries!$P$2:$P$311,MATCH(1,(A774=[6]Salaries!$M$2:$M$311)*(F774=[6]Salaries!$O$2:$O$311),0)),"")</f>
        <v>10152.459999999999</v>
      </c>
    </row>
    <row r="775" spans="1:15" x14ac:dyDescent="0.25">
      <c r="A775" s="197" t="s">
        <v>544</v>
      </c>
      <c r="B775" s="197" t="s">
        <v>780</v>
      </c>
      <c r="C775" s="262">
        <v>3</v>
      </c>
      <c r="D775" s="197"/>
      <c r="E775" s="197" t="s">
        <v>1370</v>
      </c>
      <c r="F775" s="203">
        <v>3</v>
      </c>
      <c r="G775" s="662">
        <f t="shared" si="42"/>
        <v>1116.9583333333333</v>
      </c>
      <c r="H775" s="667" cm="1">
        <f t="array" ref="H775">IFERROR(INDEX([4]Comparison!$G$3:$G$312,MATCH(B775&amp;F775,[4]Comparison!$B$3:$B$312&amp;[4]Comparison!$E$3:$E$312,0)),"")</f>
        <v>13403.5</v>
      </c>
      <c r="I775" s="662">
        <f>G775*VLOOKUP(B775,'3.2 Prices and Deflators'!$B$3:$BL$196,58,FALSE)</f>
        <v>2409.3087011276143</v>
      </c>
      <c r="J775" s="662">
        <f t="shared" si="41"/>
        <v>28911.70441353137</v>
      </c>
      <c r="K775" s="423">
        <f>VLOOKUP(B775,'[5]Salaries 2019 WF'!$B$4:$AA$188,26,FALSE)</f>
        <v>1</v>
      </c>
      <c r="L775" s="49"/>
      <c r="O775" s="655" cm="1">
        <f t="array" ref="O775">IFERROR(INDEX([6]Salaries!$P$2:$P$311,MATCH(1,(A775=[6]Salaries!$M$2:$M$311)*(F775=[6]Salaries!$O$2:$O$311),0)),"")</f>
        <v>13403.5</v>
      </c>
    </row>
    <row r="776" spans="1:15" x14ac:dyDescent="0.25">
      <c r="A776" s="197" t="s">
        <v>544</v>
      </c>
      <c r="B776" s="197" t="s">
        <v>780</v>
      </c>
      <c r="C776" s="262">
        <v>4</v>
      </c>
      <c r="D776" s="197"/>
      <c r="E776" s="197" t="s">
        <v>1087</v>
      </c>
      <c r="F776" s="203">
        <v>4</v>
      </c>
      <c r="G776" s="662">
        <f t="shared" si="42"/>
        <v>1808.5208333333333</v>
      </c>
      <c r="H776" s="667" cm="1">
        <f t="array" ref="H776">IFERROR(INDEX([4]Comparison!$G$3:$G$312,MATCH(B776&amp;F776,[4]Comparison!$B$3:$B$312&amp;[4]Comparison!$E$3:$E$312,0)),"")</f>
        <v>21702.25</v>
      </c>
      <c r="I776" s="662">
        <f>G776*VLOOKUP(B776,'3.2 Prices and Deflators'!$B$3:$BL$196,58,FALSE)</f>
        <v>3901.0273256273931</v>
      </c>
      <c r="J776" s="662">
        <f t="shared" si="41"/>
        <v>46812.327907528714</v>
      </c>
      <c r="K776" s="423">
        <f>VLOOKUP(B776,'[5]Salaries 2019 WF'!$B$4:$AA$188,26,FALSE)</f>
        <v>1</v>
      </c>
      <c r="L776" s="49"/>
      <c r="O776" s="655" cm="1">
        <f t="array" ref="O776">IFERROR(INDEX([6]Salaries!$P$2:$P$311,MATCH(1,(A776=[6]Salaries!$M$2:$M$311)*(F776=[6]Salaries!$O$2:$O$311),0)),"")</f>
        <v>21702.25</v>
      </c>
    </row>
    <row r="777" spans="1:15" x14ac:dyDescent="0.25">
      <c r="A777" s="197" t="s">
        <v>544</v>
      </c>
      <c r="B777" s="197" t="s">
        <v>780</v>
      </c>
      <c r="C777" s="262">
        <v>5</v>
      </c>
      <c r="D777" s="197"/>
      <c r="E777" s="197" t="s">
        <v>1371</v>
      </c>
      <c r="F777" s="203">
        <v>5</v>
      </c>
      <c r="G777" s="662">
        <f t="shared" si="42"/>
        <v>2714.7758333333336</v>
      </c>
      <c r="H777" s="667" cm="1">
        <f t="array" ref="H777">IFERROR(INDEX([4]Comparison!$G$3:$G$312,MATCH(B777&amp;F777,[4]Comparison!$B$3:$B$312&amp;[4]Comparison!$E$3:$E$312,0)),"")</f>
        <v>32577.31</v>
      </c>
      <c r="I777" s="662">
        <f>G777*VLOOKUP(B777,'3.2 Prices and Deflators'!$B$3:$BL$196,58,FALSE)</f>
        <v>5855.843357505998</v>
      </c>
      <c r="J777" s="662">
        <f t="shared" si="41"/>
        <v>70270.12029007198</v>
      </c>
      <c r="K777" s="423">
        <f>VLOOKUP(B777,'[5]Salaries 2019 WF'!$B$4:$AA$188,26,FALSE)</f>
        <v>1</v>
      </c>
      <c r="L777" s="49"/>
      <c r="O777" s="655" cm="1">
        <f t="array" ref="O777">IFERROR(INDEX([6]Salaries!$P$2:$P$311,MATCH(1,(A777=[6]Salaries!$M$2:$M$311)*(F777=[6]Salaries!$O$2:$O$311),0)),"")</f>
        <v>32577.31</v>
      </c>
    </row>
    <row r="778" spans="1:15" hidden="1" x14ac:dyDescent="0.25">
      <c r="A778" s="197" t="s">
        <v>545</v>
      </c>
      <c r="B778" s="197" t="s">
        <v>781</v>
      </c>
      <c r="C778" s="262">
        <v>1</v>
      </c>
      <c r="D778" s="197"/>
      <c r="E778" s="197" t="s">
        <v>1368</v>
      </c>
      <c r="F778" s="203">
        <v>1</v>
      </c>
      <c r="G778" s="662"/>
      <c r="H778" s="667" t="str" cm="1">
        <f t="array" ref="H778">IFERROR(INDEX([4]Comparison!$G$3:$G$312,MATCH(B778&amp;F778,[4]Comparison!$B$3:$B$312&amp;[4]Comparison!$E$3:$E$312,0)),"")</f>
        <v/>
      </c>
      <c r="I778" s="662">
        <f>G778*VLOOKUP(B778,'3.2 Prices and Deflators'!$B$3:$BL$196,58,FALSE)</f>
        <v>0</v>
      </c>
      <c r="J778" s="662">
        <f t="shared" si="41"/>
        <v>0</v>
      </c>
      <c r="K778" s="423">
        <f>VLOOKUP(B778,'[5]Salaries 2019 WF'!$B$4:$AA$188,26,FALSE)</f>
        <v>0</v>
      </c>
      <c r="L778" s="49"/>
      <c r="O778" s="655" t="str" cm="1">
        <f t="array" ref="O778">IFERROR(INDEX([6]Salaries!$P$2:$P$311,MATCH(1,(A778=[6]Salaries!$M$2:$M$311)*(F778=[6]Salaries!$O$2:$O$311),0)),"")</f>
        <v/>
      </c>
    </row>
    <row r="779" spans="1:15" hidden="1" x14ac:dyDescent="0.25">
      <c r="A779" s="197" t="s">
        <v>545</v>
      </c>
      <c r="B779" s="197" t="s">
        <v>781</v>
      </c>
      <c r="C779" s="262">
        <v>2</v>
      </c>
      <c r="D779" s="197"/>
      <c r="E779" s="197" t="s">
        <v>1369</v>
      </c>
      <c r="F779" s="203">
        <v>2</v>
      </c>
      <c r="G779" s="662"/>
      <c r="H779" s="667" t="str" cm="1">
        <f t="array" ref="H779">IFERROR(INDEX([4]Comparison!$G$3:$G$312,MATCH(B779&amp;F779,[4]Comparison!$B$3:$B$312&amp;[4]Comparison!$E$3:$E$312,0)),"")</f>
        <v/>
      </c>
      <c r="I779" s="662">
        <f>G779*VLOOKUP(B779,'3.2 Prices and Deflators'!$B$3:$BL$196,58,FALSE)</f>
        <v>0</v>
      </c>
      <c r="J779" s="662">
        <f t="shared" si="41"/>
        <v>0</v>
      </c>
      <c r="K779" s="423">
        <f>VLOOKUP(B779,'[5]Salaries 2019 WF'!$B$4:$AA$188,26,FALSE)</f>
        <v>0</v>
      </c>
      <c r="L779" s="49"/>
      <c r="O779" s="655" t="str" cm="1">
        <f t="array" ref="O779">IFERROR(INDEX([6]Salaries!$P$2:$P$311,MATCH(1,(A779=[6]Salaries!$M$2:$M$311)*(F779=[6]Salaries!$O$2:$O$311),0)),"")</f>
        <v/>
      </c>
    </row>
    <row r="780" spans="1:15" hidden="1" x14ac:dyDescent="0.25">
      <c r="A780" s="197" t="s">
        <v>545</v>
      </c>
      <c r="B780" s="197" t="s">
        <v>781</v>
      </c>
      <c r="C780" s="262">
        <v>3</v>
      </c>
      <c r="D780" s="197"/>
      <c r="E780" s="197" t="s">
        <v>1370</v>
      </c>
      <c r="F780" s="203">
        <v>3</v>
      </c>
      <c r="G780" s="662"/>
      <c r="H780" s="667" t="str" cm="1">
        <f t="array" ref="H780">IFERROR(INDEX([4]Comparison!$G$3:$G$312,MATCH(B780&amp;F780,[4]Comparison!$B$3:$B$312&amp;[4]Comparison!$E$3:$E$312,0)),"")</f>
        <v/>
      </c>
      <c r="I780" s="662">
        <f>G780*VLOOKUP(B780,'3.2 Prices and Deflators'!$B$3:$BL$196,58,FALSE)</f>
        <v>0</v>
      </c>
      <c r="J780" s="662">
        <f t="shared" si="41"/>
        <v>0</v>
      </c>
      <c r="K780" s="423">
        <f>VLOOKUP(B780,'[5]Salaries 2019 WF'!$B$4:$AA$188,26,FALSE)</f>
        <v>0</v>
      </c>
      <c r="L780" s="49"/>
      <c r="O780" s="655" t="str" cm="1">
        <f t="array" ref="O780">IFERROR(INDEX([6]Salaries!$P$2:$P$311,MATCH(1,(A780=[6]Salaries!$M$2:$M$311)*(F780=[6]Salaries!$O$2:$O$311),0)),"")</f>
        <v/>
      </c>
    </row>
    <row r="781" spans="1:15" hidden="1" x14ac:dyDescent="0.25">
      <c r="A781" s="197" t="s">
        <v>545</v>
      </c>
      <c r="B781" s="197" t="s">
        <v>781</v>
      </c>
      <c r="C781" s="262">
        <v>4</v>
      </c>
      <c r="D781" s="197"/>
      <c r="E781" s="197" t="s">
        <v>1087</v>
      </c>
      <c r="F781" s="203">
        <v>4</v>
      </c>
      <c r="G781" s="662"/>
      <c r="H781" s="667" t="str" cm="1">
        <f t="array" ref="H781">IFERROR(INDEX([4]Comparison!$G$3:$G$312,MATCH(B781&amp;F781,[4]Comparison!$B$3:$B$312&amp;[4]Comparison!$E$3:$E$312,0)),"")</f>
        <v/>
      </c>
      <c r="I781" s="662">
        <f>G781*VLOOKUP(B781,'3.2 Prices and Deflators'!$B$3:$BL$196,58,FALSE)</f>
        <v>0</v>
      </c>
      <c r="J781" s="662">
        <f t="shared" si="41"/>
        <v>0</v>
      </c>
      <c r="K781" s="423">
        <f>VLOOKUP(B781,'[5]Salaries 2019 WF'!$B$4:$AA$188,26,FALSE)</f>
        <v>0</v>
      </c>
      <c r="L781" s="49"/>
      <c r="O781" s="655" t="str" cm="1">
        <f t="array" ref="O781">IFERROR(INDEX([6]Salaries!$P$2:$P$311,MATCH(1,(A781=[6]Salaries!$M$2:$M$311)*(F781=[6]Salaries!$O$2:$O$311),0)),"")</f>
        <v/>
      </c>
    </row>
    <row r="782" spans="1:15" hidden="1" x14ac:dyDescent="0.25">
      <c r="A782" s="197" t="s">
        <v>545</v>
      </c>
      <c r="B782" s="197" t="s">
        <v>781</v>
      </c>
      <c r="C782" s="262">
        <v>5</v>
      </c>
      <c r="D782" s="197"/>
      <c r="E782" s="197" t="s">
        <v>1371</v>
      </c>
      <c r="F782" s="203">
        <v>5</v>
      </c>
      <c r="G782" s="662"/>
      <c r="H782" s="667" t="str" cm="1">
        <f t="array" ref="H782">IFERROR(INDEX([4]Comparison!$G$3:$G$312,MATCH(B782&amp;F782,[4]Comparison!$B$3:$B$312&amp;[4]Comparison!$E$3:$E$312,0)),"")</f>
        <v/>
      </c>
      <c r="I782" s="662">
        <f>G782*VLOOKUP(B782,'3.2 Prices and Deflators'!$B$3:$BL$196,58,FALSE)</f>
        <v>0</v>
      </c>
      <c r="J782" s="662">
        <f t="shared" si="41"/>
        <v>0</v>
      </c>
      <c r="K782" s="423">
        <f>VLOOKUP(B782,'[5]Salaries 2019 WF'!$B$4:$AA$188,26,FALSE)</f>
        <v>0</v>
      </c>
      <c r="L782" s="49"/>
      <c r="O782" s="655" t="str" cm="1">
        <f t="array" ref="O782">IFERROR(INDEX([6]Salaries!$P$2:$P$311,MATCH(1,(A782=[6]Salaries!$M$2:$M$311)*(F782=[6]Salaries!$O$2:$O$311),0)),"")</f>
        <v/>
      </c>
    </row>
    <row r="783" spans="1:15" hidden="1" x14ac:dyDescent="0.25">
      <c r="A783" s="197" t="s">
        <v>546</v>
      </c>
      <c r="B783" s="197" t="s">
        <v>782</v>
      </c>
      <c r="C783" s="262">
        <v>1</v>
      </c>
      <c r="D783" s="197"/>
      <c r="E783" s="197" t="s">
        <v>1368</v>
      </c>
      <c r="F783" s="203">
        <v>1</v>
      </c>
      <c r="G783" s="662"/>
      <c r="H783" s="667" t="str" cm="1">
        <f t="array" ref="H783">IFERROR(INDEX([4]Comparison!$G$3:$G$312,MATCH(B783&amp;F783,[4]Comparison!$B$3:$B$312&amp;[4]Comparison!$E$3:$E$312,0)),"")</f>
        <v/>
      </c>
      <c r="I783" s="662">
        <f>G783*VLOOKUP(B783,'3.2 Prices and Deflators'!$B$3:$BL$196,58,FALSE)</f>
        <v>0</v>
      </c>
      <c r="J783" s="662">
        <f t="shared" si="41"/>
        <v>0</v>
      </c>
      <c r="K783" s="423">
        <f>VLOOKUP(B783,'[5]Salaries 2019 WF'!$B$4:$AA$188,26,FALSE)</f>
        <v>0</v>
      </c>
      <c r="L783" s="49"/>
      <c r="O783" s="655" t="str" cm="1">
        <f t="array" ref="O783">IFERROR(INDEX([6]Salaries!$P$2:$P$311,MATCH(1,(A783=[6]Salaries!$M$2:$M$311)*(F783=[6]Salaries!$O$2:$O$311),0)),"")</f>
        <v/>
      </c>
    </row>
    <row r="784" spans="1:15" hidden="1" x14ac:dyDescent="0.25">
      <c r="A784" s="197" t="s">
        <v>546</v>
      </c>
      <c r="B784" s="197" t="s">
        <v>782</v>
      </c>
      <c r="C784" s="262">
        <v>2</v>
      </c>
      <c r="D784" s="197"/>
      <c r="E784" s="197" t="s">
        <v>1369</v>
      </c>
      <c r="F784" s="203">
        <v>2</v>
      </c>
      <c r="G784" s="662"/>
      <c r="H784" s="667" t="str" cm="1">
        <f t="array" ref="H784">IFERROR(INDEX([4]Comparison!$G$3:$G$312,MATCH(B784&amp;F784,[4]Comparison!$B$3:$B$312&amp;[4]Comparison!$E$3:$E$312,0)),"")</f>
        <v/>
      </c>
      <c r="I784" s="662">
        <f>G784*VLOOKUP(B784,'3.2 Prices and Deflators'!$B$3:$BL$196,58,FALSE)</f>
        <v>0</v>
      </c>
      <c r="J784" s="662">
        <f t="shared" si="41"/>
        <v>0</v>
      </c>
      <c r="K784" s="423">
        <f>VLOOKUP(B784,'[5]Salaries 2019 WF'!$B$4:$AA$188,26,FALSE)</f>
        <v>0</v>
      </c>
      <c r="L784" s="49"/>
      <c r="O784" s="655" t="str" cm="1">
        <f t="array" ref="O784">IFERROR(INDEX([6]Salaries!$P$2:$P$311,MATCH(1,(A784=[6]Salaries!$M$2:$M$311)*(F784=[6]Salaries!$O$2:$O$311),0)),"")</f>
        <v/>
      </c>
    </row>
    <row r="785" spans="1:15" hidden="1" x14ac:dyDescent="0.25">
      <c r="A785" s="197" t="s">
        <v>546</v>
      </c>
      <c r="B785" s="197" t="s">
        <v>782</v>
      </c>
      <c r="C785" s="262">
        <v>3</v>
      </c>
      <c r="D785" s="197"/>
      <c r="E785" s="197" t="s">
        <v>1370</v>
      </c>
      <c r="F785" s="203">
        <v>3</v>
      </c>
      <c r="G785" s="662"/>
      <c r="H785" s="667" t="str" cm="1">
        <f t="array" ref="H785">IFERROR(INDEX([4]Comparison!$G$3:$G$312,MATCH(B785&amp;F785,[4]Comparison!$B$3:$B$312&amp;[4]Comparison!$E$3:$E$312,0)),"")</f>
        <v/>
      </c>
      <c r="I785" s="662">
        <f>G785*VLOOKUP(B785,'3.2 Prices and Deflators'!$B$3:$BL$196,58,FALSE)</f>
        <v>0</v>
      </c>
      <c r="J785" s="662">
        <f t="shared" si="41"/>
        <v>0</v>
      </c>
      <c r="K785" s="423">
        <f>VLOOKUP(B785,'[5]Salaries 2019 WF'!$B$4:$AA$188,26,FALSE)</f>
        <v>0</v>
      </c>
      <c r="L785" s="49"/>
      <c r="O785" s="655" t="str" cm="1">
        <f t="array" ref="O785">IFERROR(INDEX([6]Salaries!$P$2:$P$311,MATCH(1,(A785=[6]Salaries!$M$2:$M$311)*(F785=[6]Salaries!$O$2:$O$311),0)),"")</f>
        <v/>
      </c>
    </row>
    <row r="786" spans="1:15" hidden="1" x14ac:dyDescent="0.25">
      <c r="A786" s="197" t="s">
        <v>546</v>
      </c>
      <c r="B786" s="197" t="s">
        <v>782</v>
      </c>
      <c r="C786" s="262">
        <v>4</v>
      </c>
      <c r="D786" s="197"/>
      <c r="E786" s="197" t="s">
        <v>1087</v>
      </c>
      <c r="F786" s="203">
        <v>4</v>
      </c>
      <c r="G786" s="662"/>
      <c r="H786" s="667" t="str" cm="1">
        <f t="array" ref="H786">IFERROR(INDEX([4]Comparison!$G$3:$G$312,MATCH(B786&amp;F786,[4]Comparison!$B$3:$B$312&amp;[4]Comparison!$E$3:$E$312,0)),"")</f>
        <v/>
      </c>
      <c r="I786" s="662">
        <f>G786*VLOOKUP(B786,'3.2 Prices and Deflators'!$B$3:$BL$196,58,FALSE)</f>
        <v>0</v>
      </c>
      <c r="J786" s="662">
        <f t="shared" si="41"/>
        <v>0</v>
      </c>
      <c r="K786" s="423">
        <f>VLOOKUP(B786,'[5]Salaries 2019 WF'!$B$4:$AA$188,26,FALSE)</f>
        <v>0</v>
      </c>
      <c r="L786" s="49"/>
      <c r="O786" s="655" t="str" cm="1">
        <f t="array" ref="O786">IFERROR(INDEX([6]Salaries!$P$2:$P$311,MATCH(1,(A786=[6]Salaries!$M$2:$M$311)*(F786=[6]Salaries!$O$2:$O$311),0)),"")</f>
        <v/>
      </c>
    </row>
    <row r="787" spans="1:15" hidden="1" x14ac:dyDescent="0.25">
      <c r="A787" s="197" t="s">
        <v>546</v>
      </c>
      <c r="B787" s="197" t="s">
        <v>782</v>
      </c>
      <c r="C787" s="262">
        <v>5</v>
      </c>
      <c r="D787" s="197"/>
      <c r="E787" s="197" t="s">
        <v>1371</v>
      </c>
      <c r="F787" s="203">
        <v>5</v>
      </c>
      <c r="G787" s="662"/>
      <c r="H787" s="667" t="str" cm="1">
        <f t="array" ref="H787">IFERROR(INDEX([4]Comparison!$G$3:$G$312,MATCH(B787&amp;F787,[4]Comparison!$B$3:$B$312&amp;[4]Comparison!$E$3:$E$312,0)),"")</f>
        <v/>
      </c>
      <c r="I787" s="662">
        <f>G787*VLOOKUP(B787,'3.2 Prices and Deflators'!$B$3:$BL$196,58,FALSE)</f>
        <v>0</v>
      </c>
      <c r="J787" s="662">
        <f t="shared" si="41"/>
        <v>0</v>
      </c>
      <c r="K787" s="423">
        <f>VLOOKUP(B787,'[5]Salaries 2019 WF'!$B$4:$AA$188,26,FALSE)</f>
        <v>0</v>
      </c>
      <c r="L787" s="49"/>
      <c r="O787" s="655" t="str" cm="1">
        <f t="array" ref="O787">IFERROR(INDEX([6]Salaries!$P$2:$P$311,MATCH(1,(A787=[6]Salaries!$M$2:$M$311)*(F787=[6]Salaries!$O$2:$O$311),0)),"")</f>
        <v/>
      </c>
    </row>
    <row r="788" spans="1:15" x14ac:dyDescent="0.25">
      <c r="A788" s="197" t="s">
        <v>547</v>
      </c>
      <c r="B788" s="197" t="s">
        <v>783</v>
      </c>
      <c r="C788" s="262">
        <v>1</v>
      </c>
      <c r="D788" s="197"/>
      <c r="E788" s="197" t="s">
        <v>1368</v>
      </c>
      <c r="F788" s="203">
        <v>1</v>
      </c>
      <c r="G788" s="662">
        <f t="shared" ref="G788:G797" si="43">H788/12</f>
        <v>264.96083333333337</v>
      </c>
      <c r="H788" s="667" cm="1">
        <f t="array" ref="H788">IFERROR(INDEX([4]Comparison!$G$3:$G$312,MATCH(B788&amp;F788,[4]Comparison!$B$3:$B$312&amp;[4]Comparison!$E$3:$E$312,0)),"")</f>
        <v>3179.53</v>
      </c>
      <c r="I788" s="662">
        <f>G788*VLOOKUP(B788,'3.2 Prices and Deflators'!$B$3:$BL$196,58,FALSE)</f>
        <v>936.98756385775323</v>
      </c>
      <c r="J788" s="662">
        <f t="shared" si="41"/>
        <v>11243.850766293039</v>
      </c>
      <c r="K788" s="423">
        <f>VLOOKUP(B788,'[5]Salaries 2019 WF'!$B$4:$AA$188,26,FALSE)</f>
        <v>1</v>
      </c>
      <c r="L788" s="49"/>
      <c r="O788" s="655" cm="1">
        <f t="array" ref="O788">IFERROR(INDEX([6]Salaries!$P$2:$P$311,MATCH(1,(A788=[6]Salaries!$M$2:$M$311)*(F788=[6]Salaries!$O$2:$O$311),0)),"")</f>
        <v>3179.53</v>
      </c>
    </row>
    <row r="789" spans="1:15" x14ac:dyDescent="0.25">
      <c r="A789" s="197" t="s">
        <v>547</v>
      </c>
      <c r="B789" s="197" t="s">
        <v>783</v>
      </c>
      <c r="C789" s="262">
        <v>2</v>
      </c>
      <c r="D789" s="197"/>
      <c r="E789" s="197" t="s">
        <v>1369</v>
      </c>
      <c r="F789" s="203">
        <v>2</v>
      </c>
      <c r="G789" s="662">
        <f t="shared" si="43"/>
        <v>345.49666666666667</v>
      </c>
      <c r="H789" s="667" cm="1">
        <f t="array" ref="H789">IFERROR(INDEX([4]Comparison!$G$3:$G$312,MATCH(B789&amp;F789,[4]Comparison!$B$3:$B$312&amp;[4]Comparison!$E$3:$E$312,0)),"")</f>
        <v>4145.96</v>
      </c>
      <c r="I789" s="662">
        <f>G789*VLOOKUP(B789,'3.2 Prices and Deflators'!$B$3:$BL$196,58,FALSE)</f>
        <v>1221.7884279285588</v>
      </c>
      <c r="J789" s="662">
        <f t="shared" si="41"/>
        <v>14661.461135142705</v>
      </c>
      <c r="K789" s="423">
        <f>VLOOKUP(B789,'[5]Salaries 2019 WF'!$B$4:$AA$188,26,FALSE)</f>
        <v>1</v>
      </c>
      <c r="L789" s="49"/>
      <c r="O789" s="655" cm="1">
        <f t="array" ref="O789">IFERROR(INDEX([6]Salaries!$P$2:$P$311,MATCH(1,(A789=[6]Salaries!$M$2:$M$311)*(F789=[6]Salaries!$O$2:$O$311),0)),"")</f>
        <v>4145.96</v>
      </c>
    </row>
    <row r="790" spans="1:15" x14ac:dyDescent="0.25">
      <c r="A790" s="197" t="s">
        <v>547</v>
      </c>
      <c r="B790" s="197" t="s">
        <v>783</v>
      </c>
      <c r="C790" s="262">
        <v>3</v>
      </c>
      <c r="D790" s="197"/>
      <c r="E790" s="197" t="s">
        <v>1370</v>
      </c>
      <c r="F790" s="203">
        <v>3</v>
      </c>
      <c r="G790" s="662">
        <f t="shared" si="43"/>
        <v>456.13249999999999</v>
      </c>
      <c r="H790" s="667" cm="1">
        <f t="array" ref="H790">IFERROR(INDEX([4]Comparison!$G$3:$G$312,MATCH(B790&amp;F790,[4]Comparison!$B$3:$B$312&amp;[4]Comparison!$E$3:$E$312,0)),"")</f>
        <v>5473.59</v>
      </c>
      <c r="I790" s="662">
        <f>G790*VLOOKUP(B790,'3.2 Prices and Deflators'!$B$3:$BL$196,58,FALSE)</f>
        <v>1613.0326682422117</v>
      </c>
      <c r="J790" s="662">
        <f t="shared" si="41"/>
        <v>19356.392018906539</v>
      </c>
      <c r="K790" s="423">
        <f>VLOOKUP(B790,'[5]Salaries 2019 WF'!$B$4:$AA$188,26,FALSE)</f>
        <v>1</v>
      </c>
      <c r="L790" s="49"/>
      <c r="O790" s="655" cm="1">
        <f t="array" ref="O790">IFERROR(INDEX([6]Salaries!$P$2:$P$311,MATCH(1,(A790=[6]Salaries!$M$2:$M$311)*(F790=[6]Salaries!$O$2:$O$311),0)),"")</f>
        <v>5473.59</v>
      </c>
    </row>
    <row r="791" spans="1:15" x14ac:dyDescent="0.25">
      <c r="A791" s="197" t="s">
        <v>547</v>
      </c>
      <c r="B791" s="197" t="s">
        <v>783</v>
      </c>
      <c r="C791" s="262">
        <v>4</v>
      </c>
      <c r="D791" s="197"/>
      <c r="E791" s="197" t="s">
        <v>1087</v>
      </c>
      <c r="F791" s="203">
        <v>4</v>
      </c>
      <c r="G791" s="662">
        <f t="shared" si="43"/>
        <v>738.54583333333323</v>
      </c>
      <c r="H791" s="667" cm="1">
        <f t="array" ref="H791">IFERROR(INDEX([4]Comparison!$G$3:$G$312,MATCH(B791&amp;F791,[4]Comparison!$B$3:$B$312&amp;[4]Comparison!$E$3:$E$312,0)),"")</f>
        <v>8862.5499999999993</v>
      </c>
      <c r="I791" s="662">
        <f>G791*VLOOKUP(B791,'3.2 Prices and Deflators'!$B$3:$BL$196,58,FALSE)</f>
        <v>2611.7379405344591</v>
      </c>
      <c r="J791" s="662">
        <f t="shared" si="41"/>
        <v>31340.855286413509</v>
      </c>
      <c r="K791" s="423">
        <f>VLOOKUP(B791,'[5]Salaries 2019 WF'!$B$4:$AA$188,26,FALSE)</f>
        <v>1</v>
      </c>
      <c r="L791" s="49"/>
      <c r="O791" s="655" cm="1">
        <f t="array" ref="O791">IFERROR(INDEX([6]Salaries!$P$2:$P$311,MATCH(1,(A791=[6]Salaries!$M$2:$M$311)*(F791=[6]Salaries!$O$2:$O$311),0)),"")</f>
        <v>8862.5499999999993</v>
      </c>
    </row>
    <row r="792" spans="1:15" x14ac:dyDescent="0.25">
      <c r="A792" s="197" t="s">
        <v>547</v>
      </c>
      <c r="B792" s="197" t="s">
        <v>783</v>
      </c>
      <c r="C792" s="262">
        <v>5</v>
      </c>
      <c r="D792" s="197"/>
      <c r="E792" s="197" t="s">
        <v>1371</v>
      </c>
      <c r="F792" s="203">
        <v>5</v>
      </c>
      <c r="G792" s="662">
        <f t="shared" si="43"/>
        <v>1108.6333333333334</v>
      </c>
      <c r="H792" s="667" cm="1">
        <f t="array" ref="H792">IFERROR(INDEX([4]Comparison!$G$3:$G$312,MATCH(B792&amp;F792,[4]Comparison!$B$3:$B$312&amp;[4]Comparison!$E$3:$E$312,0)),"")</f>
        <v>13303.6</v>
      </c>
      <c r="I792" s="662">
        <f>G792*VLOOKUP(B792,'3.2 Prices and Deflators'!$B$3:$BL$196,58,FALSE)</f>
        <v>3920.4875420386052</v>
      </c>
      <c r="J792" s="662">
        <f t="shared" si="41"/>
        <v>47045.850504463262</v>
      </c>
      <c r="K792" s="423">
        <f>VLOOKUP(B792,'[5]Salaries 2019 WF'!$B$4:$AA$188,26,FALSE)</f>
        <v>1</v>
      </c>
      <c r="L792" s="49"/>
      <c r="O792" s="655" cm="1">
        <f t="array" ref="O792">IFERROR(INDEX([6]Salaries!$P$2:$P$311,MATCH(1,(A792=[6]Salaries!$M$2:$M$311)*(F792=[6]Salaries!$O$2:$O$311),0)),"")</f>
        <v>13303.6</v>
      </c>
    </row>
    <row r="793" spans="1:15" x14ac:dyDescent="0.25">
      <c r="A793" s="197" t="s">
        <v>548</v>
      </c>
      <c r="B793" s="197" t="s">
        <v>784</v>
      </c>
      <c r="C793" s="262">
        <v>1</v>
      </c>
      <c r="D793" s="197"/>
      <c r="E793" s="197" t="s">
        <v>1368</v>
      </c>
      <c r="F793" s="203">
        <v>1</v>
      </c>
      <c r="G793" s="662">
        <f t="shared" si="43"/>
        <v>249.68416666666667</v>
      </c>
      <c r="H793" s="667" cm="1">
        <f t="array" ref="H793">IFERROR(INDEX([4]Comparison!$G$3:$G$312,MATCH(B793&amp;F793,[4]Comparison!$B$3:$B$312&amp;[4]Comparison!$E$3:$E$312,0)),"")</f>
        <v>2996.21</v>
      </c>
      <c r="I793" s="662">
        <f>G793*VLOOKUP(B793,'3.2 Prices and Deflators'!$B$3:$BL$196,58,FALSE)</f>
        <v>1087.7978670588227</v>
      </c>
      <c r="J793" s="662">
        <f t="shared" si="41"/>
        <v>13053.574404705872</v>
      </c>
      <c r="K793" s="423">
        <f>VLOOKUP(B793,'[5]Salaries 2019 WF'!$B$4:$AA$188,26,FALSE)</f>
        <v>1</v>
      </c>
      <c r="L793" s="49"/>
      <c r="O793" s="655" cm="1">
        <f t="array" ref="O793">IFERROR(INDEX([6]Salaries!$P$2:$P$311,MATCH(1,(A793=[6]Salaries!$M$2:$M$311)*(F793=[6]Salaries!$O$2:$O$311),0)),"")</f>
        <v>2996.21</v>
      </c>
    </row>
    <row r="794" spans="1:15" x14ac:dyDescent="0.25">
      <c r="A794" s="197" t="s">
        <v>548</v>
      </c>
      <c r="B794" s="197" t="s">
        <v>784</v>
      </c>
      <c r="C794" s="262">
        <v>2</v>
      </c>
      <c r="D794" s="197"/>
      <c r="E794" s="197" t="s">
        <v>1369</v>
      </c>
      <c r="F794" s="203">
        <v>2</v>
      </c>
      <c r="G794" s="662">
        <f t="shared" si="43"/>
        <v>325.57583333333332</v>
      </c>
      <c r="H794" s="667" cm="1">
        <f t="array" ref="H794">IFERROR(INDEX([4]Comparison!$G$3:$G$312,MATCH(B794&amp;F794,[4]Comparison!$B$3:$B$312&amp;[4]Comparison!$E$3:$E$312,0)),"")</f>
        <v>3906.91</v>
      </c>
      <c r="I794" s="662">
        <f>G794*VLOOKUP(B794,'3.2 Prices and Deflators'!$B$3:$BL$196,58,FALSE)</f>
        <v>1418.4347441570467</v>
      </c>
      <c r="J794" s="662">
        <f t="shared" si="41"/>
        <v>17021.216929884562</v>
      </c>
      <c r="K794" s="423">
        <f>VLOOKUP(B794,'[5]Salaries 2019 WF'!$B$4:$AA$188,26,FALSE)</f>
        <v>1</v>
      </c>
      <c r="L794" s="49"/>
      <c r="O794" s="655" cm="1">
        <f t="array" ref="O794">IFERROR(INDEX([6]Salaries!$P$2:$P$311,MATCH(1,(A794=[6]Salaries!$M$2:$M$311)*(F794=[6]Salaries!$O$2:$O$311),0)),"")</f>
        <v>3906.91</v>
      </c>
    </row>
    <row r="795" spans="1:15" x14ac:dyDescent="0.25">
      <c r="A795" s="197" t="s">
        <v>548</v>
      </c>
      <c r="B795" s="197" t="s">
        <v>784</v>
      </c>
      <c r="C795" s="262">
        <v>3</v>
      </c>
      <c r="D795" s="197"/>
      <c r="E795" s="197" t="s">
        <v>1370</v>
      </c>
      <c r="F795" s="203">
        <v>3</v>
      </c>
      <c r="G795" s="662">
        <f t="shared" si="43"/>
        <v>429.83333333333331</v>
      </c>
      <c r="H795" s="667" cm="1">
        <f t="array" ref="H795">IFERROR(INDEX([4]Comparison!$G$3:$G$312,MATCH(B795&amp;F795,[4]Comparison!$B$3:$B$312&amp;[4]Comparison!$E$3:$E$312,0)),"")</f>
        <v>5158</v>
      </c>
      <c r="I795" s="662">
        <f>G795*VLOOKUP(B795,'3.2 Prices and Deflators'!$B$3:$BL$196,58,FALSE)</f>
        <v>1872.6529176157235</v>
      </c>
      <c r="J795" s="662">
        <f t="shared" si="41"/>
        <v>22471.835011388681</v>
      </c>
      <c r="K795" s="423">
        <f>VLOOKUP(B795,'[5]Salaries 2019 WF'!$B$4:$AA$188,26,FALSE)</f>
        <v>1</v>
      </c>
      <c r="L795" s="49"/>
      <c r="O795" s="655" cm="1">
        <f t="array" ref="O795">IFERROR(INDEX([6]Salaries!$P$2:$P$311,MATCH(1,(A795=[6]Salaries!$M$2:$M$311)*(F795=[6]Salaries!$O$2:$O$311),0)),"")</f>
        <v>5158</v>
      </c>
    </row>
    <row r="796" spans="1:15" x14ac:dyDescent="0.25">
      <c r="A796" s="197" t="s">
        <v>548</v>
      </c>
      <c r="B796" s="197" t="s">
        <v>784</v>
      </c>
      <c r="C796" s="262">
        <v>4</v>
      </c>
      <c r="D796" s="197"/>
      <c r="E796" s="197" t="s">
        <v>1087</v>
      </c>
      <c r="F796" s="203">
        <v>4</v>
      </c>
      <c r="G796" s="662">
        <f t="shared" si="43"/>
        <v>695.96333333333325</v>
      </c>
      <c r="H796" s="667" cm="1">
        <f t="array" ref="H796">IFERROR(INDEX([4]Comparison!$G$3:$G$312,MATCH(B796&amp;F796,[4]Comparison!$B$3:$B$312&amp;[4]Comparison!$E$3:$E$312,0)),"")</f>
        <v>8351.56</v>
      </c>
      <c r="I796" s="662">
        <f>G796*VLOOKUP(B796,'3.2 Prices and Deflators'!$B$3:$BL$196,58,FALSE)</f>
        <v>3032.1002715476484</v>
      </c>
      <c r="J796" s="662">
        <f t="shared" si="41"/>
        <v>36385.203258571782</v>
      </c>
      <c r="K796" s="423">
        <f>VLOOKUP(B796,'[5]Salaries 2019 WF'!$B$4:$AA$188,26,FALSE)</f>
        <v>1</v>
      </c>
      <c r="L796" s="49"/>
      <c r="O796" s="655" cm="1">
        <f t="array" ref="O796">IFERROR(INDEX([6]Salaries!$P$2:$P$311,MATCH(1,(A796=[6]Salaries!$M$2:$M$311)*(F796=[6]Salaries!$O$2:$O$311),0)),"")</f>
        <v>8351.56</v>
      </c>
    </row>
    <row r="797" spans="1:15" x14ac:dyDescent="0.25">
      <c r="A797" s="197" t="s">
        <v>548</v>
      </c>
      <c r="B797" s="197" t="s">
        <v>784</v>
      </c>
      <c r="C797" s="262">
        <v>5</v>
      </c>
      <c r="D797" s="197"/>
      <c r="E797" s="197" t="s">
        <v>1371</v>
      </c>
      <c r="F797" s="203">
        <v>5</v>
      </c>
      <c r="G797" s="662">
        <f t="shared" si="43"/>
        <v>1044.7124999999999</v>
      </c>
      <c r="H797" s="667" cm="1">
        <f t="array" ref="H797">IFERROR(INDEX([4]Comparison!$G$3:$G$312,MATCH(B797&amp;F797,[4]Comparison!$B$3:$B$312&amp;[4]Comparison!$E$3:$E$312,0)),"")</f>
        <v>12536.55</v>
      </c>
      <c r="I797" s="662">
        <f>G797*VLOOKUP(B797,'3.2 Prices and Deflators'!$B$3:$BL$196,58,FALSE)</f>
        <v>4551.4941710615349</v>
      </c>
      <c r="J797" s="662">
        <f t="shared" si="41"/>
        <v>54617.930052738418</v>
      </c>
      <c r="K797" s="423">
        <f>VLOOKUP(B797,'[5]Salaries 2019 WF'!$B$4:$AA$188,26,FALSE)</f>
        <v>1</v>
      </c>
      <c r="L797" s="49"/>
      <c r="O797" s="655" cm="1">
        <f t="array" ref="O797">IFERROR(INDEX([6]Salaries!$P$2:$P$311,MATCH(1,(A797=[6]Salaries!$M$2:$M$311)*(F797=[6]Salaries!$O$2:$O$311),0)),"")</f>
        <v>12536.55</v>
      </c>
    </row>
    <row r="798" spans="1:15" hidden="1" x14ac:dyDescent="0.25">
      <c r="A798" s="197" t="s">
        <v>549</v>
      </c>
      <c r="B798" s="197" t="s">
        <v>785</v>
      </c>
      <c r="C798" s="262">
        <v>1</v>
      </c>
      <c r="D798" s="197"/>
      <c r="E798" s="197" t="s">
        <v>1368</v>
      </c>
      <c r="F798" s="203">
        <v>1</v>
      </c>
      <c r="G798" s="662"/>
      <c r="H798" s="667" t="str" cm="1">
        <f t="array" ref="H798">IFERROR(INDEX([4]Comparison!$G$3:$G$312,MATCH(B798&amp;F798,[4]Comparison!$B$3:$B$312&amp;[4]Comparison!$E$3:$E$312,0)),"")</f>
        <v/>
      </c>
      <c r="I798" s="662">
        <f>G798*VLOOKUP(B798,'3.2 Prices and Deflators'!$B$3:$BL$196,58,FALSE)</f>
        <v>0</v>
      </c>
      <c r="J798" s="662">
        <f t="shared" si="41"/>
        <v>0</v>
      </c>
      <c r="K798" s="423">
        <f>VLOOKUP(B798,'[5]Salaries 2019 WF'!$B$4:$AA$188,26,FALSE)</f>
        <v>0</v>
      </c>
      <c r="L798" s="49"/>
      <c r="O798" s="655" t="str" cm="1">
        <f t="array" ref="O798">IFERROR(INDEX([6]Salaries!$P$2:$P$311,MATCH(1,(A798=[6]Salaries!$M$2:$M$311)*(F798=[6]Salaries!$O$2:$O$311),0)),"")</f>
        <v/>
      </c>
    </row>
    <row r="799" spans="1:15" hidden="1" x14ac:dyDescent="0.25">
      <c r="A799" s="197" t="s">
        <v>549</v>
      </c>
      <c r="B799" s="197" t="s">
        <v>785</v>
      </c>
      <c r="C799" s="262">
        <v>2</v>
      </c>
      <c r="D799" s="197"/>
      <c r="E799" s="197" t="s">
        <v>1369</v>
      </c>
      <c r="F799" s="203">
        <v>2</v>
      </c>
      <c r="G799" s="662"/>
      <c r="H799" s="667" t="str" cm="1">
        <f t="array" ref="H799">IFERROR(INDEX([4]Comparison!$G$3:$G$312,MATCH(B799&amp;F799,[4]Comparison!$B$3:$B$312&amp;[4]Comparison!$E$3:$E$312,0)),"")</f>
        <v/>
      </c>
      <c r="I799" s="662">
        <f>G799*VLOOKUP(B799,'3.2 Prices and Deflators'!$B$3:$BL$196,58,FALSE)</f>
        <v>0</v>
      </c>
      <c r="J799" s="662">
        <f t="shared" si="41"/>
        <v>0</v>
      </c>
      <c r="K799" s="423">
        <f>VLOOKUP(B799,'[5]Salaries 2019 WF'!$B$4:$AA$188,26,FALSE)</f>
        <v>0</v>
      </c>
      <c r="L799" s="49"/>
      <c r="O799" s="655" t="str" cm="1">
        <f t="array" ref="O799">IFERROR(INDEX([6]Salaries!$P$2:$P$311,MATCH(1,(A799=[6]Salaries!$M$2:$M$311)*(F799=[6]Salaries!$O$2:$O$311),0)),"")</f>
        <v/>
      </c>
    </row>
    <row r="800" spans="1:15" hidden="1" x14ac:dyDescent="0.25">
      <c r="A800" s="197" t="s">
        <v>549</v>
      </c>
      <c r="B800" s="197" t="s">
        <v>785</v>
      </c>
      <c r="C800" s="262">
        <v>3</v>
      </c>
      <c r="D800" s="197"/>
      <c r="E800" s="197" t="s">
        <v>1370</v>
      </c>
      <c r="F800" s="203">
        <v>3</v>
      </c>
      <c r="G800" s="662"/>
      <c r="H800" s="667" t="str" cm="1">
        <f t="array" ref="H800">IFERROR(INDEX([4]Comparison!$G$3:$G$312,MATCH(B800&amp;F800,[4]Comparison!$B$3:$B$312&amp;[4]Comparison!$E$3:$E$312,0)),"")</f>
        <v/>
      </c>
      <c r="I800" s="662">
        <f>G800*VLOOKUP(B800,'3.2 Prices and Deflators'!$B$3:$BL$196,58,FALSE)</f>
        <v>0</v>
      </c>
      <c r="J800" s="662">
        <f t="shared" si="41"/>
        <v>0</v>
      </c>
      <c r="K800" s="423">
        <f>VLOOKUP(B800,'[5]Salaries 2019 WF'!$B$4:$AA$188,26,FALSE)</f>
        <v>0</v>
      </c>
      <c r="L800" s="49"/>
      <c r="O800" s="655" t="str" cm="1">
        <f t="array" ref="O800">IFERROR(INDEX([6]Salaries!$P$2:$P$311,MATCH(1,(A800=[6]Salaries!$M$2:$M$311)*(F800=[6]Salaries!$O$2:$O$311),0)),"")</f>
        <v/>
      </c>
    </row>
    <row r="801" spans="1:15" hidden="1" x14ac:dyDescent="0.25">
      <c r="A801" s="197" t="s">
        <v>549</v>
      </c>
      <c r="B801" s="197" t="s">
        <v>785</v>
      </c>
      <c r="C801" s="262">
        <v>4</v>
      </c>
      <c r="D801" s="197"/>
      <c r="E801" s="197" t="s">
        <v>1087</v>
      </c>
      <c r="F801" s="203">
        <v>4</v>
      </c>
      <c r="G801" s="662"/>
      <c r="H801" s="667" t="str" cm="1">
        <f t="array" ref="H801">IFERROR(INDEX([4]Comparison!$G$3:$G$312,MATCH(B801&amp;F801,[4]Comparison!$B$3:$B$312&amp;[4]Comparison!$E$3:$E$312,0)),"")</f>
        <v/>
      </c>
      <c r="I801" s="662">
        <f>G801*VLOOKUP(B801,'3.2 Prices and Deflators'!$B$3:$BL$196,58,FALSE)</f>
        <v>0</v>
      </c>
      <c r="J801" s="662">
        <f t="shared" si="41"/>
        <v>0</v>
      </c>
      <c r="K801" s="423">
        <f>VLOOKUP(B801,'[5]Salaries 2019 WF'!$B$4:$AA$188,26,FALSE)</f>
        <v>0</v>
      </c>
      <c r="L801" s="49"/>
      <c r="O801" s="655" t="str" cm="1">
        <f t="array" ref="O801">IFERROR(INDEX([6]Salaries!$P$2:$P$311,MATCH(1,(A801=[6]Salaries!$M$2:$M$311)*(F801=[6]Salaries!$O$2:$O$311),0)),"")</f>
        <v/>
      </c>
    </row>
    <row r="802" spans="1:15" hidden="1" x14ac:dyDescent="0.25">
      <c r="A802" s="197" t="s">
        <v>549</v>
      </c>
      <c r="B802" s="197" t="s">
        <v>785</v>
      </c>
      <c r="C802" s="262">
        <v>5</v>
      </c>
      <c r="D802" s="197"/>
      <c r="E802" s="197" t="s">
        <v>1371</v>
      </c>
      <c r="F802" s="203">
        <v>5</v>
      </c>
      <c r="G802" s="662"/>
      <c r="H802" s="667" t="str" cm="1">
        <f t="array" ref="H802">IFERROR(INDEX([4]Comparison!$G$3:$G$312,MATCH(B802&amp;F802,[4]Comparison!$B$3:$B$312&amp;[4]Comparison!$E$3:$E$312,0)),"")</f>
        <v/>
      </c>
      <c r="I802" s="662">
        <f>G802*VLOOKUP(B802,'3.2 Prices and Deflators'!$B$3:$BL$196,58,FALSE)</f>
        <v>0</v>
      </c>
      <c r="J802" s="662">
        <f t="shared" si="41"/>
        <v>0</v>
      </c>
      <c r="K802" s="423">
        <f>VLOOKUP(B802,'[5]Salaries 2019 WF'!$B$4:$AA$188,26,FALSE)</f>
        <v>0</v>
      </c>
      <c r="L802" s="49"/>
      <c r="O802" s="655" t="str" cm="1">
        <f t="array" ref="O802">IFERROR(INDEX([6]Salaries!$P$2:$P$311,MATCH(1,(A802=[6]Salaries!$M$2:$M$311)*(F802=[6]Salaries!$O$2:$O$311),0)),"")</f>
        <v/>
      </c>
    </row>
    <row r="803" spans="1:15" hidden="1" x14ac:dyDescent="0.25">
      <c r="A803" s="197" t="s">
        <v>551</v>
      </c>
      <c r="B803" s="197" t="s">
        <v>787</v>
      </c>
      <c r="C803" s="262">
        <v>1</v>
      </c>
      <c r="D803" s="197"/>
      <c r="E803" s="197" t="s">
        <v>1368</v>
      </c>
      <c r="F803" s="203">
        <v>1</v>
      </c>
      <c r="G803" s="662"/>
      <c r="H803" s="667" t="str" cm="1">
        <f t="array" ref="H803">IFERROR(INDEX([4]Comparison!$G$3:$G$312,MATCH(B803&amp;F803,[4]Comparison!$B$3:$B$312&amp;[4]Comparison!$E$3:$E$312,0)),"")</f>
        <v/>
      </c>
      <c r="I803" s="662">
        <f>G803*VLOOKUP(B803,'3.2 Prices and Deflators'!$B$3:$BL$196,58,FALSE)</f>
        <v>0</v>
      </c>
      <c r="J803" s="662">
        <f t="shared" si="41"/>
        <v>0</v>
      </c>
      <c r="K803" s="423">
        <f>VLOOKUP(B803,'[5]Salaries 2019 WF'!$B$4:$AA$188,26,FALSE)</f>
        <v>0</v>
      </c>
      <c r="L803" s="49"/>
      <c r="O803" s="655" t="str" cm="1">
        <f t="array" ref="O803">IFERROR(INDEX([6]Salaries!$P$2:$P$311,MATCH(1,(A803=[6]Salaries!$M$2:$M$311)*(F803=[6]Salaries!$O$2:$O$311),0)),"")</f>
        <v/>
      </c>
    </row>
    <row r="804" spans="1:15" hidden="1" x14ac:dyDescent="0.25">
      <c r="A804" s="197" t="s">
        <v>551</v>
      </c>
      <c r="B804" s="197" t="s">
        <v>787</v>
      </c>
      <c r="C804" s="262">
        <v>2</v>
      </c>
      <c r="D804" s="197"/>
      <c r="E804" s="197" t="s">
        <v>1369</v>
      </c>
      <c r="F804" s="203">
        <v>2</v>
      </c>
      <c r="G804" s="662"/>
      <c r="H804" s="667" t="str" cm="1">
        <f t="array" ref="H804">IFERROR(INDEX([4]Comparison!$G$3:$G$312,MATCH(B804&amp;F804,[4]Comparison!$B$3:$B$312&amp;[4]Comparison!$E$3:$E$312,0)),"")</f>
        <v/>
      </c>
      <c r="I804" s="662">
        <f>G804*VLOOKUP(B804,'3.2 Prices and Deflators'!$B$3:$BL$196,58,FALSE)</f>
        <v>0</v>
      </c>
      <c r="J804" s="662">
        <f t="shared" si="41"/>
        <v>0</v>
      </c>
      <c r="K804" s="423">
        <f>VLOOKUP(B804,'[5]Salaries 2019 WF'!$B$4:$AA$188,26,FALSE)</f>
        <v>0</v>
      </c>
      <c r="L804" s="49"/>
      <c r="O804" s="655" t="str" cm="1">
        <f t="array" ref="O804">IFERROR(INDEX([6]Salaries!$P$2:$P$311,MATCH(1,(A804=[6]Salaries!$M$2:$M$311)*(F804=[6]Salaries!$O$2:$O$311),0)),"")</f>
        <v/>
      </c>
    </row>
    <row r="805" spans="1:15" hidden="1" x14ac:dyDescent="0.25">
      <c r="A805" s="197" t="s">
        <v>551</v>
      </c>
      <c r="B805" s="197" t="s">
        <v>787</v>
      </c>
      <c r="C805" s="262">
        <v>3</v>
      </c>
      <c r="D805" s="197"/>
      <c r="E805" s="197" t="s">
        <v>1370</v>
      </c>
      <c r="F805" s="203">
        <v>3</v>
      </c>
      <c r="G805" s="662"/>
      <c r="H805" s="667" t="str" cm="1">
        <f t="array" ref="H805">IFERROR(INDEX([4]Comparison!$G$3:$G$312,MATCH(B805&amp;F805,[4]Comparison!$B$3:$B$312&amp;[4]Comparison!$E$3:$E$312,0)),"")</f>
        <v/>
      </c>
      <c r="I805" s="662">
        <f>G805*VLOOKUP(B805,'3.2 Prices and Deflators'!$B$3:$BL$196,58,FALSE)</f>
        <v>0</v>
      </c>
      <c r="J805" s="662">
        <f t="shared" si="41"/>
        <v>0</v>
      </c>
      <c r="K805" s="423">
        <f>VLOOKUP(B805,'[5]Salaries 2019 WF'!$B$4:$AA$188,26,FALSE)</f>
        <v>0</v>
      </c>
      <c r="L805" s="49"/>
      <c r="O805" s="655" t="str" cm="1">
        <f t="array" ref="O805">IFERROR(INDEX([6]Salaries!$P$2:$P$311,MATCH(1,(A805=[6]Salaries!$M$2:$M$311)*(F805=[6]Salaries!$O$2:$O$311),0)),"")</f>
        <v/>
      </c>
    </row>
    <row r="806" spans="1:15" hidden="1" x14ac:dyDescent="0.25">
      <c r="A806" s="197" t="s">
        <v>551</v>
      </c>
      <c r="B806" s="197" t="s">
        <v>787</v>
      </c>
      <c r="C806" s="262">
        <v>4</v>
      </c>
      <c r="D806" s="197"/>
      <c r="E806" s="197" t="s">
        <v>1087</v>
      </c>
      <c r="F806" s="203">
        <v>4</v>
      </c>
      <c r="G806" s="662"/>
      <c r="H806" s="667" t="str" cm="1">
        <f t="array" ref="H806">IFERROR(INDEX([4]Comparison!$G$3:$G$312,MATCH(B806&amp;F806,[4]Comparison!$B$3:$B$312&amp;[4]Comparison!$E$3:$E$312,0)),"")</f>
        <v/>
      </c>
      <c r="I806" s="662">
        <f>G806*VLOOKUP(B806,'3.2 Prices and Deflators'!$B$3:$BL$196,58,FALSE)</f>
        <v>0</v>
      </c>
      <c r="J806" s="662">
        <f t="shared" si="41"/>
        <v>0</v>
      </c>
      <c r="K806" s="423">
        <f>VLOOKUP(B806,'[5]Salaries 2019 WF'!$B$4:$AA$188,26,FALSE)</f>
        <v>0</v>
      </c>
      <c r="L806" s="49"/>
      <c r="O806" s="655" t="str" cm="1">
        <f t="array" ref="O806">IFERROR(INDEX([6]Salaries!$P$2:$P$311,MATCH(1,(A806=[6]Salaries!$M$2:$M$311)*(F806=[6]Salaries!$O$2:$O$311),0)),"")</f>
        <v/>
      </c>
    </row>
    <row r="807" spans="1:15" hidden="1" x14ac:dyDescent="0.25">
      <c r="A807" s="197" t="s">
        <v>551</v>
      </c>
      <c r="B807" s="197" t="s">
        <v>787</v>
      </c>
      <c r="C807" s="262">
        <v>5</v>
      </c>
      <c r="D807" s="197"/>
      <c r="E807" s="197" t="s">
        <v>1371</v>
      </c>
      <c r="F807" s="203">
        <v>5</v>
      </c>
      <c r="G807" s="662"/>
      <c r="H807" s="667" t="str" cm="1">
        <f t="array" ref="H807">IFERROR(INDEX([4]Comparison!$G$3:$G$312,MATCH(B807&amp;F807,[4]Comparison!$B$3:$B$312&amp;[4]Comparison!$E$3:$E$312,0)),"")</f>
        <v/>
      </c>
      <c r="I807" s="662">
        <f>G807*VLOOKUP(B807,'3.2 Prices and Deflators'!$B$3:$BL$196,58,FALSE)</f>
        <v>0</v>
      </c>
      <c r="J807" s="662">
        <f t="shared" si="41"/>
        <v>0</v>
      </c>
      <c r="K807" s="423">
        <f>VLOOKUP(B807,'[5]Salaries 2019 WF'!$B$4:$AA$188,26,FALSE)</f>
        <v>0</v>
      </c>
      <c r="L807" s="49"/>
      <c r="O807" s="655" t="str" cm="1">
        <f t="array" ref="O807">IFERROR(INDEX([6]Salaries!$P$2:$P$311,MATCH(1,(A807=[6]Salaries!$M$2:$M$311)*(F807=[6]Salaries!$O$2:$O$311),0)),"")</f>
        <v/>
      </c>
    </row>
    <row r="808" spans="1:15" hidden="1" x14ac:dyDescent="0.25">
      <c r="A808" s="197" t="s">
        <v>552</v>
      </c>
      <c r="B808" s="197" t="s">
        <v>788</v>
      </c>
      <c r="C808" s="262">
        <v>1</v>
      </c>
      <c r="D808" s="197"/>
      <c r="E808" s="197" t="s">
        <v>1368</v>
      </c>
      <c r="F808" s="203">
        <v>1</v>
      </c>
      <c r="G808" s="662"/>
      <c r="H808" s="667" t="str" cm="1">
        <f t="array" ref="H808">IFERROR(INDEX([4]Comparison!$G$3:$G$312,MATCH(B808&amp;F808,[4]Comparison!$B$3:$B$312&amp;[4]Comparison!$E$3:$E$312,0)),"")</f>
        <v/>
      </c>
      <c r="I808" s="662">
        <f>G808*VLOOKUP(B808,'3.2 Prices and Deflators'!$B$3:$BL$196,58,FALSE)</f>
        <v>0</v>
      </c>
      <c r="J808" s="662">
        <f t="shared" si="41"/>
        <v>0</v>
      </c>
      <c r="K808" s="423">
        <f>VLOOKUP(B808,'[5]Salaries 2019 WF'!$B$4:$AA$188,26,FALSE)</f>
        <v>0</v>
      </c>
      <c r="L808" s="49"/>
      <c r="O808" s="655" t="str" cm="1">
        <f t="array" ref="O808">IFERROR(INDEX([6]Salaries!$P$2:$P$311,MATCH(1,(A808=[6]Salaries!$M$2:$M$311)*(F808=[6]Salaries!$O$2:$O$311),0)),"")</f>
        <v/>
      </c>
    </row>
    <row r="809" spans="1:15" hidden="1" x14ac:dyDescent="0.25">
      <c r="A809" s="197" t="s">
        <v>552</v>
      </c>
      <c r="B809" s="197" t="s">
        <v>788</v>
      </c>
      <c r="C809" s="262">
        <v>2</v>
      </c>
      <c r="D809" s="197"/>
      <c r="E809" s="197" t="s">
        <v>1369</v>
      </c>
      <c r="F809" s="203">
        <v>2</v>
      </c>
      <c r="G809" s="662"/>
      <c r="H809" s="667" t="str" cm="1">
        <f t="array" ref="H809">IFERROR(INDEX([4]Comparison!$G$3:$G$312,MATCH(B809&amp;F809,[4]Comparison!$B$3:$B$312&amp;[4]Comparison!$E$3:$E$312,0)),"")</f>
        <v/>
      </c>
      <c r="I809" s="662">
        <f>G809*VLOOKUP(B809,'3.2 Prices and Deflators'!$B$3:$BL$196,58,FALSE)</f>
        <v>0</v>
      </c>
      <c r="J809" s="662">
        <f t="shared" si="41"/>
        <v>0</v>
      </c>
      <c r="K809" s="423">
        <f>VLOOKUP(B809,'[5]Salaries 2019 WF'!$B$4:$AA$188,26,FALSE)</f>
        <v>0</v>
      </c>
      <c r="L809" s="49"/>
      <c r="O809" s="655" t="str" cm="1">
        <f t="array" ref="O809">IFERROR(INDEX([6]Salaries!$P$2:$P$311,MATCH(1,(A809=[6]Salaries!$M$2:$M$311)*(F809=[6]Salaries!$O$2:$O$311),0)),"")</f>
        <v/>
      </c>
    </row>
    <row r="810" spans="1:15" hidden="1" x14ac:dyDescent="0.25">
      <c r="A810" s="197" t="s">
        <v>552</v>
      </c>
      <c r="B810" s="197" t="s">
        <v>788</v>
      </c>
      <c r="C810" s="262">
        <v>3</v>
      </c>
      <c r="D810" s="197"/>
      <c r="E810" s="197" t="s">
        <v>1370</v>
      </c>
      <c r="F810" s="203">
        <v>3</v>
      </c>
      <c r="G810" s="662"/>
      <c r="H810" s="667" t="str" cm="1">
        <f t="array" ref="H810">IFERROR(INDEX([4]Comparison!$G$3:$G$312,MATCH(B810&amp;F810,[4]Comparison!$B$3:$B$312&amp;[4]Comparison!$E$3:$E$312,0)),"")</f>
        <v/>
      </c>
      <c r="I810" s="662">
        <f>G810*VLOOKUP(B810,'3.2 Prices and Deflators'!$B$3:$BL$196,58,FALSE)</f>
        <v>0</v>
      </c>
      <c r="J810" s="662">
        <f t="shared" si="41"/>
        <v>0</v>
      </c>
      <c r="K810" s="423">
        <f>VLOOKUP(B810,'[5]Salaries 2019 WF'!$B$4:$AA$188,26,FALSE)</f>
        <v>0</v>
      </c>
      <c r="L810" s="49"/>
      <c r="O810" s="655" t="str" cm="1">
        <f t="array" ref="O810">IFERROR(INDEX([6]Salaries!$P$2:$P$311,MATCH(1,(A810=[6]Salaries!$M$2:$M$311)*(F810=[6]Salaries!$O$2:$O$311),0)),"")</f>
        <v/>
      </c>
    </row>
    <row r="811" spans="1:15" hidden="1" x14ac:dyDescent="0.25">
      <c r="A811" s="197" t="s">
        <v>552</v>
      </c>
      <c r="B811" s="197" t="s">
        <v>788</v>
      </c>
      <c r="C811" s="262">
        <v>4</v>
      </c>
      <c r="D811" s="197"/>
      <c r="E811" s="197" t="s">
        <v>1087</v>
      </c>
      <c r="F811" s="203">
        <v>4</v>
      </c>
      <c r="G811" s="662"/>
      <c r="H811" s="667" t="str" cm="1">
        <f t="array" ref="H811">IFERROR(INDEX([4]Comparison!$G$3:$G$312,MATCH(B811&amp;F811,[4]Comparison!$B$3:$B$312&amp;[4]Comparison!$E$3:$E$312,0)),"")</f>
        <v/>
      </c>
      <c r="I811" s="662">
        <f>G811*VLOOKUP(B811,'3.2 Prices and Deflators'!$B$3:$BL$196,58,FALSE)</f>
        <v>0</v>
      </c>
      <c r="J811" s="662">
        <f t="shared" si="41"/>
        <v>0</v>
      </c>
      <c r="K811" s="423">
        <f>VLOOKUP(B811,'[5]Salaries 2019 WF'!$B$4:$AA$188,26,FALSE)</f>
        <v>0</v>
      </c>
      <c r="L811" s="49"/>
      <c r="O811" s="655" t="str" cm="1">
        <f t="array" ref="O811">IFERROR(INDEX([6]Salaries!$P$2:$P$311,MATCH(1,(A811=[6]Salaries!$M$2:$M$311)*(F811=[6]Salaries!$O$2:$O$311),0)),"")</f>
        <v/>
      </c>
    </row>
    <row r="812" spans="1:15" hidden="1" x14ac:dyDescent="0.25">
      <c r="A812" s="197" t="s">
        <v>552</v>
      </c>
      <c r="B812" s="197" t="s">
        <v>788</v>
      </c>
      <c r="C812" s="262">
        <v>5</v>
      </c>
      <c r="D812" s="197"/>
      <c r="E812" s="197" t="s">
        <v>1371</v>
      </c>
      <c r="F812" s="203">
        <v>5</v>
      </c>
      <c r="G812" s="662"/>
      <c r="H812" s="667" t="str" cm="1">
        <f t="array" ref="H812">IFERROR(INDEX([4]Comparison!$G$3:$G$312,MATCH(B812&amp;F812,[4]Comparison!$B$3:$B$312&amp;[4]Comparison!$E$3:$E$312,0)),"")</f>
        <v/>
      </c>
      <c r="I812" s="662">
        <f>G812*VLOOKUP(B812,'3.2 Prices and Deflators'!$B$3:$BL$196,58,FALSE)</f>
        <v>0</v>
      </c>
      <c r="J812" s="662">
        <f t="shared" si="41"/>
        <v>0</v>
      </c>
      <c r="K812" s="423">
        <f>VLOOKUP(B812,'[5]Salaries 2019 WF'!$B$4:$AA$188,26,FALSE)</f>
        <v>0</v>
      </c>
      <c r="L812" s="49"/>
      <c r="O812" s="655" t="str" cm="1">
        <f t="array" ref="O812">IFERROR(INDEX([6]Salaries!$P$2:$P$311,MATCH(1,(A812=[6]Salaries!$M$2:$M$311)*(F812=[6]Salaries!$O$2:$O$311),0)),"")</f>
        <v/>
      </c>
    </row>
    <row r="813" spans="1:15" x14ac:dyDescent="0.25">
      <c r="A813" s="197" t="s">
        <v>554</v>
      </c>
      <c r="B813" s="197" t="s">
        <v>790</v>
      </c>
      <c r="C813" s="262">
        <v>1</v>
      </c>
      <c r="D813" s="197"/>
      <c r="E813" s="197" t="s">
        <v>1368</v>
      </c>
      <c r="F813" s="203">
        <v>1</v>
      </c>
      <c r="G813" s="662">
        <f t="shared" ref="G813:G822" si="44">H813/12</f>
        <v>145.54666666666665</v>
      </c>
      <c r="H813" s="667" cm="1">
        <f t="array" ref="H813">IFERROR(INDEX([4]Comparison!$G$3:$G$312,MATCH(B813&amp;F813,[4]Comparison!$B$3:$B$312&amp;[4]Comparison!$E$3:$E$312,0)),"")</f>
        <v>1746.56</v>
      </c>
      <c r="I813" s="662">
        <f>G813*VLOOKUP(B813,'3.2 Prices and Deflators'!$B$3:$BL$196,58,FALSE)</f>
        <v>610.08159533492903</v>
      </c>
      <c r="J813" s="662">
        <f t="shared" si="41"/>
        <v>7320.9791440191484</v>
      </c>
      <c r="K813" s="423">
        <f>VLOOKUP(B813,'[5]Salaries 2019 WF'!$B$4:$AA$188,26,FALSE)</f>
        <v>1</v>
      </c>
      <c r="L813" s="49"/>
      <c r="O813" s="655" cm="1">
        <f t="array" ref="O813">IFERROR(INDEX([6]Salaries!$P$2:$P$311,MATCH(1,(A813=[6]Salaries!$M$2:$M$311)*(F813=[6]Salaries!$O$2:$O$311),0)),"")</f>
        <v>1746.56</v>
      </c>
    </row>
    <row r="814" spans="1:15" x14ac:dyDescent="0.25">
      <c r="A814" s="197" t="s">
        <v>554</v>
      </c>
      <c r="B814" s="197" t="s">
        <v>790</v>
      </c>
      <c r="C814" s="262">
        <v>2</v>
      </c>
      <c r="D814" s="197"/>
      <c r="E814" s="197" t="s">
        <v>1369</v>
      </c>
      <c r="F814" s="203">
        <v>2</v>
      </c>
      <c r="G814" s="662">
        <f t="shared" si="44"/>
        <v>189.78583333333333</v>
      </c>
      <c r="H814" s="667" cm="1">
        <f t="array" ref="H814">IFERROR(INDEX([4]Comparison!$G$3:$G$312,MATCH(B814&amp;F814,[4]Comparison!$B$3:$B$312&amp;[4]Comparison!$E$3:$E$312,0)),"")</f>
        <v>2277.4299999999998</v>
      </c>
      <c r="I814" s="662">
        <f>G814*VLOOKUP(B814,'3.2 Prices and Deflators'!$B$3:$BL$196,58,FALSE)</f>
        <v>795.51697488985633</v>
      </c>
      <c r="J814" s="662">
        <f t="shared" si="41"/>
        <v>9546.2036986782769</v>
      </c>
      <c r="K814" s="423">
        <f>VLOOKUP(B814,'[5]Salaries 2019 WF'!$B$4:$AA$188,26,FALSE)</f>
        <v>1</v>
      </c>
      <c r="L814" s="49"/>
      <c r="O814" s="655" cm="1">
        <f t="array" ref="O814">IFERROR(INDEX([6]Salaries!$P$2:$P$311,MATCH(1,(A814=[6]Salaries!$M$2:$M$311)*(F814=[6]Salaries!$O$2:$O$311),0)),"")</f>
        <v>2277.4299999999998</v>
      </c>
    </row>
    <row r="815" spans="1:15" x14ac:dyDescent="0.25">
      <c r="A815" s="197" t="s">
        <v>554</v>
      </c>
      <c r="B815" s="197" t="s">
        <v>790</v>
      </c>
      <c r="C815" s="262">
        <v>3</v>
      </c>
      <c r="D815" s="197"/>
      <c r="E815" s="197" t="s">
        <v>1370</v>
      </c>
      <c r="F815" s="203">
        <v>3</v>
      </c>
      <c r="G815" s="662">
        <f t="shared" si="44"/>
        <v>250.55916666666667</v>
      </c>
      <c r="H815" s="667" cm="1">
        <f t="array" ref="H815">IFERROR(INDEX([4]Comparison!$G$3:$G$312,MATCH(B815&amp;F815,[4]Comparison!$B$3:$B$312&amp;[4]Comparison!$E$3:$E$312,0)),"")</f>
        <v>3006.71</v>
      </c>
      <c r="I815" s="662">
        <f>G815*VLOOKUP(B815,'3.2 Prices and Deflators'!$B$3:$BL$196,58,FALSE)</f>
        <v>1050.2578975297067</v>
      </c>
      <c r="J815" s="662">
        <f t="shared" si="41"/>
        <v>12603.094770356482</v>
      </c>
      <c r="K815" s="423">
        <f>VLOOKUP(B815,'[5]Salaries 2019 WF'!$B$4:$AA$188,26,FALSE)</f>
        <v>1</v>
      </c>
      <c r="L815" s="49"/>
      <c r="O815" s="655" cm="1">
        <f t="array" ref="O815">IFERROR(INDEX([6]Salaries!$P$2:$P$311,MATCH(1,(A815=[6]Salaries!$M$2:$M$311)*(F815=[6]Salaries!$O$2:$O$311),0)),"")</f>
        <v>3006.71</v>
      </c>
    </row>
    <row r="816" spans="1:15" x14ac:dyDescent="0.25">
      <c r="A816" s="197" t="s">
        <v>554</v>
      </c>
      <c r="B816" s="197" t="s">
        <v>790</v>
      </c>
      <c r="C816" s="262">
        <v>4</v>
      </c>
      <c r="D816" s="197"/>
      <c r="E816" s="197" t="s">
        <v>1087</v>
      </c>
      <c r="F816" s="203">
        <v>4</v>
      </c>
      <c r="G816" s="662">
        <f t="shared" si="44"/>
        <v>405.69250000000005</v>
      </c>
      <c r="H816" s="667" cm="1">
        <f t="array" ref="H816">IFERROR(INDEX([4]Comparison!$G$3:$G$312,MATCH(B816&amp;F816,[4]Comparison!$B$3:$B$312&amp;[4]Comparison!$E$3:$E$312,0)),"")</f>
        <v>4868.3100000000004</v>
      </c>
      <c r="I816" s="662">
        <f>G816*VLOOKUP(B816,'3.2 Prices and Deflators'!$B$3:$BL$196,58,FALSE)</f>
        <v>1700.5235041366966</v>
      </c>
      <c r="J816" s="662">
        <f t="shared" si="41"/>
        <v>20406.282049640358</v>
      </c>
      <c r="K816" s="423">
        <f>VLOOKUP(B816,'[5]Salaries 2019 WF'!$B$4:$AA$188,26,FALSE)</f>
        <v>1</v>
      </c>
      <c r="L816" s="49"/>
      <c r="O816" s="655" cm="1">
        <f t="array" ref="O816">IFERROR(INDEX([6]Salaries!$P$2:$P$311,MATCH(1,(A816=[6]Salaries!$M$2:$M$311)*(F816=[6]Salaries!$O$2:$O$311),0)),"")</f>
        <v>4868.3100000000004</v>
      </c>
    </row>
    <row r="817" spans="1:15" x14ac:dyDescent="0.25">
      <c r="A817" s="197" t="s">
        <v>554</v>
      </c>
      <c r="B817" s="197" t="s">
        <v>790</v>
      </c>
      <c r="C817" s="262">
        <v>5</v>
      </c>
      <c r="D817" s="197"/>
      <c r="E817" s="197" t="s">
        <v>1371</v>
      </c>
      <c r="F817" s="203">
        <v>5</v>
      </c>
      <c r="G817" s="662">
        <f t="shared" si="44"/>
        <v>608.98583333333329</v>
      </c>
      <c r="H817" s="667" cm="1">
        <f t="array" ref="H817">IFERROR(INDEX([4]Comparison!$G$3:$G$312,MATCH(B817&amp;F817,[4]Comparison!$B$3:$B$312&amp;[4]Comparison!$E$3:$E$312,0)),"")</f>
        <v>7307.83</v>
      </c>
      <c r="I817" s="662">
        <f>G817*VLOOKUP(B817,'3.2 Prices and Deflators'!$B$3:$BL$196,58,FALSE)</f>
        <v>2552.6592758545107</v>
      </c>
      <c r="J817" s="662">
        <f t="shared" si="41"/>
        <v>30631.911310254131</v>
      </c>
      <c r="K817" s="423">
        <f>VLOOKUP(B817,'[5]Salaries 2019 WF'!$B$4:$AA$188,26,FALSE)</f>
        <v>1</v>
      </c>
      <c r="L817" s="49"/>
      <c r="O817" s="655" cm="1">
        <f t="array" ref="O817">IFERROR(INDEX([6]Salaries!$P$2:$P$311,MATCH(1,(A817=[6]Salaries!$M$2:$M$311)*(F817=[6]Salaries!$O$2:$O$311),0)),"")</f>
        <v>7307.83</v>
      </c>
    </row>
    <row r="818" spans="1:15" x14ac:dyDescent="0.25">
      <c r="A818" s="197" t="s">
        <v>555</v>
      </c>
      <c r="B818" s="197" t="s">
        <v>791</v>
      </c>
      <c r="C818" s="262">
        <v>1</v>
      </c>
      <c r="D818" s="197"/>
      <c r="E818" s="197" t="s">
        <v>1368</v>
      </c>
      <c r="F818" s="203">
        <v>1</v>
      </c>
      <c r="G818" s="662">
        <f t="shared" si="44"/>
        <v>266.39249999999998</v>
      </c>
      <c r="H818" s="667" cm="1">
        <f t="array" ref="H818">IFERROR(INDEX([4]Comparison!$G$3:$G$312,MATCH(B818&amp;F818,[4]Comparison!$B$3:$B$312&amp;[4]Comparison!$E$3:$E$312,0)),"")</f>
        <v>3196.71</v>
      </c>
      <c r="I818" s="662">
        <f>G818*VLOOKUP(B818,'3.2 Prices and Deflators'!$B$3:$BL$196,58,FALSE)</f>
        <v>655.46274032819895</v>
      </c>
      <c r="J818" s="662">
        <f t="shared" si="41"/>
        <v>7865.5528839383878</v>
      </c>
      <c r="K818" s="423">
        <f>VLOOKUP(B818,'[5]Salaries 2019 WF'!$B$4:$AA$188,26,FALSE)</f>
        <v>1</v>
      </c>
      <c r="L818" s="49"/>
      <c r="O818" s="655" cm="1">
        <f t="array" ref="O818">IFERROR(INDEX([6]Salaries!$P$2:$P$311,MATCH(1,(A818=[6]Salaries!$M$2:$M$311)*(F818=[6]Salaries!$O$2:$O$311),0)),"")</f>
        <v>3196.71</v>
      </c>
    </row>
    <row r="819" spans="1:15" x14ac:dyDescent="0.25">
      <c r="A819" s="197" t="s">
        <v>555</v>
      </c>
      <c r="B819" s="197" t="s">
        <v>791</v>
      </c>
      <c r="C819" s="262">
        <v>2</v>
      </c>
      <c r="D819" s="197"/>
      <c r="E819" s="197" t="s">
        <v>1369</v>
      </c>
      <c r="F819" s="203">
        <v>2</v>
      </c>
      <c r="G819" s="662">
        <f t="shared" si="44"/>
        <v>347.36333333333329</v>
      </c>
      <c r="H819" s="667" cm="1">
        <f t="array" ref="H819">IFERROR(INDEX([4]Comparison!$G$3:$G$312,MATCH(B819&amp;F819,[4]Comparison!$B$3:$B$312&amp;[4]Comparison!$E$3:$E$312,0)),"")</f>
        <v>4168.3599999999997</v>
      </c>
      <c r="I819" s="662">
        <f>G819*VLOOKUP(B819,'3.2 Prices and Deflators'!$B$3:$BL$196,58,FALSE)</f>
        <v>854.69268975742284</v>
      </c>
      <c r="J819" s="662">
        <f t="shared" si="41"/>
        <v>10256.312277089073</v>
      </c>
      <c r="K819" s="423">
        <f>VLOOKUP(B819,'[5]Salaries 2019 WF'!$B$4:$AA$188,26,FALSE)</f>
        <v>1</v>
      </c>
      <c r="L819" s="49"/>
      <c r="O819" s="655" cm="1">
        <f t="array" ref="O819">IFERROR(INDEX([6]Salaries!$P$2:$P$311,MATCH(1,(A819=[6]Salaries!$M$2:$M$311)*(F819=[6]Salaries!$O$2:$O$311),0)),"")</f>
        <v>4168.3599999999997</v>
      </c>
    </row>
    <row r="820" spans="1:15" x14ac:dyDescent="0.25">
      <c r="A820" s="197" t="s">
        <v>555</v>
      </c>
      <c r="B820" s="197" t="s">
        <v>791</v>
      </c>
      <c r="C820" s="262">
        <v>3</v>
      </c>
      <c r="D820" s="197"/>
      <c r="E820" s="197" t="s">
        <v>1370</v>
      </c>
      <c r="F820" s="203">
        <v>3</v>
      </c>
      <c r="G820" s="662">
        <f t="shared" si="44"/>
        <v>458.59666666666664</v>
      </c>
      <c r="H820" s="667" cm="1">
        <f t="array" ref="H820">IFERROR(INDEX([4]Comparison!$G$3:$G$312,MATCH(B820&amp;F820,[4]Comparison!$B$3:$B$312&amp;[4]Comparison!$E$3:$E$312,0)),"")</f>
        <v>5503.16</v>
      </c>
      <c r="I820" s="662">
        <f>G820*VLOOKUP(B820,'3.2 Prices and Deflators'!$B$3:$BL$196,58,FALSE)</f>
        <v>1128.3839741686081</v>
      </c>
      <c r="J820" s="662">
        <f t="shared" si="41"/>
        <v>13540.607690023298</v>
      </c>
      <c r="K820" s="423">
        <f>VLOOKUP(B820,'[5]Salaries 2019 WF'!$B$4:$AA$188,26,FALSE)</f>
        <v>1</v>
      </c>
      <c r="L820" s="49"/>
      <c r="O820" s="655" cm="1">
        <f t="array" ref="O820">IFERROR(INDEX([6]Salaries!$P$2:$P$311,MATCH(1,(A820=[6]Salaries!$M$2:$M$311)*(F820=[6]Salaries!$O$2:$O$311),0)),"")</f>
        <v>5503.16</v>
      </c>
    </row>
    <row r="821" spans="1:15" x14ac:dyDescent="0.25">
      <c r="A821" s="197" t="s">
        <v>555</v>
      </c>
      <c r="B821" s="197" t="s">
        <v>791</v>
      </c>
      <c r="C821" s="262">
        <v>4</v>
      </c>
      <c r="D821" s="197"/>
      <c r="E821" s="197" t="s">
        <v>1087</v>
      </c>
      <c r="F821" s="203">
        <v>4</v>
      </c>
      <c r="G821" s="662">
        <f t="shared" si="44"/>
        <v>742.53583333333336</v>
      </c>
      <c r="H821" s="667" cm="1">
        <f t="array" ref="H821">IFERROR(INDEX([4]Comparison!$G$3:$G$312,MATCH(B821&amp;F821,[4]Comparison!$B$3:$B$312&amp;[4]Comparison!$E$3:$E$312,0)),"")</f>
        <v>8910.43</v>
      </c>
      <c r="I821" s="662">
        <f>G821*VLOOKUP(B821,'3.2 Prices and Deflators'!$B$3:$BL$196,58,FALSE)</f>
        <v>1827.020550910966</v>
      </c>
      <c r="J821" s="662">
        <f t="shared" si="41"/>
        <v>21924.246610931594</v>
      </c>
      <c r="K821" s="423">
        <f>VLOOKUP(B821,'[5]Salaries 2019 WF'!$B$4:$AA$188,26,FALSE)</f>
        <v>1</v>
      </c>
      <c r="L821" s="49"/>
      <c r="O821" s="655" cm="1">
        <f t="array" ref="O821">IFERROR(INDEX([6]Salaries!$P$2:$P$311,MATCH(1,(A821=[6]Salaries!$M$2:$M$311)*(F821=[6]Salaries!$O$2:$O$311),0)),"")</f>
        <v>8910.43</v>
      </c>
    </row>
    <row r="822" spans="1:15" x14ac:dyDescent="0.25">
      <c r="A822" s="197" t="s">
        <v>555</v>
      </c>
      <c r="B822" s="197" t="s">
        <v>791</v>
      </c>
      <c r="C822" s="262">
        <v>5</v>
      </c>
      <c r="D822" s="197"/>
      <c r="E822" s="197" t="s">
        <v>1371</v>
      </c>
      <c r="F822" s="203">
        <v>5</v>
      </c>
      <c r="G822" s="662">
        <f t="shared" si="44"/>
        <v>1114.6224999999999</v>
      </c>
      <c r="H822" s="667" cm="1">
        <f t="array" ref="H822">IFERROR(INDEX([4]Comparison!$G$3:$G$312,MATCH(B822&amp;F822,[4]Comparison!$B$3:$B$312&amp;[4]Comparison!$E$3:$E$312,0)),"")</f>
        <v>13375.47</v>
      </c>
      <c r="I822" s="662">
        <f>G822*VLOOKUP(B822,'3.2 Prices and Deflators'!$B$3:$BL$196,58,FALSE)</f>
        <v>2742.545373017138</v>
      </c>
      <c r="J822" s="662">
        <f t="shared" si="41"/>
        <v>32910.544476205658</v>
      </c>
      <c r="K822" s="423">
        <f>VLOOKUP(B822,'[5]Salaries 2019 WF'!$B$4:$AA$188,26,FALSE)</f>
        <v>1</v>
      </c>
      <c r="L822" s="49"/>
      <c r="O822" s="655" cm="1">
        <f t="array" ref="O822">IFERROR(INDEX([6]Salaries!$P$2:$P$311,MATCH(1,(A822=[6]Salaries!$M$2:$M$311)*(F822=[6]Salaries!$O$2:$O$311),0)),"")</f>
        <v>13375.47</v>
      </c>
    </row>
    <row r="823" spans="1:15" hidden="1" x14ac:dyDescent="0.25">
      <c r="A823" s="197" t="s">
        <v>557</v>
      </c>
      <c r="B823" s="197" t="s">
        <v>793</v>
      </c>
      <c r="C823" s="262">
        <v>1</v>
      </c>
      <c r="D823" s="197"/>
      <c r="E823" s="197" t="s">
        <v>1368</v>
      </c>
      <c r="F823" s="203">
        <v>1</v>
      </c>
      <c r="G823" s="662"/>
      <c r="H823" s="667" t="str" cm="1">
        <f t="array" ref="H823">IFERROR(INDEX([4]Comparison!$G$3:$G$312,MATCH(B823&amp;F823,[4]Comparison!$B$3:$B$312&amp;[4]Comparison!$E$3:$E$312,0)),"")</f>
        <v/>
      </c>
      <c r="I823" s="662">
        <f>G823*VLOOKUP(B823,'3.2 Prices and Deflators'!$B$3:$BL$196,58,FALSE)</f>
        <v>0</v>
      </c>
      <c r="J823" s="662">
        <f t="shared" si="41"/>
        <v>0</v>
      </c>
      <c r="K823" s="423">
        <f>VLOOKUP(B823,'[5]Salaries 2019 WF'!$B$4:$AA$188,26,FALSE)</f>
        <v>0</v>
      </c>
      <c r="L823" s="49"/>
      <c r="O823" s="655" t="str" cm="1">
        <f t="array" ref="O823">IFERROR(INDEX([6]Salaries!$P$2:$P$311,MATCH(1,(A823=[6]Salaries!$M$2:$M$311)*(F823=[6]Salaries!$O$2:$O$311),0)),"")</f>
        <v/>
      </c>
    </row>
    <row r="824" spans="1:15" hidden="1" x14ac:dyDescent="0.25">
      <c r="A824" s="197" t="s">
        <v>557</v>
      </c>
      <c r="B824" s="197" t="s">
        <v>793</v>
      </c>
      <c r="C824" s="262">
        <v>2</v>
      </c>
      <c r="D824" s="197"/>
      <c r="E824" s="197" t="s">
        <v>1369</v>
      </c>
      <c r="F824" s="203">
        <v>2</v>
      </c>
      <c r="G824" s="662"/>
      <c r="H824" s="667" t="str" cm="1">
        <f t="array" ref="H824">IFERROR(INDEX([4]Comparison!$G$3:$G$312,MATCH(B824&amp;F824,[4]Comparison!$B$3:$B$312&amp;[4]Comparison!$E$3:$E$312,0)),"")</f>
        <v/>
      </c>
      <c r="I824" s="662">
        <f>G824*VLOOKUP(B824,'3.2 Prices and Deflators'!$B$3:$BL$196,58,FALSE)</f>
        <v>0</v>
      </c>
      <c r="J824" s="662">
        <f t="shared" si="41"/>
        <v>0</v>
      </c>
      <c r="K824" s="423">
        <f>VLOOKUP(B824,'[5]Salaries 2019 WF'!$B$4:$AA$188,26,FALSE)</f>
        <v>0</v>
      </c>
      <c r="L824" s="49"/>
      <c r="O824" s="655" t="str" cm="1">
        <f t="array" ref="O824">IFERROR(INDEX([6]Salaries!$P$2:$P$311,MATCH(1,(A824=[6]Salaries!$M$2:$M$311)*(F824=[6]Salaries!$O$2:$O$311),0)),"")</f>
        <v/>
      </c>
    </row>
    <row r="825" spans="1:15" hidden="1" x14ac:dyDescent="0.25">
      <c r="A825" s="197" t="s">
        <v>557</v>
      </c>
      <c r="B825" s="197" t="s">
        <v>793</v>
      </c>
      <c r="C825" s="262">
        <v>3</v>
      </c>
      <c r="D825" s="197"/>
      <c r="E825" s="197" t="s">
        <v>1370</v>
      </c>
      <c r="F825" s="203">
        <v>3</v>
      </c>
      <c r="G825" s="662"/>
      <c r="H825" s="667" t="str" cm="1">
        <f t="array" ref="H825">IFERROR(INDEX([4]Comparison!$G$3:$G$312,MATCH(B825&amp;F825,[4]Comparison!$B$3:$B$312&amp;[4]Comparison!$E$3:$E$312,0)),"")</f>
        <v/>
      </c>
      <c r="I825" s="662">
        <f>G825*VLOOKUP(B825,'3.2 Prices and Deflators'!$B$3:$BL$196,58,FALSE)</f>
        <v>0</v>
      </c>
      <c r="J825" s="662">
        <f t="shared" si="41"/>
        <v>0</v>
      </c>
      <c r="K825" s="423">
        <f>VLOOKUP(B825,'[5]Salaries 2019 WF'!$B$4:$AA$188,26,FALSE)</f>
        <v>0</v>
      </c>
      <c r="L825" s="49"/>
      <c r="O825" s="655" t="str" cm="1">
        <f t="array" ref="O825">IFERROR(INDEX([6]Salaries!$P$2:$P$311,MATCH(1,(A825=[6]Salaries!$M$2:$M$311)*(F825=[6]Salaries!$O$2:$O$311),0)),"")</f>
        <v/>
      </c>
    </row>
    <row r="826" spans="1:15" hidden="1" x14ac:dyDescent="0.25">
      <c r="A826" s="197" t="s">
        <v>557</v>
      </c>
      <c r="B826" s="197" t="s">
        <v>793</v>
      </c>
      <c r="C826" s="262">
        <v>4</v>
      </c>
      <c r="D826" s="197"/>
      <c r="E826" s="197" t="s">
        <v>1087</v>
      </c>
      <c r="F826" s="203">
        <v>4</v>
      </c>
      <c r="G826" s="662"/>
      <c r="H826" s="667" t="str" cm="1">
        <f t="array" ref="H826">IFERROR(INDEX([4]Comparison!$G$3:$G$312,MATCH(B826&amp;F826,[4]Comparison!$B$3:$B$312&amp;[4]Comparison!$E$3:$E$312,0)),"")</f>
        <v/>
      </c>
      <c r="I826" s="662">
        <f>G826*VLOOKUP(B826,'3.2 Prices and Deflators'!$B$3:$BL$196,58,FALSE)</f>
        <v>0</v>
      </c>
      <c r="J826" s="662">
        <f t="shared" si="41"/>
        <v>0</v>
      </c>
      <c r="K826" s="423">
        <f>VLOOKUP(B826,'[5]Salaries 2019 WF'!$B$4:$AA$188,26,FALSE)</f>
        <v>0</v>
      </c>
      <c r="L826" s="49"/>
      <c r="O826" s="655" t="str" cm="1">
        <f t="array" ref="O826">IFERROR(INDEX([6]Salaries!$P$2:$P$311,MATCH(1,(A826=[6]Salaries!$M$2:$M$311)*(F826=[6]Salaries!$O$2:$O$311),0)),"")</f>
        <v/>
      </c>
    </row>
    <row r="827" spans="1:15" hidden="1" x14ac:dyDescent="0.25">
      <c r="A827" s="197" t="s">
        <v>557</v>
      </c>
      <c r="B827" s="197" t="s">
        <v>793</v>
      </c>
      <c r="C827" s="262">
        <v>5</v>
      </c>
      <c r="D827" s="197"/>
      <c r="E827" s="197" t="s">
        <v>1371</v>
      </c>
      <c r="F827" s="203">
        <v>5</v>
      </c>
      <c r="G827" s="662"/>
      <c r="H827" s="667" t="str" cm="1">
        <f t="array" ref="H827">IFERROR(INDEX([4]Comparison!$G$3:$G$312,MATCH(B827&amp;F827,[4]Comparison!$B$3:$B$312&amp;[4]Comparison!$E$3:$E$312,0)),"")</f>
        <v/>
      </c>
      <c r="I827" s="662">
        <f>G827*VLOOKUP(B827,'3.2 Prices and Deflators'!$B$3:$BL$196,58,FALSE)</f>
        <v>0</v>
      </c>
      <c r="J827" s="662">
        <f t="shared" si="41"/>
        <v>0</v>
      </c>
      <c r="K827" s="423">
        <f>VLOOKUP(B827,'[5]Salaries 2019 WF'!$B$4:$AA$188,26,FALSE)</f>
        <v>0</v>
      </c>
      <c r="L827" s="49"/>
      <c r="O827" s="655" t="str" cm="1">
        <f t="array" ref="O827">IFERROR(INDEX([6]Salaries!$P$2:$P$311,MATCH(1,(A827=[6]Salaries!$M$2:$M$311)*(F827=[6]Salaries!$O$2:$O$311),0)),"")</f>
        <v/>
      </c>
    </row>
    <row r="828" spans="1:15" x14ac:dyDescent="0.25">
      <c r="A828" s="197" t="s">
        <v>558</v>
      </c>
      <c r="B828" s="197" t="s">
        <v>794</v>
      </c>
      <c r="C828" s="262">
        <v>1</v>
      </c>
      <c r="D828" s="197"/>
      <c r="E828" s="197" t="s">
        <v>1368</v>
      </c>
      <c r="F828" s="203">
        <v>1</v>
      </c>
      <c r="G828" s="662">
        <f t="shared" ref="G828:G832" si="45">H828/12</f>
        <v>263.83333333333331</v>
      </c>
      <c r="H828" s="667" cm="1">
        <f t="array" ref="H828">IFERROR(INDEX([4]Comparison!$G$3:$G$312,MATCH(B828&amp;F828,[4]Comparison!$B$3:$B$312&amp;[4]Comparison!$E$3:$E$312,0)),"")</f>
        <v>3166</v>
      </c>
      <c r="I828" s="662">
        <f>G828*VLOOKUP(B828,'3.2 Prices and Deflators'!$B$3:$BL$196,58,FALSE)</f>
        <v>653.16105342979745</v>
      </c>
      <c r="J828" s="662">
        <f t="shared" si="41"/>
        <v>7837.9326411575694</v>
      </c>
      <c r="K828" s="423">
        <f>VLOOKUP(B828,'[5]Salaries 2019 WF'!$B$4:$AA$188,26,FALSE)</f>
        <v>1</v>
      </c>
      <c r="L828" s="49"/>
      <c r="O828" s="655" cm="1">
        <f t="array" ref="O828">IFERROR(INDEX([6]Salaries!$P$2:$P$311,MATCH(1,(A828=[6]Salaries!$M$2:$M$311)*(F828=[6]Salaries!$O$2:$O$311),0)),"")</f>
        <v>3166</v>
      </c>
    </row>
    <row r="829" spans="1:15" x14ac:dyDescent="0.25">
      <c r="A829" s="197" t="s">
        <v>558</v>
      </c>
      <c r="B829" s="197" t="s">
        <v>794</v>
      </c>
      <c r="C829" s="262">
        <v>2</v>
      </c>
      <c r="D829" s="197"/>
      <c r="E829" s="197" t="s">
        <v>1369</v>
      </c>
      <c r="F829" s="203">
        <v>2</v>
      </c>
      <c r="G829" s="662">
        <f t="shared" si="45"/>
        <v>344.02583333333337</v>
      </c>
      <c r="H829" s="667" cm="1">
        <f t="array" ref="H829">IFERROR(INDEX([4]Comparison!$G$3:$G$312,MATCH(B829&amp;F829,[4]Comparison!$B$3:$B$312&amp;[4]Comparison!$E$3:$E$312,0)),"")</f>
        <v>4128.3100000000004</v>
      </c>
      <c r="I829" s="662">
        <f>G829*VLOOKUP(B829,'3.2 Prices and Deflators'!$B$3:$BL$196,58,FALSE)</f>
        <v>851.6902427305015</v>
      </c>
      <c r="J829" s="662">
        <f t="shared" si="41"/>
        <v>10220.282912766019</v>
      </c>
      <c r="K829" s="423">
        <f>VLOOKUP(B829,'[5]Salaries 2019 WF'!$B$4:$AA$188,26,FALSE)</f>
        <v>1</v>
      </c>
      <c r="L829" s="49"/>
      <c r="O829" s="655" cm="1">
        <f t="array" ref="O829">IFERROR(INDEX([6]Salaries!$P$2:$P$311,MATCH(1,(A829=[6]Salaries!$M$2:$M$311)*(F829=[6]Salaries!$O$2:$O$311),0)),"")</f>
        <v>4128.3100000000004</v>
      </c>
    </row>
    <row r="830" spans="1:15" x14ac:dyDescent="0.25">
      <c r="A830" s="197" t="s">
        <v>558</v>
      </c>
      <c r="B830" s="197" t="s">
        <v>794</v>
      </c>
      <c r="C830" s="262">
        <v>3</v>
      </c>
      <c r="D830" s="197"/>
      <c r="E830" s="197" t="s">
        <v>1370</v>
      </c>
      <c r="F830" s="203">
        <v>3</v>
      </c>
      <c r="G830" s="662">
        <f t="shared" si="45"/>
        <v>454.19</v>
      </c>
      <c r="H830" s="667" cm="1">
        <f t="array" ref="H830">IFERROR(INDEX([4]Comparison!$G$3:$G$312,MATCH(B830&amp;F830,[4]Comparison!$B$3:$B$312&amp;[4]Comparison!$E$3:$E$312,0)),"")</f>
        <v>5450.28</v>
      </c>
      <c r="I830" s="662">
        <f>G830*VLOOKUP(B830,'3.2 Prices and Deflators'!$B$3:$BL$196,58,FALSE)</f>
        <v>1124.4190228323932</v>
      </c>
      <c r="J830" s="662">
        <f t="shared" si="41"/>
        <v>13493.028273988719</v>
      </c>
      <c r="K830" s="423">
        <f>VLOOKUP(B830,'[5]Salaries 2019 WF'!$B$4:$AA$188,26,FALSE)</f>
        <v>1</v>
      </c>
      <c r="L830" s="49"/>
      <c r="O830" s="655" cm="1">
        <f t="array" ref="O830">IFERROR(INDEX([6]Salaries!$P$2:$P$311,MATCH(1,(A830=[6]Salaries!$M$2:$M$311)*(F830=[6]Salaries!$O$2:$O$311),0)),"")</f>
        <v>5450.28</v>
      </c>
    </row>
    <row r="831" spans="1:15" x14ac:dyDescent="0.25">
      <c r="A831" s="197" t="s">
        <v>558</v>
      </c>
      <c r="B831" s="197" t="s">
        <v>794</v>
      </c>
      <c r="C831" s="262">
        <v>4</v>
      </c>
      <c r="D831" s="197"/>
      <c r="E831" s="197" t="s">
        <v>1087</v>
      </c>
      <c r="F831" s="203">
        <v>4</v>
      </c>
      <c r="G831" s="662">
        <f t="shared" si="45"/>
        <v>735.40166666666664</v>
      </c>
      <c r="H831" s="667" cm="1">
        <f t="array" ref="H831">IFERROR(INDEX([4]Comparison!$G$3:$G$312,MATCH(B831&amp;F831,[4]Comparison!$B$3:$B$312&amp;[4]Comparison!$E$3:$E$312,0)),"")</f>
        <v>8824.82</v>
      </c>
      <c r="I831" s="662">
        <f>G831*VLOOKUP(B831,'3.2 Prices and Deflators'!$B$3:$BL$196,58,FALSE)</f>
        <v>1820.6028829843165</v>
      </c>
      <c r="J831" s="662">
        <f t="shared" si="41"/>
        <v>21847.234595811798</v>
      </c>
      <c r="K831" s="423">
        <f>VLOOKUP(B831,'[5]Salaries 2019 WF'!$B$4:$AA$188,26,FALSE)</f>
        <v>1</v>
      </c>
      <c r="L831" s="49"/>
      <c r="O831" s="655" cm="1">
        <f t="array" ref="O831">IFERROR(INDEX([6]Salaries!$P$2:$P$311,MATCH(1,(A831=[6]Salaries!$M$2:$M$311)*(F831=[6]Salaries!$O$2:$O$311),0)),"")</f>
        <v>8824.82</v>
      </c>
    </row>
    <row r="832" spans="1:15" x14ac:dyDescent="0.25">
      <c r="A832" s="197" t="s">
        <v>558</v>
      </c>
      <c r="B832" s="197" t="s">
        <v>794</v>
      </c>
      <c r="C832" s="262">
        <v>5</v>
      </c>
      <c r="D832" s="197"/>
      <c r="E832" s="197" t="s">
        <v>1371</v>
      </c>
      <c r="F832" s="203">
        <v>5</v>
      </c>
      <c r="G832" s="662">
        <f t="shared" si="45"/>
        <v>1103.9133333333332</v>
      </c>
      <c r="H832" s="667" cm="1">
        <f t="array" ref="H832">IFERROR(INDEX([4]Comparison!$G$3:$G$312,MATCH(B832&amp;F832,[4]Comparison!$B$3:$B$312&amp;[4]Comparison!$E$3:$E$312,0)),"")</f>
        <v>13246.96</v>
      </c>
      <c r="I832" s="662">
        <f>G832*VLOOKUP(B832,'3.2 Prices and Deflators'!$B$3:$BL$196,58,FALSE)</f>
        <v>2732.9116703545133</v>
      </c>
      <c r="J832" s="662">
        <f t="shared" si="41"/>
        <v>32794.940044254159</v>
      </c>
      <c r="K832" s="423">
        <f>VLOOKUP(B832,'[5]Salaries 2019 WF'!$B$4:$AA$188,26,FALSE)</f>
        <v>1</v>
      </c>
      <c r="L832" s="49"/>
      <c r="O832" s="655" cm="1">
        <f t="array" ref="O832">IFERROR(INDEX([6]Salaries!$P$2:$P$311,MATCH(1,(A832=[6]Salaries!$M$2:$M$311)*(F832=[6]Salaries!$O$2:$O$311),0)),"")</f>
        <v>13246.96</v>
      </c>
    </row>
    <row r="833" spans="1:15" hidden="1" x14ac:dyDescent="0.25">
      <c r="A833" s="197" t="s">
        <v>559</v>
      </c>
      <c r="B833" s="197" t="s">
        <v>795</v>
      </c>
      <c r="C833" s="262">
        <v>1</v>
      </c>
      <c r="D833" s="197"/>
      <c r="E833" s="197" t="s">
        <v>1368</v>
      </c>
      <c r="F833" s="203">
        <v>1</v>
      </c>
      <c r="G833" s="662"/>
      <c r="H833" s="667" t="str" cm="1">
        <f t="array" ref="H833">IFERROR(INDEX([4]Comparison!$G$3:$G$312,MATCH(B833&amp;F833,[4]Comparison!$B$3:$B$312&amp;[4]Comparison!$E$3:$E$312,0)),"")</f>
        <v/>
      </c>
      <c r="I833" s="662">
        <f>G833*VLOOKUP(B833,'3.2 Prices and Deflators'!$B$3:$BL$196,58,FALSE)</f>
        <v>0</v>
      </c>
      <c r="J833" s="662">
        <f t="shared" si="41"/>
        <v>0</v>
      </c>
      <c r="K833" s="423">
        <f>VLOOKUP(B833,'[5]Salaries 2019 WF'!$B$4:$AA$188,26,FALSE)</f>
        <v>0</v>
      </c>
      <c r="L833" s="49"/>
      <c r="O833" s="655" t="str" cm="1">
        <f t="array" ref="O833">IFERROR(INDEX([6]Salaries!$P$2:$P$311,MATCH(1,(A833=[6]Salaries!$M$2:$M$311)*(F833=[6]Salaries!$O$2:$O$311),0)),"")</f>
        <v/>
      </c>
    </row>
    <row r="834" spans="1:15" hidden="1" x14ac:dyDescent="0.25">
      <c r="A834" s="197" t="s">
        <v>559</v>
      </c>
      <c r="B834" s="197" t="s">
        <v>795</v>
      </c>
      <c r="C834" s="262">
        <v>2</v>
      </c>
      <c r="D834" s="197"/>
      <c r="E834" s="197" t="s">
        <v>1369</v>
      </c>
      <c r="F834" s="203">
        <v>2</v>
      </c>
      <c r="G834" s="662"/>
      <c r="H834" s="667" t="str" cm="1">
        <f t="array" ref="H834">IFERROR(INDEX([4]Comparison!$G$3:$G$312,MATCH(B834&amp;F834,[4]Comparison!$B$3:$B$312&amp;[4]Comparison!$E$3:$E$312,0)),"")</f>
        <v/>
      </c>
      <c r="I834" s="662">
        <f>G834*VLOOKUP(B834,'3.2 Prices and Deflators'!$B$3:$BL$196,58,FALSE)</f>
        <v>0</v>
      </c>
      <c r="J834" s="662">
        <f t="shared" si="41"/>
        <v>0</v>
      </c>
      <c r="K834" s="423">
        <f>VLOOKUP(B834,'[5]Salaries 2019 WF'!$B$4:$AA$188,26,FALSE)</f>
        <v>0</v>
      </c>
      <c r="L834" s="49"/>
      <c r="O834" s="655" t="str" cm="1">
        <f t="array" ref="O834">IFERROR(INDEX([6]Salaries!$P$2:$P$311,MATCH(1,(A834=[6]Salaries!$M$2:$M$311)*(F834=[6]Salaries!$O$2:$O$311),0)),"")</f>
        <v/>
      </c>
    </row>
    <row r="835" spans="1:15" hidden="1" x14ac:dyDescent="0.25">
      <c r="A835" s="197" t="s">
        <v>559</v>
      </c>
      <c r="B835" s="197" t="s">
        <v>795</v>
      </c>
      <c r="C835" s="262">
        <v>3</v>
      </c>
      <c r="D835" s="197"/>
      <c r="E835" s="197" t="s">
        <v>1370</v>
      </c>
      <c r="F835" s="203">
        <v>3</v>
      </c>
      <c r="G835" s="662"/>
      <c r="H835" s="667" t="str" cm="1">
        <f t="array" ref="H835">IFERROR(INDEX([4]Comparison!$G$3:$G$312,MATCH(B835&amp;F835,[4]Comparison!$B$3:$B$312&amp;[4]Comparison!$E$3:$E$312,0)),"")</f>
        <v/>
      </c>
      <c r="I835" s="662">
        <f>G835*VLOOKUP(B835,'3.2 Prices and Deflators'!$B$3:$BL$196,58,FALSE)</f>
        <v>0</v>
      </c>
      <c r="J835" s="662">
        <f t="shared" ref="J835:J898" si="46">I835*12</f>
        <v>0</v>
      </c>
      <c r="K835" s="423">
        <f>VLOOKUP(B835,'[5]Salaries 2019 WF'!$B$4:$AA$188,26,FALSE)</f>
        <v>0</v>
      </c>
      <c r="L835" s="49"/>
      <c r="O835" s="655" t="str" cm="1">
        <f t="array" ref="O835">IFERROR(INDEX([6]Salaries!$P$2:$P$311,MATCH(1,(A835=[6]Salaries!$M$2:$M$311)*(F835=[6]Salaries!$O$2:$O$311),0)),"")</f>
        <v/>
      </c>
    </row>
    <row r="836" spans="1:15" hidden="1" x14ac:dyDescent="0.25">
      <c r="A836" s="197" t="s">
        <v>559</v>
      </c>
      <c r="B836" s="197" t="s">
        <v>795</v>
      </c>
      <c r="C836" s="262">
        <v>4</v>
      </c>
      <c r="D836" s="197"/>
      <c r="E836" s="197" t="s">
        <v>1087</v>
      </c>
      <c r="F836" s="203">
        <v>4</v>
      </c>
      <c r="G836" s="662"/>
      <c r="H836" s="667" t="str" cm="1">
        <f t="array" ref="H836">IFERROR(INDEX([4]Comparison!$G$3:$G$312,MATCH(B836&amp;F836,[4]Comparison!$B$3:$B$312&amp;[4]Comparison!$E$3:$E$312,0)),"")</f>
        <v/>
      </c>
      <c r="I836" s="662">
        <f>G836*VLOOKUP(B836,'3.2 Prices and Deflators'!$B$3:$BL$196,58,FALSE)</f>
        <v>0</v>
      </c>
      <c r="J836" s="662">
        <f t="shared" si="46"/>
        <v>0</v>
      </c>
      <c r="K836" s="423">
        <f>VLOOKUP(B836,'[5]Salaries 2019 WF'!$B$4:$AA$188,26,FALSE)</f>
        <v>0</v>
      </c>
      <c r="L836" s="49"/>
      <c r="O836" s="655" t="str" cm="1">
        <f t="array" ref="O836">IFERROR(INDEX([6]Salaries!$P$2:$P$311,MATCH(1,(A836=[6]Salaries!$M$2:$M$311)*(F836=[6]Salaries!$O$2:$O$311),0)),"")</f>
        <v/>
      </c>
    </row>
    <row r="837" spans="1:15" hidden="1" x14ac:dyDescent="0.25">
      <c r="A837" s="197" t="s">
        <v>559</v>
      </c>
      <c r="B837" s="197" t="s">
        <v>795</v>
      </c>
      <c r="C837" s="262">
        <v>5</v>
      </c>
      <c r="D837" s="197"/>
      <c r="E837" s="197" t="s">
        <v>1371</v>
      </c>
      <c r="F837" s="203">
        <v>5</v>
      </c>
      <c r="G837" s="662"/>
      <c r="H837" s="667" t="str" cm="1">
        <f t="array" ref="H837">IFERROR(INDEX([4]Comparison!$G$3:$G$312,MATCH(B837&amp;F837,[4]Comparison!$B$3:$B$312&amp;[4]Comparison!$E$3:$E$312,0)),"")</f>
        <v/>
      </c>
      <c r="I837" s="662">
        <f>G837*VLOOKUP(B837,'3.2 Prices and Deflators'!$B$3:$BL$196,58,FALSE)</f>
        <v>0</v>
      </c>
      <c r="J837" s="662">
        <f t="shared" si="46"/>
        <v>0</v>
      </c>
      <c r="K837" s="423">
        <f>VLOOKUP(B837,'[5]Salaries 2019 WF'!$B$4:$AA$188,26,FALSE)</f>
        <v>0</v>
      </c>
      <c r="L837" s="49"/>
      <c r="O837" s="655" t="str" cm="1">
        <f t="array" ref="O837">IFERROR(INDEX([6]Salaries!$P$2:$P$311,MATCH(1,(A837=[6]Salaries!$M$2:$M$311)*(F837=[6]Salaries!$O$2:$O$311),0)),"")</f>
        <v/>
      </c>
    </row>
    <row r="838" spans="1:15" hidden="1" x14ac:dyDescent="0.25">
      <c r="A838" s="197" t="s">
        <v>560</v>
      </c>
      <c r="B838" s="197" t="s">
        <v>796</v>
      </c>
      <c r="C838" s="262">
        <v>1</v>
      </c>
      <c r="D838" s="197"/>
      <c r="E838" s="197" t="s">
        <v>1368</v>
      </c>
      <c r="F838" s="203">
        <v>1</v>
      </c>
      <c r="G838" s="662"/>
      <c r="H838" s="667" t="str" cm="1">
        <f t="array" ref="H838">IFERROR(INDEX([4]Comparison!$G$3:$G$312,MATCH(B838&amp;F838,[4]Comparison!$B$3:$B$312&amp;[4]Comparison!$E$3:$E$312,0)),"")</f>
        <v/>
      </c>
      <c r="I838" s="662">
        <f>G838*VLOOKUP(B838,'3.2 Prices and Deflators'!$B$3:$BL$196,58,FALSE)</f>
        <v>0</v>
      </c>
      <c r="J838" s="662">
        <f t="shared" si="46"/>
        <v>0</v>
      </c>
      <c r="K838" s="423">
        <f>VLOOKUP(B838,'[5]Salaries 2019 WF'!$B$4:$AA$188,26,FALSE)</f>
        <v>0</v>
      </c>
      <c r="L838" s="49"/>
      <c r="O838" s="655" t="str" cm="1">
        <f t="array" ref="O838">IFERROR(INDEX([6]Salaries!$P$2:$P$311,MATCH(1,(A838=[6]Salaries!$M$2:$M$311)*(F838=[6]Salaries!$O$2:$O$311),0)),"")</f>
        <v/>
      </c>
    </row>
    <row r="839" spans="1:15" hidden="1" x14ac:dyDescent="0.25">
      <c r="A839" s="197" t="s">
        <v>560</v>
      </c>
      <c r="B839" s="197" t="s">
        <v>796</v>
      </c>
      <c r="C839" s="262">
        <v>2</v>
      </c>
      <c r="D839" s="197"/>
      <c r="E839" s="197" t="s">
        <v>1369</v>
      </c>
      <c r="F839" s="203">
        <v>2</v>
      </c>
      <c r="G839" s="662"/>
      <c r="H839" s="667" t="str" cm="1">
        <f t="array" ref="H839">IFERROR(INDEX([4]Comparison!$G$3:$G$312,MATCH(B839&amp;F839,[4]Comparison!$B$3:$B$312&amp;[4]Comparison!$E$3:$E$312,0)),"")</f>
        <v/>
      </c>
      <c r="I839" s="662">
        <f>G839*VLOOKUP(B839,'3.2 Prices and Deflators'!$B$3:$BL$196,58,FALSE)</f>
        <v>0</v>
      </c>
      <c r="J839" s="662">
        <f t="shared" si="46"/>
        <v>0</v>
      </c>
      <c r="K839" s="423">
        <f>VLOOKUP(B839,'[5]Salaries 2019 WF'!$B$4:$AA$188,26,FALSE)</f>
        <v>0</v>
      </c>
      <c r="L839" s="49"/>
      <c r="O839" s="655" t="str" cm="1">
        <f t="array" ref="O839">IFERROR(INDEX([6]Salaries!$P$2:$P$311,MATCH(1,(A839=[6]Salaries!$M$2:$M$311)*(F839=[6]Salaries!$O$2:$O$311),0)),"")</f>
        <v/>
      </c>
    </row>
    <row r="840" spans="1:15" hidden="1" x14ac:dyDescent="0.25">
      <c r="A840" s="197" t="s">
        <v>560</v>
      </c>
      <c r="B840" s="197" t="s">
        <v>796</v>
      </c>
      <c r="C840" s="262">
        <v>3</v>
      </c>
      <c r="D840" s="197"/>
      <c r="E840" s="197" t="s">
        <v>1370</v>
      </c>
      <c r="F840" s="203">
        <v>3</v>
      </c>
      <c r="G840" s="662"/>
      <c r="H840" s="667" t="str" cm="1">
        <f t="array" ref="H840">IFERROR(INDEX([4]Comparison!$G$3:$G$312,MATCH(B840&amp;F840,[4]Comparison!$B$3:$B$312&amp;[4]Comparison!$E$3:$E$312,0)),"")</f>
        <v/>
      </c>
      <c r="I840" s="662">
        <f>G840*VLOOKUP(B840,'3.2 Prices and Deflators'!$B$3:$BL$196,58,FALSE)</f>
        <v>0</v>
      </c>
      <c r="J840" s="662">
        <f t="shared" si="46"/>
        <v>0</v>
      </c>
      <c r="K840" s="423">
        <f>VLOOKUP(B840,'[5]Salaries 2019 WF'!$B$4:$AA$188,26,FALSE)</f>
        <v>0</v>
      </c>
      <c r="L840" s="49"/>
      <c r="O840" s="655" t="str" cm="1">
        <f t="array" ref="O840">IFERROR(INDEX([6]Salaries!$P$2:$P$311,MATCH(1,(A840=[6]Salaries!$M$2:$M$311)*(F840=[6]Salaries!$O$2:$O$311),0)),"")</f>
        <v/>
      </c>
    </row>
    <row r="841" spans="1:15" hidden="1" x14ac:dyDescent="0.25">
      <c r="A841" s="197" t="s">
        <v>560</v>
      </c>
      <c r="B841" s="197" t="s">
        <v>796</v>
      </c>
      <c r="C841" s="262">
        <v>4</v>
      </c>
      <c r="D841" s="197"/>
      <c r="E841" s="197" t="s">
        <v>1087</v>
      </c>
      <c r="F841" s="203">
        <v>4</v>
      </c>
      <c r="G841" s="662"/>
      <c r="H841" s="667" t="str" cm="1">
        <f t="array" ref="H841">IFERROR(INDEX([4]Comparison!$G$3:$G$312,MATCH(B841&amp;F841,[4]Comparison!$B$3:$B$312&amp;[4]Comparison!$E$3:$E$312,0)),"")</f>
        <v/>
      </c>
      <c r="I841" s="662">
        <f>G841*VLOOKUP(B841,'3.2 Prices and Deflators'!$B$3:$BL$196,58,FALSE)</f>
        <v>0</v>
      </c>
      <c r="J841" s="662">
        <f t="shared" si="46"/>
        <v>0</v>
      </c>
      <c r="K841" s="423">
        <f>VLOOKUP(B841,'[5]Salaries 2019 WF'!$B$4:$AA$188,26,FALSE)</f>
        <v>0</v>
      </c>
      <c r="L841" s="49"/>
      <c r="O841" s="655" t="str" cm="1">
        <f t="array" ref="O841">IFERROR(INDEX([6]Salaries!$P$2:$P$311,MATCH(1,(A841=[6]Salaries!$M$2:$M$311)*(F841=[6]Salaries!$O$2:$O$311),0)),"")</f>
        <v/>
      </c>
    </row>
    <row r="842" spans="1:15" hidden="1" x14ac:dyDescent="0.25">
      <c r="A842" s="197" t="s">
        <v>560</v>
      </c>
      <c r="B842" s="197" t="s">
        <v>796</v>
      </c>
      <c r="C842" s="262">
        <v>5</v>
      </c>
      <c r="D842" s="197"/>
      <c r="E842" s="197" t="s">
        <v>1371</v>
      </c>
      <c r="F842" s="203">
        <v>5</v>
      </c>
      <c r="G842" s="662"/>
      <c r="H842" s="667" t="str" cm="1">
        <f t="array" ref="H842">IFERROR(INDEX([4]Comparison!$G$3:$G$312,MATCH(B842&amp;F842,[4]Comparison!$B$3:$B$312&amp;[4]Comparison!$E$3:$E$312,0)),"")</f>
        <v/>
      </c>
      <c r="I842" s="662">
        <f>G842*VLOOKUP(B842,'3.2 Prices and Deflators'!$B$3:$BL$196,58,FALSE)</f>
        <v>0</v>
      </c>
      <c r="J842" s="662">
        <f t="shared" si="46"/>
        <v>0</v>
      </c>
      <c r="K842" s="423">
        <f>VLOOKUP(B842,'[5]Salaries 2019 WF'!$B$4:$AA$188,26,FALSE)</f>
        <v>0</v>
      </c>
      <c r="L842" s="49"/>
      <c r="O842" s="655" t="str" cm="1">
        <f t="array" ref="O842">IFERROR(INDEX([6]Salaries!$P$2:$P$311,MATCH(1,(A842=[6]Salaries!$M$2:$M$311)*(F842=[6]Salaries!$O$2:$O$311),0)),"")</f>
        <v/>
      </c>
    </row>
    <row r="843" spans="1:15" hidden="1" x14ac:dyDescent="0.25">
      <c r="A843" s="197" t="s">
        <v>561</v>
      </c>
      <c r="B843" s="197" t="s">
        <v>797</v>
      </c>
      <c r="C843" s="262">
        <v>1</v>
      </c>
      <c r="D843" s="197"/>
      <c r="E843" s="197" t="s">
        <v>1368</v>
      </c>
      <c r="F843" s="203">
        <v>1</v>
      </c>
      <c r="G843" s="662"/>
      <c r="H843" s="667" t="str" cm="1">
        <f t="array" ref="H843">IFERROR(INDEX([4]Comparison!$G$3:$G$312,MATCH(B843&amp;F843,[4]Comparison!$B$3:$B$312&amp;[4]Comparison!$E$3:$E$312,0)),"")</f>
        <v/>
      </c>
      <c r="I843" s="662">
        <f>G843*VLOOKUP(B843,'3.2 Prices and Deflators'!$B$3:$BL$196,58,FALSE)</f>
        <v>0</v>
      </c>
      <c r="J843" s="662">
        <f t="shared" si="46"/>
        <v>0</v>
      </c>
      <c r="K843" s="423">
        <f>VLOOKUP(B843,'[5]Salaries 2019 WF'!$B$4:$AA$188,26,FALSE)</f>
        <v>0</v>
      </c>
      <c r="L843" s="49"/>
      <c r="O843" s="655" t="str" cm="1">
        <f t="array" ref="O843">IFERROR(INDEX([6]Salaries!$P$2:$P$311,MATCH(1,(A843=[6]Salaries!$M$2:$M$311)*(F843=[6]Salaries!$O$2:$O$311),0)),"")</f>
        <v/>
      </c>
    </row>
    <row r="844" spans="1:15" hidden="1" x14ac:dyDescent="0.25">
      <c r="A844" s="197" t="s">
        <v>561</v>
      </c>
      <c r="B844" s="197" t="s">
        <v>797</v>
      </c>
      <c r="C844" s="262">
        <v>2</v>
      </c>
      <c r="D844" s="197"/>
      <c r="E844" s="197" t="s">
        <v>1369</v>
      </c>
      <c r="F844" s="203">
        <v>2</v>
      </c>
      <c r="G844" s="662"/>
      <c r="H844" s="667" t="str" cm="1">
        <f t="array" ref="H844">IFERROR(INDEX([4]Comparison!$G$3:$G$312,MATCH(B844&amp;F844,[4]Comparison!$B$3:$B$312&amp;[4]Comparison!$E$3:$E$312,0)),"")</f>
        <v/>
      </c>
      <c r="I844" s="662">
        <f>G844*VLOOKUP(B844,'3.2 Prices and Deflators'!$B$3:$BL$196,58,FALSE)</f>
        <v>0</v>
      </c>
      <c r="J844" s="662">
        <f t="shared" si="46"/>
        <v>0</v>
      </c>
      <c r="K844" s="423">
        <f>VLOOKUP(B844,'[5]Salaries 2019 WF'!$B$4:$AA$188,26,FALSE)</f>
        <v>0</v>
      </c>
      <c r="L844" s="49"/>
      <c r="O844" s="655" t="str" cm="1">
        <f t="array" ref="O844">IFERROR(INDEX([6]Salaries!$P$2:$P$311,MATCH(1,(A844=[6]Salaries!$M$2:$M$311)*(F844=[6]Salaries!$O$2:$O$311),0)),"")</f>
        <v/>
      </c>
    </row>
    <row r="845" spans="1:15" hidden="1" x14ac:dyDescent="0.25">
      <c r="A845" s="197" t="s">
        <v>561</v>
      </c>
      <c r="B845" s="197" t="s">
        <v>797</v>
      </c>
      <c r="C845" s="262">
        <v>3</v>
      </c>
      <c r="D845" s="197"/>
      <c r="E845" s="197" t="s">
        <v>1370</v>
      </c>
      <c r="F845" s="203">
        <v>3</v>
      </c>
      <c r="G845" s="662"/>
      <c r="H845" s="667" t="str" cm="1">
        <f t="array" ref="H845">IFERROR(INDEX([4]Comparison!$G$3:$G$312,MATCH(B845&amp;F845,[4]Comparison!$B$3:$B$312&amp;[4]Comparison!$E$3:$E$312,0)),"")</f>
        <v/>
      </c>
      <c r="I845" s="662">
        <f>G845*VLOOKUP(B845,'3.2 Prices and Deflators'!$B$3:$BL$196,58,FALSE)</f>
        <v>0</v>
      </c>
      <c r="J845" s="662">
        <f t="shared" si="46"/>
        <v>0</v>
      </c>
      <c r="K845" s="423">
        <f>VLOOKUP(B845,'[5]Salaries 2019 WF'!$B$4:$AA$188,26,FALSE)</f>
        <v>0</v>
      </c>
      <c r="L845" s="49"/>
      <c r="O845" s="655" t="str" cm="1">
        <f t="array" ref="O845">IFERROR(INDEX([6]Salaries!$P$2:$P$311,MATCH(1,(A845=[6]Salaries!$M$2:$M$311)*(F845=[6]Salaries!$O$2:$O$311),0)),"")</f>
        <v/>
      </c>
    </row>
    <row r="846" spans="1:15" hidden="1" x14ac:dyDescent="0.25">
      <c r="A846" s="197" t="s">
        <v>561</v>
      </c>
      <c r="B846" s="197" t="s">
        <v>797</v>
      </c>
      <c r="C846" s="262">
        <v>4</v>
      </c>
      <c r="D846" s="197"/>
      <c r="E846" s="197" t="s">
        <v>1087</v>
      </c>
      <c r="F846" s="203">
        <v>4</v>
      </c>
      <c r="G846" s="662"/>
      <c r="H846" s="667" t="str" cm="1">
        <f t="array" ref="H846">IFERROR(INDEX([4]Comparison!$G$3:$G$312,MATCH(B846&amp;F846,[4]Comparison!$B$3:$B$312&amp;[4]Comparison!$E$3:$E$312,0)),"")</f>
        <v/>
      </c>
      <c r="I846" s="662">
        <f>G846*VLOOKUP(B846,'3.2 Prices and Deflators'!$B$3:$BL$196,58,FALSE)</f>
        <v>0</v>
      </c>
      <c r="J846" s="662">
        <f t="shared" si="46"/>
        <v>0</v>
      </c>
      <c r="K846" s="423">
        <f>VLOOKUP(B846,'[5]Salaries 2019 WF'!$B$4:$AA$188,26,FALSE)</f>
        <v>0</v>
      </c>
      <c r="L846" s="49"/>
      <c r="O846" s="655" t="str" cm="1">
        <f t="array" ref="O846">IFERROR(INDEX([6]Salaries!$P$2:$P$311,MATCH(1,(A846=[6]Salaries!$M$2:$M$311)*(F846=[6]Salaries!$O$2:$O$311),0)),"")</f>
        <v/>
      </c>
    </row>
    <row r="847" spans="1:15" hidden="1" x14ac:dyDescent="0.25">
      <c r="A847" s="197" t="s">
        <v>561</v>
      </c>
      <c r="B847" s="197" t="s">
        <v>797</v>
      </c>
      <c r="C847" s="262">
        <v>5</v>
      </c>
      <c r="D847" s="197"/>
      <c r="E847" s="197" t="s">
        <v>1371</v>
      </c>
      <c r="F847" s="203">
        <v>5</v>
      </c>
      <c r="G847" s="662"/>
      <c r="H847" s="667" t="str" cm="1">
        <f t="array" ref="H847">IFERROR(INDEX([4]Comparison!$G$3:$G$312,MATCH(B847&amp;F847,[4]Comparison!$B$3:$B$312&amp;[4]Comparison!$E$3:$E$312,0)),"")</f>
        <v/>
      </c>
      <c r="I847" s="662">
        <f>G847*VLOOKUP(B847,'3.2 Prices and Deflators'!$B$3:$BL$196,58,FALSE)</f>
        <v>0</v>
      </c>
      <c r="J847" s="662">
        <f t="shared" si="46"/>
        <v>0</v>
      </c>
      <c r="K847" s="423">
        <f>VLOOKUP(B847,'[5]Salaries 2019 WF'!$B$4:$AA$188,26,FALSE)</f>
        <v>0</v>
      </c>
      <c r="L847" s="49"/>
      <c r="O847" s="655" t="str" cm="1">
        <f t="array" ref="O847">IFERROR(INDEX([6]Salaries!$P$2:$P$311,MATCH(1,(A847=[6]Salaries!$M$2:$M$311)*(F847=[6]Salaries!$O$2:$O$311),0)),"")</f>
        <v/>
      </c>
    </row>
    <row r="848" spans="1:15" x14ac:dyDescent="0.25">
      <c r="A848" s="197" t="s">
        <v>562</v>
      </c>
      <c r="B848" s="197" t="s">
        <v>798</v>
      </c>
      <c r="C848" s="262">
        <v>1</v>
      </c>
      <c r="D848" s="197"/>
      <c r="E848" s="197" t="s">
        <v>1368</v>
      </c>
      <c r="F848" s="203">
        <v>1</v>
      </c>
      <c r="G848" s="662">
        <f t="shared" ref="G848:G852" si="47">H848/12</f>
        <v>898.73</v>
      </c>
      <c r="H848" s="667" cm="1">
        <f t="array" ref="H848">IFERROR(INDEX([4]Comparison!$G$3:$G$312,MATCH(B848&amp;F848,[4]Comparison!$B$3:$B$312&amp;[4]Comparison!$E$3:$E$312,0)),"")</f>
        <v>10784.76</v>
      </c>
      <c r="I848" s="662">
        <f>G848*VLOOKUP(B848,'3.2 Prices and Deflators'!$B$3:$BL$196,58,FALSE)</f>
        <v>2647.2228924128258</v>
      </c>
      <c r="J848" s="662">
        <f t="shared" si="46"/>
        <v>31766.674708953909</v>
      </c>
      <c r="K848" s="423">
        <f>VLOOKUP(B848,'[5]Salaries 2019 WF'!$B$4:$AA$188,26,FALSE)</f>
        <v>1</v>
      </c>
      <c r="L848" s="49"/>
      <c r="O848" s="655" cm="1">
        <f t="array" ref="O848">IFERROR(INDEX([6]Salaries!$P$2:$P$311,MATCH(1,(A848=[6]Salaries!$M$2:$M$311)*(F848=[6]Salaries!$O$2:$O$311),0)),"")</f>
        <v>10784.76</v>
      </c>
    </row>
    <row r="849" spans="1:15" x14ac:dyDescent="0.25">
      <c r="A849" s="197" t="s">
        <v>562</v>
      </c>
      <c r="B849" s="197" t="s">
        <v>798</v>
      </c>
      <c r="C849" s="262">
        <v>2</v>
      </c>
      <c r="D849" s="197"/>
      <c r="E849" s="197" t="s">
        <v>1369</v>
      </c>
      <c r="F849" s="203">
        <v>2</v>
      </c>
      <c r="G849" s="662">
        <f t="shared" si="47"/>
        <v>1171.9008333333334</v>
      </c>
      <c r="H849" s="667" cm="1">
        <f t="array" ref="H849">IFERROR(INDEX([4]Comparison!$G$3:$G$312,MATCH(B849&amp;F849,[4]Comparison!$B$3:$B$312&amp;[4]Comparison!$E$3:$E$312,0)),"")</f>
        <v>14062.81</v>
      </c>
      <c r="I849" s="662">
        <f>G849*VLOOKUP(B849,'3.2 Prices and Deflators'!$B$3:$BL$196,58,FALSE)</f>
        <v>3451.8517392739391</v>
      </c>
      <c r="J849" s="662">
        <f t="shared" si="46"/>
        <v>41422.220871287267</v>
      </c>
      <c r="K849" s="423">
        <f>VLOOKUP(B849,'[5]Salaries 2019 WF'!$B$4:$AA$188,26,FALSE)</f>
        <v>1</v>
      </c>
      <c r="L849" s="49"/>
      <c r="O849" s="655" cm="1">
        <f t="array" ref="O849">IFERROR(INDEX([6]Salaries!$P$2:$P$311,MATCH(1,(A849=[6]Salaries!$M$2:$M$311)*(F849=[6]Salaries!$O$2:$O$311),0)),"")</f>
        <v>14062.81</v>
      </c>
    </row>
    <row r="850" spans="1:15" x14ac:dyDescent="0.25">
      <c r="A850" s="197" t="s">
        <v>562</v>
      </c>
      <c r="B850" s="197" t="s">
        <v>798</v>
      </c>
      <c r="C850" s="262">
        <v>3</v>
      </c>
      <c r="D850" s="197"/>
      <c r="E850" s="197" t="s">
        <v>1370</v>
      </c>
      <c r="F850" s="203">
        <v>3</v>
      </c>
      <c r="G850" s="662">
        <f t="shared" si="47"/>
        <v>1547.17</v>
      </c>
      <c r="H850" s="667" cm="1">
        <f t="array" ref="H850">IFERROR(INDEX([4]Comparison!$G$3:$G$312,MATCH(B850&amp;F850,[4]Comparison!$B$3:$B$312&amp;[4]Comparison!$E$3:$E$312,0)),"")</f>
        <v>18566.04</v>
      </c>
      <c r="I850" s="662">
        <f>G850*VLOOKUP(B850,'3.2 Prices and Deflators'!$B$3:$BL$196,58,FALSE)</f>
        <v>4557.2127807621328</v>
      </c>
      <c r="J850" s="662">
        <f t="shared" si="46"/>
        <v>54686.553369145593</v>
      </c>
      <c r="K850" s="423">
        <f>VLOOKUP(B850,'[5]Salaries 2019 WF'!$B$4:$AA$188,26,FALSE)</f>
        <v>1</v>
      </c>
      <c r="L850" s="49"/>
      <c r="O850" s="655" cm="1">
        <f t="array" ref="O850">IFERROR(INDEX([6]Salaries!$P$2:$P$311,MATCH(1,(A850=[6]Salaries!$M$2:$M$311)*(F850=[6]Salaries!$O$2:$O$311),0)),"")</f>
        <v>18566.04</v>
      </c>
    </row>
    <row r="851" spans="1:15" x14ac:dyDescent="0.25">
      <c r="A851" s="197" t="s">
        <v>562</v>
      </c>
      <c r="B851" s="197" t="s">
        <v>798</v>
      </c>
      <c r="C851" s="262">
        <v>4</v>
      </c>
      <c r="D851" s="197"/>
      <c r="E851" s="197" t="s">
        <v>1087</v>
      </c>
      <c r="F851" s="203">
        <v>4</v>
      </c>
      <c r="G851" s="662">
        <f t="shared" si="47"/>
        <v>2505.0966666666668</v>
      </c>
      <c r="H851" s="667" cm="1">
        <f t="array" ref="H851">IFERROR(INDEX([4]Comparison!$G$3:$G$312,MATCH(B851&amp;F851,[4]Comparison!$B$3:$B$312&amp;[4]Comparison!$E$3:$E$312,0)),"")</f>
        <v>30061.16</v>
      </c>
      <c r="I851" s="662">
        <f>G851*VLOOKUP(B851,'3.2 Prices and Deflators'!$B$3:$BL$196,58,FALSE)</f>
        <v>7378.8003557320462</v>
      </c>
      <c r="J851" s="662">
        <f t="shared" si="46"/>
        <v>88545.604268784547</v>
      </c>
      <c r="K851" s="423">
        <f>VLOOKUP(B851,'[5]Salaries 2019 WF'!$B$4:$AA$188,26,FALSE)</f>
        <v>1</v>
      </c>
      <c r="L851" s="49"/>
      <c r="O851" s="655" cm="1">
        <f t="array" ref="O851">IFERROR(INDEX([6]Salaries!$P$2:$P$311,MATCH(1,(A851=[6]Salaries!$M$2:$M$311)*(F851=[6]Salaries!$O$2:$O$311),0)),"")</f>
        <v>30061.16</v>
      </c>
    </row>
    <row r="852" spans="1:15" x14ac:dyDescent="0.25">
      <c r="A852" s="197" t="s">
        <v>562</v>
      </c>
      <c r="B852" s="197" t="s">
        <v>798</v>
      </c>
      <c r="C852" s="262">
        <v>5</v>
      </c>
      <c r="D852" s="197"/>
      <c r="E852" s="197" t="s">
        <v>1371</v>
      </c>
      <c r="F852" s="203">
        <v>5</v>
      </c>
      <c r="G852" s="662">
        <f t="shared" si="47"/>
        <v>3760.4074999999998</v>
      </c>
      <c r="H852" s="667" cm="1">
        <f t="array" ref="H852">IFERROR(INDEX([4]Comparison!$G$3:$G$312,MATCH(B852&amp;F852,[4]Comparison!$B$3:$B$312&amp;[4]Comparison!$E$3:$E$312,0)),"")</f>
        <v>45124.89</v>
      </c>
      <c r="I852" s="662">
        <f>G852*VLOOKUP(B852,'3.2 Prices and Deflators'!$B$3:$BL$196,58,FALSE)</f>
        <v>11076.337519389452</v>
      </c>
      <c r="J852" s="662">
        <f t="shared" si="46"/>
        <v>132916.05023267341</v>
      </c>
      <c r="K852" s="423">
        <f>VLOOKUP(B852,'[5]Salaries 2019 WF'!$B$4:$AA$188,26,FALSE)</f>
        <v>1</v>
      </c>
      <c r="L852" s="49"/>
      <c r="O852" s="655" cm="1">
        <f t="array" ref="O852">IFERROR(INDEX([6]Salaries!$P$2:$P$311,MATCH(1,(A852=[6]Salaries!$M$2:$M$311)*(F852=[6]Salaries!$O$2:$O$311),0)),"")</f>
        <v>45124.89</v>
      </c>
    </row>
    <row r="853" spans="1:15" hidden="1" x14ac:dyDescent="0.25">
      <c r="A853" s="197" t="s">
        <v>563</v>
      </c>
      <c r="B853" s="197" t="s">
        <v>799</v>
      </c>
      <c r="C853" s="262">
        <v>1</v>
      </c>
      <c r="D853" s="197"/>
      <c r="E853" s="197" t="s">
        <v>1368</v>
      </c>
      <c r="F853" s="203">
        <v>1</v>
      </c>
      <c r="G853" s="662"/>
      <c r="H853" s="667" t="str" cm="1">
        <f t="array" ref="H853">IFERROR(INDEX([4]Comparison!$G$3:$G$312,MATCH(B853&amp;F853,[4]Comparison!$B$3:$B$312&amp;[4]Comparison!$E$3:$E$312,0)),"")</f>
        <v/>
      </c>
      <c r="I853" s="662">
        <f>G853*VLOOKUP(B853,'3.2 Prices and Deflators'!$B$3:$BL$196,58,FALSE)</f>
        <v>0</v>
      </c>
      <c r="J853" s="662">
        <f t="shared" si="46"/>
        <v>0</v>
      </c>
      <c r="K853" s="423">
        <f>VLOOKUP(B853,'[5]Salaries 2019 WF'!$B$4:$AA$188,26,FALSE)</f>
        <v>0</v>
      </c>
      <c r="L853" s="49"/>
      <c r="O853" s="655" t="str" cm="1">
        <f t="array" ref="O853">IFERROR(INDEX([6]Salaries!$P$2:$P$311,MATCH(1,(A853=[6]Salaries!$M$2:$M$311)*(F853=[6]Salaries!$O$2:$O$311),0)),"")</f>
        <v/>
      </c>
    </row>
    <row r="854" spans="1:15" hidden="1" x14ac:dyDescent="0.25">
      <c r="A854" s="197" t="s">
        <v>563</v>
      </c>
      <c r="B854" s="197" t="s">
        <v>799</v>
      </c>
      <c r="C854" s="262">
        <v>2</v>
      </c>
      <c r="D854" s="197"/>
      <c r="E854" s="197" t="s">
        <v>1369</v>
      </c>
      <c r="F854" s="203">
        <v>2</v>
      </c>
      <c r="G854" s="662"/>
      <c r="H854" s="667" t="str" cm="1">
        <f t="array" ref="H854">IFERROR(INDEX([4]Comparison!$G$3:$G$312,MATCH(B854&amp;F854,[4]Comparison!$B$3:$B$312&amp;[4]Comparison!$E$3:$E$312,0)),"")</f>
        <v/>
      </c>
      <c r="I854" s="662">
        <f>G854*VLOOKUP(B854,'3.2 Prices and Deflators'!$B$3:$BL$196,58,FALSE)</f>
        <v>0</v>
      </c>
      <c r="J854" s="662">
        <f t="shared" si="46"/>
        <v>0</v>
      </c>
      <c r="K854" s="423">
        <f>VLOOKUP(B854,'[5]Salaries 2019 WF'!$B$4:$AA$188,26,FALSE)</f>
        <v>0</v>
      </c>
      <c r="L854" s="49"/>
      <c r="O854" s="655" t="str" cm="1">
        <f t="array" ref="O854">IFERROR(INDEX([6]Salaries!$P$2:$P$311,MATCH(1,(A854=[6]Salaries!$M$2:$M$311)*(F854=[6]Salaries!$O$2:$O$311),0)),"")</f>
        <v/>
      </c>
    </row>
    <row r="855" spans="1:15" hidden="1" x14ac:dyDescent="0.25">
      <c r="A855" s="197" t="s">
        <v>563</v>
      </c>
      <c r="B855" s="197" t="s">
        <v>799</v>
      </c>
      <c r="C855" s="262">
        <v>3</v>
      </c>
      <c r="D855" s="197"/>
      <c r="E855" s="197" t="s">
        <v>1370</v>
      </c>
      <c r="F855" s="203">
        <v>3</v>
      </c>
      <c r="G855" s="662"/>
      <c r="H855" s="667" t="str" cm="1">
        <f t="array" ref="H855">IFERROR(INDEX([4]Comparison!$G$3:$G$312,MATCH(B855&amp;F855,[4]Comparison!$B$3:$B$312&amp;[4]Comparison!$E$3:$E$312,0)),"")</f>
        <v/>
      </c>
      <c r="I855" s="662">
        <f>G855*VLOOKUP(B855,'3.2 Prices and Deflators'!$B$3:$BL$196,58,FALSE)</f>
        <v>0</v>
      </c>
      <c r="J855" s="662">
        <f t="shared" si="46"/>
        <v>0</v>
      </c>
      <c r="K855" s="423">
        <f>VLOOKUP(B855,'[5]Salaries 2019 WF'!$B$4:$AA$188,26,FALSE)</f>
        <v>0</v>
      </c>
      <c r="L855" s="49"/>
      <c r="O855" s="655" t="str" cm="1">
        <f t="array" ref="O855">IFERROR(INDEX([6]Salaries!$P$2:$P$311,MATCH(1,(A855=[6]Salaries!$M$2:$M$311)*(F855=[6]Salaries!$O$2:$O$311),0)),"")</f>
        <v/>
      </c>
    </row>
    <row r="856" spans="1:15" hidden="1" x14ac:dyDescent="0.25">
      <c r="A856" s="197" t="s">
        <v>563</v>
      </c>
      <c r="B856" s="197" t="s">
        <v>799</v>
      </c>
      <c r="C856" s="262">
        <v>4</v>
      </c>
      <c r="D856" s="197"/>
      <c r="E856" s="197" t="s">
        <v>1087</v>
      </c>
      <c r="F856" s="203">
        <v>4</v>
      </c>
      <c r="G856" s="662"/>
      <c r="H856" s="667" t="str" cm="1">
        <f t="array" ref="H856">IFERROR(INDEX([4]Comparison!$G$3:$G$312,MATCH(B856&amp;F856,[4]Comparison!$B$3:$B$312&amp;[4]Comparison!$E$3:$E$312,0)),"")</f>
        <v/>
      </c>
      <c r="I856" s="662">
        <f>G856*VLOOKUP(B856,'3.2 Prices and Deflators'!$B$3:$BL$196,58,FALSE)</f>
        <v>0</v>
      </c>
      <c r="J856" s="662">
        <f t="shared" si="46"/>
        <v>0</v>
      </c>
      <c r="K856" s="423">
        <f>VLOOKUP(B856,'[5]Salaries 2019 WF'!$B$4:$AA$188,26,FALSE)</f>
        <v>0</v>
      </c>
      <c r="L856" s="49"/>
      <c r="O856" s="655" t="str" cm="1">
        <f t="array" ref="O856">IFERROR(INDEX([6]Salaries!$P$2:$P$311,MATCH(1,(A856=[6]Salaries!$M$2:$M$311)*(F856=[6]Salaries!$O$2:$O$311),0)),"")</f>
        <v/>
      </c>
    </row>
    <row r="857" spans="1:15" hidden="1" x14ac:dyDescent="0.25">
      <c r="A857" s="197" t="s">
        <v>563</v>
      </c>
      <c r="B857" s="197" t="s">
        <v>799</v>
      </c>
      <c r="C857" s="262">
        <v>5</v>
      </c>
      <c r="D857" s="197"/>
      <c r="E857" s="197" t="s">
        <v>1371</v>
      </c>
      <c r="F857" s="203">
        <v>5</v>
      </c>
      <c r="G857" s="662"/>
      <c r="H857" s="667" t="str" cm="1">
        <f t="array" ref="H857">IFERROR(INDEX([4]Comparison!$G$3:$G$312,MATCH(B857&amp;F857,[4]Comparison!$B$3:$B$312&amp;[4]Comparison!$E$3:$E$312,0)),"")</f>
        <v/>
      </c>
      <c r="I857" s="662">
        <f>G857*VLOOKUP(B857,'3.2 Prices and Deflators'!$B$3:$BL$196,58,FALSE)</f>
        <v>0</v>
      </c>
      <c r="J857" s="662">
        <f t="shared" si="46"/>
        <v>0</v>
      </c>
      <c r="K857" s="423">
        <f>VLOOKUP(B857,'[5]Salaries 2019 WF'!$B$4:$AA$188,26,FALSE)</f>
        <v>0</v>
      </c>
      <c r="L857" s="49"/>
      <c r="O857" s="655" t="str" cm="1">
        <f t="array" ref="O857">IFERROR(INDEX([6]Salaries!$P$2:$P$311,MATCH(1,(A857=[6]Salaries!$M$2:$M$311)*(F857=[6]Salaries!$O$2:$O$311),0)),"")</f>
        <v/>
      </c>
    </row>
    <row r="858" spans="1:15" hidden="1" x14ac:dyDescent="0.25">
      <c r="A858" s="197" t="s">
        <v>564</v>
      </c>
      <c r="B858" s="197" t="s">
        <v>800</v>
      </c>
      <c r="C858" s="262">
        <v>1</v>
      </c>
      <c r="D858" s="197"/>
      <c r="E858" s="197" t="s">
        <v>1368</v>
      </c>
      <c r="F858" s="203">
        <v>1</v>
      </c>
      <c r="G858" s="662"/>
      <c r="H858" s="667" t="str" cm="1">
        <f t="array" ref="H858">IFERROR(INDEX([4]Comparison!$G$3:$G$312,MATCH(B858&amp;F858,[4]Comparison!$B$3:$B$312&amp;[4]Comparison!$E$3:$E$312,0)),"")</f>
        <v/>
      </c>
      <c r="I858" s="662">
        <f>G858*VLOOKUP(B858,'3.2 Prices and Deflators'!$B$3:$BL$196,58,FALSE)</f>
        <v>0</v>
      </c>
      <c r="J858" s="662">
        <f t="shared" si="46"/>
        <v>0</v>
      </c>
      <c r="K858" s="423">
        <f>VLOOKUP(B858,'[5]Salaries 2019 WF'!$B$4:$AA$188,26,FALSE)</f>
        <v>0</v>
      </c>
      <c r="L858" s="49"/>
      <c r="O858" s="655" t="str" cm="1">
        <f t="array" ref="O858">IFERROR(INDEX([6]Salaries!$P$2:$P$311,MATCH(1,(A858=[6]Salaries!$M$2:$M$311)*(F858=[6]Salaries!$O$2:$O$311),0)),"")</f>
        <v/>
      </c>
    </row>
    <row r="859" spans="1:15" hidden="1" x14ac:dyDescent="0.25">
      <c r="A859" s="197" t="s">
        <v>564</v>
      </c>
      <c r="B859" s="197" t="s">
        <v>800</v>
      </c>
      <c r="C859" s="262">
        <v>2</v>
      </c>
      <c r="D859" s="197"/>
      <c r="E859" s="197" t="s">
        <v>1369</v>
      </c>
      <c r="F859" s="203">
        <v>2</v>
      </c>
      <c r="G859" s="662"/>
      <c r="H859" s="667" t="str" cm="1">
        <f t="array" ref="H859">IFERROR(INDEX([4]Comparison!$G$3:$G$312,MATCH(B859&amp;F859,[4]Comparison!$B$3:$B$312&amp;[4]Comparison!$E$3:$E$312,0)),"")</f>
        <v/>
      </c>
      <c r="I859" s="662">
        <f>G859*VLOOKUP(B859,'3.2 Prices and Deflators'!$B$3:$BL$196,58,FALSE)</f>
        <v>0</v>
      </c>
      <c r="J859" s="662">
        <f t="shared" si="46"/>
        <v>0</v>
      </c>
      <c r="K859" s="423">
        <f>VLOOKUP(B859,'[5]Salaries 2019 WF'!$B$4:$AA$188,26,FALSE)</f>
        <v>0</v>
      </c>
      <c r="L859" s="49"/>
      <c r="O859" s="655" t="str" cm="1">
        <f t="array" ref="O859">IFERROR(INDEX([6]Salaries!$P$2:$P$311,MATCH(1,(A859=[6]Salaries!$M$2:$M$311)*(F859=[6]Salaries!$O$2:$O$311),0)),"")</f>
        <v/>
      </c>
    </row>
    <row r="860" spans="1:15" hidden="1" x14ac:dyDescent="0.25">
      <c r="A860" s="197" t="s">
        <v>564</v>
      </c>
      <c r="B860" s="197" t="s">
        <v>800</v>
      </c>
      <c r="C860" s="262">
        <v>3</v>
      </c>
      <c r="D860" s="197"/>
      <c r="E860" s="197" t="s">
        <v>1370</v>
      </c>
      <c r="F860" s="203">
        <v>3</v>
      </c>
      <c r="G860" s="662"/>
      <c r="H860" s="667" t="str" cm="1">
        <f t="array" ref="H860">IFERROR(INDEX([4]Comparison!$G$3:$G$312,MATCH(B860&amp;F860,[4]Comparison!$B$3:$B$312&amp;[4]Comparison!$E$3:$E$312,0)),"")</f>
        <v/>
      </c>
      <c r="I860" s="662">
        <f>G860*VLOOKUP(B860,'3.2 Prices and Deflators'!$B$3:$BL$196,58,FALSE)</f>
        <v>0</v>
      </c>
      <c r="J860" s="662">
        <f t="shared" si="46"/>
        <v>0</v>
      </c>
      <c r="K860" s="423">
        <f>VLOOKUP(B860,'[5]Salaries 2019 WF'!$B$4:$AA$188,26,FALSE)</f>
        <v>0</v>
      </c>
      <c r="L860" s="49"/>
      <c r="O860" s="655" t="str" cm="1">
        <f t="array" ref="O860">IFERROR(INDEX([6]Salaries!$P$2:$P$311,MATCH(1,(A860=[6]Salaries!$M$2:$M$311)*(F860=[6]Salaries!$O$2:$O$311),0)),"")</f>
        <v/>
      </c>
    </row>
    <row r="861" spans="1:15" hidden="1" x14ac:dyDescent="0.25">
      <c r="A861" s="197" t="s">
        <v>564</v>
      </c>
      <c r="B861" s="197" t="s">
        <v>800</v>
      </c>
      <c r="C861" s="262">
        <v>4</v>
      </c>
      <c r="D861" s="197"/>
      <c r="E861" s="197" t="s">
        <v>1087</v>
      </c>
      <c r="F861" s="203">
        <v>4</v>
      </c>
      <c r="G861" s="662"/>
      <c r="H861" s="667" t="str" cm="1">
        <f t="array" ref="H861">IFERROR(INDEX([4]Comparison!$G$3:$G$312,MATCH(B861&amp;F861,[4]Comparison!$B$3:$B$312&amp;[4]Comparison!$E$3:$E$312,0)),"")</f>
        <v/>
      </c>
      <c r="I861" s="662">
        <f>G861*VLOOKUP(B861,'3.2 Prices and Deflators'!$B$3:$BL$196,58,FALSE)</f>
        <v>0</v>
      </c>
      <c r="J861" s="662">
        <f t="shared" si="46"/>
        <v>0</v>
      </c>
      <c r="K861" s="423">
        <f>VLOOKUP(B861,'[5]Salaries 2019 WF'!$B$4:$AA$188,26,FALSE)</f>
        <v>0</v>
      </c>
      <c r="L861" s="49"/>
      <c r="O861" s="655" t="str" cm="1">
        <f t="array" ref="O861">IFERROR(INDEX([6]Salaries!$P$2:$P$311,MATCH(1,(A861=[6]Salaries!$M$2:$M$311)*(F861=[6]Salaries!$O$2:$O$311),0)),"")</f>
        <v/>
      </c>
    </row>
    <row r="862" spans="1:15" hidden="1" x14ac:dyDescent="0.25">
      <c r="A862" s="197" t="s">
        <v>564</v>
      </c>
      <c r="B862" s="197" t="s">
        <v>800</v>
      </c>
      <c r="C862" s="262">
        <v>5</v>
      </c>
      <c r="D862" s="197"/>
      <c r="E862" s="197" t="s">
        <v>1371</v>
      </c>
      <c r="F862" s="203">
        <v>5</v>
      </c>
      <c r="G862" s="662"/>
      <c r="H862" s="667" t="str" cm="1">
        <f t="array" ref="H862">IFERROR(INDEX([4]Comparison!$G$3:$G$312,MATCH(B862&amp;F862,[4]Comparison!$B$3:$B$312&amp;[4]Comparison!$E$3:$E$312,0)),"")</f>
        <v/>
      </c>
      <c r="I862" s="662">
        <f>G862*VLOOKUP(B862,'3.2 Prices and Deflators'!$B$3:$BL$196,58,FALSE)</f>
        <v>0</v>
      </c>
      <c r="J862" s="662">
        <f t="shared" si="46"/>
        <v>0</v>
      </c>
      <c r="K862" s="423">
        <f>VLOOKUP(B862,'[5]Salaries 2019 WF'!$B$4:$AA$188,26,FALSE)</f>
        <v>0</v>
      </c>
      <c r="L862" s="49"/>
      <c r="O862" s="655" t="str" cm="1">
        <f t="array" ref="O862">IFERROR(INDEX([6]Salaries!$P$2:$P$311,MATCH(1,(A862=[6]Salaries!$M$2:$M$311)*(F862=[6]Salaries!$O$2:$O$311),0)),"")</f>
        <v/>
      </c>
    </row>
    <row r="863" spans="1:15" x14ac:dyDescent="0.25">
      <c r="A863" s="197" t="s">
        <v>565</v>
      </c>
      <c r="B863" s="197" t="s">
        <v>801</v>
      </c>
      <c r="C863" s="262">
        <v>1</v>
      </c>
      <c r="D863" s="197"/>
      <c r="E863" s="197" t="s">
        <v>1368</v>
      </c>
      <c r="F863" s="203">
        <v>1</v>
      </c>
      <c r="G863" s="662">
        <f t="shared" ref="G863:G872" si="48">H863/12</f>
        <v>294.70833333333331</v>
      </c>
      <c r="H863" s="667" cm="1">
        <f t="array" ref="H863">IFERROR(INDEX([4]Comparison!$G$3:$G$312,MATCH(B863&amp;F863,[4]Comparison!$B$3:$B$312&amp;[4]Comparison!$E$3:$E$312,0)),"")</f>
        <v>3536.5</v>
      </c>
      <c r="I863" s="662">
        <f>G863*VLOOKUP(B863,'3.2 Prices and Deflators'!$B$3:$BL$196,58,FALSE)</f>
        <v>832.39173079976808</v>
      </c>
      <c r="J863" s="662">
        <f t="shared" si="46"/>
        <v>9988.700769597217</v>
      </c>
      <c r="K863" s="423">
        <f>VLOOKUP(B863,'[5]Salaries 2019 WF'!$B$4:$AA$188,26,FALSE)</f>
        <v>1</v>
      </c>
      <c r="L863" s="49"/>
      <c r="O863" s="655" cm="1">
        <f t="array" ref="O863">IFERROR(INDEX([6]Salaries!$P$2:$P$311,MATCH(1,(A863=[6]Salaries!$M$2:$M$311)*(F863=[6]Salaries!$O$2:$O$311),0)),"")</f>
        <v>3536.5</v>
      </c>
    </row>
    <row r="864" spans="1:15" x14ac:dyDescent="0.25">
      <c r="A864" s="197" t="s">
        <v>565</v>
      </c>
      <c r="B864" s="197" t="s">
        <v>801</v>
      </c>
      <c r="C864" s="262">
        <v>2</v>
      </c>
      <c r="D864" s="197"/>
      <c r="E864" s="197" t="s">
        <v>1369</v>
      </c>
      <c r="F864" s="203">
        <v>2</v>
      </c>
      <c r="G864" s="662">
        <f t="shared" si="48"/>
        <v>384.28583333333336</v>
      </c>
      <c r="H864" s="667" cm="1">
        <f t="array" ref="H864">IFERROR(INDEX([4]Comparison!$G$3:$G$312,MATCH(B864&amp;F864,[4]Comparison!$B$3:$B$312&amp;[4]Comparison!$E$3:$E$312,0)),"")</f>
        <v>4611.43</v>
      </c>
      <c r="I864" s="662">
        <f>G864*VLOOKUP(B864,'3.2 Prices and Deflators'!$B$3:$BL$196,58,FALSE)</f>
        <v>1085.3997452741339</v>
      </c>
      <c r="J864" s="662">
        <f t="shared" si="46"/>
        <v>13024.796943289606</v>
      </c>
      <c r="K864" s="423">
        <f>VLOOKUP(B864,'[5]Salaries 2019 WF'!$B$4:$AA$188,26,FALSE)</f>
        <v>1</v>
      </c>
      <c r="L864" s="49"/>
      <c r="O864" s="655" cm="1">
        <f t="array" ref="O864">IFERROR(INDEX([6]Salaries!$P$2:$P$311,MATCH(1,(A864=[6]Salaries!$M$2:$M$311)*(F864=[6]Salaries!$O$2:$O$311),0)),"")</f>
        <v>4611.43</v>
      </c>
    </row>
    <row r="865" spans="1:15" x14ac:dyDescent="0.25">
      <c r="A865" s="197" t="s">
        <v>565</v>
      </c>
      <c r="B865" s="197" t="s">
        <v>801</v>
      </c>
      <c r="C865" s="262">
        <v>3</v>
      </c>
      <c r="D865" s="197"/>
      <c r="E865" s="197" t="s">
        <v>1370</v>
      </c>
      <c r="F865" s="203">
        <v>3</v>
      </c>
      <c r="G865" s="662">
        <f t="shared" si="48"/>
        <v>507.34249999999997</v>
      </c>
      <c r="H865" s="667" cm="1">
        <f t="array" ref="H865">IFERROR(INDEX([4]Comparison!$G$3:$G$312,MATCH(B865&amp;F865,[4]Comparison!$B$3:$B$312&amp;[4]Comparison!$E$3:$E$312,0)),"")</f>
        <v>6088.11</v>
      </c>
      <c r="I865" s="662">
        <f>G865*VLOOKUP(B865,'3.2 Prices and Deflators'!$B$3:$BL$196,58,FALSE)</f>
        <v>1432.9683077051818</v>
      </c>
      <c r="J865" s="662">
        <f t="shared" si="46"/>
        <v>17195.619692462184</v>
      </c>
      <c r="K865" s="423">
        <f>VLOOKUP(B865,'[5]Salaries 2019 WF'!$B$4:$AA$188,26,FALSE)</f>
        <v>1</v>
      </c>
      <c r="L865" s="49"/>
      <c r="O865" s="655" cm="1">
        <f t="array" ref="O865">IFERROR(INDEX([6]Salaries!$P$2:$P$311,MATCH(1,(A865=[6]Salaries!$M$2:$M$311)*(F865=[6]Salaries!$O$2:$O$311),0)),"")</f>
        <v>6088.11</v>
      </c>
    </row>
    <row r="866" spans="1:15" x14ac:dyDescent="0.25">
      <c r="A866" s="197" t="s">
        <v>565</v>
      </c>
      <c r="B866" s="197" t="s">
        <v>801</v>
      </c>
      <c r="C866" s="262">
        <v>4</v>
      </c>
      <c r="D866" s="197"/>
      <c r="E866" s="197" t="s">
        <v>1087</v>
      </c>
      <c r="F866" s="203">
        <v>4</v>
      </c>
      <c r="G866" s="662">
        <f t="shared" si="48"/>
        <v>821.46333333333325</v>
      </c>
      <c r="H866" s="667" cm="1">
        <f t="array" ref="H866">IFERROR(INDEX([4]Comparison!$G$3:$G$312,MATCH(B866&amp;F866,[4]Comparison!$B$3:$B$312&amp;[4]Comparison!$E$3:$E$312,0)),"")</f>
        <v>9857.56</v>
      </c>
      <c r="I866" s="662">
        <f>G866*VLOOKUP(B866,'3.2 Prices and Deflators'!$B$3:$BL$196,58,FALSE)</f>
        <v>2320.1898571645866</v>
      </c>
      <c r="J866" s="662">
        <f t="shared" si="46"/>
        <v>27842.278285975037</v>
      </c>
      <c r="K866" s="423">
        <f>VLOOKUP(B866,'[5]Salaries 2019 WF'!$B$4:$AA$188,26,FALSE)</f>
        <v>1</v>
      </c>
      <c r="L866" s="49"/>
      <c r="O866" s="655" cm="1">
        <f t="array" ref="O866">IFERROR(INDEX([6]Salaries!$P$2:$P$311,MATCH(1,(A866=[6]Salaries!$M$2:$M$311)*(F866=[6]Salaries!$O$2:$O$311),0)),"")</f>
        <v>9857.56</v>
      </c>
    </row>
    <row r="867" spans="1:15" x14ac:dyDescent="0.25">
      <c r="A867" s="197" t="s">
        <v>565</v>
      </c>
      <c r="B867" s="197" t="s">
        <v>801</v>
      </c>
      <c r="C867" s="262">
        <v>5</v>
      </c>
      <c r="D867" s="197"/>
      <c r="E867" s="197" t="s">
        <v>1371</v>
      </c>
      <c r="F867" s="203">
        <v>5</v>
      </c>
      <c r="G867" s="662">
        <f t="shared" si="48"/>
        <v>1233.1000000000001</v>
      </c>
      <c r="H867" s="667" cm="1">
        <f t="array" ref="H867">IFERROR(INDEX([4]Comparison!$G$3:$G$312,MATCH(B867&amp;F867,[4]Comparison!$B$3:$B$312&amp;[4]Comparison!$E$3:$E$312,0)),"")</f>
        <v>14797.2</v>
      </c>
      <c r="I867" s="662">
        <f>G867*VLOOKUP(B867,'3.2 Prices and Deflators'!$B$3:$BL$196,58,FALSE)</f>
        <v>3482.8409215298543</v>
      </c>
      <c r="J867" s="662">
        <f t="shared" si="46"/>
        <v>41794.091058358252</v>
      </c>
      <c r="K867" s="423">
        <f>VLOOKUP(B867,'[5]Salaries 2019 WF'!$B$4:$AA$188,26,FALSE)</f>
        <v>1</v>
      </c>
      <c r="L867" s="49"/>
      <c r="O867" s="655" cm="1">
        <f t="array" ref="O867">IFERROR(INDEX([6]Salaries!$P$2:$P$311,MATCH(1,(A867=[6]Salaries!$M$2:$M$311)*(F867=[6]Salaries!$O$2:$O$311),0)),"")</f>
        <v>14797.2</v>
      </c>
    </row>
    <row r="868" spans="1:15" x14ac:dyDescent="0.25">
      <c r="A868" s="197" t="s">
        <v>566</v>
      </c>
      <c r="B868" s="197" t="s">
        <v>802</v>
      </c>
      <c r="C868" s="262">
        <v>1</v>
      </c>
      <c r="D868" s="197"/>
      <c r="E868" s="197" t="s">
        <v>1368</v>
      </c>
      <c r="F868" s="203">
        <v>1</v>
      </c>
      <c r="G868" s="662">
        <f t="shared" si="48"/>
        <v>265.76833333333332</v>
      </c>
      <c r="H868" s="667" cm="1">
        <f t="array" ref="H868">IFERROR(INDEX([4]Comparison!$G$3:$G$312,MATCH(B868&amp;F868,[4]Comparison!$B$3:$B$312&amp;[4]Comparison!$E$3:$E$312,0)),"")</f>
        <v>3189.22</v>
      </c>
      <c r="I868" s="662">
        <f>G868*VLOOKUP(B868,'3.2 Prices and Deflators'!$B$3:$BL$196,58,FALSE)</f>
        <v>968.7591460693601</v>
      </c>
      <c r="J868" s="662">
        <f t="shared" si="46"/>
        <v>11625.109752832321</v>
      </c>
      <c r="K868" s="423">
        <f>VLOOKUP(B868,'[5]Salaries 2019 WF'!$B$4:$AA$188,26,FALSE)</f>
        <v>1</v>
      </c>
      <c r="L868" s="49"/>
      <c r="O868" s="655" cm="1">
        <f t="array" ref="O868">IFERROR(INDEX([6]Salaries!$P$2:$P$311,MATCH(1,(A868=[6]Salaries!$M$2:$M$311)*(F868=[6]Salaries!$O$2:$O$311),0)),"")</f>
        <v>3189.22</v>
      </c>
    </row>
    <row r="869" spans="1:15" x14ac:dyDescent="0.25">
      <c r="A869" s="197" t="s">
        <v>566</v>
      </c>
      <c r="B869" s="197" t="s">
        <v>802</v>
      </c>
      <c r="C869" s="262">
        <v>2</v>
      </c>
      <c r="D869" s="197"/>
      <c r="E869" s="197" t="s">
        <v>1369</v>
      </c>
      <c r="F869" s="203">
        <v>2</v>
      </c>
      <c r="G869" s="662">
        <f t="shared" si="48"/>
        <v>346.54916666666668</v>
      </c>
      <c r="H869" s="667" cm="1">
        <f t="array" ref="H869">IFERROR(INDEX([4]Comparison!$G$3:$G$312,MATCH(B869&amp;F869,[4]Comparison!$B$3:$B$312&amp;[4]Comparison!$E$3:$E$312,0)),"")</f>
        <v>4158.59</v>
      </c>
      <c r="I869" s="662">
        <f>G869*VLOOKUP(B869,'3.2 Prices and Deflators'!$B$3:$BL$196,58,FALSE)</f>
        <v>1263.2154875651665</v>
      </c>
      <c r="J869" s="662">
        <f t="shared" si="46"/>
        <v>15158.585850781998</v>
      </c>
      <c r="K869" s="423">
        <f>VLOOKUP(B869,'[5]Salaries 2019 WF'!$B$4:$AA$188,26,FALSE)</f>
        <v>1</v>
      </c>
      <c r="L869" s="49"/>
      <c r="O869" s="655" cm="1">
        <f t="array" ref="O869">IFERROR(INDEX([6]Salaries!$P$2:$P$311,MATCH(1,(A869=[6]Salaries!$M$2:$M$311)*(F869=[6]Salaries!$O$2:$O$311),0)),"")</f>
        <v>4158.59</v>
      </c>
    </row>
    <row r="870" spans="1:15" x14ac:dyDescent="0.25">
      <c r="A870" s="197" t="s">
        <v>566</v>
      </c>
      <c r="B870" s="197" t="s">
        <v>802</v>
      </c>
      <c r="C870" s="262">
        <v>3</v>
      </c>
      <c r="D870" s="197"/>
      <c r="E870" s="197" t="s">
        <v>1370</v>
      </c>
      <c r="F870" s="203">
        <v>3</v>
      </c>
      <c r="G870" s="662">
        <f t="shared" si="48"/>
        <v>457.5216666666667</v>
      </c>
      <c r="H870" s="667" cm="1">
        <f t="array" ref="H870">IFERROR(INDEX([4]Comparison!$G$3:$G$312,MATCH(B870&amp;F870,[4]Comparison!$B$3:$B$312&amp;[4]Comparison!$E$3:$E$312,0)),"")</f>
        <v>5490.26</v>
      </c>
      <c r="I870" s="662">
        <f>G870*VLOOKUP(B870,'3.2 Prices and Deflators'!$B$3:$BL$196,58,FALSE)</f>
        <v>1667.7242677829581</v>
      </c>
      <c r="J870" s="662">
        <f t="shared" si="46"/>
        <v>20012.691213395497</v>
      </c>
      <c r="K870" s="423">
        <f>VLOOKUP(B870,'[5]Salaries 2019 WF'!$B$4:$AA$188,26,FALSE)</f>
        <v>1</v>
      </c>
      <c r="L870" s="49"/>
      <c r="O870" s="655" cm="1">
        <f t="array" ref="O870">IFERROR(INDEX([6]Salaries!$P$2:$P$311,MATCH(1,(A870=[6]Salaries!$M$2:$M$311)*(F870=[6]Salaries!$O$2:$O$311),0)),"")</f>
        <v>5490.26</v>
      </c>
    </row>
    <row r="871" spans="1:15" x14ac:dyDescent="0.25">
      <c r="A871" s="197" t="s">
        <v>566</v>
      </c>
      <c r="B871" s="197" t="s">
        <v>802</v>
      </c>
      <c r="C871" s="262">
        <v>4</v>
      </c>
      <c r="D871" s="197"/>
      <c r="E871" s="197" t="s">
        <v>1087</v>
      </c>
      <c r="F871" s="203">
        <v>4</v>
      </c>
      <c r="G871" s="662">
        <f t="shared" si="48"/>
        <v>740.79500000000007</v>
      </c>
      <c r="H871" s="667" cm="1">
        <f t="array" ref="H871">IFERROR(INDEX([4]Comparison!$G$3:$G$312,MATCH(B871&amp;F871,[4]Comparison!$B$3:$B$312&amp;[4]Comparison!$E$3:$E$312,0)),"")</f>
        <v>8889.5400000000009</v>
      </c>
      <c r="I871" s="662">
        <f>G871*VLOOKUP(B871,'3.2 Prices and Deflators'!$B$3:$BL$196,58,FALSE)</f>
        <v>2700.2913500321147</v>
      </c>
      <c r="J871" s="662">
        <f t="shared" si="46"/>
        <v>32403.496200385376</v>
      </c>
      <c r="K871" s="423">
        <f>VLOOKUP(B871,'[5]Salaries 2019 WF'!$B$4:$AA$188,26,FALSE)</f>
        <v>1</v>
      </c>
      <c r="L871" s="49"/>
      <c r="O871" s="655" cm="1">
        <f t="array" ref="O871">IFERROR(INDEX([6]Salaries!$P$2:$P$311,MATCH(1,(A871=[6]Salaries!$M$2:$M$311)*(F871=[6]Salaries!$O$2:$O$311),0)),"")</f>
        <v>8889.5400000000009</v>
      </c>
    </row>
    <row r="872" spans="1:15" x14ac:dyDescent="0.25">
      <c r="A872" s="197" t="s">
        <v>566</v>
      </c>
      <c r="B872" s="197" t="s">
        <v>802</v>
      </c>
      <c r="C872" s="262">
        <v>5</v>
      </c>
      <c r="D872" s="197"/>
      <c r="E872" s="197" t="s">
        <v>1371</v>
      </c>
      <c r="F872" s="203">
        <v>5</v>
      </c>
      <c r="G872" s="662">
        <f t="shared" si="48"/>
        <v>1112.0091666666667</v>
      </c>
      <c r="H872" s="667" cm="1">
        <f t="array" ref="H872">IFERROR(INDEX([4]Comparison!$G$3:$G$312,MATCH(B872&amp;F872,[4]Comparison!$B$3:$B$312&amp;[4]Comparison!$E$3:$E$312,0)),"")</f>
        <v>13344.11</v>
      </c>
      <c r="I872" s="662">
        <f>G872*VLOOKUP(B872,'3.2 Prices and Deflators'!$B$3:$BL$196,58,FALSE)</f>
        <v>4053.4138782070886</v>
      </c>
      <c r="J872" s="662">
        <f t="shared" si="46"/>
        <v>48640.966538485067</v>
      </c>
      <c r="K872" s="423">
        <f>VLOOKUP(B872,'[5]Salaries 2019 WF'!$B$4:$AA$188,26,FALSE)</f>
        <v>1</v>
      </c>
      <c r="L872" s="49"/>
      <c r="O872" s="655" cm="1">
        <f t="array" ref="O872">IFERROR(INDEX([6]Salaries!$P$2:$P$311,MATCH(1,(A872=[6]Salaries!$M$2:$M$311)*(F872=[6]Salaries!$O$2:$O$311),0)),"")</f>
        <v>13344.11</v>
      </c>
    </row>
    <row r="873" spans="1:15" hidden="1" x14ac:dyDescent="0.25">
      <c r="A873" s="197" t="s">
        <v>567</v>
      </c>
      <c r="B873" s="197" t="s">
        <v>803</v>
      </c>
      <c r="C873" s="262">
        <v>1</v>
      </c>
      <c r="D873" s="197"/>
      <c r="E873" s="197" t="s">
        <v>1368</v>
      </c>
      <c r="F873" s="203">
        <v>1</v>
      </c>
      <c r="G873" s="662"/>
      <c r="H873" s="667" t="str" cm="1">
        <f t="array" ref="H873">IFERROR(INDEX([4]Comparison!$G$3:$G$312,MATCH(B873&amp;F873,[4]Comparison!$B$3:$B$312&amp;[4]Comparison!$E$3:$E$312,0)),"")</f>
        <v/>
      </c>
      <c r="I873" s="662">
        <f>G873*VLOOKUP(B873,'3.2 Prices and Deflators'!$B$3:$BL$196,58,FALSE)</f>
        <v>0</v>
      </c>
      <c r="J873" s="662">
        <f t="shared" si="46"/>
        <v>0</v>
      </c>
      <c r="K873" s="423">
        <f>VLOOKUP(B873,'[5]Salaries 2019 WF'!$B$4:$AA$188,26,FALSE)</f>
        <v>0</v>
      </c>
      <c r="L873" s="49"/>
      <c r="O873" s="655" t="str" cm="1">
        <f t="array" ref="O873">IFERROR(INDEX([6]Salaries!$P$2:$P$311,MATCH(1,(A873=[6]Salaries!$M$2:$M$311)*(F873=[6]Salaries!$O$2:$O$311),0)),"")</f>
        <v/>
      </c>
    </row>
    <row r="874" spans="1:15" hidden="1" x14ac:dyDescent="0.25">
      <c r="A874" s="197" t="s">
        <v>567</v>
      </c>
      <c r="B874" s="197" t="s">
        <v>803</v>
      </c>
      <c r="C874" s="262">
        <v>2</v>
      </c>
      <c r="D874" s="197"/>
      <c r="E874" s="197" t="s">
        <v>1369</v>
      </c>
      <c r="F874" s="203">
        <v>2</v>
      </c>
      <c r="G874" s="662"/>
      <c r="H874" s="667" t="str" cm="1">
        <f t="array" ref="H874">IFERROR(INDEX([4]Comparison!$G$3:$G$312,MATCH(B874&amp;F874,[4]Comparison!$B$3:$B$312&amp;[4]Comparison!$E$3:$E$312,0)),"")</f>
        <v/>
      </c>
      <c r="I874" s="662">
        <f>G874*VLOOKUP(B874,'3.2 Prices and Deflators'!$B$3:$BL$196,58,FALSE)</f>
        <v>0</v>
      </c>
      <c r="J874" s="662">
        <f t="shared" si="46"/>
        <v>0</v>
      </c>
      <c r="K874" s="423">
        <f>VLOOKUP(B874,'[5]Salaries 2019 WF'!$B$4:$AA$188,26,FALSE)</f>
        <v>0</v>
      </c>
      <c r="L874" s="49"/>
      <c r="O874" s="655" t="str" cm="1">
        <f t="array" ref="O874">IFERROR(INDEX([6]Salaries!$P$2:$P$311,MATCH(1,(A874=[6]Salaries!$M$2:$M$311)*(F874=[6]Salaries!$O$2:$O$311),0)),"")</f>
        <v/>
      </c>
    </row>
    <row r="875" spans="1:15" hidden="1" x14ac:dyDescent="0.25">
      <c r="A875" s="197" t="s">
        <v>567</v>
      </c>
      <c r="B875" s="197" t="s">
        <v>803</v>
      </c>
      <c r="C875" s="262">
        <v>3</v>
      </c>
      <c r="D875" s="197"/>
      <c r="E875" s="197" t="s">
        <v>1370</v>
      </c>
      <c r="F875" s="203">
        <v>3</v>
      </c>
      <c r="G875" s="662"/>
      <c r="H875" s="667" t="str" cm="1">
        <f t="array" ref="H875">IFERROR(INDEX([4]Comparison!$G$3:$G$312,MATCH(B875&amp;F875,[4]Comparison!$B$3:$B$312&amp;[4]Comparison!$E$3:$E$312,0)),"")</f>
        <v/>
      </c>
      <c r="I875" s="662">
        <f>G875*VLOOKUP(B875,'3.2 Prices and Deflators'!$B$3:$BL$196,58,FALSE)</f>
        <v>0</v>
      </c>
      <c r="J875" s="662">
        <f t="shared" si="46"/>
        <v>0</v>
      </c>
      <c r="K875" s="423">
        <f>VLOOKUP(B875,'[5]Salaries 2019 WF'!$B$4:$AA$188,26,FALSE)</f>
        <v>0</v>
      </c>
      <c r="L875" s="49"/>
      <c r="O875" s="655" t="str" cm="1">
        <f t="array" ref="O875">IFERROR(INDEX([6]Salaries!$P$2:$P$311,MATCH(1,(A875=[6]Salaries!$M$2:$M$311)*(F875=[6]Salaries!$O$2:$O$311),0)),"")</f>
        <v/>
      </c>
    </row>
    <row r="876" spans="1:15" hidden="1" x14ac:dyDescent="0.25">
      <c r="A876" s="197" t="s">
        <v>567</v>
      </c>
      <c r="B876" s="197" t="s">
        <v>803</v>
      </c>
      <c r="C876" s="262">
        <v>4</v>
      </c>
      <c r="D876" s="197"/>
      <c r="E876" s="197" t="s">
        <v>1087</v>
      </c>
      <c r="F876" s="203">
        <v>4</v>
      </c>
      <c r="G876" s="662"/>
      <c r="H876" s="667" t="str" cm="1">
        <f t="array" ref="H876">IFERROR(INDEX([4]Comparison!$G$3:$G$312,MATCH(B876&amp;F876,[4]Comparison!$B$3:$B$312&amp;[4]Comparison!$E$3:$E$312,0)),"")</f>
        <v/>
      </c>
      <c r="I876" s="662">
        <f>G876*VLOOKUP(B876,'3.2 Prices and Deflators'!$B$3:$BL$196,58,FALSE)</f>
        <v>0</v>
      </c>
      <c r="J876" s="662">
        <f t="shared" si="46"/>
        <v>0</v>
      </c>
      <c r="K876" s="423">
        <f>VLOOKUP(B876,'[5]Salaries 2019 WF'!$B$4:$AA$188,26,FALSE)</f>
        <v>0</v>
      </c>
      <c r="L876" s="49"/>
      <c r="O876" s="655" t="str" cm="1">
        <f t="array" ref="O876">IFERROR(INDEX([6]Salaries!$P$2:$P$311,MATCH(1,(A876=[6]Salaries!$M$2:$M$311)*(F876=[6]Salaries!$O$2:$O$311),0)),"")</f>
        <v/>
      </c>
    </row>
    <row r="877" spans="1:15" hidden="1" x14ac:dyDescent="0.25">
      <c r="A877" s="197" t="s">
        <v>567</v>
      </c>
      <c r="B877" s="197" t="s">
        <v>803</v>
      </c>
      <c r="C877" s="262">
        <v>5</v>
      </c>
      <c r="D877" s="197"/>
      <c r="E877" s="197" t="s">
        <v>1371</v>
      </c>
      <c r="F877" s="203">
        <v>5</v>
      </c>
      <c r="G877" s="662"/>
      <c r="H877" s="667" t="str" cm="1">
        <f t="array" ref="H877">IFERROR(INDEX([4]Comparison!$G$3:$G$312,MATCH(B877&amp;F877,[4]Comparison!$B$3:$B$312&amp;[4]Comparison!$E$3:$E$312,0)),"")</f>
        <v/>
      </c>
      <c r="I877" s="662">
        <f>G877*VLOOKUP(B877,'3.2 Prices and Deflators'!$B$3:$BL$196,58,FALSE)</f>
        <v>0</v>
      </c>
      <c r="J877" s="662">
        <f t="shared" si="46"/>
        <v>0</v>
      </c>
      <c r="K877" s="423">
        <f>VLOOKUP(B877,'[5]Salaries 2019 WF'!$B$4:$AA$188,26,FALSE)</f>
        <v>0</v>
      </c>
      <c r="L877" s="49"/>
      <c r="O877" s="655" t="str" cm="1">
        <f t="array" ref="O877">IFERROR(INDEX([6]Salaries!$P$2:$P$311,MATCH(1,(A877=[6]Salaries!$M$2:$M$311)*(F877=[6]Salaries!$O$2:$O$311),0)),"")</f>
        <v/>
      </c>
    </row>
    <row r="878" spans="1:15" hidden="1" x14ac:dyDescent="0.25">
      <c r="A878" s="197" t="s">
        <v>1359</v>
      </c>
      <c r="B878" s="197" t="s">
        <v>804</v>
      </c>
      <c r="C878" s="262">
        <v>1</v>
      </c>
      <c r="D878" s="197"/>
      <c r="E878" s="197" t="s">
        <v>1368</v>
      </c>
      <c r="F878" s="203">
        <v>1</v>
      </c>
      <c r="G878" s="662"/>
      <c r="H878" s="667" t="str" cm="1">
        <f t="array" ref="H878">IFERROR(INDEX([4]Comparison!$G$3:$G$312,MATCH(B878&amp;F878,[4]Comparison!$B$3:$B$312&amp;[4]Comparison!$E$3:$E$312,0)),"")</f>
        <v/>
      </c>
      <c r="I878" s="662">
        <f>G878*VLOOKUP(B878,'3.2 Prices and Deflators'!$B$3:$BL$196,58,FALSE)</f>
        <v>0</v>
      </c>
      <c r="J878" s="662">
        <f t="shared" si="46"/>
        <v>0</v>
      </c>
      <c r="K878" s="423">
        <f>VLOOKUP(B878,'[5]Salaries 2019 WF'!$B$4:$AA$188,26,FALSE)</f>
        <v>0</v>
      </c>
      <c r="L878" s="49"/>
      <c r="O878" s="655" t="str" cm="1">
        <f t="array" ref="O878">IFERROR(INDEX([6]Salaries!$P$2:$P$311,MATCH(1,(A878=[6]Salaries!$M$2:$M$311)*(F878=[6]Salaries!$O$2:$O$311),0)),"")</f>
        <v/>
      </c>
    </row>
    <row r="879" spans="1:15" hidden="1" x14ac:dyDescent="0.25">
      <c r="A879" s="197" t="s">
        <v>1359</v>
      </c>
      <c r="B879" s="197" t="s">
        <v>804</v>
      </c>
      <c r="C879" s="262">
        <v>2</v>
      </c>
      <c r="D879" s="197"/>
      <c r="E879" s="197" t="s">
        <v>1369</v>
      </c>
      <c r="F879" s="203">
        <v>2</v>
      </c>
      <c r="G879" s="662"/>
      <c r="H879" s="667" t="str" cm="1">
        <f t="array" ref="H879">IFERROR(INDEX([4]Comparison!$G$3:$G$312,MATCH(B879&amp;F879,[4]Comparison!$B$3:$B$312&amp;[4]Comparison!$E$3:$E$312,0)),"")</f>
        <v/>
      </c>
      <c r="I879" s="662">
        <f>G879*VLOOKUP(B879,'3.2 Prices and Deflators'!$B$3:$BL$196,58,FALSE)</f>
        <v>0</v>
      </c>
      <c r="J879" s="662">
        <f t="shared" si="46"/>
        <v>0</v>
      </c>
      <c r="K879" s="423">
        <f>VLOOKUP(B879,'[5]Salaries 2019 WF'!$B$4:$AA$188,26,FALSE)</f>
        <v>0</v>
      </c>
      <c r="L879" s="49"/>
      <c r="O879" s="655" t="str" cm="1">
        <f t="array" ref="O879">IFERROR(INDEX([6]Salaries!$P$2:$P$311,MATCH(1,(A879=[6]Salaries!$M$2:$M$311)*(F879=[6]Salaries!$O$2:$O$311),0)),"")</f>
        <v/>
      </c>
    </row>
    <row r="880" spans="1:15" hidden="1" x14ac:dyDescent="0.25">
      <c r="A880" s="197" t="s">
        <v>1359</v>
      </c>
      <c r="B880" s="197" t="s">
        <v>804</v>
      </c>
      <c r="C880" s="262">
        <v>3</v>
      </c>
      <c r="D880" s="197"/>
      <c r="E880" s="197" t="s">
        <v>1370</v>
      </c>
      <c r="F880" s="203">
        <v>3</v>
      </c>
      <c r="G880" s="662"/>
      <c r="H880" s="667" t="str" cm="1">
        <f t="array" ref="H880">IFERROR(INDEX([4]Comparison!$G$3:$G$312,MATCH(B880&amp;F880,[4]Comparison!$B$3:$B$312&amp;[4]Comparison!$E$3:$E$312,0)),"")</f>
        <v/>
      </c>
      <c r="I880" s="662">
        <f>G880*VLOOKUP(B880,'3.2 Prices and Deflators'!$B$3:$BL$196,58,FALSE)</f>
        <v>0</v>
      </c>
      <c r="J880" s="662">
        <f t="shared" si="46"/>
        <v>0</v>
      </c>
      <c r="K880" s="423">
        <f>VLOOKUP(B880,'[5]Salaries 2019 WF'!$B$4:$AA$188,26,FALSE)</f>
        <v>0</v>
      </c>
      <c r="L880" s="49"/>
      <c r="O880" s="655" t="str" cm="1">
        <f t="array" ref="O880">IFERROR(INDEX([6]Salaries!$P$2:$P$311,MATCH(1,(A880=[6]Salaries!$M$2:$M$311)*(F880=[6]Salaries!$O$2:$O$311),0)),"")</f>
        <v/>
      </c>
    </row>
    <row r="881" spans="1:15" hidden="1" x14ac:dyDescent="0.25">
      <c r="A881" s="197" t="s">
        <v>1359</v>
      </c>
      <c r="B881" s="197" t="s">
        <v>804</v>
      </c>
      <c r="C881" s="262">
        <v>4</v>
      </c>
      <c r="D881" s="197"/>
      <c r="E881" s="197" t="s">
        <v>1087</v>
      </c>
      <c r="F881" s="203">
        <v>4</v>
      </c>
      <c r="G881" s="662"/>
      <c r="H881" s="667" t="str" cm="1">
        <f t="array" ref="H881">IFERROR(INDEX([4]Comparison!$G$3:$G$312,MATCH(B881&amp;F881,[4]Comparison!$B$3:$B$312&amp;[4]Comparison!$E$3:$E$312,0)),"")</f>
        <v/>
      </c>
      <c r="I881" s="662">
        <f>G881*VLOOKUP(B881,'3.2 Prices and Deflators'!$B$3:$BL$196,58,FALSE)</f>
        <v>0</v>
      </c>
      <c r="J881" s="662">
        <f t="shared" si="46"/>
        <v>0</v>
      </c>
      <c r="K881" s="423">
        <f>VLOOKUP(B881,'[5]Salaries 2019 WF'!$B$4:$AA$188,26,FALSE)</f>
        <v>0</v>
      </c>
      <c r="L881" s="49"/>
      <c r="O881" s="655" t="str" cm="1">
        <f t="array" ref="O881">IFERROR(INDEX([6]Salaries!$P$2:$P$311,MATCH(1,(A881=[6]Salaries!$M$2:$M$311)*(F881=[6]Salaries!$O$2:$O$311),0)),"")</f>
        <v/>
      </c>
    </row>
    <row r="882" spans="1:15" hidden="1" x14ac:dyDescent="0.25">
      <c r="A882" s="197" t="s">
        <v>1359</v>
      </c>
      <c r="B882" s="197" t="s">
        <v>804</v>
      </c>
      <c r="C882" s="262">
        <v>5</v>
      </c>
      <c r="D882" s="197"/>
      <c r="E882" s="197" t="s">
        <v>1371</v>
      </c>
      <c r="F882" s="203">
        <v>5</v>
      </c>
      <c r="G882" s="662"/>
      <c r="H882" s="667" t="str" cm="1">
        <f t="array" ref="H882">IFERROR(INDEX([4]Comparison!$G$3:$G$312,MATCH(B882&amp;F882,[4]Comparison!$B$3:$B$312&amp;[4]Comparison!$E$3:$E$312,0)),"")</f>
        <v/>
      </c>
      <c r="I882" s="662">
        <f>G882*VLOOKUP(B882,'3.2 Prices and Deflators'!$B$3:$BL$196,58,FALSE)</f>
        <v>0</v>
      </c>
      <c r="J882" s="662">
        <f t="shared" si="46"/>
        <v>0</v>
      </c>
      <c r="K882" s="423">
        <f>VLOOKUP(B882,'[5]Salaries 2019 WF'!$B$4:$AA$188,26,FALSE)</f>
        <v>0</v>
      </c>
      <c r="L882" s="49"/>
      <c r="O882" s="655" t="str" cm="1">
        <f t="array" ref="O882">IFERROR(INDEX([6]Salaries!$P$2:$P$311,MATCH(1,(A882=[6]Salaries!$M$2:$M$311)*(F882=[6]Salaries!$O$2:$O$311),0)),"")</f>
        <v/>
      </c>
    </row>
    <row r="883" spans="1:15" x14ac:dyDescent="0.25">
      <c r="A883" s="197" t="s">
        <v>569</v>
      </c>
      <c r="B883" s="197" t="s">
        <v>805</v>
      </c>
      <c r="C883" s="262">
        <v>1</v>
      </c>
      <c r="D883" s="197"/>
      <c r="E883" s="197" t="s">
        <v>1368</v>
      </c>
      <c r="F883" s="203">
        <v>1</v>
      </c>
      <c r="G883" s="662">
        <f t="shared" ref="G883:G887" si="49">H883/12</f>
        <v>281.19083333333333</v>
      </c>
      <c r="H883" s="667" cm="1">
        <f t="array" ref="H883">IFERROR(INDEX([4]Comparison!$G$3:$G$312,MATCH(B883&amp;F883,[4]Comparison!$B$3:$B$312&amp;[4]Comparison!$E$3:$E$312,0)),"")</f>
        <v>3374.29</v>
      </c>
      <c r="I883" s="662">
        <f>G883*VLOOKUP(B883,'3.2 Prices and Deflators'!$B$3:$BL$196,58,FALSE)</f>
        <v>718.11105886843279</v>
      </c>
      <c r="J883" s="662">
        <f t="shared" si="46"/>
        <v>8617.3327064211935</v>
      </c>
      <c r="K883" s="423">
        <f>VLOOKUP(B883,'[5]Salaries 2019 WF'!$B$4:$AA$188,26,FALSE)</f>
        <v>1</v>
      </c>
      <c r="L883" s="49"/>
      <c r="O883" s="655" cm="1">
        <f t="array" ref="O883">IFERROR(INDEX([6]Salaries!$P$2:$P$311,MATCH(1,(A883=[6]Salaries!$M$2:$M$311)*(F883=[6]Salaries!$O$2:$O$311),0)),"")</f>
        <v>3374.29</v>
      </c>
    </row>
    <row r="884" spans="1:15" x14ac:dyDescent="0.25">
      <c r="A884" s="197" t="s">
        <v>569</v>
      </c>
      <c r="B884" s="197" t="s">
        <v>805</v>
      </c>
      <c r="C884" s="262">
        <v>2</v>
      </c>
      <c r="D884" s="197"/>
      <c r="E884" s="197" t="s">
        <v>1369</v>
      </c>
      <c r="F884" s="203">
        <v>2</v>
      </c>
      <c r="G884" s="662">
        <f t="shared" si="49"/>
        <v>366.66</v>
      </c>
      <c r="H884" s="667" cm="1">
        <f t="array" ref="H884">IFERROR(INDEX([4]Comparison!$G$3:$G$312,MATCH(B884&amp;F884,[4]Comparison!$B$3:$B$312&amp;[4]Comparison!$E$3:$E$312,0)),"")</f>
        <v>4399.92</v>
      </c>
      <c r="I884" s="662">
        <f>G884*VLOOKUP(B884,'3.2 Prices and Deflators'!$B$3:$BL$196,58,FALSE)</f>
        <v>936.38401267715426</v>
      </c>
      <c r="J884" s="662">
        <f t="shared" si="46"/>
        <v>11236.608152125851</v>
      </c>
      <c r="K884" s="423">
        <f>VLOOKUP(B884,'[5]Salaries 2019 WF'!$B$4:$AA$188,26,FALSE)</f>
        <v>1</v>
      </c>
      <c r="L884" s="49"/>
      <c r="O884" s="655" cm="1">
        <f t="array" ref="O884">IFERROR(INDEX([6]Salaries!$P$2:$P$311,MATCH(1,(A884=[6]Salaries!$M$2:$M$311)*(F884=[6]Salaries!$O$2:$O$311),0)),"")</f>
        <v>4399.92</v>
      </c>
    </row>
    <row r="885" spans="1:15" x14ac:dyDescent="0.25">
      <c r="A885" s="197" t="s">
        <v>569</v>
      </c>
      <c r="B885" s="197" t="s">
        <v>805</v>
      </c>
      <c r="C885" s="262">
        <v>3</v>
      </c>
      <c r="D885" s="197"/>
      <c r="E885" s="197" t="s">
        <v>1370</v>
      </c>
      <c r="F885" s="203">
        <v>3</v>
      </c>
      <c r="G885" s="662">
        <f t="shared" si="49"/>
        <v>484.07249999999999</v>
      </c>
      <c r="H885" s="667" cm="1">
        <f t="array" ref="H885">IFERROR(INDEX([4]Comparison!$G$3:$G$312,MATCH(B885&amp;F885,[4]Comparison!$B$3:$B$312&amp;[4]Comparison!$E$3:$E$312,0)),"")</f>
        <v>5808.87</v>
      </c>
      <c r="I885" s="662">
        <f>G885*VLOOKUP(B885,'3.2 Prices and Deflators'!$B$3:$BL$196,58,FALSE)</f>
        <v>1236.2345223822117</v>
      </c>
      <c r="J885" s="662">
        <f t="shared" si="46"/>
        <v>14834.81426858654</v>
      </c>
      <c r="K885" s="423">
        <f>VLOOKUP(B885,'[5]Salaries 2019 WF'!$B$4:$AA$188,26,FALSE)</f>
        <v>1</v>
      </c>
      <c r="L885" s="49"/>
      <c r="O885" s="655" cm="1">
        <f t="array" ref="O885">IFERROR(INDEX([6]Salaries!$P$2:$P$311,MATCH(1,(A885=[6]Salaries!$M$2:$M$311)*(F885=[6]Salaries!$O$2:$O$311),0)),"")</f>
        <v>5808.87</v>
      </c>
    </row>
    <row r="886" spans="1:15" x14ac:dyDescent="0.25">
      <c r="A886" s="197" t="s">
        <v>569</v>
      </c>
      <c r="B886" s="197" t="s">
        <v>805</v>
      </c>
      <c r="C886" s="262">
        <v>4</v>
      </c>
      <c r="D886" s="197"/>
      <c r="E886" s="197" t="s">
        <v>1087</v>
      </c>
      <c r="F886" s="203">
        <v>4</v>
      </c>
      <c r="G886" s="662">
        <f t="shared" si="49"/>
        <v>783.78416666666669</v>
      </c>
      <c r="H886" s="667" cm="1">
        <f t="array" ref="H886">IFERROR(INDEX([4]Comparison!$G$3:$G$312,MATCH(B886&amp;F886,[4]Comparison!$B$3:$B$312&amp;[4]Comparison!$E$3:$E$312,0)),"")</f>
        <v>9405.41</v>
      </c>
      <c r="I886" s="662">
        <f>G886*VLOOKUP(B886,'3.2 Prices and Deflators'!$B$3:$BL$196,58,FALSE)</f>
        <v>2001.6444745981366</v>
      </c>
      <c r="J886" s="662">
        <f t="shared" si="46"/>
        <v>24019.733695177638</v>
      </c>
      <c r="K886" s="423">
        <f>VLOOKUP(B886,'[5]Salaries 2019 WF'!$B$4:$AA$188,26,FALSE)</f>
        <v>1</v>
      </c>
      <c r="L886" s="49"/>
      <c r="O886" s="655" cm="1">
        <f t="array" ref="O886">IFERROR(INDEX([6]Salaries!$P$2:$P$311,MATCH(1,(A886=[6]Salaries!$M$2:$M$311)*(F886=[6]Salaries!$O$2:$O$311),0)),"")</f>
        <v>9405.41</v>
      </c>
    </row>
    <row r="887" spans="1:15" x14ac:dyDescent="0.25">
      <c r="A887" s="197" t="s">
        <v>569</v>
      </c>
      <c r="B887" s="197" t="s">
        <v>805</v>
      </c>
      <c r="C887" s="262">
        <v>5</v>
      </c>
      <c r="D887" s="197"/>
      <c r="E887" s="197" t="s">
        <v>1371</v>
      </c>
      <c r="F887" s="203">
        <v>5</v>
      </c>
      <c r="G887" s="662">
        <f t="shared" si="49"/>
        <v>1176.5408333333332</v>
      </c>
      <c r="H887" s="667" cm="1">
        <f t="array" ref="H887">IFERROR(INDEX([4]Comparison!$G$3:$G$312,MATCH(B887&amp;F887,[4]Comparison!$B$3:$B$312&amp;[4]Comparison!$E$3:$E$312,0)),"")</f>
        <v>14118.49</v>
      </c>
      <c r="I887" s="662">
        <f>G887*VLOOKUP(B887,'3.2 Prices and Deflators'!$B$3:$BL$196,58,FALSE)</f>
        <v>3004.6747029814801</v>
      </c>
      <c r="J887" s="662">
        <f t="shared" si="46"/>
        <v>36056.096435777763</v>
      </c>
      <c r="K887" s="423">
        <f>VLOOKUP(B887,'[5]Salaries 2019 WF'!$B$4:$AA$188,26,FALSE)</f>
        <v>1</v>
      </c>
      <c r="L887" s="49"/>
      <c r="O887" s="655" cm="1">
        <f t="array" ref="O887">IFERROR(INDEX([6]Salaries!$P$2:$P$311,MATCH(1,(A887=[6]Salaries!$M$2:$M$311)*(F887=[6]Salaries!$O$2:$O$311),0)),"")</f>
        <v>14118.49</v>
      </c>
    </row>
    <row r="888" spans="1:15" hidden="1" x14ac:dyDescent="0.25">
      <c r="A888" s="197" t="s">
        <v>570</v>
      </c>
      <c r="B888" s="197" t="s">
        <v>806</v>
      </c>
      <c r="C888" s="262">
        <v>1</v>
      </c>
      <c r="D888" s="197"/>
      <c r="E888" s="197" t="s">
        <v>1368</v>
      </c>
      <c r="F888" s="203">
        <v>1</v>
      </c>
      <c r="G888" s="662"/>
      <c r="H888" s="667" t="str" cm="1">
        <f t="array" ref="H888">IFERROR(INDEX([4]Comparison!$G$3:$G$312,MATCH(B888&amp;F888,[4]Comparison!$B$3:$B$312&amp;[4]Comparison!$E$3:$E$312,0)),"")</f>
        <v/>
      </c>
      <c r="I888" s="662">
        <f>G888*VLOOKUP(B888,'3.2 Prices and Deflators'!$B$3:$BL$196,58,FALSE)</f>
        <v>0</v>
      </c>
      <c r="J888" s="662">
        <f t="shared" si="46"/>
        <v>0</v>
      </c>
      <c r="K888" s="423">
        <f>VLOOKUP(B888,'[5]Salaries 2019 WF'!$B$4:$AA$188,26,FALSE)</f>
        <v>0</v>
      </c>
      <c r="L888" s="49"/>
      <c r="O888" s="655" t="str" cm="1">
        <f t="array" ref="O888">IFERROR(INDEX([6]Salaries!$P$2:$P$311,MATCH(1,(A888=[6]Salaries!$M$2:$M$311)*(F888=[6]Salaries!$O$2:$O$311),0)),"")</f>
        <v/>
      </c>
    </row>
    <row r="889" spans="1:15" hidden="1" x14ac:dyDescent="0.25">
      <c r="A889" s="197" t="s">
        <v>570</v>
      </c>
      <c r="B889" s="197" t="s">
        <v>806</v>
      </c>
      <c r="C889" s="262">
        <v>2</v>
      </c>
      <c r="D889" s="197"/>
      <c r="E889" s="197" t="s">
        <v>1369</v>
      </c>
      <c r="F889" s="203">
        <v>2</v>
      </c>
      <c r="G889" s="662"/>
      <c r="H889" s="667" t="str" cm="1">
        <f t="array" ref="H889">IFERROR(INDEX([4]Comparison!$G$3:$G$312,MATCH(B889&amp;F889,[4]Comparison!$B$3:$B$312&amp;[4]Comparison!$E$3:$E$312,0)),"")</f>
        <v/>
      </c>
      <c r="I889" s="662">
        <f>G889*VLOOKUP(B889,'3.2 Prices and Deflators'!$B$3:$BL$196,58,FALSE)</f>
        <v>0</v>
      </c>
      <c r="J889" s="662">
        <f t="shared" si="46"/>
        <v>0</v>
      </c>
      <c r="K889" s="423">
        <f>VLOOKUP(B889,'[5]Salaries 2019 WF'!$B$4:$AA$188,26,FALSE)</f>
        <v>0</v>
      </c>
      <c r="L889" s="49"/>
      <c r="O889" s="655" t="str" cm="1">
        <f t="array" ref="O889">IFERROR(INDEX([6]Salaries!$P$2:$P$311,MATCH(1,(A889=[6]Salaries!$M$2:$M$311)*(F889=[6]Salaries!$O$2:$O$311),0)),"")</f>
        <v/>
      </c>
    </row>
    <row r="890" spans="1:15" hidden="1" x14ac:dyDescent="0.25">
      <c r="A890" s="197" t="s">
        <v>570</v>
      </c>
      <c r="B890" s="197" t="s">
        <v>806</v>
      </c>
      <c r="C890" s="262">
        <v>3</v>
      </c>
      <c r="D890" s="197"/>
      <c r="E890" s="197" t="s">
        <v>1370</v>
      </c>
      <c r="F890" s="203">
        <v>3</v>
      </c>
      <c r="G890" s="662"/>
      <c r="H890" s="667" t="str" cm="1">
        <f t="array" ref="H890">IFERROR(INDEX([4]Comparison!$G$3:$G$312,MATCH(B890&amp;F890,[4]Comparison!$B$3:$B$312&amp;[4]Comparison!$E$3:$E$312,0)),"")</f>
        <v/>
      </c>
      <c r="I890" s="662">
        <f>G890*VLOOKUP(B890,'3.2 Prices and Deflators'!$B$3:$BL$196,58,FALSE)</f>
        <v>0</v>
      </c>
      <c r="J890" s="662">
        <f t="shared" si="46"/>
        <v>0</v>
      </c>
      <c r="K890" s="423">
        <f>VLOOKUP(B890,'[5]Salaries 2019 WF'!$B$4:$AA$188,26,FALSE)</f>
        <v>0</v>
      </c>
      <c r="L890" s="49"/>
      <c r="O890" s="655" t="str" cm="1">
        <f t="array" ref="O890">IFERROR(INDEX([6]Salaries!$P$2:$P$311,MATCH(1,(A890=[6]Salaries!$M$2:$M$311)*(F890=[6]Salaries!$O$2:$O$311),0)),"")</f>
        <v/>
      </c>
    </row>
    <row r="891" spans="1:15" hidden="1" x14ac:dyDescent="0.25">
      <c r="A891" s="197" t="s">
        <v>570</v>
      </c>
      <c r="B891" s="197" t="s">
        <v>806</v>
      </c>
      <c r="C891" s="262">
        <v>4</v>
      </c>
      <c r="D891" s="197"/>
      <c r="E891" s="197" t="s">
        <v>1087</v>
      </c>
      <c r="F891" s="203">
        <v>4</v>
      </c>
      <c r="G891" s="662"/>
      <c r="H891" s="667" t="str" cm="1">
        <f t="array" ref="H891">IFERROR(INDEX([4]Comparison!$G$3:$G$312,MATCH(B891&amp;F891,[4]Comparison!$B$3:$B$312&amp;[4]Comparison!$E$3:$E$312,0)),"")</f>
        <v/>
      </c>
      <c r="I891" s="662">
        <f>G891*VLOOKUP(B891,'3.2 Prices and Deflators'!$B$3:$BL$196,58,FALSE)</f>
        <v>0</v>
      </c>
      <c r="J891" s="662">
        <f t="shared" si="46"/>
        <v>0</v>
      </c>
      <c r="K891" s="423">
        <f>VLOOKUP(B891,'[5]Salaries 2019 WF'!$B$4:$AA$188,26,FALSE)</f>
        <v>0</v>
      </c>
      <c r="L891" s="49"/>
      <c r="O891" s="655" t="str" cm="1">
        <f t="array" ref="O891">IFERROR(INDEX([6]Salaries!$P$2:$P$311,MATCH(1,(A891=[6]Salaries!$M$2:$M$311)*(F891=[6]Salaries!$O$2:$O$311),0)),"")</f>
        <v/>
      </c>
    </row>
    <row r="892" spans="1:15" hidden="1" x14ac:dyDescent="0.25">
      <c r="A892" s="197" t="s">
        <v>570</v>
      </c>
      <c r="B892" s="197" t="s">
        <v>806</v>
      </c>
      <c r="C892" s="262">
        <v>5</v>
      </c>
      <c r="D892" s="197"/>
      <c r="E892" s="197" t="s">
        <v>1371</v>
      </c>
      <c r="F892" s="203">
        <v>5</v>
      </c>
      <c r="G892" s="662"/>
      <c r="H892" s="667" t="str" cm="1">
        <f t="array" ref="H892">IFERROR(INDEX([4]Comparison!$G$3:$G$312,MATCH(B892&amp;F892,[4]Comparison!$B$3:$B$312&amp;[4]Comparison!$E$3:$E$312,0)),"")</f>
        <v/>
      </c>
      <c r="I892" s="662">
        <f>G892*VLOOKUP(B892,'3.2 Prices and Deflators'!$B$3:$BL$196,58,FALSE)</f>
        <v>0</v>
      </c>
      <c r="J892" s="662">
        <f t="shared" si="46"/>
        <v>0</v>
      </c>
      <c r="K892" s="423">
        <f>VLOOKUP(B892,'[5]Salaries 2019 WF'!$B$4:$AA$188,26,FALSE)</f>
        <v>0</v>
      </c>
      <c r="L892" s="49"/>
      <c r="O892" s="655" t="str" cm="1">
        <f t="array" ref="O892">IFERROR(INDEX([6]Salaries!$P$2:$P$311,MATCH(1,(A892=[6]Salaries!$M$2:$M$311)*(F892=[6]Salaries!$O$2:$O$311),0)),"")</f>
        <v/>
      </c>
    </row>
    <row r="893" spans="1:15" hidden="1" x14ac:dyDescent="0.25">
      <c r="A893" s="197" t="s">
        <v>571</v>
      </c>
      <c r="B893" s="197" t="s">
        <v>807</v>
      </c>
      <c r="C893" s="262">
        <v>1</v>
      </c>
      <c r="D893" s="197"/>
      <c r="E893" s="197" t="s">
        <v>1368</v>
      </c>
      <c r="F893" s="203">
        <v>1</v>
      </c>
      <c r="G893" s="662"/>
      <c r="H893" s="667" t="str" cm="1">
        <f t="array" ref="H893">IFERROR(INDEX([4]Comparison!$G$3:$G$312,MATCH(B893&amp;F893,[4]Comparison!$B$3:$B$312&amp;[4]Comparison!$E$3:$E$312,0)),"")</f>
        <v/>
      </c>
      <c r="I893" s="662">
        <f>G893*VLOOKUP(B893,'3.2 Prices and Deflators'!$B$3:$BL$196,58,FALSE)</f>
        <v>0</v>
      </c>
      <c r="J893" s="662">
        <f t="shared" si="46"/>
        <v>0</v>
      </c>
      <c r="K893" s="423">
        <f>VLOOKUP(B893,'[5]Salaries 2019 WF'!$B$4:$AA$188,26,FALSE)</f>
        <v>0</v>
      </c>
      <c r="L893" s="49"/>
      <c r="O893" s="655" t="str" cm="1">
        <f t="array" ref="O893">IFERROR(INDEX([6]Salaries!$P$2:$P$311,MATCH(1,(A893=[6]Salaries!$M$2:$M$311)*(F893=[6]Salaries!$O$2:$O$311),0)),"")</f>
        <v/>
      </c>
    </row>
    <row r="894" spans="1:15" hidden="1" x14ac:dyDescent="0.25">
      <c r="A894" s="197" t="s">
        <v>571</v>
      </c>
      <c r="B894" s="197" t="s">
        <v>807</v>
      </c>
      <c r="C894" s="262">
        <v>2</v>
      </c>
      <c r="D894" s="197"/>
      <c r="E894" s="197" t="s">
        <v>1369</v>
      </c>
      <c r="F894" s="203">
        <v>2</v>
      </c>
      <c r="G894" s="662"/>
      <c r="H894" s="667" t="str" cm="1">
        <f t="array" ref="H894">IFERROR(INDEX([4]Comparison!$G$3:$G$312,MATCH(B894&amp;F894,[4]Comparison!$B$3:$B$312&amp;[4]Comparison!$E$3:$E$312,0)),"")</f>
        <v/>
      </c>
      <c r="I894" s="662">
        <f>G894*VLOOKUP(B894,'3.2 Prices and Deflators'!$B$3:$BL$196,58,FALSE)</f>
        <v>0</v>
      </c>
      <c r="J894" s="662">
        <f t="shared" si="46"/>
        <v>0</v>
      </c>
      <c r="K894" s="423">
        <f>VLOOKUP(B894,'[5]Salaries 2019 WF'!$B$4:$AA$188,26,FALSE)</f>
        <v>0</v>
      </c>
      <c r="L894" s="49"/>
      <c r="O894" s="655" t="str" cm="1">
        <f t="array" ref="O894">IFERROR(INDEX([6]Salaries!$P$2:$P$311,MATCH(1,(A894=[6]Salaries!$M$2:$M$311)*(F894=[6]Salaries!$O$2:$O$311),0)),"")</f>
        <v/>
      </c>
    </row>
    <row r="895" spans="1:15" hidden="1" x14ac:dyDescent="0.25">
      <c r="A895" s="197" t="s">
        <v>571</v>
      </c>
      <c r="B895" s="197" t="s">
        <v>807</v>
      </c>
      <c r="C895" s="262">
        <v>3</v>
      </c>
      <c r="D895" s="197"/>
      <c r="E895" s="197" t="s">
        <v>1370</v>
      </c>
      <c r="F895" s="203">
        <v>3</v>
      </c>
      <c r="G895" s="662"/>
      <c r="H895" s="667" t="str" cm="1">
        <f t="array" ref="H895">IFERROR(INDEX([4]Comparison!$G$3:$G$312,MATCH(B895&amp;F895,[4]Comparison!$B$3:$B$312&amp;[4]Comparison!$E$3:$E$312,0)),"")</f>
        <v/>
      </c>
      <c r="I895" s="662">
        <f>G895*VLOOKUP(B895,'3.2 Prices and Deflators'!$B$3:$BL$196,58,FALSE)</f>
        <v>0</v>
      </c>
      <c r="J895" s="662">
        <f t="shared" si="46"/>
        <v>0</v>
      </c>
      <c r="K895" s="423">
        <f>VLOOKUP(B895,'[5]Salaries 2019 WF'!$B$4:$AA$188,26,FALSE)</f>
        <v>0</v>
      </c>
      <c r="L895" s="49"/>
      <c r="O895" s="655" t="str" cm="1">
        <f t="array" ref="O895">IFERROR(INDEX([6]Salaries!$P$2:$P$311,MATCH(1,(A895=[6]Salaries!$M$2:$M$311)*(F895=[6]Salaries!$O$2:$O$311),0)),"")</f>
        <v/>
      </c>
    </row>
    <row r="896" spans="1:15" hidden="1" x14ac:dyDescent="0.25">
      <c r="A896" s="197" t="s">
        <v>571</v>
      </c>
      <c r="B896" s="197" t="s">
        <v>807</v>
      </c>
      <c r="C896" s="262">
        <v>4</v>
      </c>
      <c r="D896" s="197"/>
      <c r="E896" s="197" t="s">
        <v>1087</v>
      </c>
      <c r="F896" s="203">
        <v>4</v>
      </c>
      <c r="G896" s="662"/>
      <c r="H896" s="667" t="str" cm="1">
        <f t="array" ref="H896">IFERROR(INDEX([4]Comparison!$G$3:$G$312,MATCH(B896&amp;F896,[4]Comparison!$B$3:$B$312&amp;[4]Comparison!$E$3:$E$312,0)),"")</f>
        <v/>
      </c>
      <c r="I896" s="662">
        <f>G896*VLOOKUP(B896,'3.2 Prices and Deflators'!$B$3:$BL$196,58,FALSE)</f>
        <v>0</v>
      </c>
      <c r="J896" s="662">
        <f t="shared" si="46"/>
        <v>0</v>
      </c>
      <c r="K896" s="423">
        <f>VLOOKUP(B896,'[5]Salaries 2019 WF'!$B$4:$AA$188,26,FALSE)</f>
        <v>0</v>
      </c>
      <c r="L896" s="49"/>
      <c r="O896" s="655" t="str" cm="1">
        <f t="array" ref="O896">IFERROR(INDEX([6]Salaries!$P$2:$P$311,MATCH(1,(A896=[6]Salaries!$M$2:$M$311)*(F896=[6]Salaries!$O$2:$O$311),0)),"")</f>
        <v/>
      </c>
    </row>
    <row r="897" spans="1:15" hidden="1" x14ac:dyDescent="0.25">
      <c r="A897" s="197" t="s">
        <v>571</v>
      </c>
      <c r="B897" s="197" t="s">
        <v>807</v>
      </c>
      <c r="C897" s="262">
        <v>5</v>
      </c>
      <c r="D897" s="197"/>
      <c r="E897" s="197" t="s">
        <v>1371</v>
      </c>
      <c r="F897" s="203">
        <v>5</v>
      </c>
      <c r="G897" s="662"/>
      <c r="H897" s="667" t="str" cm="1">
        <f t="array" ref="H897">IFERROR(INDEX([4]Comparison!$G$3:$G$312,MATCH(B897&amp;F897,[4]Comparison!$B$3:$B$312&amp;[4]Comparison!$E$3:$E$312,0)),"")</f>
        <v/>
      </c>
      <c r="I897" s="662">
        <f>G897*VLOOKUP(B897,'3.2 Prices and Deflators'!$B$3:$BL$196,58,FALSE)</f>
        <v>0</v>
      </c>
      <c r="J897" s="662">
        <f t="shared" si="46"/>
        <v>0</v>
      </c>
      <c r="K897" s="423">
        <f>VLOOKUP(B897,'[5]Salaries 2019 WF'!$B$4:$AA$188,26,FALSE)</f>
        <v>0</v>
      </c>
      <c r="L897" s="49"/>
      <c r="O897" s="655" t="str" cm="1">
        <f t="array" ref="O897">IFERROR(INDEX([6]Salaries!$P$2:$P$311,MATCH(1,(A897=[6]Salaries!$M$2:$M$311)*(F897=[6]Salaries!$O$2:$O$311),0)),"")</f>
        <v/>
      </c>
    </row>
    <row r="898" spans="1:15" x14ac:dyDescent="0.25">
      <c r="A898" s="197" t="s">
        <v>572</v>
      </c>
      <c r="B898" s="197" t="s">
        <v>808</v>
      </c>
      <c r="C898" s="262">
        <v>1</v>
      </c>
      <c r="D898" s="197"/>
      <c r="E898" s="197" t="s">
        <v>1368</v>
      </c>
      <c r="F898" s="203">
        <v>1</v>
      </c>
      <c r="G898" s="662">
        <f t="shared" ref="G898:G902" si="50">H898/12</f>
        <v>164.12666666666667</v>
      </c>
      <c r="H898" s="667" cm="1">
        <f t="array" ref="H898">IFERROR(INDEX([4]Comparison!$G$3:$G$312,MATCH(B898&amp;F898,[4]Comparison!$B$3:$B$312&amp;[4]Comparison!$E$3:$E$312,0)),"")</f>
        <v>1969.52</v>
      </c>
      <c r="I898" s="662">
        <f>G898*VLOOKUP(B898,'3.2 Prices and Deflators'!$B$3:$BL$196,58,FALSE)</f>
        <v>704.60915832036324</v>
      </c>
      <c r="J898" s="662">
        <f t="shared" si="46"/>
        <v>8455.3098998443584</v>
      </c>
      <c r="K898" s="423">
        <f>VLOOKUP(B898,'[5]Salaries 2019 WF'!$B$4:$AA$188,26,FALSE)</f>
        <v>1</v>
      </c>
      <c r="L898" s="49"/>
      <c r="O898" s="655" cm="1">
        <f t="array" ref="O898">IFERROR(INDEX([6]Salaries!$P$2:$P$311,MATCH(1,(A898=[6]Salaries!$M$2:$M$311)*(F898=[6]Salaries!$O$2:$O$311),0)),"")</f>
        <v>1969.52</v>
      </c>
    </row>
    <row r="899" spans="1:15" x14ac:dyDescent="0.25">
      <c r="A899" s="197" t="s">
        <v>572</v>
      </c>
      <c r="B899" s="197" t="s">
        <v>808</v>
      </c>
      <c r="C899" s="262">
        <v>2</v>
      </c>
      <c r="D899" s="197"/>
      <c r="E899" s="197" t="s">
        <v>1369</v>
      </c>
      <c r="F899" s="203">
        <v>2</v>
      </c>
      <c r="G899" s="662">
        <f t="shared" si="50"/>
        <v>214.01333333333332</v>
      </c>
      <c r="H899" s="667" cm="1">
        <f t="array" ref="H899">IFERROR(INDEX([4]Comparison!$G$3:$G$312,MATCH(B899&amp;F899,[4]Comparison!$B$3:$B$312&amp;[4]Comparison!$E$3:$E$312,0)),"")</f>
        <v>2568.16</v>
      </c>
      <c r="I899" s="662">
        <f>G899*VLOOKUP(B899,'3.2 Prices and Deflators'!$B$3:$BL$196,58,FALSE)</f>
        <v>918.77668469069829</v>
      </c>
      <c r="J899" s="662">
        <f t="shared" ref="J899:J927" si="51">I899*12</f>
        <v>11025.320216288379</v>
      </c>
      <c r="K899" s="423">
        <f>VLOOKUP(B899,'[5]Salaries 2019 WF'!$B$4:$AA$188,26,FALSE)</f>
        <v>1</v>
      </c>
      <c r="L899" s="49"/>
      <c r="O899" s="655" cm="1">
        <f t="array" ref="O899">IFERROR(INDEX([6]Salaries!$P$2:$P$311,MATCH(1,(A899=[6]Salaries!$M$2:$M$311)*(F899=[6]Salaries!$O$2:$O$311),0)),"")</f>
        <v>2568.16</v>
      </c>
    </row>
    <row r="900" spans="1:15" x14ac:dyDescent="0.25">
      <c r="A900" s="197" t="s">
        <v>572</v>
      </c>
      <c r="B900" s="197" t="s">
        <v>808</v>
      </c>
      <c r="C900" s="262">
        <v>3</v>
      </c>
      <c r="D900" s="197"/>
      <c r="E900" s="197" t="s">
        <v>1370</v>
      </c>
      <c r="F900" s="203">
        <v>3</v>
      </c>
      <c r="G900" s="662">
        <f t="shared" si="50"/>
        <v>282.54500000000002</v>
      </c>
      <c r="H900" s="667" cm="1">
        <f t="array" ref="H900">IFERROR(INDEX([4]Comparison!$G$3:$G$312,MATCH(B900&amp;F900,[4]Comparison!$B$3:$B$312&amp;[4]Comparison!$E$3:$E$312,0)),"")</f>
        <v>3390.54</v>
      </c>
      <c r="I900" s="662">
        <f>G900*VLOOKUP(B900,'3.2 Prices and Deflators'!$B$3:$BL$196,58,FALSE)</f>
        <v>1212.9887158553986</v>
      </c>
      <c r="J900" s="662">
        <f t="shared" si="51"/>
        <v>14555.864590264784</v>
      </c>
      <c r="K900" s="423">
        <f>VLOOKUP(B900,'[5]Salaries 2019 WF'!$B$4:$AA$188,26,FALSE)</f>
        <v>1</v>
      </c>
      <c r="L900" s="49"/>
      <c r="O900" s="655" cm="1">
        <f t="array" ref="O900">IFERROR(INDEX([6]Salaries!$P$2:$P$311,MATCH(1,(A900=[6]Salaries!$M$2:$M$311)*(F900=[6]Salaries!$O$2:$O$311),0)),"")</f>
        <v>3390.54</v>
      </c>
    </row>
    <row r="901" spans="1:15" x14ac:dyDescent="0.25">
      <c r="A901" s="197" t="s">
        <v>572</v>
      </c>
      <c r="B901" s="197" t="s">
        <v>808</v>
      </c>
      <c r="C901" s="262">
        <v>4</v>
      </c>
      <c r="D901" s="197"/>
      <c r="E901" s="197" t="s">
        <v>1087</v>
      </c>
      <c r="F901" s="203">
        <v>4</v>
      </c>
      <c r="G901" s="662">
        <f t="shared" si="50"/>
        <v>457.48166666666663</v>
      </c>
      <c r="H901" s="667" cm="1">
        <f t="array" ref="H901">IFERROR(INDEX([4]Comparison!$G$3:$G$312,MATCH(B901&amp;F901,[4]Comparison!$B$3:$B$312&amp;[4]Comparison!$E$3:$E$312,0)),"")</f>
        <v>5489.78</v>
      </c>
      <c r="I901" s="662">
        <f>G901*VLOOKUP(B901,'3.2 Prices and Deflators'!$B$3:$BL$196,58,FALSE)</f>
        <v>1964.0060853222935</v>
      </c>
      <c r="J901" s="662">
        <f t="shared" si="51"/>
        <v>23568.073023867524</v>
      </c>
      <c r="K901" s="423">
        <f>VLOOKUP(B901,'[5]Salaries 2019 WF'!$B$4:$AA$188,26,FALSE)</f>
        <v>1</v>
      </c>
      <c r="L901" s="49"/>
      <c r="O901" s="655" cm="1">
        <f t="array" ref="O901">IFERROR(INDEX([6]Salaries!$P$2:$P$311,MATCH(1,(A901=[6]Salaries!$M$2:$M$311)*(F901=[6]Salaries!$O$2:$O$311),0)),"")</f>
        <v>5489.78</v>
      </c>
    </row>
    <row r="902" spans="1:15" x14ac:dyDescent="0.25">
      <c r="A902" s="197" t="s">
        <v>572</v>
      </c>
      <c r="B902" s="197" t="s">
        <v>808</v>
      </c>
      <c r="C902" s="262">
        <v>5</v>
      </c>
      <c r="D902" s="197"/>
      <c r="E902" s="197" t="s">
        <v>1371</v>
      </c>
      <c r="F902" s="203">
        <v>5</v>
      </c>
      <c r="G902" s="662">
        <f t="shared" si="50"/>
        <v>686.72666666666657</v>
      </c>
      <c r="H902" s="667" cm="1">
        <f t="array" ref="H902">IFERROR(INDEX([4]Comparison!$G$3:$G$312,MATCH(B902&amp;F902,[4]Comparison!$B$3:$B$312&amp;[4]Comparison!$E$3:$E$312,0)),"")</f>
        <v>8240.7199999999993</v>
      </c>
      <c r="I902" s="662">
        <f>G902*VLOOKUP(B902,'3.2 Prices and Deflators'!$B$3:$BL$196,58,FALSE)</f>
        <v>2948.1735565791578</v>
      </c>
      <c r="J902" s="662">
        <f t="shared" si="51"/>
        <v>35378.082678949897</v>
      </c>
      <c r="K902" s="423">
        <f>VLOOKUP(B902,'[5]Salaries 2019 WF'!$B$4:$AA$188,26,FALSE)</f>
        <v>1</v>
      </c>
      <c r="L902" s="49"/>
      <c r="O902" s="655" cm="1">
        <f t="array" ref="O902">IFERROR(INDEX([6]Salaries!$P$2:$P$311,MATCH(1,(A902=[6]Salaries!$M$2:$M$311)*(F902=[6]Salaries!$O$2:$O$311),0)),"")</f>
        <v>8240.7199999999993</v>
      </c>
    </row>
    <row r="903" spans="1:15" hidden="1" x14ac:dyDescent="0.25">
      <c r="A903" s="197" t="s">
        <v>573</v>
      </c>
      <c r="B903" s="197" t="s">
        <v>809</v>
      </c>
      <c r="C903" s="262">
        <v>1</v>
      </c>
      <c r="D903" s="197"/>
      <c r="E903" s="197" t="s">
        <v>1368</v>
      </c>
      <c r="F903" s="203">
        <v>1</v>
      </c>
      <c r="G903" s="662"/>
      <c r="H903" s="667" t="str" cm="1">
        <f t="array" ref="H903">IFERROR(INDEX([4]Comparison!$G$3:$G$312,MATCH(B903&amp;F903,[4]Comparison!$B$3:$B$312&amp;[4]Comparison!$E$3:$E$312,0)),"")</f>
        <v/>
      </c>
      <c r="I903" s="662">
        <f>G903*VLOOKUP(B903,'3.2 Prices and Deflators'!$B$3:$BL$196,58,FALSE)</f>
        <v>0</v>
      </c>
      <c r="J903" s="662">
        <f t="shared" si="51"/>
        <v>0</v>
      </c>
      <c r="K903" s="423">
        <f>VLOOKUP(B903,'[5]Salaries 2019 WF'!$B$4:$AA$188,26,FALSE)</f>
        <v>0</v>
      </c>
      <c r="L903" s="49"/>
      <c r="O903" s="655" t="str" cm="1">
        <f t="array" ref="O903">IFERROR(INDEX([6]Salaries!$P$2:$P$311,MATCH(1,(A903=[6]Salaries!$M$2:$M$311)*(F903=[6]Salaries!$O$2:$O$311),0)),"")</f>
        <v/>
      </c>
    </row>
    <row r="904" spans="1:15" hidden="1" x14ac:dyDescent="0.25">
      <c r="A904" s="197" t="s">
        <v>573</v>
      </c>
      <c r="B904" s="197" t="s">
        <v>809</v>
      </c>
      <c r="C904" s="262">
        <v>2</v>
      </c>
      <c r="D904" s="197"/>
      <c r="E904" s="197" t="s">
        <v>1369</v>
      </c>
      <c r="F904" s="203">
        <v>2</v>
      </c>
      <c r="G904" s="662"/>
      <c r="H904" s="667" t="str" cm="1">
        <f t="array" ref="H904">IFERROR(INDEX([4]Comparison!$G$3:$G$312,MATCH(B904&amp;F904,[4]Comparison!$B$3:$B$312&amp;[4]Comparison!$E$3:$E$312,0)),"")</f>
        <v/>
      </c>
      <c r="I904" s="662">
        <f>G904*VLOOKUP(B904,'3.2 Prices and Deflators'!$B$3:$BL$196,58,FALSE)</f>
        <v>0</v>
      </c>
      <c r="J904" s="662">
        <f t="shared" si="51"/>
        <v>0</v>
      </c>
      <c r="K904" s="423">
        <f>VLOOKUP(B904,'[5]Salaries 2019 WF'!$B$4:$AA$188,26,FALSE)</f>
        <v>0</v>
      </c>
      <c r="L904" s="49"/>
      <c r="O904" s="655" t="str" cm="1">
        <f t="array" ref="O904">IFERROR(INDEX([6]Salaries!$P$2:$P$311,MATCH(1,(A904=[6]Salaries!$M$2:$M$311)*(F904=[6]Salaries!$O$2:$O$311),0)),"")</f>
        <v/>
      </c>
    </row>
    <row r="905" spans="1:15" hidden="1" x14ac:dyDescent="0.25">
      <c r="A905" s="197" t="s">
        <v>573</v>
      </c>
      <c r="B905" s="197" t="s">
        <v>809</v>
      </c>
      <c r="C905" s="262">
        <v>3</v>
      </c>
      <c r="D905" s="197"/>
      <c r="E905" s="197" t="s">
        <v>1370</v>
      </c>
      <c r="F905" s="203">
        <v>3</v>
      </c>
      <c r="G905" s="662"/>
      <c r="H905" s="667" t="str" cm="1">
        <f t="array" ref="H905">IFERROR(INDEX([4]Comparison!$G$3:$G$312,MATCH(B905&amp;F905,[4]Comparison!$B$3:$B$312&amp;[4]Comparison!$E$3:$E$312,0)),"")</f>
        <v/>
      </c>
      <c r="I905" s="662">
        <f>G905*VLOOKUP(B905,'3.2 Prices and Deflators'!$B$3:$BL$196,58,FALSE)</f>
        <v>0</v>
      </c>
      <c r="J905" s="662">
        <f t="shared" si="51"/>
        <v>0</v>
      </c>
      <c r="K905" s="423">
        <f>VLOOKUP(B905,'[5]Salaries 2019 WF'!$B$4:$AA$188,26,FALSE)</f>
        <v>0</v>
      </c>
      <c r="L905" s="49"/>
      <c r="O905" s="655" t="str" cm="1">
        <f t="array" ref="O905">IFERROR(INDEX([6]Salaries!$P$2:$P$311,MATCH(1,(A905=[6]Salaries!$M$2:$M$311)*(F905=[6]Salaries!$O$2:$O$311),0)),"")</f>
        <v/>
      </c>
    </row>
    <row r="906" spans="1:15" hidden="1" x14ac:dyDescent="0.25">
      <c r="A906" s="197" t="s">
        <v>573</v>
      </c>
      <c r="B906" s="197" t="s">
        <v>809</v>
      </c>
      <c r="C906" s="262">
        <v>4</v>
      </c>
      <c r="D906" s="197"/>
      <c r="E906" s="197" t="s">
        <v>1087</v>
      </c>
      <c r="F906" s="203">
        <v>4</v>
      </c>
      <c r="G906" s="662"/>
      <c r="H906" s="667" t="str" cm="1">
        <f t="array" ref="H906">IFERROR(INDEX([4]Comparison!$G$3:$G$312,MATCH(B906&amp;F906,[4]Comparison!$B$3:$B$312&amp;[4]Comparison!$E$3:$E$312,0)),"")</f>
        <v/>
      </c>
      <c r="I906" s="662">
        <f>G906*VLOOKUP(B906,'3.2 Prices and Deflators'!$B$3:$BL$196,58,FALSE)</f>
        <v>0</v>
      </c>
      <c r="J906" s="662">
        <f t="shared" si="51"/>
        <v>0</v>
      </c>
      <c r="K906" s="423">
        <f>VLOOKUP(B906,'[5]Salaries 2019 WF'!$B$4:$AA$188,26,FALSE)</f>
        <v>0</v>
      </c>
      <c r="L906" s="49"/>
      <c r="O906" s="655" t="str" cm="1">
        <f t="array" ref="O906">IFERROR(INDEX([6]Salaries!$P$2:$P$311,MATCH(1,(A906=[6]Salaries!$M$2:$M$311)*(F906=[6]Salaries!$O$2:$O$311),0)),"")</f>
        <v/>
      </c>
    </row>
    <row r="907" spans="1:15" hidden="1" x14ac:dyDescent="0.25">
      <c r="A907" s="197" t="s">
        <v>573</v>
      </c>
      <c r="B907" s="197" t="s">
        <v>809</v>
      </c>
      <c r="C907" s="262">
        <v>5</v>
      </c>
      <c r="D907" s="197"/>
      <c r="E907" s="197" t="s">
        <v>1371</v>
      </c>
      <c r="F907" s="203">
        <v>5</v>
      </c>
      <c r="G907" s="662"/>
      <c r="H907" s="667" t="str" cm="1">
        <f t="array" ref="H907">IFERROR(INDEX([4]Comparison!$G$3:$G$312,MATCH(B907&amp;F907,[4]Comparison!$B$3:$B$312&amp;[4]Comparison!$E$3:$E$312,0)),"")</f>
        <v/>
      </c>
      <c r="I907" s="662">
        <f>G907*VLOOKUP(B907,'3.2 Prices and Deflators'!$B$3:$BL$196,58,FALSE)</f>
        <v>0</v>
      </c>
      <c r="J907" s="662">
        <f t="shared" si="51"/>
        <v>0</v>
      </c>
      <c r="K907" s="423">
        <f>VLOOKUP(B907,'[5]Salaries 2019 WF'!$B$4:$AA$188,26,FALSE)</f>
        <v>0</v>
      </c>
      <c r="L907" s="49"/>
      <c r="O907" s="655" t="str" cm="1">
        <f t="array" ref="O907">IFERROR(INDEX([6]Salaries!$P$2:$P$311,MATCH(1,(A907=[6]Salaries!$M$2:$M$311)*(F907=[6]Salaries!$O$2:$O$311),0)),"")</f>
        <v/>
      </c>
    </row>
    <row r="908" spans="1:15" x14ac:dyDescent="0.25">
      <c r="A908" s="197" t="s">
        <v>575</v>
      </c>
      <c r="B908" s="197" t="s">
        <v>811</v>
      </c>
      <c r="C908" s="262">
        <v>1</v>
      </c>
      <c r="D908" s="197"/>
      <c r="E908" s="197" t="s">
        <v>1368</v>
      </c>
      <c r="F908" s="203">
        <v>1</v>
      </c>
      <c r="G908" s="662">
        <f t="shared" ref="G908:G912" si="52">H908/12</f>
        <v>225.71417611665399</v>
      </c>
      <c r="H908" s="667" cm="1">
        <f t="array" ref="H908">IFERROR(INDEX([4]Comparison!$G$3:$G$312,MATCH(B908&amp;F908,[4]Comparison!$B$3:$B$312&amp;[4]Comparison!$E$3:$E$312,0)),"")</f>
        <v>2708.5701133998477</v>
      </c>
      <c r="I908" s="662">
        <f>G908*VLOOKUP(B908,'3.2 Prices and Deflators'!$B$3:$BL$196,58,FALSE)</f>
        <v>696.71169302482406</v>
      </c>
      <c r="J908" s="662">
        <f t="shared" si="51"/>
        <v>8360.5403162978891</v>
      </c>
      <c r="K908" s="423">
        <f>VLOOKUP(B908,'[5]Salaries 2019 WF'!$B$4:$AA$188,26,FALSE)</f>
        <v>1</v>
      </c>
      <c r="L908" s="49"/>
      <c r="O908" s="655" cm="1">
        <f t="array" ref="O908">IFERROR(INDEX([6]Salaries!$P$2:$P$311,MATCH(1,(A908=[6]Salaries!$M$2:$M$311)*(F908=[6]Salaries!$O$2:$O$311),0)),"")</f>
        <v>1906.88</v>
      </c>
    </row>
    <row r="909" spans="1:15" x14ac:dyDescent="0.25">
      <c r="A909" s="197" t="s">
        <v>575</v>
      </c>
      <c r="B909" s="197" t="s">
        <v>811</v>
      </c>
      <c r="C909" s="262">
        <v>2</v>
      </c>
      <c r="D909" s="197"/>
      <c r="E909" s="197" t="s">
        <v>1369</v>
      </c>
      <c r="F909" s="203">
        <v>2</v>
      </c>
      <c r="G909" s="662">
        <f t="shared" si="52"/>
        <v>377.52869623033365</v>
      </c>
      <c r="H909" s="667" cm="1">
        <f t="array" ref="H909">IFERROR(INDEX([4]Comparison!$G$3:$G$312,MATCH(B909&amp;F909,[4]Comparison!$B$3:$B$312&amp;[4]Comparison!$E$3:$E$312,0)),"")</f>
        <v>4530.3443547640036</v>
      </c>
      <c r="I909" s="662">
        <f>G909*VLOOKUP(B909,'3.2 Prices and Deflators'!$B$3:$BL$196,58,FALSE)</f>
        <v>1165.3174011549515</v>
      </c>
      <c r="J909" s="662">
        <f t="shared" si="51"/>
        <v>13983.808813859418</v>
      </c>
      <c r="K909" s="423">
        <f>VLOOKUP(B909,'[5]Salaries 2019 WF'!$B$4:$AA$188,26,FALSE)</f>
        <v>1</v>
      </c>
      <c r="L909" s="49"/>
      <c r="O909" s="655" cm="1">
        <f t="array" ref="O909">IFERROR(INDEX([6]Salaries!$P$2:$P$311,MATCH(1,(A909=[6]Salaries!$M$2:$M$311)*(F909=[6]Salaries!$O$2:$O$311),0)),"")</f>
        <v>2486.4899999999998</v>
      </c>
    </row>
    <row r="910" spans="1:15" x14ac:dyDescent="0.25">
      <c r="A910" s="197" t="s">
        <v>575</v>
      </c>
      <c r="B910" s="197" t="s">
        <v>811</v>
      </c>
      <c r="C910" s="262">
        <v>3</v>
      </c>
      <c r="D910" s="197"/>
      <c r="E910" s="197" t="s">
        <v>1370</v>
      </c>
      <c r="F910" s="203">
        <v>3</v>
      </c>
      <c r="G910" s="662">
        <f t="shared" si="52"/>
        <v>486.83872175520077</v>
      </c>
      <c r="H910" s="667" cm="1">
        <f t="array" ref="H910">IFERROR(INDEX([4]Comparison!$G$3:$G$312,MATCH(B910&amp;F910,[4]Comparison!$B$3:$B$312&amp;[4]Comparison!$E$3:$E$312,0)),"")</f>
        <v>5842.064661062409</v>
      </c>
      <c r="I910" s="662">
        <f>G910*VLOOKUP(B910,'3.2 Prices and Deflators'!$B$3:$BL$196,58,FALSE)</f>
        <v>1502.7245337431016</v>
      </c>
      <c r="J910" s="662">
        <f t="shared" si="51"/>
        <v>18032.69440491722</v>
      </c>
      <c r="K910" s="423">
        <f>VLOOKUP(B910,'[5]Salaries 2019 WF'!$B$4:$AA$188,26,FALSE)</f>
        <v>1</v>
      </c>
      <c r="L910" s="49"/>
      <c r="O910" s="655" cm="1">
        <f t="array" ref="O910">IFERROR(INDEX([6]Salaries!$P$2:$P$311,MATCH(1,(A910=[6]Salaries!$M$2:$M$311)*(F910=[6]Salaries!$O$2:$O$311),0)),"")</f>
        <v>3282.71</v>
      </c>
    </row>
    <row r="911" spans="1:15" x14ac:dyDescent="0.25">
      <c r="A911" s="197" t="s">
        <v>575</v>
      </c>
      <c r="B911" s="197" t="s">
        <v>811</v>
      </c>
      <c r="C911" s="262">
        <v>4</v>
      </c>
      <c r="D911" s="197"/>
      <c r="E911" s="197" t="s">
        <v>1087</v>
      </c>
      <c r="F911" s="203">
        <v>4</v>
      </c>
      <c r="G911" s="662">
        <f t="shared" si="52"/>
        <v>779.32231962603009</v>
      </c>
      <c r="H911" s="667" cm="1">
        <f t="array" ref="H911">IFERROR(INDEX([4]Comparison!$G$3:$G$312,MATCH(B911&amp;F911,[4]Comparison!$B$3:$B$312&amp;[4]Comparison!$E$3:$E$312,0)),"")</f>
        <v>9351.8678355123611</v>
      </c>
      <c r="I911" s="662">
        <f>G911*VLOOKUP(B911,'3.2 Prices and Deflators'!$B$3:$BL$196,58,FALSE)</f>
        <v>2405.533325643089</v>
      </c>
      <c r="J911" s="662">
        <f t="shared" si="51"/>
        <v>28866.399907717067</v>
      </c>
      <c r="K911" s="423">
        <f>VLOOKUP(B911,'[5]Salaries 2019 WF'!$B$4:$AA$188,26,FALSE)</f>
        <v>1</v>
      </c>
      <c r="L911" s="49"/>
      <c r="O911" s="655" cm="1">
        <f t="array" ref="O911">IFERROR(INDEX([6]Salaries!$P$2:$P$311,MATCH(1,(A911=[6]Salaries!$M$2:$M$311)*(F911=[6]Salaries!$O$2:$O$311),0)),"")</f>
        <v>5315.2</v>
      </c>
    </row>
    <row r="912" spans="1:15" x14ac:dyDescent="0.25">
      <c r="A912" s="197" t="s">
        <v>575</v>
      </c>
      <c r="B912" s="197" t="s">
        <v>811</v>
      </c>
      <c r="C912" s="262">
        <v>5</v>
      </c>
      <c r="D912" s="197"/>
      <c r="E912" s="197" t="s">
        <v>1371</v>
      </c>
      <c r="F912" s="203">
        <v>5</v>
      </c>
      <c r="G912" s="662" t="e">
        <f t="shared" si="52"/>
        <v>#VALUE!</v>
      </c>
      <c r="H912" s="667" t="str" cm="1">
        <f t="array" ref="H912">IFERROR(INDEX([4]Comparison!$G$3:$G$312,MATCH(B912&amp;F912,[4]Comparison!$B$3:$B$312&amp;[4]Comparison!$E$3:$E$312,0)),"")</f>
        <v/>
      </c>
      <c r="I912" s="662" t="e">
        <f>G912*VLOOKUP(B912,'3.2 Prices and Deflators'!$B$3:$BL$196,58,FALSE)</f>
        <v>#VALUE!</v>
      </c>
      <c r="J912" s="662" t="e">
        <f t="shared" si="51"/>
        <v>#VALUE!</v>
      </c>
      <c r="K912" s="423">
        <f>VLOOKUP(B912,'[5]Salaries 2019 WF'!$B$4:$AA$188,26,FALSE)</f>
        <v>1</v>
      </c>
      <c r="L912" s="49"/>
      <c r="O912" s="655" cm="1">
        <f t="array" ref="O912">IFERROR(INDEX([6]Salaries!$P$2:$P$311,MATCH(1,(A912=[6]Salaries!$M$2:$M$311)*(F912=[6]Salaries!$O$2:$O$311),0)),"")</f>
        <v>7978.66</v>
      </c>
    </row>
    <row r="913" spans="1:15" hidden="1" x14ac:dyDescent="0.25">
      <c r="A913" s="197" t="s">
        <v>576</v>
      </c>
      <c r="B913" s="197" t="s">
        <v>812</v>
      </c>
      <c r="C913" s="262">
        <v>1</v>
      </c>
      <c r="D913" s="197"/>
      <c r="E913" s="197" t="s">
        <v>1368</v>
      </c>
      <c r="F913" s="203">
        <v>1</v>
      </c>
      <c r="G913" s="662"/>
      <c r="H913" s="667" t="str" cm="1">
        <f t="array" ref="H913">IFERROR(INDEX([4]Comparison!$G$3:$G$312,MATCH(B913&amp;F913,[4]Comparison!$B$3:$B$312&amp;[4]Comparison!$E$3:$E$312,0)),"")</f>
        <v/>
      </c>
      <c r="I913" s="662" t="e">
        <f>G913*VLOOKUP(B913,'3.2 Prices and Deflators'!$B$3:$BL$196,58,FALSE)</f>
        <v>#REF!</v>
      </c>
      <c r="J913" s="662" t="e">
        <f t="shared" si="51"/>
        <v>#REF!</v>
      </c>
      <c r="K913" s="423">
        <f>VLOOKUP(B913,'[5]Salaries 2019 WF'!$B$4:$AA$188,26,FALSE)</f>
        <v>0</v>
      </c>
      <c r="L913" s="49"/>
      <c r="O913" s="655" t="str" cm="1">
        <f t="array" ref="O913">IFERROR(INDEX([6]Salaries!$P$2:$P$311,MATCH(1,(A913=[6]Salaries!$M$2:$M$311)*(F913=[6]Salaries!$O$2:$O$311),0)),"")</f>
        <v/>
      </c>
    </row>
    <row r="914" spans="1:15" hidden="1" x14ac:dyDescent="0.25">
      <c r="A914" s="197" t="s">
        <v>576</v>
      </c>
      <c r="B914" s="197" t="s">
        <v>812</v>
      </c>
      <c r="C914" s="262">
        <v>2</v>
      </c>
      <c r="D914" s="197"/>
      <c r="E914" s="197" t="s">
        <v>1369</v>
      </c>
      <c r="F914" s="203">
        <v>2</v>
      </c>
      <c r="G914" s="662"/>
      <c r="H914" s="667" t="str" cm="1">
        <f t="array" ref="H914">IFERROR(INDEX([4]Comparison!$G$3:$G$312,MATCH(B914&amp;F914,[4]Comparison!$B$3:$B$312&amp;[4]Comparison!$E$3:$E$312,0)),"")</f>
        <v/>
      </c>
      <c r="I914" s="662" t="e">
        <f>G914*VLOOKUP(B914,'3.2 Prices and Deflators'!$B$3:$BL$196,58,FALSE)</f>
        <v>#REF!</v>
      </c>
      <c r="J914" s="662" t="e">
        <f t="shared" si="51"/>
        <v>#REF!</v>
      </c>
      <c r="K914" s="423">
        <f>VLOOKUP(B914,'[5]Salaries 2019 WF'!$B$4:$AA$188,26,FALSE)</f>
        <v>0</v>
      </c>
      <c r="L914" s="49"/>
      <c r="O914" s="655" t="str" cm="1">
        <f t="array" ref="O914">IFERROR(INDEX([6]Salaries!$P$2:$P$311,MATCH(1,(A914=[6]Salaries!$M$2:$M$311)*(F914=[6]Salaries!$O$2:$O$311),0)),"")</f>
        <v/>
      </c>
    </row>
    <row r="915" spans="1:15" hidden="1" x14ac:dyDescent="0.25">
      <c r="A915" s="197" t="s">
        <v>576</v>
      </c>
      <c r="B915" s="197" t="s">
        <v>812</v>
      </c>
      <c r="C915" s="262">
        <v>3</v>
      </c>
      <c r="D915" s="197"/>
      <c r="E915" s="197" t="s">
        <v>1370</v>
      </c>
      <c r="F915" s="203">
        <v>3</v>
      </c>
      <c r="G915" s="662"/>
      <c r="H915" s="667" t="str" cm="1">
        <f t="array" ref="H915">IFERROR(INDEX([4]Comparison!$G$3:$G$312,MATCH(B915&amp;F915,[4]Comparison!$B$3:$B$312&amp;[4]Comparison!$E$3:$E$312,0)),"")</f>
        <v/>
      </c>
      <c r="I915" s="662" t="e">
        <f>G915*VLOOKUP(B915,'3.2 Prices and Deflators'!$B$3:$BL$196,58,FALSE)</f>
        <v>#REF!</v>
      </c>
      <c r="J915" s="662" t="e">
        <f t="shared" si="51"/>
        <v>#REF!</v>
      </c>
      <c r="K915" s="423">
        <f>VLOOKUP(B915,'[5]Salaries 2019 WF'!$B$4:$AA$188,26,FALSE)</f>
        <v>0</v>
      </c>
      <c r="L915" s="49"/>
      <c r="O915" s="655" t="str" cm="1">
        <f t="array" ref="O915">IFERROR(INDEX([6]Salaries!$P$2:$P$311,MATCH(1,(A915=[6]Salaries!$M$2:$M$311)*(F915=[6]Salaries!$O$2:$O$311),0)),"")</f>
        <v/>
      </c>
    </row>
    <row r="916" spans="1:15" hidden="1" x14ac:dyDescent="0.25">
      <c r="A916" s="197" t="s">
        <v>576</v>
      </c>
      <c r="B916" s="197" t="s">
        <v>812</v>
      </c>
      <c r="C916" s="262">
        <v>4</v>
      </c>
      <c r="D916" s="197"/>
      <c r="E916" s="197" t="s">
        <v>1087</v>
      </c>
      <c r="F916" s="203">
        <v>4</v>
      </c>
      <c r="G916" s="662"/>
      <c r="H916" s="667" t="str" cm="1">
        <f t="array" ref="H916">IFERROR(INDEX([4]Comparison!$G$3:$G$312,MATCH(B916&amp;F916,[4]Comparison!$B$3:$B$312&amp;[4]Comparison!$E$3:$E$312,0)),"")</f>
        <v/>
      </c>
      <c r="I916" s="662" t="e">
        <f>G916*VLOOKUP(B916,'3.2 Prices and Deflators'!$B$3:$BL$196,58,FALSE)</f>
        <v>#REF!</v>
      </c>
      <c r="J916" s="662" t="e">
        <f t="shared" si="51"/>
        <v>#REF!</v>
      </c>
      <c r="K916" s="423">
        <f>VLOOKUP(B916,'[5]Salaries 2019 WF'!$B$4:$AA$188,26,FALSE)</f>
        <v>0</v>
      </c>
      <c r="L916" s="49"/>
      <c r="O916" s="655" t="str" cm="1">
        <f t="array" ref="O916">IFERROR(INDEX([6]Salaries!$P$2:$P$311,MATCH(1,(A916=[6]Salaries!$M$2:$M$311)*(F916=[6]Salaries!$O$2:$O$311),0)),"")</f>
        <v/>
      </c>
    </row>
    <row r="917" spans="1:15" hidden="1" x14ac:dyDescent="0.25">
      <c r="A917" s="197" t="s">
        <v>576</v>
      </c>
      <c r="B917" s="197" t="s">
        <v>812</v>
      </c>
      <c r="C917" s="262">
        <v>5</v>
      </c>
      <c r="D917" s="197"/>
      <c r="E917" s="197" t="s">
        <v>1371</v>
      </c>
      <c r="F917" s="203">
        <v>5</v>
      </c>
      <c r="G917" s="662"/>
      <c r="H917" s="667" t="str" cm="1">
        <f t="array" ref="H917">IFERROR(INDEX([4]Comparison!$G$3:$G$312,MATCH(B917&amp;F917,[4]Comparison!$B$3:$B$312&amp;[4]Comparison!$E$3:$E$312,0)),"")</f>
        <v/>
      </c>
      <c r="I917" s="662" t="e">
        <f>G917*VLOOKUP(B917,'3.2 Prices and Deflators'!$B$3:$BL$196,58,FALSE)</f>
        <v>#REF!</v>
      </c>
      <c r="J917" s="662" t="e">
        <f t="shared" si="51"/>
        <v>#REF!</v>
      </c>
      <c r="K917" s="423">
        <f>VLOOKUP(B917,'[5]Salaries 2019 WF'!$B$4:$AA$188,26,FALSE)</f>
        <v>0</v>
      </c>
      <c r="L917" s="49"/>
      <c r="O917" s="655" t="str" cm="1">
        <f t="array" ref="O917">IFERROR(INDEX([6]Salaries!$P$2:$P$311,MATCH(1,(A917=[6]Salaries!$M$2:$M$311)*(F917=[6]Salaries!$O$2:$O$311),0)),"")</f>
        <v/>
      </c>
    </row>
    <row r="918" spans="1:15" hidden="1" x14ac:dyDescent="0.25">
      <c r="A918" s="197" t="s">
        <v>577</v>
      </c>
      <c r="B918" s="197" t="s">
        <v>813</v>
      </c>
      <c r="C918" s="262">
        <v>1</v>
      </c>
      <c r="D918" s="197"/>
      <c r="E918" s="197" t="s">
        <v>1368</v>
      </c>
      <c r="F918" s="203">
        <v>1</v>
      </c>
      <c r="G918" s="662"/>
      <c r="H918" s="667" t="str" cm="1">
        <f t="array" ref="H918">IFERROR(INDEX([4]Comparison!$G$3:$G$312,MATCH(B918&amp;F918,[4]Comparison!$B$3:$B$312&amp;[4]Comparison!$E$3:$E$312,0)),"")</f>
        <v/>
      </c>
      <c r="I918" s="662">
        <f>G918*VLOOKUP(B918,'3.2 Prices and Deflators'!$B$3:$BL$196,58,FALSE)</f>
        <v>0</v>
      </c>
      <c r="J918" s="662">
        <f t="shared" si="51"/>
        <v>0</v>
      </c>
      <c r="K918" s="423">
        <f>VLOOKUP(B918,'[5]Salaries 2019 WF'!$B$4:$AA$188,26,FALSE)</f>
        <v>0</v>
      </c>
      <c r="L918" s="49"/>
      <c r="O918" s="655" t="str" cm="1">
        <f t="array" ref="O918">IFERROR(INDEX([6]Salaries!$P$2:$P$311,MATCH(1,(A918=[6]Salaries!$M$2:$M$311)*(F918=[6]Salaries!$O$2:$O$311),0)),"")</f>
        <v/>
      </c>
    </row>
    <row r="919" spans="1:15" hidden="1" x14ac:dyDescent="0.25">
      <c r="A919" s="197" t="s">
        <v>577</v>
      </c>
      <c r="B919" s="197" t="s">
        <v>813</v>
      </c>
      <c r="C919" s="262">
        <v>2</v>
      </c>
      <c r="D919" s="197"/>
      <c r="E919" s="197" t="s">
        <v>1369</v>
      </c>
      <c r="F919" s="203">
        <v>2</v>
      </c>
      <c r="G919" s="662"/>
      <c r="H919" s="667" t="str" cm="1">
        <f t="array" ref="H919">IFERROR(INDEX([4]Comparison!$G$3:$G$312,MATCH(B919&amp;F919,[4]Comparison!$B$3:$B$312&amp;[4]Comparison!$E$3:$E$312,0)),"")</f>
        <v/>
      </c>
      <c r="I919" s="662">
        <f>G919*VLOOKUP(B919,'3.2 Prices and Deflators'!$B$3:$BL$196,58,FALSE)</f>
        <v>0</v>
      </c>
      <c r="J919" s="662">
        <f t="shared" si="51"/>
        <v>0</v>
      </c>
      <c r="K919" s="423">
        <f>VLOOKUP(B919,'[5]Salaries 2019 WF'!$B$4:$AA$188,26,FALSE)</f>
        <v>0</v>
      </c>
      <c r="L919" s="49"/>
      <c r="O919" s="655" t="str" cm="1">
        <f t="array" ref="O919">IFERROR(INDEX([6]Salaries!$P$2:$P$311,MATCH(1,(A919=[6]Salaries!$M$2:$M$311)*(F919=[6]Salaries!$O$2:$O$311),0)),"")</f>
        <v/>
      </c>
    </row>
    <row r="920" spans="1:15" hidden="1" x14ac:dyDescent="0.25">
      <c r="A920" s="197" t="s">
        <v>577</v>
      </c>
      <c r="B920" s="197" t="s">
        <v>813</v>
      </c>
      <c r="C920" s="262">
        <v>3</v>
      </c>
      <c r="D920" s="197"/>
      <c r="E920" s="197" t="s">
        <v>1370</v>
      </c>
      <c r="F920" s="203">
        <v>3</v>
      </c>
      <c r="G920" s="662"/>
      <c r="H920" s="667" t="str" cm="1">
        <f t="array" ref="H920">IFERROR(INDEX([4]Comparison!$G$3:$G$312,MATCH(B920&amp;F920,[4]Comparison!$B$3:$B$312&amp;[4]Comparison!$E$3:$E$312,0)),"")</f>
        <v/>
      </c>
      <c r="I920" s="662">
        <f>G920*VLOOKUP(B920,'3.2 Prices and Deflators'!$B$3:$BL$196,58,FALSE)</f>
        <v>0</v>
      </c>
      <c r="J920" s="662">
        <f t="shared" si="51"/>
        <v>0</v>
      </c>
      <c r="K920" s="423">
        <f>VLOOKUP(B920,'[5]Salaries 2019 WF'!$B$4:$AA$188,26,FALSE)</f>
        <v>0</v>
      </c>
      <c r="L920" s="49"/>
      <c r="O920" s="655" t="str" cm="1">
        <f t="array" ref="O920">IFERROR(INDEX([6]Salaries!$P$2:$P$311,MATCH(1,(A920=[6]Salaries!$M$2:$M$311)*(F920=[6]Salaries!$O$2:$O$311),0)),"")</f>
        <v/>
      </c>
    </row>
    <row r="921" spans="1:15" hidden="1" x14ac:dyDescent="0.25">
      <c r="A921" s="197" t="s">
        <v>577</v>
      </c>
      <c r="B921" s="197" t="s">
        <v>813</v>
      </c>
      <c r="C921" s="262">
        <v>4</v>
      </c>
      <c r="D921" s="197"/>
      <c r="E921" s="197" t="s">
        <v>1087</v>
      </c>
      <c r="F921" s="203">
        <v>4</v>
      </c>
      <c r="G921" s="662"/>
      <c r="H921" s="667" t="str" cm="1">
        <f t="array" ref="H921">IFERROR(INDEX([4]Comparison!$G$3:$G$312,MATCH(B921&amp;F921,[4]Comparison!$B$3:$B$312&amp;[4]Comparison!$E$3:$E$312,0)),"")</f>
        <v/>
      </c>
      <c r="I921" s="662">
        <f>G921*VLOOKUP(B921,'3.2 Prices and Deflators'!$B$3:$BL$196,58,FALSE)</f>
        <v>0</v>
      </c>
      <c r="J921" s="662">
        <f t="shared" si="51"/>
        <v>0</v>
      </c>
      <c r="K921" s="423">
        <f>VLOOKUP(B921,'[5]Salaries 2019 WF'!$B$4:$AA$188,26,FALSE)</f>
        <v>0</v>
      </c>
      <c r="L921" s="49"/>
      <c r="O921" s="655" t="str" cm="1">
        <f t="array" ref="O921">IFERROR(INDEX([6]Salaries!$P$2:$P$311,MATCH(1,(A921=[6]Salaries!$M$2:$M$311)*(F921=[6]Salaries!$O$2:$O$311),0)),"")</f>
        <v/>
      </c>
    </row>
    <row r="922" spans="1:15" hidden="1" x14ac:dyDescent="0.25">
      <c r="A922" s="197" t="s">
        <v>577</v>
      </c>
      <c r="B922" s="197" t="s">
        <v>813</v>
      </c>
      <c r="C922" s="262">
        <v>5</v>
      </c>
      <c r="D922" s="197"/>
      <c r="E922" s="197" t="s">
        <v>1371</v>
      </c>
      <c r="F922" s="203">
        <v>5</v>
      </c>
      <c r="G922" s="662"/>
      <c r="H922" s="667" t="str" cm="1">
        <f t="array" ref="H922">IFERROR(INDEX([4]Comparison!$G$3:$G$312,MATCH(B922&amp;F922,[4]Comparison!$B$3:$B$312&amp;[4]Comparison!$E$3:$E$312,0)),"")</f>
        <v/>
      </c>
      <c r="I922" s="662">
        <f>G922*VLOOKUP(B922,'3.2 Prices and Deflators'!$B$3:$BL$196,58,FALSE)</f>
        <v>0</v>
      </c>
      <c r="J922" s="662">
        <f t="shared" si="51"/>
        <v>0</v>
      </c>
      <c r="K922" s="423">
        <f>VLOOKUP(B922,'[5]Salaries 2019 WF'!$B$4:$AA$188,26,FALSE)</f>
        <v>0</v>
      </c>
      <c r="L922" s="49"/>
      <c r="O922" s="655" t="str" cm="1">
        <f t="array" ref="O922">IFERROR(INDEX([6]Salaries!$P$2:$P$311,MATCH(1,(A922=[6]Salaries!$M$2:$M$311)*(F922=[6]Salaries!$O$2:$O$311),0)),"")</f>
        <v/>
      </c>
    </row>
    <row r="923" spans="1:15" hidden="1" x14ac:dyDescent="0.25">
      <c r="A923" s="197" t="s">
        <v>578</v>
      </c>
      <c r="B923" s="197" t="s">
        <v>814</v>
      </c>
      <c r="C923" s="262">
        <v>1</v>
      </c>
      <c r="D923" s="197"/>
      <c r="E923" s="197" t="s">
        <v>1368</v>
      </c>
      <c r="F923" s="203">
        <v>1</v>
      </c>
      <c r="G923" s="662"/>
      <c r="H923" s="667" t="str" cm="1">
        <f t="array" ref="H923">IFERROR(INDEX([4]Comparison!$G$3:$G$312,MATCH(B923&amp;F923,[4]Comparison!$B$3:$B$312&amp;[4]Comparison!$E$3:$E$312,0)),"")</f>
        <v/>
      </c>
      <c r="I923" s="662">
        <f>G923*VLOOKUP(B923,'3.2 Prices and Deflators'!$B$3:$BL$196,58,FALSE)</f>
        <v>0</v>
      </c>
      <c r="J923" s="662">
        <f t="shared" si="51"/>
        <v>0</v>
      </c>
      <c r="K923" s="423">
        <f>VLOOKUP(B923,'[5]Salaries 2019 WF'!$B$4:$AA$188,26,FALSE)</f>
        <v>0</v>
      </c>
      <c r="L923" s="49"/>
      <c r="O923" s="655" t="str" cm="1">
        <f t="array" ref="O923">IFERROR(INDEX([6]Salaries!$P$2:$P$311,MATCH(1,(A923=[6]Salaries!$M$2:$M$311)*(F923=[6]Salaries!$O$2:$O$311),0)),"")</f>
        <v/>
      </c>
    </row>
    <row r="924" spans="1:15" hidden="1" x14ac:dyDescent="0.25">
      <c r="A924" s="197" t="s">
        <v>578</v>
      </c>
      <c r="B924" s="197" t="s">
        <v>814</v>
      </c>
      <c r="C924" s="262">
        <v>2</v>
      </c>
      <c r="D924" s="197"/>
      <c r="E924" s="197" t="s">
        <v>1369</v>
      </c>
      <c r="F924" s="203">
        <v>2</v>
      </c>
      <c r="G924" s="662"/>
      <c r="H924" s="667" t="str" cm="1">
        <f t="array" ref="H924">IFERROR(INDEX([4]Comparison!$G$3:$G$312,MATCH(B924&amp;F924,[4]Comparison!$B$3:$B$312&amp;[4]Comparison!$E$3:$E$312,0)),"")</f>
        <v/>
      </c>
      <c r="I924" s="662">
        <f>G924*VLOOKUP(B924,'3.2 Prices and Deflators'!$B$3:$BL$196,58,FALSE)</f>
        <v>0</v>
      </c>
      <c r="J924" s="662">
        <f t="shared" si="51"/>
        <v>0</v>
      </c>
      <c r="K924" s="423">
        <f>VLOOKUP(B924,'[5]Salaries 2019 WF'!$B$4:$AA$188,26,FALSE)</f>
        <v>0</v>
      </c>
      <c r="L924" s="49"/>
      <c r="O924" s="655" t="str" cm="1">
        <f t="array" ref="O924">IFERROR(INDEX([6]Salaries!$P$2:$P$311,MATCH(1,(A924=[6]Salaries!$M$2:$M$311)*(F924=[6]Salaries!$O$2:$O$311),0)),"")</f>
        <v/>
      </c>
    </row>
    <row r="925" spans="1:15" hidden="1" x14ac:dyDescent="0.25">
      <c r="A925" s="197" t="s">
        <v>578</v>
      </c>
      <c r="B925" s="197" t="s">
        <v>814</v>
      </c>
      <c r="C925" s="262">
        <v>3</v>
      </c>
      <c r="D925" s="197"/>
      <c r="E925" s="197" t="s">
        <v>1370</v>
      </c>
      <c r="F925" s="203">
        <v>3</v>
      </c>
      <c r="G925" s="662"/>
      <c r="H925" s="667" t="str" cm="1">
        <f t="array" ref="H925">IFERROR(INDEX([4]Comparison!$G$3:$G$312,MATCH(B925&amp;F925,[4]Comparison!$B$3:$B$312&amp;[4]Comparison!$E$3:$E$312,0)),"")</f>
        <v/>
      </c>
      <c r="I925" s="662">
        <f>G925*VLOOKUP(B925,'3.2 Prices and Deflators'!$B$3:$BL$196,58,FALSE)</f>
        <v>0</v>
      </c>
      <c r="J925" s="662">
        <f t="shared" si="51"/>
        <v>0</v>
      </c>
      <c r="K925" s="423">
        <f>VLOOKUP(B925,'[5]Salaries 2019 WF'!$B$4:$AA$188,26,FALSE)</f>
        <v>0</v>
      </c>
      <c r="L925" s="49"/>
      <c r="O925" s="655" t="str" cm="1">
        <f t="array" ref="O925">IFERROR(INDEX([6]Salaries!$P$2:$P$311,MATCH(1,(A925=[6]Salaries!$M$2:$M$311)*(F925=[6]Salaries!$O$2:$O$311),0)),"")</f>
        <v/>
      </c>
    </row>
    <row r="926" spans="1:15" hidden="1" x14ac:dyDescent="0.25">
      <c r="A926" s="197" t="s">
        <v>578</v>
      </c>
      <c r="B926" s="197" t="s">
        <v>814</v>
      </c>
      <c r="C926" s="262">
        <v>4</v>
      </c>
      <c r="D926" s="197"/>
      <c r="E926" s="197" t="s">
        <v>1087</v>
      </c>
      <c r="F926" s="203">
        <v>4</v>
      </c>
      <c r="G926" s="662"/>
      <c r="H926" s="667" t="str" cm="1">
        <f t="array" ref="H926">IFERROR(INDEX([4]Comparison!$G$3:$G$312,MATCH(B926&amp;F926,[4]Comparison!$B$3:$B$312&amp;[4]Comparison!$E$3:$E$312,0)),"")</f>
        <v/>
      </c>
      <c r="I926" s="662">
        <f>G926*VLOOKUP(B926,'3.2 Prices and Deflators'!$B$3:$BL$196,58,FALSE)</f>
        <v>0</v>
      </c>
      <c r="J926" s="662">
        <f t="shared" si="51"/>
        <v>0</v>
      </c>
      <c r="K926" s="423">
        <f>VLOOKUP(B926,'[5]Salaries 2019 WF'!$B$4:$AA$188,26,FALSE)</f>
        <v>0</v>
      </c>
      <c r="L926" s="49"/>
      <c r="O926" s="655" t="str" cm="1">
        <f t="array" ref="O926">IFERROR(INDEX([6]Salaries!$P$2:$P$311,MATCH(1,(A926=[6]Salaries!$M$2:$M$311)*(F926=[6]Salaries!$O$2:$O$311),0)),"")</f>
        <v/>
      </c>
    </row>
    <row r="927" spans="1:15" hidden="1" x14ac:dyDescent="0.25">
      <c r="A927" s="198" t="s">
        <v>578</v>
      </c>
      <c r="B927" s="198" t="s">
        <v>814</v>
      </c>
      <c r="C927" s="405">
        <v>5</v>
      </c>
      <c r="D927" s="198"/>
      <c r="E927" s="198" t="s">
        <v>1371</v>
      </c>
      <c r="F927" s="204">
        <v>5</v>
      </c>
      <c r="G927" s="663"/>
      <c r="H927" s="668" t="str" cm="1">
        <f t="array" ref="H927">IFERROR(INDEX([4]Comparison!$G$3:$G$312,MATCH(B927&amp;F927,[4]Comparison!$B$3:$B$312&amp;[4]Comparison!$E$3:$E$312,0)),"")</f>
        <v/>
      </c>
      <c r="I927" s="663">
        <f>G927*VLOOKUP(B927,'3.2 Prices and Deflators'!$B$3:$BL$196,58,FALSE)</f>
        <v>0</v>
      </c>
      <c r="J927" s="663">
        <f t="shared" si="51"/>
        <v>0</v>
      </c>
      <c r="K927" s="418">
        <f>VLOOKUP(B927,'[5]Salaries 2019 WF'!$B$4:$AA$188,26,FALSE)</f>
        <v>0</v>
      </c>
      <c r="L927" s="49"/>
      <c r="O927" s="655" t="str" cm="1">
        <f t="array" ref="O927">IFERROR(INDEX([6]Salaries!$P$2:$P$311,MATCH(1,(A927=[6]Salaries!$M$2:$M$311)*(F927=[6]Salaries!$O$2:$O$311),0)),"")</f>
        <v/>
      </c>
    </row>
  </sheetData>
  <autoFilter ref="A2:K927" xr:uid="{68D466B4-E7B0-4F03-8D28-7886E0B110DA}">
    <filterColumn colId="10">
      <filters>
        <filter val="1"/>
      </filters>
    </filterColumn>
  </autoFilter>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R199"/>
  <sheetViews>
    <sheetView zoomScale="98" zoomScaleNormal="98" workbookViewId="0">
      <pane ySplit="4" topLeftCell="A171" activePane="bottomLeft" state="frozen"/>
      <selection pane="bottomLeft" activeCell="M189" sqref="M189"/>
    </sheetView>
  </sheetViews>
  <sheetFormatPr defaultRowHeight="15" x14ac:dyDescent="0.25"/>
  <cols>
    <col min="1" max="1" width="38.42578125" style="29" customWidth="1"/>
    <col min="2" max="2" width="18.42578125" style="29" bestFit="1" customWidth="1"/>
    <col min="3" max="3" width="10.28515625" style="65" customWidth="1"/>
    <col min="4" max="4" width="10.28515625" style="66" customWidth="1"/>
    <col min="5" max="6" width="10.28515625" style="65" customWidth="1"/>
    <col min="7" max="7" width="10.28515625" style="66" customWidth="1"/>
    <col min="8" max="8" width="10.28515625" style="65" customWidth="1"/>
    <col min="9" max="10" width="10.28515625" style="66" customWidth="1"/>
    <col min="11" max="11" width="10.28515625" style="67" customWidth="1"/>
    <col min="12" max="16384" width="9.140625" style="29"/>
  </cols>
  <sheetData>
    <row r="1" spans="1:18" x14ac:dyDescent="0.25">
      <c r="B1" s="271" t="s">
        <v>1372</v>
      </c>
      <c r="C1" s="407">
        <v>0.2</v>
      </c>
    </row>
    <row r="3" spans="1:18" ht="25.5" customHeight="1" x14ac:dyDescent="0.25">
      <c r="A3" s="68"/>
      <c r="B3" s="68"/>
      <c r="C3" s="742" t="s">
        <v>1373</v>
      </c>
      <c r="D3" s="742"/>
      <c r="E3" s="742"/>
      <c r="F3" s="742" t="s">
        <v>1374</v>
      </c>
      <c r="G3" s="742"/>
      <c r="H3" s="742"/>
      <c r="I3" s="743" t="s">
        <v>1375</v>
      </c>
      <c r="J3" s="743"/>
      <c r="K3" s="743"/>
      <c r="L3" s="744" t="s">
        <v>1376</v>
      </c>
      <c r="M3" s="744"/>
      <c r="N3" s="744"/>
      <c r="O3" s="745" t="s">
        <v>1377</v>
      </c>
      <c r="P3" s="745"/>
      <c r="Q3" s="745"/>
      <c r="R3" s="741" t="s">
        <v>1043</v>
      </c>
    </row>
    <row r="4" spans="1:18" ht="45" customHeight="1" x14ac:dyDescent="0.25">
      <c r="A4" s="27" t="s">
        <v>188</v>
      </c>
      <c r="B4" s="27"/>
      <c r="C4" s="228" t="s">
        <v>1378</v>
      </c>
      <c r="D4" s="229" t="s">
        <v>1379</v>
      </c>
      <c r="E4" s="228" t="s">
        <v>1380</v>
      </c>
      <c r="F4" s="228" t="s">
        <v>1378</v>
      </c>
      <c r="G4" s="229" t="s">
        <v>1379</v>
      </c>
      <c r="H4" s="228" t="s">
        <v>1380</v>
      </c>
      <c r="I4" s="229" t="s">
        <v>1381</v>
      </c>
      <c r="J4" s="229" t="s">
        <v>1379</v>
      </c>
      <c r="K4" s="228" t="s">
        <v>1380</v>
      </c>
      <c r="L4" s="230" t="s">
        <v>1382</v>
      </c>
      <c r="M4" s="231" t="s">
        <v>1383</v>
      </c>
      <c r="N4" s="231" t="s">
        <v>1384</v>
      </c>
      <c r="O4" s="232" t="s">
        <v>1382</v>
      </c>
      <c r="P4" s="233" t="s">
        <v>1383</v>
      </c>
      <c r="Q4" s="233" t="s">
        <v>1384</v>
      </c>
      <c r="R4" s="741"/>
    </row>
    <row r="5" spans="1:18" x14ac:dyDescent="0.25">
      <c r="A5" s="46" t="s">
        <v>384</v>
      </c>
      <c r="B5" s="46" t="s">
        <v>610</v>
      </c>
      <c r="C5" s="63">
        <f>VLOOKUP(B5,[7]DSA!$A$2:$G$206,4,FALSE)</f>
        <v>304.996755353666</v>
      </c>
      <c r="D5" s="69">
        <f>VLOOKUP(B5,[7]DSA!$A$2:$G$206,7,FALSE)</f>
        <v>0.6333333333333333</v>
      </c>
      <c r="E5" s="63"/>
      <c r="F5" s="64">
        <f>VLOOKUP(B5,[7]DSA!$A$2:$G$206,5,FALSE)</f>
        <v>96.041531473069398</v>
      </c>
      <c r="G5" s="64"/>
      <c r="H5" s="64"/>
      <c r="I5" s="64">
        <f>VLOOKUP(B5,[7]DSA!$A$2:$G$206,6,FALSE)</f>
        <v>188.18948734587912</v>
      </c>
      <c r="J5" s="64"/>
      <c r="K5" s="64"/>
      <c r="L5" s="234">
        <f>C5*$C$1*VLOOKUP(B5,'3.2 Prices and Deflators'!B3:BL196,58,FALSE)</f>
        <v>264.20256654554703</v>
      </c>
      <c r="M5" s="234">
        <f>I5*$C$1*VLOOKUP(B5,'3.2 Prices and Deflators'!B3:BL196,58,FALSE)</f>
        <v>163.01860488980569</v>
      </c>
      <c r="N5" s="234">
        <f>F5*$C$1*VLOOKUP(B5,'3.2 Prices and Deflators'!B3:BL196,58,FALSE)</f>
        <v>83.195701805831916</v>
      </c>
      <c r="O5" s="234">
        <f>C5*VLOOKUP(B5,'3.2 Prices and Deflators'!B3:BL196,58,FALSE)</f>
        <v>1321.012832727735</v>
      </c>
      <c r="P5" s="234">
        <f>I5*VLOOKUP(B5,'3.2 Prices and Deflators'!B3:BL196,58,FALSE)</f>
        <v>815.09302444902846</v>
      </c>
      <c r="Q5" s="234">
        <f>F5*VLOOKUP(B5,'3.2 Prices and Deflators'!B3:BL196,58,FALSE)</f>
        <v>415.97850902915957</v>
      </c>
      <c r="R5" s="47">
        <f>VLOOKUP(B5,'3.1 Metadata'!$B$4:$P$197,9,FALSE)</f>
        <v>10382095</v>
      </c>
    </row>
    <row r="6" spans="1:18" x14ac:dyDescent="0.25">
      <c r="A6" s="46" t="s">
        <v>386</v>
      </c>
      <c r="B6" s="46" t="s">
        <v>613</v>
      </c>
      <c r="C6" s="63">
        <f>VLOOKUP(B6,[7]DSA!$A$2:$G$206,4,FALSE)</f>
        <v>245.70273003033401</v>
      </c>
      <c r="D6" s="69">
        <f>VLOOKUP(B6,[7]DSA!$A$2:$G$206,7,FALSE)</f>
        <v>0.59</v>
      </c>
      <c r="E6" s="63"/>
      <c r="F6" s="64">
        <f>VLOOKUP(B6,[7]DSA!$A$2:$G$206,5,FALSE)</f>
        <v>77.957532861476196</v>
      </c>
      <c r="G6" s="64"/>
      <c r="H6" s="64"/>
      <c r="I6" s="64">
        <f>VLOOKUP(B6,[7]DSA!$A$2:$G$206,6,FALSE)</f>
        <v>160.68572479088149</v>
      </c>
      <c r="J6" s="64"/>
      <c r="K6" s="64"/>
      <c r="L6" s="234">
        <f>C6*$C$1*VLOOKUP(B6,'3.2 Prices and Deflators'!B4:BL197,58,FALSE)</f>
        <v>127.62212257716523</v>
      </c>
      <c r="M6" s="234">
        <f>I6*$C$1*VLOOKUP(B6,'3.2 Prices and Deflators'!B4:BL197,58,FALSE)</f>
        <v>83.462862879589295</v>
      </c>
      <c r="N6" s="234">
        <f>F6*$C$1*VLOOKUP(B6,'3.2 Prices and Deflators'!B4:BL197,58,FALSE)</f>
        <v>40.492451237446168</v>
      </c>
      <c r="O6" s="234">
        <f>C6*VLOOKUP(B6,'3.2 Prices and Deflators'!B4:BL197,58,FALSE)</f>
        <v>638.11061288582607</v>
      </c>
      <c r="P6" s="234">
        <f>I6*VLOOKUP(B6,'3.2 Prices and Deflators'!B4:BL197,58,FALSE)</f>
        <v>417.31431439794648</v>
      </c>
      <c r="Q6" s="234">
        <f>F6*VLOOKUP(B6,'3.2 Prices and Deflators'!B4:BL197,58,FALSE)</f>
        <v>202.46225618723085</v>
      </c>
      <c r="R6" s="47">
        <f>VLOOKUP(B6,'3.1 Metadata'!$B$4:$P$197,9,FALSE)</f>
        <v>1435161</v>
      </c>
    </row>
    <row r="7" spans="1:18" x14ac:dyDescent="0.25">
      <c r="A7" s="46" t="s">
        <v>387</v>
      </c>
      <c r="B7" s="46" t="s">
        <v>616</v>
      </c>
      <c r="C7" s="63">
        <f>VLOOKUP(B7,[7]DSA!$A$2:$G$206,4,FALSE)</f>
        <v>365.30165866699099</v>
      </c>
      <c r="D7" s="69">
        <f>VLOOKUP(B7,[7]DSA!$A$2:$G$206,7,FALSE)</f>
        <v>0.57624999999999993</v>
      </c>
      <c r="E7" s="63"/>
      <c r="F7" s="64">
        <f>VLOOKUP(B7,[7]DSA!$A$2:$G$206,5,FALSE)</f>
        <v>115.4383619904</v>
      </c>
      <c r="G7" s="64"/>
      <c r="H7" s="64"/>
      <c r="I7" s="64">
        <f>VLOOKUP(B7,[7]DSA!$A$2:$G$206,6,FALSE)</f>
        <v>234.95883711039559</v>
      </c>
      <c r="J7" s="64"/>
      <c r="K7" s="64"/>
      <c r="L7" s="234">
        <f>C7*$C$1*VLOOKUP(B7,'3.2 Prices and Deflators'!B5:BL198,58,FALSE)</f>
        <v>219.91787057006815</v>
      </c>
      <c r="M7" s="234">
        <f>I7*$C$1*VLOOKUP(B7,'3.2 Prices and Deflators'!B5:BL198,58,FALSE)</f>
        <v>141.44925406988526</v>
      </c>
      <c r="N7" s="234">
        <f>F7*$C$1*VLOOKUP(B7,'3.2 Prices and Deflators'!B5:BL198,58,FALSE)</f>
        <v>69.495875938981754</v>
      </c>
      <c r="O7" s="234">
        <f>C7*VLOOKUP(B7,'3.2 Prices and Deflators'!B5:BL198,58,FALSE)</f>
        <v>1099.5893528503407</v>
      </c>
      <c r="P7" s="234">
        <f>I7*VLOOKUP(B7,'3.2 Prices and Deflators'!B5:BL198,58,FALSE)</f>
        <v>707.24627034942614</v>
      </c>
      <c r="Q7" s="234">
        <f>F7*VLOOKUP(B7,'3.2 Prices and Deflators'!B5:BL198,58,FALSE)</f>
        <v>347.47937969490874</v>
      </c>
      <c r="R7" s="47">
        <f>VLOOKUP(B7,'3.1 Metadata'!$B$4:$P$197,9,FALSE)</f>
        <v>12500442</v>
      </c>
    </row>
    <row r="8" spans="1:18" x14ac:dyDescent="0.25">
      <c r="A8" s="46" t="s">
        <v>389</v>
      </c>
      <c r="B8" s="46" t="s">
        <v>619</v>
      </c>
      <c r="C8" s="63">
        <f>VLOOKUP(B8,[7]DSA!$A$2:$G$206,4,FALSE)</f>
        <v>198.77300613496899</v>
      </c>
      <c r="D8" s="69">
        <f>VLOOKUP(B8,[7]DSA!$A$2:$G$206,7,FALSE)</f>
        <v>0.55000000000000004</v>
      </c>
      <c r="E8" s="63"/>
      <c r="F8" s="64">
        <f>VLOOKUP(B8,[7]DSA!$A$2:$G$206,5,FALSE)</f>
        <v>198.77300613496899</v>
      </c>
      <c r="G8" s="64"/>
      <c r="H8" s="64"/>
      <c r="I8" s="64">
        <f>VLOOKUP(B8,[7]DSA!$A$2:$G$206,6,FALSE)</f>
        <v>198.77300613496899</v>
      </c>
      <c r="J8" s="64"/>
      <c r="K8" s="64"/>
      <c r="L8" s="234"/>
      <c r="M8" s="234"/>
      <c r="N8" s="234"/>
      <c r="O8" s="234"/>
      <c r="P8" s="234"/>
      <c r="Q8" s="234"/>
      <c r="R8" s="47" t="e">
        <f>VLOOKUP(B8,'3.1 Metadata'!$B$4:$P$197,9,FALSE)</f>
        <v>#N/A</v>
      </c>
    </row>
    <row r="9" spans="1:18" x14ac:dyDescent="0.25">
      <c r="A9" s="46" t="s">
        <v>189</v>
      </c>
      <c r="B9" s="46" t="s">
        <v>621</v>
      </c>
      <c r="C9" s="63">
        <f>VLOOKUP(B9,[7]DSA!$A$2:$G$206,4,FALSE)</f>
        <v>418.279426034511</v>
      </c>
      <c r="D9" s="69">
        <f>VLOOKUP(B9,[7]DSA!$A$2:$G$206,7,FALSE)</f>
        <v>0.62666666666666659</v>
      </c>
      <c r="E9" s="63"/>
      <c r="F9" s="64">
        <f>VLOOKUP(B9,[7]DSA!$A$2:$G$206,5,FALSE)</f>
        <v>121.94690619315</v>
      </c>
      <c r="G9" s="64"/>
      <c r="H9" s="64"/>
      <c r="I9" s="64">
        <f>VLOOKUP(B9,[7]DSA!$A$2:$G$206,6,FALSE)</f>
        <v>192.87756253815641</v>
      </c>
      <c r="J9" s="64"/>
      <c r="K9" s="64"/>
      <c r="L9" s="234">
        <f>C9*$C$1*VLOOKUP(B9,'3.2 Prices and Deflators'!B7:BL200,58,FALSE)</f>
        <v>207.006479058629</v>
      </c>
      <c r="M9" s="234">
        <f>I9*$C$1*VLOOKUP(B9,'3.2 Prices and Deflators'!B7:BL200,58,FALSE)</f>
        <v>95.455101602678468</v>
      </c>
      <c r="N9" s="234">
        <f>F9*$C$1*VLOOKUP(B9,'3.2 Prices and Deflators'!B7:BL200,58,FALSE)</f>
        <v>60.351521284372488</v>
      </c>
      <c r="O9" s="234">
        <f>C9*VLOOKUP(B9,'3.2 Prices and Deflators'!B7:BL200,58,FALSE)</f>
        <v>1035.0323952931449</v>
      </c>
      <c r="P9" s="234">
        <f>I9*VLOOKUP(B9,'3.2 Prices and Deflators'!B7:BL200,58,FALSE)</f>
        <v>477.27550801339225</v>
      </c>
      <c r="Q9" s="234">
        <f>F9*VLOOKUP(B9,'3.2 Prices and Deflators'!B7:BL200,58,FALSE)</f>
        <v>301.75760642186242</v>
      </c>
      <c r="R9" s="47">
        <f>VLOOKUP(B9,'3.1 Metadata'!$B$4:$P$197,9,FALSE)</f>
        <v>13116724</v>
      </c>
    </row>
    <row r="10" spans="1:18" x14ac:dyDescent="0.25">
      <c r="A10" s="46" t="s">
        <v>390</v>
      </c>
      <c r="B10" s="46" t="s">
        <v>622</v>
      </c>
      <c r="C10" s="63">
        <f>VLOOKUP(B10,[7]DSA!$A$2:$G$206,4,FALSE)</f>
        <v>381.48148148148101</v>
      </c>
      <c r="D10" s="69">
        <f>VLOOKUP(B10,[7]DSA!$A$2:$G$206,7,FALSE)</f>
        <v>0.48</v>
      </c>
      <c r="E10" s="63"/>
      <c r="F10" s="64">
        <f>VLOOKUP(B10,[7]DSA!$A$2:$G$206,5,FALSE)</f>
        <v>255.555555555556</v>
      </c>
      <c r="G10" s="64"/>
      <c r="H10" s="64"/>
      <c r="I10" s="64">
        <f>VLOOKUP(B10,[7]DSA!$A$2:$G$206,6,FALSE)</f>
        <v>328.39506172839498</v>
      </c>
      <c r="J10" s="64"/>
      <c r="K10" s="64"/>
      <c r="L10" s="234">
        <f>C10*$C$1*VLOOKUP(B10,'3.2 Prices and Deflators'!B8:BL201,58,FALSE)</f>
        <v>99.995406193115429</v>
      </c>
      <c r="M10" s="234">
        <f>I10*$C$1*VLOOKUP(B10,'3.2 Prices and Deflators'!B8:BL201,58,FALSE)</f>
        <v>86.08018785556223</v>
      </c>
      <c r="N10" s="234">
        <f>F10*$C$1*VLOOKUP(B10,'3.2 Prices and Deflators'!B8:BL201,58,FALSE)</f>
        <v>66.987213857524125</v>
      </c>
      <c r="O10" s="234">
        <f>C10*VLOOKUP(B10,'3.2 Prices and Deflators'!B8:BL201,58,FALSE)</f>
        <v>499.97703096557711</v>
      </c>
      <c r="P10" s="234">
        <f>I10*VLOOKUP(B10,'3.2 Prices and Deflators'!B8:BL201,58,FALSE)</f>
        <v>430.40093927781118</v>
      </c>
      <c r="Q10" s="234">
        <f>F10*VLOOKUP(B10,'3.2 Prices and Deflators'!B8:BL201,58,FALSE)</f>
        <v>334.93606928762063</v>
      </c>
      <c r="R10" s="47" t="e">
        <f>VLOOKUP(B10,'3.1 Metadata'!$B$4:$P$197,9,FALSE)</f>
        <v>#N/A</v>
      </c>
    </row>
    <row r="11" spans="1:18" x14ac:dyDescent="0.25">
      <c r="A11" s="46" t="s">
        <v>391</v>
      </c>
      <c r="B11" s="46" t="s">
        <v>624</v>
      </c>
      <c r="C11" s="63">
        <f>VLOOKUP(B11,[7]DSA!$A$2:$G$206,4,FALSE)</f>
        <v>265.41615586950599</v>
      </c>
      <c r="D11" s="69">
        <f>VLOOKUP(B11,[7]DSA!$A$2:$G$206,7,FALSE)</f>
        <v>0.63071428571428567</v>
      </c>
      <c r="E11" s="63"/>
      <c r="F11" s="64">
        <f>VLOOKUP(B11,[7]DSA!$A$2:$G$206,5,FALSE)</f>
        <v>97.954034206548499</v>
      </c>
      <c r="G11" s="64"/>
      <c r="H11" s="64"/>
      <c r="I11" s="64">
        <f>VLOOKUP(B11,[7]DSA!$A$2:$G$206,6,FALSE)</f>
        <v>149.84705840345646</v>
      </c>
      <c r="J11" s="64"/>
      <c r="K11" s="64"/>
      <c r="L11" s="234">
        <f>C11*$C$1*VLOOKUP(B11,'3.2 Prices and Deflators'!B9:BL202,58,FALSE)</f>
        <v>121.16242370844218</v>
      </c>
      <c r="M11" s="234">
        <f>I11*$C$1*VLOOKUP(B11,'3.2 Prices and Deflators'!B9:BL202,58,FALSE)</f>
        <v>68.405153116111507</v>
      </c>
      <c r="N11" s="234">
        <f>F11*$C$1*VLOOKUP(B11,'3.2 Prices and Deflators'!B9:BL202,58,FALSE)</f>
        <v>44.715997628720984</v>
      </c>
      <c r="O11" s="234">
        <f>C11*VLOOKUP(B11,'3.2 Prices and Deflators'!B9:BL202,58,FALSE)</f>
        <v>605.8121185422109</v>
      </c>
      <c r="P11" s="234">
        <f>I11*VLOOKUP(B11,'3.2 Prices and Deflators'!B9:BL202,58,FALSE)</f>
        <v>342.0257655805575</v>
      </c>
      <c r="Q11" s="234">
        <f>F11*VLOOKUP(B11,'3.2 Prices and Deflators'!B9:BL202,58,FALSE)</f>
        <v>223.57998814360491</v>
      </c>
      <c r="R11" s="47">
        <f>VLOOKUP(B11,'3.1 Metadata'!$B$4:$P$197,9,FALSE)</f>
        <v>20357914</v>
      </c>
    </row>
    <row r="12" spans="1:18" x14ac:dyDescent="0.25">
      <c r="A12" s="46" t="s">
        <v>392</v>
      </c>
      <c r="B12" s="46" t="s">
        <v>625</v>
      </c>
      <c r="C12" s="63">
        <f>VLOOKUP(B12,[7]DSA!$A$2:$G$206,4,FALSE)</f>
        <v>427.235287325353</v>
      </c>
      <c r="D12" s="69">
        <f>VLOOKUP(B12,[7]DSA!$A$2:$G$206,7,FALSE)</f>
        <v>0.60333333333333339</v>
      </c>
      <c r="E12" s="63"/>
      <c r="F12" s="64">
        <f>VLOOKUP(B12,[7]DSA!$A$2:$G$206,5,FALSE)</f>
        <v>130.672414456718</v>
      </c>
      <c r="G12" s="64"/>
      <c r="H12" s="64"/>
      <c r="I12" s="64">
        <f>VLOOKUP(B12,[7]DSA!$A$2:$G$206,6,FALSE)</f>
        <v>234.08131583336535</v>
      </c>
      <c r="J12" s="64"/>
      <c r="K12" s="64"/>
      <c r="L12" s="234">
        <f>C12*$C$1*VLOOKUP(B12,'3.2 Prices and Deflators'!B10:BL203,58,FALSE)</f>
        <v>264.08380985837613</v>
      </c>
      <c r="M12" s="234">
        <f>I12*$C$1*VLOOKUP(B12,'3.2 Prices and Deflators'!B10:BL203,58,FALSE)</f>
        <v>144.69096429027246</v>
      </c>
      <c r="N12" s="234">
        <f>F12*$C$1*VLOOKUP(B12,'3.2 Prices and Deflators'!B10:BL203,58,FALSE)</f>
        <v>80.771579681908534</v>
      </c>
      <c r="O12" s="234">
        <f>C12*VLOOKUP(B12,'3.2 Prices and Deflators'!B10:BL203,58,FALSE)</f>
        <v>1320.4190492918806</v>
      </c>
      <c r="P12" s="234">
        <f>I12*VLOOKUP(B12,'3.2 Prices and Deflators'!B10:BL203,58,FALSE)</f>
        <v>723.45482145136225</v>
      </c>
      <c r="Q12" s="234">
        <f>F12*VLOOKUP(B12,'3.2 Prices and Deflators'!B10:BL203,58,FALSE)</f>
        <v>403.85789840954266</v>
      </c>
      <c r="R12" s="47">
        <f>VLOOKUP(B12,'3.1 Metadata'!$B$4:$P$197,9,FALSE)</f>
        <v>1267723</v>
      </c>
    </row>
    <row r="13" spans="1:18" x14ac:dyDescent="0.25">
      <c r="A13" s="46" t="s">
        <v>393</v>
      </c>
      <c r="B13" s="46" t="s">
        <v>626</v>
      </c>
      <c r="C13" s="63">
        <f>VLOOKUP(B13,[7]DSA!$A$2:$G$206,4,FALSE)</f>
        <v>345.01142421934497</v>
      </c>
      <c r="D13" s="69">
        <f>VLOOKUP(B13,[7]DSA!$A$2:$G$206,7,FALSE)</f>
        <v>0.55333333333333334</v>
      </c>
      <c r="E13" s="63"/>
      <c r="F13" s="64">
        <f>VLOOKUP(B13,[7]DSA!$A$2:$G$206,5,FALSE)</f>
        <v>267.32673267326697</v>
      </c>
      <c r="G13" s="64"/>
      <c r="H13" s="64"/>
      <c r="I13" s="64">
        <f>VLOOKUP(B13,[7]DSA!$A$2:$G$206,6,FALSE)</f>
        <v>312.51586697131228</v>
      </c>
      <c r="J13" s="64"/>
      <c r="K13" s="64"/>
      <c r="L13" s="234">
        <f>C13*$C$1*VLOOKUP(B13,'3.2 Prices and Deflators'!B11:BL204,58,FALSE)</f>
        <v>66.946230229200012</v>
      </c>
      <c r="M13" s="234">
        <f>I13*$C$1*VLOOKUP(B13,'3.2 Prices and Deflators'!B11:BL204,58,FALSE)</f>
        <v>60.640772194367301</v>
      </c>
      <c r="N13" s="234">
        <f>F13*$C$1*VLOOKUP(B13,'3.2 Prices and Deflators'!B11:BL204,58,FALSE)</f>
        <v>51.872244614678095</v>
      </c>
      <c r="O13" s="234">
        <f>C13*VLOOKUP(B13,'3.2 Prices and Deflators'!B11:BL204,58,FALSE)</f>
        <v>334.73115114600006</v>
      </c>
      <c r="P13" s="234">
        <f>I13*VLOOKUP(B13,'3.2 Prices and Deflators'!B11:BL204,58,FALSE)</f>
        <v>303.20386097183649</v>
      </c>
      <c r="Q13" s="234">
        <f>F13*VLOOKUP(B13,'3.2 Prices and Deflators'!B11:BL204,58,FALSE)</f>
        <v>259.36122307339048</v>
      </c>
      <c r="R13" s="47">
        <f>VLOOKUP(B13,'3.1 Metadata'!$B$4:$P$197,9,FALSE)</f>
        <v>13417655</v>
      </c>
    </row>
    <row r="14" spans="1:18" x14ac:dyDescent="0.25">
      <c r="A14" s="46" t="s">
        <v>394</v>
      </c>
      <c r="B14" s="46" t="s">
        <v>628</v>
      </c>
      <c r="C14" s="63">
        <f>VLOOKUP(B14,[7]DSA!$A$2:$G$206,4,FALSE)</f>
        <v>320.245398773006</v>
      </c>
      <c r="D14" s="69">
        <f>VLOOKUP(B14,[7]DSA!$A$2:$G$206,7,FALSE)</f>
        <v>0.43</v>
      </c>
      <c r="E14" s="63"/>
      <c r="F14" s="64">
        <f>VLOOKUP(B14,[7]DSA!$A$2:$G$206,5,FALSE)</f>
        <v>320.245398773006</v>
      </c>
      <c r="G14" s="64"/>
      <c r="H14" s="64"/>
      <c r="I14" s="64">
        <f>VLOOKUP(B14,[7]DSA!$A$2:$G$206,6,FALSE)</f>
        <v>320.245398773006</v>
      </c>
      <c r="J14" s="64"/>
      <c r="K14" s="64"/>
      <c r="L14" s="234">
        <f>C14*$C$1*VLOOKUP(B14,'3.2 Prices and Deflators'!B12:BL205,58,FALSE)</f>
        <v>74.224884332349291</v>
      </c>
      <c r="M14" s="234">
        <f>I14*$C$1*VLOOKUP(B14,'3.2 Prices and Deflators'!B12:BL205,58,FALSE)</f>
        <v>74.224884332349291</v>
      </c>
      <c r="N14" s="234">
        <f>F14*$C$1*VLOOKUP(B14,'3.2 Prices and Deflators'!B12:BL205,58,FALSE)</f>
        <v>74.224884332349291</v>
      </c>
      <c r="O14" s="234">
        <f>C14*VLOOKUP(B14,'3.2 Prices and Deflators'!B12:BL205,58,FALSE)</f>
        <v>371.1244216617464</v>
      </c>
      <c r="P14" s="234">
        <f>I14*VLOOKUP(B14,'3.2 Prices and Deflators'!B12:BL205,58,FALSE)</f>
        <v>371.1244216617464</v>
      </c>
      <c r="Q14" s="234">
        <f>F14*VLOOKUP(B14,'3.2 Prices and Deflators'!B12:BL205,58,FALSE)</f>
        <v>371.1244216617464</v>
      </c>
      <c r="R14" s="47">
        <f>VLOOKUP(B14,'3.1 Metadata'!$B$4:$P$197,9,FALSE)</f>
        <v>4705685</v>
      </c>
    </row>
    <row r="15" spans="1:18" x14ac:dyDescent="0.25">
      <c r="A15" s="46" t="s">
        <v>395</v>
      </c>
      <c r="B15" s="46" t="s">
        <v>629</v>
      </c>
      <c r="C15" s="63">
        <f>VLOOKUP(B15,[7]DSA!$A$2:$G$206,4,FALSE)</f>
        <v>294.15239220319</v>
      </c>
      <c r="D15" s="69">
        <f>VLOOKUP(B15,[7]DSA!$A$2:$G$206,7,FALSE)</f>
        <v>0.64750000000000008</v>
      </c>
      <c r="E15" s="63"/>
      <c r="F15" s="64">
        <f>VLOOKUP(B15,[7]DSA!$A$2:$G$206,5,FALSE)</f>
        <v>96.278795038393397</v>
      </c>
      <c r="G15" s="64"/>
      <c r="H15" s="64"/>
      <c r="I15" s="64">
        <f>VLOOKUP(B15,[7]DSA!$A$2:$G$206,6,FALSE)</f>
        <v>186.3555818074426</v>
      </c>
      <c r="J15" s="64"/>
      <c r="K15" s="64"/>
      <c r="L15" s="234">
        <f>C15*$C$1*VLOOKUP(B15,'3.2 Prices and Deflators'!B13:BL206,58,FALSE)</f>
        <v>184.27142073376032</v>
      </c>
      <c r="M15" s="234">
        <f>I15*$C$1*VLOOKUP(B15,'3.2 Prices and Deflators'!B13:BL206,58,FALSE)</f>
        <v>116.74223542470153</v>
      </c>
      <c r="N15" s="234">
        <f>F15*$C$1*VLOOKUP(B15,'3.2 Prices and Deflators'!B13:BL206,58,FALSE)</f>
        <v>60.313738111652405</v>
      </c>
      <c r="O15" s="234">
        <f>C15*VLOOKUP(B15,'3.2 Prices and Deflators'!B13:BL206,58,FALSE)</f>
        <v>921.35710366880164</v>
      </c>
      <c r="P15" s="234">
        <f>I15*VLOOKUP(B15,'3.2 Prices and Deflators'!B13:BL206,58,FALSE)</f>
        <v>583.7111771235077</v>
      </c>
      <c r="Q15" s="234">
        <f>F15*VLOOKUP(B15,'3.2 Prices and Deflators'!B13:BL206,58,FALSE)</f>
        <v>301.56869055826201</v>
      </c>
      <c r="R15" s="47">
        <f>VLOOKUP(B15,'3.1 Metadata'!$B$4:$P$197,9,FALSE)</f>
        <v>5115405</v>
      </c>
    </row>
    <row r="16" spans="1:18" x14ac:dyDescent="0.25">
      <c r="A16" s="46" t="s">
        <v>396</v>
      </c>
      <c r="B16" s="46" t="s">
        <v>630</v>
      </c>
      <c r="C16" s="63">
        <f>VLOOKUP(B16,[7]DSA!$A$2:$G$206,4,FALSE)</f>
        <v>447</v>
      </c>
      <c r="D16" s="69">
        <f>VLOOKUP(B16,[7]DSA!$A$2:$G$206,7,FALSE)</f>
        <v>0.58000000000000007</v>
      </c>
      <c r="E16" s="63"/>
      <c r="F16" s="64">
        <f>VLOOKUP(B16,[7]DSA!$A$2:$G$206,5,FALSE)</f>
        <v>434</v>
      </c>
      <c r="G16" s="64"/>
      <c r="H16" s="64"/>
      <c r="I16" s="64">
        <f>VLOOKUP(B16,[7]DSA!$A$2:$G$206,6,FALSE)</f>
        <v>440.5</v>
      </c>
      <c r="J16" s="64"/>
      <c r="K16" s="64"/>
      <c r="L16" s="234">
        <f>C16*$C$1*VLOOKUP(B16,'3.2 Prices and Deflators'!B14:BL207,58,FALSE)</f>
        <v>100.43984587874863</v>
      </c>
      <c r="M16" s="234">
        <f>I16*$C$1*VLOOKUP(B16,'3.2 Prices and Deflators'!B14:BL207,58,FALSE)</f>
        <v>98.979311207133719</v>
      </c>
      <c r="N16" s="234">
        <f>F16*$C$1*VLOOKUP(B16,'3.2 Prices and Deflators'!B14:BL207,58,FALSE)</f>
        <v>97.518776535518811</v>
      </c>
      <c r="O16" s="234">
        <f>C16*VLOOKUP(B16,'3.2 Prices and Deflators'!B14:BL207,58,FALSE)</f>
        <v>502.19922939374311</v>
      </c>
      <c r="P16" s="234">
        <f>I16*VLOOKUP(B16,'3.2 Prices and Deflators'!B14:BL207,58,FALSE)</f>
        <v>494.89655603566854</v>
      </c>
      <c r="Q16" s="234">
        <f>F16*VLOOKUP(B16,'3.2 Prices and Deflators'!B14:BL207,58,FALSE)</f>
        <v>487.59388267759397</v>
      </c>
      <c r="R16" s="47">
        <f>VLOOKUP(B16,'3.1 Metadata'!$B$4:$P$197,9,FALSE)</f>
        <v>220584</v>
      </c>
    </row>
    <row r="17" spans="1:18" x14ac:dyDescent="0.25">
      <c r="A17" s="46" t="s">
        <v>397</v>
      </c>
      <c r="B17" s="46" t="s">
        <v>631</v>
      </c>
      <c r="C17" s="63">
        <f>VLOOKUP(B17,[7]DSA!$A$2:$G$206,4,FALSE)</f>
        <v>511.93633952254601</v>
      </c>
      <c r="D17" s="69">
        <f>VLOOKUP(B17,[7]DSA!$A$2:$G$206,7,FALSE)</f>
        <v>0.58333333333333337</v>
      </c>
      <c r="E17" s="63"/>
      <c r="F17" s="64">
        <f>VLOOKUP(B17,[7]DSA!$A$2:$G$206,5,FALSE)</f>
        <v>281.16710875331597</v>
      </c>
      <c r="G17" s="64"/>
      <c r="H17" s="64"/>
      <c r="I17" s="64">
        <f>VLOOKUP(B17,[7]DSA!$A$2:$G$206,6,FALSE)</f>
        <v>373.12113174182133</v>
      </c>
      <c r="J17" s="64"/>
      <c r="K17" s="64"/>
      <c r="L17" s="234">
        <f>C17*$C$1*VLOOKUP(B17,'3.2 Prices and Deflators'!B15:BL208,58,FALSE)</f>
        <v>205.31464360327979</v>
      </c>
      <c r="M17" s="234">
        <f>I17*$C$1*VLOOKUP(B17,'3.2 Prices and Deflators'!B15:BL208,58,FALSE)</f>
        <v>149.64210639133702</v>
      </c>
      <c r="N17" s="234">
        <f>F17*$C$1*VLOOKUP(B17,'3.2 Prices and Deflators'!B15:BL208,58,FALSE)</f>
        <v>112.76348301527305</v>
      </c>
      <c r="O17" s="234">
        <f>C17*VLOOKUP(B17,'3.2 Prices and Deflators'!B15:BL208,58,FALSE)</f>
        <v>1026.5732180163989</v>
      </c>
      <c r="P17" s="234">
        <f>I17*VLOOKUP(B17,'3.2 Prices and Deflators'!B15:BL208,58,FALSE)</f>
        <v>748.21053195668503</v>
      </c>
      <c r="Q17" s="234">
        <f>F17*VLOOKUP(B17,'3.2 Prices and Deflators'!B15:BL208,58,FALSE)</f>
        <v>563.81741507636525</v>
      </c>
      <c r="R17" s="47">
        <f>VLOOKUP(B17,'3.1 Metadata'!$B$4:$P$197,9,FALSE)</f>
        <v>964276</v>
      </c>
    </row>
    <row r="18" spans="1:18" x14ac:dyDescent="0.25">
      <c r="A18" s="46" t="s">
        <v>398</v>
      </c>
      <c r="B18" s="46" t="s">
        <v>632</v>
      </c>
      <c r="C18" s="63">
        <f>VLOOKUP(B18,[7]DSA!$A$2:$G$206,4,FALSE)</f>
        <v>325.59367566844401</v>
      </c>
      <c r="D18" s="69">
        <f>VLOOKUP(B18,[7]DSA!$A$2:$G$206,7,FALSE)</f>
        <v>0.6045454545454545</v>
      </c>
      <c r="E18" s="63"/>
      <c r="F18" s="64">
        <f>VLOOKUP(B18,[7]DSA!$A$2:$G$206,5,FALSE)</f>
        <v>78.971266062127995</v>
      </c>
      <c r="G18" s="64"/>
      <c r="H18" s="64"/>
      <c r="I18" s="64">
        <f>VLOOKUP(B18,[7]DSA!$A$2:$G$206,6,FALSE)</f>
        <v>179.29717187718805</v>
      </c>
      <c r="J18" s="64"/>
      <c r="K18" s="64"/>
      <c r="L18" s="234">
        <f>C18*$C$1*VLOOKUP(B18,'3.2 Prices and Deflators'!B16:BL209,58,FALSE)</f>
        <v>174.74273532285164</v>
      </c>
      <c r="M18" s="234">
        <f>I18*$C$1*VLOOKUP(B18,'3.2 Prices and Deflators'!B16:BL209,58,FALSE)</f>
        <v>96.226925124233446</v>
      </c>
      <c r="N18" s="234">
        <f>F18*$C$1*VLOOKUP(B18,'3.2 Prices and Deflators'!B16:BL209,58,FALSE)</f>
        <v>42.383056167397079</v>
      </c>
      <c r="O18" s="234">
        <f>C18*VLOOKUP(B18,'3.2 Prices and Deflators'!B16:BL209,58,FALSE)</f>
        <v>873.71367661425825</v>
      </c>
      <c r="P18" s="234">
        <f>I18*VLOOKUP(B18,'3.2 Prices and Deflators'!B16:BL209,58,FALSE)</f>
        <v>481.13462562116723</v>
      </c>
      <c r="Q18" s="234">
        <f>F18*VLOOKUP(B18,'3.2 Prices and Deflators'!B16:BL209,58,FALSE)</f>
        <v>211.9152808369854</v>
      </c>
      <c r="R18" s="47">
        <f>VLOOKUP(B18,'3.1 Metadata'!$B$4:$P$197,9,FALSE)</f>
        <v>69229403</v>
      </c>
    </row>
    <row r="19" spans="1:18" x14ac:dyDescent="0.25">
      <c r="A19" s="46" t="s">
        <v>399</v>
      </c>
      <c r="B19" s="46" t="s">
        <v>634</v>
      </c>
      <c r="C19" s="63">
        <f>VLOOKUP(B19,[7]DSA!$A$2:$G$206,4,FALSE)</f>
        <v>570</v>
      </c>
      <c r="D19" s="69">
        <f>VLOOKUP(B19,[7]DSA!$A$2:$G$206,7,FALSE)</f>
        <v>0.59000000000000008</v>
      </c>
      <c r="E19" s="63"/>
      <c r="F19" s="64">
        <f>VLOOKUP(B19,[7]DSA!$A$2:$G$206,5,FALSE)</f>
        <v>440</v>
      </c>
      <c r="G19" s="64"/>
      <c r="H19" s="64"/>
      <c r="I19" s="64">
        <f>VLOOKUP(B19,[7]DSA!$A$2:$G$206,6,FALSE)</f>
        <v>505</v>
      </c>
      <c r="J19" s="64"/>
      <c r="K19" s="64"/>
      <c r="L19" s="234">
        <f>C19*$C$1*VLOOKUP(B19,'3.2 Prices and Deflators'!B17:BL210,58,FALSE)</f>
        <v>102.39129142347925</v>
      </c>
      <c r="M19" s="234">
        <f>I19*$C$1*VLOOKUP(B19,'3.2 Prices and Deflators'!B17:BL210,58,FALSE)</f>
        <v>90.715091524310566</v>
      </c>
      <c r="N19" s="234">
        <f>F19*$C$1*VLOOKUP(B19,'3.2 Prices and Deflators'!B17:BL210,58,FALSE)</f>
        <v>79.038891625141872</v>
      </c>
      <c r="O19" s="234">
        <f>C19*VLOOKUP(B19,'3.2 Prices and Deflators'!B17:BL210,58,FALSE)</f>
        <v>511.95645711739621</v>
      </c>
      <c r="P19" s="234">
        <f>I19*VLOOKUP(B19,'3.2 Prices and Deflators'!B17:BL210,58,FALSE)</f>
        <v>453.5754576215528</v>
      </c>
      <c r="Q19" s="234">
        <f>F19*VLOOKUP(B19,'3.2 Prices and Deflators'!B17:BL210,58,FALSE)</f>
        <v>395.19445812570939</v>
      </c>
      <c r="R19" s="47">
        <f>VLOOKUP(B19,'3.1 Metadata'!$B$4:$P$197,9,FALSE)</f>
        <v>148326</v>
      </c>
    </row>
    <row r="20" spans="1:18" x14ac:dyDescent="0.25">
      <c r="A20" s="46" t="s">
        <v>400</v>
      </c>
      <c r="B20" s="46" t="s">
        <v>635</v>
      </c>
      <c r="C20" s="63">
        <f>VLOOKUP(B20,[7]DSA!$A$2:$G$206,4,FALSE)</f>
        <v>253.609051892314</v>
      </c>
      <c r="D20" s="69">
        <f>VLOOKUP(B20,[7]DSA!$A$2:$G$206,7,FALSE)</f>
        <v>0.50250000000000006</v>
      </c>
      <c r="E20" s="63"/>
      <c r="F20" s="64">
        <f>VLOOKUP(B20,[7]DSA!$A$2:$G$206,5,FALSE)</f>
        <v>97.151775263363206</v>
      </c>
      <c r="G20" s="64"/>
      <c r="H20" s="64"/>
      <c r="I20" s="64">
        <f>VLOOKUP(B20,[7]DSA!$A$2:$G$206,6,FALSE)</f>
        <v>158.21303160358966</v>
      </c>
      <c r="J20" s="64"/>
      <c r="K20" s="64"/>
      <c r="L20" s="234">
        <f>C20*$C$1*VLOOKUP(B20,'3.2 Prices and Deflators'!B18:BL211,58,FALSE)</f>
        <v>149.05888674788437</v>
      </c>
      <c r="M20" s="234">
        <f>I20*$C$1*VLOOKUP(B20,'3.2 Prices and Deflators'!B18:BL211,58,FALSE)</f>
        <v>92.989813194257039</v>
      </c>
      <c r="N20" s="234">
        <f>F20*$C$1*VLOOKUP(B20,'3.2 Prices and Deflators'!B18:BL211,58,FALSE)</f>
        <v>57.101019692650993</v>
      </c>
      <c r="O20" s="234">
        <f>C20*VLOOKUP(B20,'3.2 Prices and Deflators'!B18:BL211,58,FALSE)</f>
        <v>745.29443373942172</v>
      </c>
      <c r="P20" s="234">
        <f>I20*VLOOKUP(B20,'3.2 Prices and Deflators'!B18:BL211,58,FALSE)</f>
        <v>464.94906597128517</v>
      </c>
      <c r="Q20" s="234">
        <f>F20*VLOOKUP(B20,'3.2 Prices and Deflators'!B18:BL211,58,FALSE)</f>
        <v>285.50509846325497</v>
      </c>
      <c r="R20" s="47">
        <f>VLOOKUP(B20,'3.1 Metadata'!$B$4:$P$197,9,FALSE)</f>
        <v>5046206</v>
      </c>
    </row>
    <row r="21" spans="1:18" x14ac:dyDescent="0.25">
      <c r="A21" s="46" t="s">
        <v>401</v>
      </c>
      <c r="B21" s="46" t="s">
        <v>636</v>
      </c>
      <c r="C21" s="63">
        <f>VLOOKUP(B21,[7]DSA!$A$2:$G$206,4,FALSE)</f>
        <v>414.72392638036803</v>
      </c>
      <c r="D21" s="69">
        <f>VLOOKUP(B21,[7]DSA!$A$2:$G$206,7,FALSE)</f>
        <v>0.61</v>
      </c>
      <c r="E21" s="63"/>
      <c r="F21" s="64">
        <f>VLOOKUP(B21,[7]DSA!$A$2:$G$206,5,FALSE)</f>
        <v>414.72392638036803</v>
      </c>
      <c r="G21" s="64"/>
      <c r="H21" s="64"/>
      <c r="I21" s="64">
        <f>VLOOKUP(B21,[7]DSA!$A$2:$G$206,6,FALSE)</f>
        <v>414.72392638036803</v>
      </c>
      <c r="J21" s="64"/>
      <c r="K21" s="64"/>
      <c r="L21" s="234">
        <f>C21*$C$1*VLOOKUP(B21,'3.2 Prices and Deflators'!B19:BL212,58,FALSE)</f>
        <v>96.613603425066671</v>
      </c>
      <c r="M21" s="234">
        <f>I21*$C$1*VLOOKUP(B21,'3.2 Prices and Deflators'!B19:BL212,58,FALSE)</f>
        <v>96.613603425066671</v>
      </c>
      <c r="N21" s="234">
        <f>F21*$C$1*VLOOKUP(B21,'3.2 Prices and Deflators'!B19:BL212,58,FALSE)</f>
        <v>96.613603425066671</v>
      </c>
      <c r="O21" s="234">
        <f>C21*VLOOKUP(B21,'3.2 Prices and Deflators'!B19:BL212,58,FALSE)</f>
        <v>483.06801712533331</v>
      </c>
      <c r="P21" s="234">
        <f>I21*VLOOKUP(B21,'3.2 Prices and Deflators'!B19:BL212,58,FALSE)</f>
        <v>483.06801712533331</v>
      </c>
      <c r="Q21" s="234">
        <f>F21*VLOOKUP(B21,'3.2 Prices and Deflators'!B19:BL212,58,FALSE)</f>
        <v>483.06801712533331</v>
      </c>
      <c r="R21" s="47">
        <f>VLOOKUP(B21,'3.1 Metadata'!$B$4:$P$197,9,FALSE)</f>
        <v>5205617</v>
      </c>
    </row>
    <row r="22" spans="1:18" x14ac:dyDescent="0.25">
      <c r="A22" s="46" t="s">
        <v>402</v>
      </c>
      <c r="B22" s="46" t="s">
        <v>637</v>
      </c>
      <c r="C22" s="63">
        <f>VLOOKUP(B22,[7]DSA!$A$2:$G$206,4,FALSE)</f>
        <v>390</v>
      </c>
      <c r="D22" s="69">
        <f>VLOOKUP(B22,[7]DSA!$A$2:$G$206,7,FALSE)</f>
        <v>0.59500000000000008</v>
      </c>
      <c r="E22" s="63"/>
      <c r="F22" s="64">
        <f>VLOOKUP(B22,[7]DSA!$A$2:$G$206,5,FALSE)</f>
        <v>207</v>
      </c>
      <c r="G22" s="64"/>
      <c r="H22" s="64"/>
      <c r="I22" s="64">
        <f>VLOOKUP(B22,[7]DSA!$A$2:$G$206,6,FALSE)</f>
        <v>308.5</v>
      </c>
      <c r="J22" s="64"/>
      <c r="K22" s="64"/>
      <c r="L22" s="234">
        <f>C22*$C$1*VLOOKUP(B22,'3.2 Prices and Deflators'!B20:BL213,58,FALSE)</f>
        <v>116.08394564954521</v>
      </c>
      <c r="M22" s="234">
        <f>I22*$C$1*VLOOKUP(B22,'3.2 Prices and Deflators'!B20:BL213,58,FALSE)</f>
        <v>91.825377520217188</v>
      </c>
      <c r="N22" s="234">
        <f>F22*$C$1*VLOOKUP(B22,'3.2 Prices and Deflators'!B20:BL213,58,FALSE)</f>
        <v>61.613786537066318</v>
      </c>
      <c r="O22" s="234">
        <f>C22*VLOOKUP(B22,'3.2 Prices and Deflators'!B20:BL213,58,FALSE)</f>
        <v>580.41972824772608</v>
      </c>
      <c r="P22" s="234">
        <f>I22*VLOOKUP(B22,'3.2 Prices and Deflators'!B20:BL213,58,FALSE)</f>
        <v>459.12688760108591</v>
      </c>
      <c r="Q22" s="234">
        <f>F22*VLOOKUP(B22,'3.2 Prices and Deflators'!B20:BL213,58,FALSE)</f>
        <v>308.06893268533156</v>
      </c>
      <c r="R22" s="47">
        <f>VLOOKUP(B22,'3.1 Metadata'!$B$4:$P$197,9,FALSE)</f>
        <v>175539</v>
      </c>
    </row>
    <row r="23" spans="1:18" x14ac:dyDescent="0.25">
      <c r="A23" s="46" t="s">
        <v>403</v>
      </c>
      <c r="B23" s="46" t="s">
        <v>638</v>
      </c>
      <c r="C23" s="63">
        <f>VLOOKUP(B23,[7]DSA!$A$2:$G$206,4,FALSE)</f>
        <v>375.98063606196803</v>
      </c>
      <c r="D23" s="69">
        <f>VLOOKUP(B23,[7]DSA!$A$2:$G$206,7,FALSE)</f>
        <v>0.55727272727272714</v>
      </c>
      <c r="E23" s="63"/>
      <c r="F23" s="64">
        <f>VLOOKUP(B23,[7]DSA!$A$2:$G$206,5,FALSE)</f>
        <v>107.3695945769</v>
      </c>
      <c r="G23" s="64"/>
      <c r="H23" s="64"/>
      <c r="I23" s="64">
        <f>VLOOKUP(B23,[7]DSA!$A$2:$G$206,6,FALSE)</f>
        <v>188.6195031750043</v>
      </c>
      <c r="J23" s="64"/>
      <c r="K23" s="64"/>
      <c r="L23" s="234">
        <f>C23*$C$1*VLOOKUP(B23,'3.2 Prices and Deflators'!B21:BL214,58,FALSE)</f>
        <v>211.28409346760242</v>
      </c>
      <c r="M23" s="234">
        <f>I23*$C$1*VLOOKUP(B23,'3.2 Prices and Deflators'!B21:BL214,58,FALSE)</f>
        <v>105.99562029591333</v>
      </c>
      <c r="N23" s="234">
        <f>F23*$C$1*VLOOKUP(B23,'3.2 Prices and Deflators'!B21:BL214,58,FALSE)</f>
        <v>60.336850572340012</v>
      </c>
      <c r="O23" s="234">
        <f>C23*VLOOKUP(B23,'3.2 Prices and Deflators'!B21:BL214,58,FALSE)</f>
        <v>1056.420467338012</v>
      </c>
      <c r="P23" s="234">
        <f>I23*VLOOKUP(B23,'3.2 Prices and Deflators'!B21:BL214,58,FALSE)</f>
        <v>529.97810147956659</v>
      </c>
      <c r="Q23" s="234">
        <f>F23*VLOOKUP(B23,'3.2 Prices and Deflators'!B21:BL214,58,FALSE)</f>
        <v>301.68425286170003</v>
      </c>
      <c r="R23" s="47">
        <f>VLOOKUP(B23,'3.1 Metadata'!$B$4:$P$197,9,FALSE)</f>
        <v>4877503</v>
      </c>
    </row>
    <row r="24" spans="1:18" x14ac:dyDescent="0.25">
      <c r="A24" s="46" t="s">
        <v>404</v>
      </c>
      <c r="B24" s="46" t="s">
        <v>639</v>
      </c>
      <c r="C24" s="63">
        <f>VLOOKUP(B24,[7]DSA!$A$2:$G$206,4,FALSE)</f>
        <v>388.17760828112199</v>
      </c>
      <c r="D24" s="69">
        <f>VLOOKUP(B24,[7]DSA!$A$2:$G$206,7,FALSE)</f>
        <v>0.66666666666666663</v>
      </c>
      <c r="E24" s="63"/>
      <c r="F24" s="64">
        <f>VLOOKUP(B24,[7]DSA!$A$2:$G$206,5,FALSE)</f>
        <v>87.169708526287096</v>
      </c>
      <c r="G24" s="64"/>
      <c r="H24" s="64"/>
      <c r="I24" s="64">
        <f>VLOOKUP(B24,[7]DSA!$A$2:$G$206,6,FALSE)</f>
        <v>206.55134840642881</v>
      </c>
      <c r="J24" s="64"/>
      <c r="K24" s="64"/>
      <c r="L24" s="234">
        <f>C24*$C$1*VLOOKUP(B24,'3.2 Prices and Deflators'!B22:BL215,58,FALSE)</f>
        <v>288.93222252147581</v>
      </c>
      <c r="M24" s="234">
        <f>I24*$C$1*VLOOKUP(B24,'3.2 Prices and Deflators'!B22:BL215,58,FALSE)</f>
        <v>153.74235629958545</v>
      </c>
      <c r="N24" s="234">
        <f>F24*$C$1*VLOOKUP(B24,'3.2 Prices and Deflators'!B22:BL215,58,FALSE)</f>
        <v>64.883025408331449</v>
      </c>
      <c r="O24" s="234">
        <f>C24*VLOOKUP(B24,'3.2 Prices and Deflators'!B22:BL215,58,FALSE)</f>
        <v>1444.661112607379</v>
      </c>
      <c r="P24" s="234">
        <f>I24*VLOOKUP(B24,'3.2 Prices and Deflators'!B22:BL215,58,FALSE)</f>
        <v>768.71178149792718</v>
      </c>
      <c r="Q24" s="234">
        <f>F24*VLOOKUP(B24,'3.2 Prices and Deflators'!B22:BL215,58,FALSE)</f>
        <v>324.41512704165723</v>
      </c>
      <c r="R24" s="47">
        <f>VLOOKUP(B24,'3.1 Metadata'!$B$4:$P$197,9,FALSE)</f>
        <v>355850</v>
      </c>
    </row>
    <row r="25" spans="1:18" x14ac:dyDescent="0.25">
      <c r="A25" s="46" t="s">
        <v>405</v>
      </c>
      <c r="B25" s="46" t="s">
        <v>640</v>
      </c>
      <c r="C25" s="63">
        <f>VLOOKUP(B25,[7]DSA!$A$2:$G$206,4,FALSE)</f>
        <v>172.43898874762499</v>
      </c>
      <c r="D25" s="69">
        <f>VLOOKUP(B25,[7]DSA!$A$2:$G$206,7,FALSE)</f>
        <v>0.58285714285714274</v>
      </c>
      <c r="E25" s="63"/>
      <c r="F25" s="64">
        <f>VLOOKUP(B25,[7]DSA!$A$2:$G$206,5,FALSE)</f>
        <v>62.984071313751301</v>
      </c>
      <c r="G25" s="64"/>
      <c r="H25" s="64"/>
      <c r="I25" s="64">
        <f>VLOOKUP(B25,[7]DSA!$A$2:$G$206,6,FALSE)</f>
        <v>109.41316465209491</v>
      </c>
      <c r="J25" s="64"/>
      <c r="K25" s="64"/>
      <c r="L25" s="234">
        <f>C25*$C$1*VLOOKUP(B25,'3.2 Prices and Deflators'!B23:BL216,58,FALSE)</f>
        <v>88.290094460657983</v>
      </c>
      <c r="M25" s="234">
        <f>I25*$C$1*VLOOKUP(B25,'3.2 Prices and Deflators'!B23:BL216,58,FALSE)</f>
        <v>56.020385601490212</v>
      </c>
      <c r="N25" s="234">
        <f>F25*$C$1*VLOOKUP(B25,'3.2 Prices and Deflators'!B23:BL216,58,FALSE)</f>
        <v>32.248331112325147</v>
      </c>
      <c r="O25" s="234">
        <f>C25*VLOOKUP(B25,'3.2 Prices and Deflators'!B23:BL216,58,FALSE)</f>
        <v>441.45047230328987</v>
      </c>
      <c r="P25" s="234">
        <f>I25*VLOOKUP(B25,'3.2 Prices and Deflators'!B23:BL216,58,FALSE)</f>
        <v>280.10192800745108</v>
      </c>
      <c r="Q25" s="234">
        <f>F25*VLOOKUP(B25,'3.2 Prices and Deflators'!B23:BL216,58,FALSE)</f>
        <v>161.24165556162572</v>
      </c>
      <c r="R25" s="47" t="e">
        <f>VLOOKUP(B25,'3.1 Metadata'!$B$4:$P$197,9,FALSE)</f>
        <v>#N/A</v>
      </c>
    </row>
    <row r="26" spans="1:18" x14ac:dyDescent="0.25">
      <c r="A26" s="46" t="s">
        <v>406</v>
      </c>
      <c r="B26" s="46" t="s">
        <v>641</v>
      </c>
      <c r="C26" s="63">
        <f>VLOOKUP(B26,[7]DSA!$A$2:$G$206,4,FALSE)</f>
        <v>180.050188205772</v>
      </c>
      <c r="D26" s="69">
        <f>VLOOKUP(B26,[7]DSA!$A$2:$G$206,7,FALSE)</f>
        <v>0.51875000000000004</v>
      </c>
      <c r="E26" s="63"/>
      <c r="F26" s="64">
        <f>VLOOKUP(B26,[7]DSA!$A$2:$G$206,5,FALSE)</f>
        <v>104.140526976161</v>
      </c>
      <c r="G26" s="64"/>
      <c r="H26" s="64"/>
      <c r="I26" s="64">
        <f>VLOOKUP(B26,[7]DSA!$A$2:$G$206,6,FALSE)</f>
        <v>130.17565872020086</v>
      </c>
      <c r="J26" s="64"/>
      <c r="K26" s="64"/>
      <c r="L26" s="234">
        <f>C26*$C$1*VLOOKUP(B26,'3.2 Prices and Deflators'!B24:BL217,58,FALSE)</f>
        <v>92.542055622550194</v>
      </c>
      <c r="M26" s="234">
        <f>I26*$C$1*VLOOKUP(B26,'3.2 Prices and Deflators'!B24:BL217,58,FALSE)</f>
        <v>66.907583768916865</v>
      </c>
      <c r="N26" s="234">
        <f>F26*$C$1*VLOOKUP(B26,'3.2 Prices and Deflators'!B24:BL217,58,FALSE)</f>
        <v>53.526067015133648</v>
      </c>
      <c r="O26" s="234">
        <f>C26*VLOOKUP(B26,'3.2 Prices and Deflators'!B24:BL217,58,FALSE)</f>
        <v>462.71027811275093</v>
      </c>
      <c r="P26" s="234">
        <f>I26*VLOOKUP(B26,'3.2 Prices and Deflators'!B24:BL217,58,FALSE)</f>
        <v>334.53791884458434</v>
      </c>
      <c r="Q26" s="234">
        <f>F26*VLOOKUP(B26,'3.2 Prices and Deflators'!B24:BL217,58,FALSE)</f>
        <v>267.63033507566826</v>
      </c>
      <c r="R26" s="47">
        <f>VLOOKUP(B26,'3.1 Metadata'!$B$4:$P$197,9,FALSE)</f>
        <v>1177070</v>
      </c>
    </row>
    <row r="27" spans="1:18" x14ac:dyDescent="0.25">
      <c r="A27" s="46" t="s">
        <v>407</v>
      </c>
      <c r="B27" s="46" t="s">
        <v>642</v>
      </c>
      <c r="C27" s="63">
        <f>VLOOKUP(B27,[7]DSA!$A$2:$G$206,4,FALSE)</f>
        <v>608.88185457592397</v>
      </c>
      <c r="D27" s="69">
        <f>VLOOKUP(B27,[7]DSA!$A$2:$G$206,7,FALSE)</f>
        <v>0.64642857142857135</v>
      </c>
      <c r="E27" s="63"/>
      <c r="F27" s="64">
        <f>VLOOKUP(B27,[7]DSA!$A$2:$G$206,5,FALSE)</f>
        <v>160.134065729448</v>
      </c>
      <c r="G27" s="64"/>
      <c r="H27" s="64"/>
      <c r="I27" s="64">
        <f>VLOOKUP(B27,[7]DSA!$A$2:$G$206,6,FALSE)</f>
        <v>228.43044675276298</v>
      </c>
      <c r="J27" s="64"/>
      <c r="K27" s="64"/>
      <c r="L27" s="234">
        <f>C27*$C$1*VLOOKUP(B27,'3.2 Prices and Deflators'!B25:BL218,58,FALSE)</f>
        <v>288.06810797001299</v>
      </c>
      <c r="M27" s="234">
        <f>I27*$C$1*VLOOKUP(B27,'3.2 Prices and Deflators'!B25:BL218,58,FALSE)</f>
        <v>108.07273382230169</v>
      </c>
      <c r="N27" s="234">
        <f>F27*$C$1*VLOOKUP(B27,'3.2 Prices and Deflators'!B25:BL218,58,FALSE)</f>
        <v>75.761031453887256</v>
      </c>
      <c r="O27" s="234">
        <f>C27*VLOOKUP(B27,'3.2 Prices and Deflators'!B25:BL218,58,FALSE)</f>
        <v>1440.3405398500649</v>
      </c>
      <c r="P27" s="234">
        <f>I27*VLOOKUP(B27,'3.2 Prices and Deflators'!B25:BL218,58,FALSE)</f>
        <v>540.36366911150833</v>
      </c>
      <c r="Q27" s="234">
        <f>F27*VLOOKUP(B27,'3.2 Prices and Deflators'!B25:BL218,58,FALSE)</f>
        <v>378.80515726943628</v>
      </c>
      <c r="R27" s="47">
        <f>VLOOKUP(B27,'3.1 Metadata'!$B$4:$P$197,9,FALSE)</f>
        <v>919340</v>
      </c>
    </row>
    <row r="28" spans="1:18" x14ac:dyDescent="0.25">
      <c r="A28" s="46" t="s">
        <v>408</v>
      </c>
      <c r="B28" s="46" t="s">
        <v>643</v>
      </c>
      <c r="C28" s="63">
        <f>VLOOKUP(B28,[7]DSA!$A$2:$G$206,4,FALSE)</f>
        <v>348.27785260727302</v>
      </c>
      <c r="D28" s="69">
        <f>VLOOKUP(B28,[7]DSA!$A$2:$G$206,7,FALSE)</f>
        <v>0.68454545454545457</v>
      </c>
      <c r="E28" s="63"/>
      <c r="F28" s="64">
        <f>VLOOKUP(B28,[7]DSA!$A$2:$G$206,5,FALSE)</f>
        <v>76.775062536078494</v>
      </c>
      <c r="G28" s="64"/>
      <c r="H28" s="64"/>
      <c r="I28" s="64">
        <f>VLOOKUP(B28,[7]DSA!$A$2:$G$206,6,FALSE)</f>
        <v>162.03404061783885</v>
      </c>
      <c r="J28" s="64"/>
      <c r="K28" s="64"/>
      <c r="L28" s="234">
        <f>C28*$C$1*VLOOKUP(B28,'3.2 Prices and Deflators'!B26:BL219,58,FALSE)</f>
        <v>120.46865992160929</v>
      </c>
      <c r="M28" s="234">
        <f>I28*$C$1*VLOOKUP(B28,'3.2 Prices and Deflators'!B26:BL219,58,FALSE)</f>
        <v>56.047272569255014</v>
      </c>
      <c r="N28" s="234">
        <f>F28*$C$1*VLOOKUP(B28,'3.2 Prices and Deflators'!B26:BL219,58,FALSE)</f>
        <v>26.556350999294008</v>
      </c>
      <c r="O28" s="234">
        <f>C28*VLOOKUP(B28,'3.2 Prices and Deflators'!B26:BL219,58,FALSE)</f>
        <v>602.34329960804644</v>
      </c>
      <c r="P28" s="234">
        <f>I28*VLOOKUP(B28,'3.2 Prices and Deflators'!B26:BL219,58,FALSE)</f>
        <v>280.23636284627509</v>
      </c>
      <c r="Q28" s="234">
        <f>F28*VLOOKUP(B28,'3.2 Prices and Deflators'!B26:BL219,58,FALSE)</f>
        <v>132.78175499647003</v>
      </c>
      <c r="R28" s="47">
        <f>VLOOKUP(B28,'3.1 Metadata'!$B$4:$P$197,9,FALSE)</f>
        <v>104376974</v>
      </c>
    </row>
    <row r="29" spans="1:18" x14ac:dyDescent="0.25">
      <c r="A29" s="46" t="s">
        <v>409</v>
      </c>
      <c r="B29" s="46" t="s">
        <v>644</v>
      </c>
      <c r="C29" s="63">
        <f>VLOOKUP(B29,[7]DSA!$A$2:$G$206,4,FALSE)</f>
        <v>191.40919366993199</v>
      </c>
      <c r="D29" s="69">
        <f>VLOOKUP(B29,[7]DSA!$A$2:$G$206,7,FALSE)</f>
        <v>0.63</v>
      </c>
      <c r="E29" s="63"/>
      <c r="F29" s="64">
        <f>VLOOKUP(B29,[7]DSA!$A$2:$G$206,5,FALSE)</f>
        <v>191.40919366993199</v>
      </c>
      <c r="G29" s="64"/>
      <c r="H29" s="64"/>
      <c r="I29" s="64">
        <f>VLOOKUP(B29,[7]DSA!$A$2:$G$206,6,FALSE)</f>
        <v>191.40919366993199</v>
      </c>
      <c r="J29" s="64"/>
      <c r="K29" s="64"/>
      <c r="L29" s="234">
        <f>C29*$C$1*VLOOKUP(B29,'3.2 Prices and Deflators'!B27:BL220,58,FALSE)</f>
        <v>79.707761094000048</v>
      </c>
      <c r="M29" s="234">
        <f>I29*$C$1*VLOOKUP(B29,'3.2 Prices and Deflators'!B27:BL220,58,FALSE)</f>
        <v>79.707761094000048</v>
      </c>
      <c r="N29" s="234">
        <f>F29*$C$1*VLOOKUP(B29,'3.2 Prices and Deflators'!B27:BL220,58,FALSE)</f>
        <v>79.707761094000048</v>
      </c>
      <c r="O29" s="234">
        <f>C29*VLOOKUP(B29,'3.2 Prices and Deflators'!B27:BL220,58,FALSE)</f>
        <v>398.53880547000028</v>
      </c>
      <c r="P29" s="234">
        <f>I29*VLOOKUP(B29,'3.2 Prices and Deflators'!B27:BL220,58,FALSE)</f>
        <v>398.53880547000028</v>
      </c>
      <c r="Q29" s="234">
        <f>F29*VLOOKUP(B29,'3.2 Prices and Deflators'!B27:BL220,58,FALSE)</f>
        <v>398.53880547000028</v>
      </c>
      <c r="R29" s="47">
        <f>VLOOKUP(B29,'3.1 Metadata'!$B$4:$P$197,9,FALSE)</f>
        <v>215969</v>
      </c>
    </row>
    <row r="30" spans="1:18" x14ac:dyDescent="0.25">
      <c r="A30" s="46" t="s">
        <v>410</v>
      </c>
      <c r="B30" s="46" t="s">
        <v>645</v>
      </c>
      <c r="C30" s="63">
        <f>VLOOKUP(B30,[7]DSA!$A$2:$G$206,4,FALSE)</f>
        <v>260.97867001254701</v>
      </c>
      <c r="D30" s="69">
        <f>VLOOKUP(B30,[7]DSA!$A$2:$G$206,7,FALSE)</f>
        <v>0.62</v>
      </c>
      <c r="E30" s="63"/>
      <c r="F30" s="64">
        <f>VLOOKUP(B30,[7]DSA!$A$2:$G$206,5,FALSE)</f>
        <v>77.791718946047695</v>
      </c>
      <c r="G30" s="64"/>
      <c r="H30" s="64"/>
      <c r="I30" s="64">
        <f>VLOOKUP(B30,[7]DSA!$A$2:$G$206,6,FALSE)</f>
        <v>175.65872020075281</v>
      </c>
      <c r="J30" s="64"/>
      <c r="K30" s="64"/>
      <c r="L30" s="234">
        <f>C30*$C$1*VLOOKUP(B30,'3.2 Prices and Deflators'!B28:BL221,58,FALSE)</f>
        <v>129.57111795834501</v>
      </c>
      <c r="M30" s="234">
        <f>I30*$C$1*VLOOKUP(B30,'3.2 Prices and Deflators'!B28:BL221,58,FALSE)</f>
        <v>87.211329395039911</v>
      </c>
      <c r="N30" s="234">
        <f>F30*$C$1*VLOOKUP(B30,'3.2 Prices and Deflators'!B28:BL221,58,FALSE)</f>
        <v>38.622160160660542</v>
      </c>
      <c r="O30" s="234">
        <f>C30*VLOOKUP(B30,'3.2 Prices and Deflators'!B28:BL221,58,FALSE)</f>
        <v>647.85558979172504</v>
      </c>
      <c r="P30" s="234">
        <f>I30*VLOOKUP(B30,'3.2 Prices and Deflators'!B28:BL221,58,FALSE)</f>
        <v>436.05664697519956</v>
      </c>
      <c r="Q30" s="234">
        <f>F30*VLOOKUP(B30,'3.2 Prices and Deflators'!B28:BL221,58,FALSE)</f>
        <v>193.11080080330271</v>
      </c>
      <c r="R30" s="47">
        <f>VLOOKUP(B30,'3.1 Metadata'!$B$4:$P$197,9,FALSE)</f>
        <v>3379031</v>
      </c>
    </row>
    <row r="31" spans="1:18" x14ac:dyDescent="0.25">
      <c r="A31" s="46" t="s">
        <v>411</v>
      </c>
      <c r="B31" s="46" t="s">
        <v>646</v>
      </c>
      <c r="C31" s="63">
        <f>VLOOKUP(B31,[7]DSA!$A$2:$G$206,4,FALSE)</f>
        <v>407.77999334084097</v>
      </c>
      <c r="D31" s="69">
        <f>VLOOKUP(B31,[7]DSA!$A$2:$G$206,7,FALSE)</f>
        <v>0.60250000000000004</v>
      </c>
      <c r="E31" s="63"/>
      <c r="F31" s="64">
        <f>VLOOKUP(B31,[7]DSA!$A$2:$G$206,5,FALSE)</f>
        <v>130.37736484337901</v>
      </c>
      <c r="G31" s="64"/>
      <c r="H31" s="64"/>
      <c r="I31" s="64">
        <f>VLOOKUP(B31,[7]DSA!$A$2:$G$206,6,FALSE)</f>
        <v>242.79744557633552</v>
      </c>
      <c r="J31" s="64"/>
      <c r="K31" s="64"/>
      <c r="L31" s="234">
        <f>C31*$C$1*VLOOKUP(B31,'3.2 Prices and Deflators'!B29:BL222,58,FALSE)</f>
        <v>232.28895880038991</v>
      </c>
      <c r="M31" s="234">
        <f>I31*$C$1*VLOOKUP(B31,'3.2 Prices and Deflators'!B29:BL222,58,FALSE)</f>
        <v>138.3078295976633</v>
      </c>
      <c r="N31" s="234">
        <f>F31*$C$1*VLOOKUP(B31,'3.2 Prices and Deflators'!B29:BL222,58,FALSE)</f>
        <v>74.26853407517055</v>
      </c>
      <c r="O31" s="234">
        <f>C31*VLOOKUP(B31,'3.2 Prices and Deflators'!B29:BL222,58,FALSE)</f>
        <v>1161.4447940019495</v>
      </c>
      <c r="P31" s="234">
        <f>I31*VLOOKUP(B31,'3.2 Prices and Deflators'!B29:BL222,58,FALSE)</f>
        <v>691.53914798831647</v>
      </c>
      <c r="Q31" s="234">
        <f>F31*VLOOKUP(B31,'3.2 Prices and Deflators'!B29:BL222,58,FALSE)</f>
        <v>371.34267037585278</v>
      </c>
      <c r="R31" s="47">
        <f>VLOOKUP(B31,'3.1 Metadata'!$B$4:$P$197,9,FALSE)</f>
        <v>7354265</v>
      </c>
    </row>
    <row r="32" spans="1:18" x14ac:dyDescent="0.25">
      <c r="A32" s="46" t="s">
        <v>412</v>
      </c>
      <c r="B32" s="46" t="s">
        <v>647</v>
      </c>
      <c r="C32" s="63">
        <f>VLOOKUP(B32,[7]DSA!$A$2:$G$206,4,FALSE)</f>
        <v>253.89442965984401</v>
      </c>
      <c r="D32" s="69">
        <f>VLOOKUP(B32,[7]DSA!$A$2:$G$206,7,FALSE)</f>
        <v>0.39750000000000002</v>
      </c>
      <c r="E32" s="63"/>
      <c r="F32" s="64">
        <f>VLOOKUP(B32,[7]DSA!$A$2:$G$206,5,FALSE)</f>
        <v>94.821797199492593</v>
      </c>
      <c r="G32" s="64"/>
      <c r="H32" s="64"/>
      <c r="I32" s="64">
        <f>VLOOKUP(B32,[7]DSA!$A$2:$G$206,6,FALSE)</f>
        <v>178.76240455642065</v>
      </c>
      <c r="J32" s="64"/>
      <c r="K32" s="64"/>
      <c r="L32" s="234">
        <f>C32*$C$1*VLOOKUP(B32,'3.2 Prices and Deflators'!B30:BL223,58,FALSE)</f>
        <v>152.28147734691433</v>
      </c>
      <c r="M32" s="234">
        <f>I32*$C$1*VLOOKUP(B32,'3.2 Prices and Deflators'!B30:BL223,58,FALSE)</f>
        <v>107.21859119323553</v>
      </c>
      <c r="N32" s="234">
        <f>F32*$C$1*VLOOKUP(B32,'3.2 Prices and Deflators'!B30:BL223,58,FALSE)</f>
        <v>56.872470111194431</v>
      </c>
      <c r="O32" s="234">
        <f>C32*VLOOKUP(B32,'3.2 Prices and Deflators'!B30:BL223,58,FALSE)</f>
        <v>761.40738673457167</v>
      </c>
      <c r="P32" s="234">
        <f>I32*VLOOKUP(B32,'3.2 Prices and Deflators'!B30:BL223,58,FALSE)</f>
        <v>536.09295596617756</v>
      </c>
      <c r="Q32" s="234">
        <f>F32*VLOOKUP(B32,'3.2 Prices and Deflators'!B30:BL223,58,FALSE)</f>
        <v>284.36235055597217</v>
      </c>
      <c r="R32" s="47">
        <f>VLOOKUP(B32,'3.1 Metadata'!$B$4:$P$197,9,FALSE)</f>
        <v>4969368</v>
      </c>
    </row>
    <row r="33" spans="1:18" x14ac:dyDescent="0.25">
      <c r="A33" s="46" t="s">
        <v>413</v>
      </c>
      <c r="B33" s="46" t="s">
        <v>648</v>
      </c>
      <c r="C33" s="63">
        <f>VLOOKUP(B33,[7]DSA!$A$2:$G$206,4,FALSE)</f>
        <v>271.51536732468298</v>
      </c>
      <c r="D33" s="69">
        <f>VLOOKUP(B33,[7]DSA!$A$2:$G$206,7,FALSE)</f>
        <v>0.57000000000000006</v>
      </c>
      <c r="E33" s="63"/>
      <c r="F33" s="64">
        <f>VLOOKUP(B33,[7]DSA!$A$2:$G$206,5,FALSE)</f>
        <v>154.67473794316001</v>
      </c>
      <c r="G33" s="64"/>
      <c r="H33" s="64"/>
      <c r="I33" s="64">
        <f>VLOOKUP(B33,[7]DSA!$A$2:$G$206,6,FALSE)</f>
        <v>214.94966579870766</v>
      </c>
      <c r="J33" s="64"/>
      <c r="K33" s="64"/>
      <c r="L33" s="234">
        <f>C33*$C$1*VLOOKUP(B33,'3.2 Prices and Deflators'!B31:BL224,58,FALSE)</f>
        <v>112.63800098764658</v>
      </c>
      <c r="M33" s="234">
        <f>I33*$C$1*VLOOKUP(B33,'3.2 Prices and Deflators'!B31:BL224,58,FALSE)</f>
        <v>89.171750781886985</v>
      </c>
      <c r="N33" s="234">
        <f>F33*$C$1*VLOOKUP(B33,'3.2 Prices and Deflators'!B31:BL224,58,FALSE)</f>
        <v>64.166730070831633</v>
      </c>
      <c r="O33" s="234">
        <f>C33*VLOOKUP(B33,'3.2 Prices and Deflators'!B31:BL224,58,FALSE)</f>
        <v>563.19000493823285</v>
      </c>
      <c r="P33" s="234">
        <f>I33*VLOOKUP(B33,'3.2 Prices and Deflators'!B31:BL224,58,FALSE)</f>
        <v>445.85875390943494</v>
      </c>
      <c r="Q33" s="234">
        <f>F33*VLOOKUP(B33,'3.2 Prices and Deflators'!B31:BL224,58,FALSE)</f>
        <v>320.83365035415812</v>
      </c>
      <c r="R33" s="47" t="e">
        <f>VLOOKUP(B33,'3.1 Metadata'!$B$4:$P$197,9,FALSE)</f>
        <v>#N/A</v>
      </c>
    </row>
    <row r="34" spans="1:18" x14ac:dyDescent="0.25">
      <c r="A34" s="46" t="s">
        <v>414</v>
      </c>
      <c r="B34" s="46" t="s">
        <v>649</v>
      </c>
      <c r="C34" s="63">
        <f>VLOOKUP(B34,[7]DSA!$A$2:$G$206,4,FALSE)</f>
        <v>354.95049504950498</v>
      </c>
      <c r="D34" s="69">
        <f>VLOOKUP(B34,[7]DSA!$A$2:$G$206,7,FALSE)</f>
        <v>0.59700000000000009</v>
      </c>
      <c r="E34" s="63"/>
      <c r="F34" s="64">
        <f>VLOOKUP(B34,[7]DSA!$A$2:$G$206,5,FALSE)</f>
        <v>58.910891089108901</v>
      </c>
      <c r="G34" s="64"/>
      <c r="H34" s="64"/>
      <c r="I34" s="64">
        <f>VLOOKUP(B34,[7]DSA!$A$2:$G$206,6,FALSE)</f>
        <v>201.06435643564359</v>
      </c>
      <c r="J34" s="64"/>
      <c r="K34" s="64"/>
      <c r="L34" s="234">
        <f>C34*$C$1*VLOOKUP(B34,'3.2 Prices and Deflators'!B32:BL225,58,FALSE)</f>
        <v>197.63440673088269</v>
      </c>
      <c r="M34" s="234">
        <f>I34*$C$1*VLOOKUP(B34,'3.2 Prices and Deflators'!B32:BL225,58,FALSE)</f>
        <v>111.95148437063878</v>
      </c>
      <c r="N34" s="234">
        <f>F34*$C$1*VLOOKUP(B34,'3.2 Prices and Deflators'!B32:BL225,58,FALSE)</f>
        <v>32.801247421164618</v>
      </c>
      <c r="O34" s="234">
        <f>C34*VLOOKUP(B34,'3.2 Prices and Deflators'!B32:BL225,58,FALSE)</f>
        <v>988.17203365441333</v>
      </c>
      <c r="P34" s="234">
        <f>I34*VLOOKUP(B34,'3.2 Prices and Deflators'!B32:BL225,58,FALSE)</f>
        <v>559.75742185319382</v>
      </c>
      <c r="Q34" s="234">
        <f>F34*VLOOKUP(B34,'3.2 Prices and Deflators'!B32:BL225,58,FALSE)</f>
        <v>164.00623710582309</v>
      </c>
      <c r="R34" s="47">
        <f>VLOOKUP(B34,'3.1 Metadata'!$B$4:$P$197,9,FALSE)</f>
        <v>9221508</v>
      </c>
    </row>
    <row r="35" spans="1:18" x14ac:dyDescent="0.25">
      <c r="A35" s="46" t="s">
        <v>415</v>
      </c>
      <c r="B35" s="46" t="s">
        <v>650</v>
      </c>
      <c r="C35" s="63">
        <f>VLOOKUP(B35,[7]DSA!$A$2:$G$206,4,FALSE)</f>
        <v>366.62788392112299</v>
      </c>
      <c r="D35" s="69">
        <f>VLOOKUP(B35,[7]DSA!$A$2:$G$206,7,FALSE)</f>
        <v>0.55500000000000005</v>
      </c>
      <c r="E35" s="63"/>
      <c r="F35" s="64">
        <f>VLOOKUP(B35,[7]DSA!$A$2:$G$206,5,FALSE)</f>
        <v>130.56441988619599</v>
      </c>
      <c r="G35" s="64"/>
      <c r="H35" s="64"/>
      <c r="I35" s="64">
        <f>VLOOKUP(B35,[7]DSA!$A$2:$G$206,6,FALSE)</f>
        <v>233.25763839267353</v>
      </c>
      <c r="J35" s="64"/>
      <c r="K35" s="64"/>
      <c r="L35" s="234">
        <f>C35*$C$1*VLOOKUP(B35,'3.2 Prices and Deflators'!B33:BL226,58,FALSE)</f>
        <v>186.58554255908072</v>
      </c>
      <c r="M35" s="234">
        <f>I35*$C$1*VLOOKUP(B35,'3.2 Prices and Deflators'!B33:BL226,58,FALSE)</f>
        <v>118.71029161794569</v>
      </c>
      <c r="N35" s="234">
        <f>F35*$C$1*VLOOKUP(B35,'3.2 Prices and Deflators'!B33:BL226,58,FALSE)</f>
        <v>66.447300360325769</v>
      </c>
      <c r="O35" s="234">
        <f>C35*VLOOKUP(B35,'3.2 Prices and Deflators'!B33:BL226,58,FALSE)</f>
        <v>932.92771279540364</v>
      </c>
      <c r="P35" s="234">
        <f>I35*VLOOKUP(B35,'3.2 Prices and Deflators'!B33:BL226,58,FALSE)</f>
        <v>593.55145808972838</v>
      </c>
      <c r="Q35" s="234">
        <f>F35*VLOOKUP(B35,'3.2 Prices and Deflators'!B33:BL226,58,FALSE)</f>
        <v>332.23650180162883</v>
      </c>
      <c r="R35" s="47">
        <f>VLOOKUP(B35,'3.1 Metadata'!$B$4:$P$197,9,FALSE)</f>
        <v>11333517</v>
      </c>
    </row>
    <row r="36" spans="1:18" x14ac:dyDescent="0.25">
      <c r="A36" s="46" t="s">
        <v>416</v>
      </c>
      <c r="B36" s="46" t="s">
        <v>651</v>
      </c>
      <c r="C36" s="63">
        <f>VLOOKUP(B36,[7]DSA!$A$2:$G$206,4,FALSE)</f>
        <v>377.93427230047001</v>
      </c>
      <c r="D36" s="69">
        <f>VLOOKUP(B36,[7]DSA!$A$2:$G$206,7,FALSE)</f>
        <v>0.5842857142857143</v>
      </c>
      <c r="E36" s="63"/>
      <c r="F36" s="64">
        <f>VLOOKUP(B36,[7]DSA!$A$2:$G$206,5,FALSE)</f>
        <v>251.17370892018801</v>
      </c>
      <c r="G36" s="64"/>
      <c r="H36" s="64"/>
      <c r="I36" s="64">
        <f>VLOOKUP(B36,[7]DSA!$A$2:$G$206,6,FALSE)</f>
        <v>318.13100827185343</v>
      </c>
      <c r="J36" s="64"/>
      <c r="K36" s="64"/>
      <c r="L36" s="234">
        <f>C36*$C$1*VLOOKUP(B36,'3.2 Prices and Deflators'!B34:BL227,58,FALSE)</f>
        <v>80.433394636237807</v>
      </c>
      <c r="M36" s="234">
        <f>I36*$C$1*VLOOKUP(B36,'3.2 Prices and Deflators'!B34:BL227,58,FALSE)</f>
        <v>67.705838844937162</v>
      </c>
      <c r="N36" s="234">
        <f>F36*$C$1*VLOOKUP(B36,'3.2 Prices and Deflators'!B34:BL227,58,FALSE)</f>
        <v>53.455734323462366</v>
      </c>
      <c r="O36" s="234">
        <f>C36*VLOOKUP(B36,'3.2 Prices and Deflators'!B34:BL227,58,FALSE)</f>
        <v>402.16697318118906</v>
      </c>
      <c r="P36" s="234">
        <f>I36*VLOOKUP(B36,'3.2 Prices and Deflators'!B34:BL227,58,FALSE)</f>
        <v>338.5291942246858</v>
      </c>
      <c r="Q36" s="234">
        <f>F36*VLOOKUP(B36,'3.2 Prices and Deflators'!B34:BL227,58,FALSE)</f>
        <v>267.27867161731183</v>
      </c>
      <c r="R36" s="47">
        <f>VLOOKUP(B36,'3.1 Metadata'!$B$4:$P$197,9,FALSE)</f>
        <v>20687444</v>
      </c>
    </row>
    <row r="37" spans="1:18" x14ac:dyDescent="0.25">
      <c r="A37" s="46" t="s">
        <v>417</v>
      </c>
      <c r="B37" s="46" t="s">
        <v>652</v>
      </c>
      <c r="C37" s="63">
        <f>VLOOKUP(B37,[7]DSA!$A$2:$G$206,4,FALSE)</f>
        <v>332.95797621408099</v>
      </c>
      <c r="D37" s="69">
        <f>VLOOKUP(B37,[7]DSA!$A$2:$G$206,7,FALSE)</f>
        <v>0.49249999999999999</v>
      </c>
      <c r="E37" s="63"/>
      <c r="F37" s="64">
        <f>VLOOKUP(B37,[7]DSA!$A$2:$G$206,5,FALSE)</f>
        <v>67.713925499717504</v>
      </c>
      <c r="G37" s="64"/>
      <c r="H37" s="64"/>
      <c r="I37" s="64">
        <f>VLOOKUP(B37,[7]DSA!$A$2:$G$206,6,FALSE)</f>
        <v>181.86426537873035</v>
      </c>
      <c r="J37" s="64"/>
      <c r="K37" s="64"/>
      <c r="L37" s="234">
        <f>C37*$C$1*VLOOKUP(B37,'3.2 Prices and Deflators'!B35:BL228,58,FALSE)</f>
        <v>140.19888370566372</v>
      </c>
      <c r="M37" s="234">
        <f>I37*$C$1*VLOOKUP(B37,'3.2 Prices and Deflators'!B35:BL228,58,FALSE)</f>
        <v>76.577732967882852</v>
      </c>
      <c r="N37" s="234">
        <f>F37*$C$1*VLOOKUP(B37,'3.2 Prices and Deflators'!B35:BL228,58,FALSE)</f>
        <v>28.512357248005731</v>
      </c>
      <c r="O37" s="234">
        <f>C37*VLOOKUP(B37,'3.2 Prices and Deflators'!B35:BL228,58,FALSE)</f>
        <v>700.99441852831865</v>
      </c>
      <c r="P37" s="234">
        <f>I37*VLOOKUP(B37,'3.2 Prices and Deflators'!B35:BL228,58,FALSE)</f>
        <v>382.88866483941422</v>
      </c>
      <c r="Q37" s="234">
        <f>F37*VLOOKUP(B37,'3.2 Prices and Deflators'!B35:BL228,58,FALSE)</f>
        <v>142.56178624002865</v>
      </c>
      <c r="R37" s="47">
        <f>VLOOKUP(B37,'3.1 Metadata'!$B$4:$P$197,9,FALSE)</f>
        <v>1907426</v>
      </c>
    </row>
    <row r="38" spans="1:18" x14ac:dyDescent="0.25">
      <c r="A38" s="46" t="s">
        <v>418</v>
      </c>
      <c r="B38" s="46" t="s">
        <v>653</v>
      </c>
      <c r="C38" s="63">
        <f>VLOOKUP(B38,[7]DSA!$A$2:$G$206,4,FALSE)</f>
        <v>284.32366508168701</v>
      </c>
      <c r="D38" s="69">
        <f>VLOOKUP(B38,[7]DSA!$A$2:$G$206,7,FALSE)</f>
        <v>0.55333333333333334</v>
      </c>
      <c r="E38" s="63"/>
      <c r="F38" s="64">
        <f>VLOOKUP(B38,[7]DSA!$A$2:$G$206,5,FALSE)</f>
        <v>133.370245528449</v>
      </c>
      <c r="G38" s="64"/>
      <c r="H38" s="64"/>
      <c r="I38" s="64">
        <f>VLOOKUP(B38,[7]DSA!$A$2:$G$206,6,FALSE)</f>
        <v>198.71480715248603</v>
      </c>
      <c r="J38" s="64"/>
      <c r="K38" s="64"/>
      <c r="L38" s="234">
        <f>C38*$C$1*VLOOKUP(B38,'3.2 Prices and Deflators'!B36:BL229,58,FALSE)</f>
        <v>131.94986507852232</v>
      </c>
      <c r="M38" s="234">
        <f>I38*$C$1*VLOOKUP(B38,'3.2 Prices and Deflators'!B36:BL229,58,FALSE)</f>
        <v>92.220223685361972</v>
      </c>
      <c r="N38" s="234">
        <f>F38*$C$1*VLOOKUP(B38,'3.2 Prices and Deflators'!B36:BL229,58,FALSE)</f>
        <v>61.89490381643833</v>
      </c>
      <c r="O38" s="234">
        <f>C38*VLOOKUP(B38,'3.2 Prices and Deflators'!B36:BL229,58,FALSE)</f>
        <v>659.74932539261158</v>
      </c>
      <c r="P38" s="234">
        <f>I38*VLOOKUP(B38,'3.2 Prices and Deflators'!B36:BL229,58,FALSE)</f>
        <v>461.10111842680982</v>
      </c>
      <c r="Q38" s="234">
        <f>F38*VLOOKUP(B38,'3.2 Prices and Deflators'!B36:BL229,58,FALSE)</f>
        <v>309.47451908219165</v>
      </c>
      <c r="R38" s="47">
        <f>VLOOKUP(B38,'3.1 Metadata'!$B$4:$P$197,9,FALSE)</f>
        <v>5074471</v>
      </c>
    </row>
    <row r="39" spans="1:18" x14ac:dyDescent="0.25">
      <c r="A39" s="46" t="s">
        <v>419</v>
      </c>
      <c r="B39" s="46" t="s">
        <v>654</v>
      </c>
      <c r="C39" s="63">
        <f>VLOOKUP(B39,[7]DSA!$A$2:$G$206,4,FALSE)</f>
        <v>330.98591549295799</v>
      </c>
      <c r="D39" s="69">
        <f>VLOOKUP(B39,[7]DSA!$A$2:$G$206,7,FALSE)</f>
        <v>0.6</v>
      </c>
      <c r="E39" s="63"/>
      <c r="F39" s="64">
        <f>VLOOKUP(B39,[7]DSA!$A$2:$G$206,5,FALSE)</f>
        <v>236.619718309859</v>
      </c>
      <c r="G39" s="64"/>
      <c r="H39" s="64"/>
      <c r="I39" s="64">
        <f>VLOOKUP(B39,[7]DSA!$A$2:$G$206,6,FALSE)</f>
        <v>283.80281690140851</v>
      </c>
      <c r="J39" s="64"/>
      <c r="K39" s="64"/>
      <c r="L39" s="234">
        <f>C39*$C$1*VLOOKUP(B39,'3.2 Prices and Deflators'!B37:BL230,58,FALSE)</f>
        <v>114.0376501567924</v>
      </c>
      <c r="M39" s="234">
        <f>I39*$C$1*VLOOKUP(B39,'3.2 Prices and Deflators'!B37:BL230,58,FALSE)</f>
        <v>97.781219176994284</v>
      </c>
      <c r="N39" s="234">
        <f>F39*$C$1*VLOOKUP(B39,'3.2 Prices and Deflators'!B37:BL230,58,FALSE)</f>
        <v>81.524788197196173</v>
      </c>
      <c r="O39" s="234">
        <f>C39*VLOOKUP(B39,'3.2 Prices and Deflators'!B37:BL230,58,FALSE)</f>
        <v>570.18825078396208</v>
      </c>
      <c r="P39" s="234">
        <f>I39*VLOOKUP(B39,'3.2 Prices and Deflators'!B37:BL230,58,FALSE)</f>
        <v>488.90609588497142</v>
      </c>
      <c r="Q39" s="234">
        <f>F39*VLOOKUP(B39,'3.2 Prices and Deflators'!B37:BL230,58,FALSE)</f>
        <v>407.62394098598082</v>
      </c>
      <c r="R39" s="47">
        <f>VLOOKUP(B39,'3.1 Metadata'!$B$4:$P$197,9,FALSE)</f>
        <v>9090404</v>
      </c>
    </row>
    <row r="40" spans="1:18" x14ac:dyDescent="0.25">
      <c r="A40" s="46" t="s">
        <v>420</v>
      </c>
      <c r="B40" s="46" t="s">
        <v>655</v>
      </c>
      <c r="C40" s="63">
        <f>VLOOKUP(B40,[7]DSA!$A$2:$G$206,4,FALSE)</f>
        <v>269.52526799387402</v>
      </c>
      <c r="D40" s="69">
        <f>VLOOKUP(B40,[7]DSA!$A$2:$G$206,7,FALSE)</f>
        <v>0.58476190476190471</v>
      </c>
      <c r="E40" s="63"/>
      <c r="F40" s="64">
        <f>VLOOKUP(B40,[7]DSA!$A$2:$G$206,5,FALSE)</f>
        <v>156.20214395099501</v>
      </c>
      <c r="G40" s="64"/>
      <c r="H40" s="64"/>
      <c r="I40" s="64">
        <f>VLOOKUP(B40,[7]DSA!$A$2:$G$206,6,FALSE)</f>
        <v>199.0082403558668</v>
      </c>
      <c r="J40" s="64"/>
      <c r="K40" s="64"/>
      <c r="L40" s="234">
        <f>C40*$C$1*VLOOKUP(B40,'3.2 Prices and Deflators'!B38:BL231,58,FALSE)</f>
        <v>88.496795776992727</v>
      </c>
      <c r="M40" s="234">
        <f>I40*$C$1*VLOOKUP(B40,'3.2 Prices and Deflators'!B38:BL231,58,FALSE)</f>
        <v>65.343007487936589</v>
      </c>
      <c r="N40" s="234">
        <f>F40*$C$1*VLOOKUP(B40,'3.2 Prices and Deflators'!B38:BL231,58,FALSE)</f>
        <v>51.287915734393458</v>
      </c>
      <c r="O40" s="234">
        <f>C40*VLOOKUP(B40,'3.2 Prices and Deflators'!B38:BL231,58,FALSE)</f>
        <v>442.48397888496362</v>
      </c>
      <c r="P40" s="234">
        <f>I40*VLOOKUP(B40,'3.2 Prices and Deflators'!B38:BL231,58,FALSE)</f>
        <v>326.71503743968293</v>
      </c>
      <c r="Q40" s="234">
        <f>F40*VLOOKUP(B40,'3.2 Prices and Deflators'!B38:BL231,58,FALSE)</f>
        <v>256.4395786719673</v>
      </c>
      <c r="R40" s="47">
        <f>VLOOKUP(B40,'3.1 Metadata'!$B$4:$P$197,9,FALSE)</f>
        <v>814818851</v>
      </c>
    </row>
    <row r="41" spans="1:18" x14ac:dyDescent="0.25">
      <c r="A41" s="46" t="s">
        <v>421</v>
      </c>
      <c r="B41" s="46" t="s">
        <v>656</v>
      </c>
      <c r="C41" s="63">
        <f>VLOOKUP(B41,[7]DSA!$A$2:$G$206,4,FALSE)</f>
        <v>140.552995391705</v>
      </c>
      <c r="D41" s="69">
        <f>VLOOKUP(B41,[7]DSA!$A$2:$G$206,7,FALSE)</f>
        <v>0.71999999999999986</v>
      </c>
      <c r="E41" s="63"/>
      <c r="F41" s="64">
        <f>VLOOKUP(B41,[7]DSA!$A$2:$G$206,5,FALSE)</f>
        <v>84.101382488479302</v>
      </c>
      <c r="G41" s="64"/>
      <c r="H41" s="64"/>
      <c r="I41" s="64">
        <f>VLOOKUP(B41,[7]DSA!$A$2:$G$206,6,FALSE)</f>
        <v>110.40706605222726</v>
      </c>
      <c r="J41" s="64"/>
      <c r="K41" s="64"/>
      <c r="L41" s="234">
        <f>C41*$C$1*VLOOKUP(B41,'3.2 Prices and Deflators'!B39:BL232,58,FALSE)</f>
        <v>68.64097973991602</v>
      </c>
      <c r="M41" s="234">
        <f>I41*$C$1*VLOOKUP(B41,'3.2 Prices and Deflators'!B39:BL232,58,FALSE)</f>
        <v>53.918802391327468</v>
      </c>
      <c r="N41" s="234">
        <f>F41*$C$1*VLOOKUP(B41,'3.2 Prices and Deflators'!B39:BL232,58,FALSE)</f>
        <v>41.072061647654714</v>
      </c>
      <c r="O41" s="234">
        <f>C41*VLOOKUP(B41,'3.2 Prices and Deflators'!B39:BL232,58,FALSE)</f>
        <v>343.2048986995801</v>
      </c>
      <c r="P41" s="234">
        <f>I41*VLOOKUP(B41,'3.2 Prices and Deflators'!B39:BL232,58,FALSE)</f>
        <v>269.5940119566373</v>
      </c>
      <c r="Q41" s="234">
        <f>F41*VLOOKUP(B41,'3.2 Prices and Deflators'!B39:BL232,58,FALSE)</f>
        <v>205.36030823827355</v>
      </c>
      <c r="R41" s="47">
        <f>VLOOKUP(B41,'3.1 Metadata'!$B$4:$P$197,9,FALSE)</f>
        <v>26284939</v>
      </c>
    </row>
    <row r="42" spans="1:18" x14ac:dyDescent="0.25">
      <c r="A42" s="46" t="s">
        <v>422</v>
      </c>
      <c r="B42" s="46" t="s">
        <v>657</v>
      </c>
      <c r="C42" s="63">
        <f>VLOOKUP(B42,[7]DSA!$A$2:$G$206,4,FALSE)</f>
        <v>238.18312416448899</v>
      </c>
      <c r="D42" s="69">
        <f>VLOOKUP(B42,[7]DSA!$A$2:$G$206,7,FALSE)</f>
        <v>0.51500000000000001</v>
      </c>
      <c r="E42" s="63"/>
      <c r="F42" s="64">
        <f>VLOOKUP(B42,[7]DSA!$A$2:$G$206,5,FALSE)</f>
        <v>149.14503481713501</v>
      </c>
      <c r="G42" s="64"/>
      <c r="H42" s="64"/>
      <c r="I42" s="64">
        <f>VLOOKUP(B42,[7]DSA!$A$2:$G$206,6,FALSE)</f>
        <v>193.66407949081201</v>
      </c>
      <c r="J42" s="64"/>
      <c r="K42" s="64"/>
      <c r="L42" s="234">
        <f>C42*$C$1*VLOOKUP(B42,'3.2 Prices and Deflators'!B40:BL233,58,FALSE)</f>
        <v>108.36199568255191</v>
      </c>
      <c r="M42" s="234">
        <f>I42*$C$1*VLOOKUP(B42,'3.2 Prices and Deflators'!B40:BL233,58,FALSE)</f>
        <v>88.107947274870639</v>
      </c>
      <c r="N42" s="234">
        <f>F42*$C$1*VLOOKUP(B42,'3.2 Prices and Deflators'!B40:BL233,58,FALSE)</f>
        <v>67.853898867189343</v>
      </c>
      <c r="O42" s="234">
        <f>C42*VLOOKUP(B42,'3.2 Prices and Deflators'!B40:BL233,58,FALSE)</f>
        <v>541.80997841275951</v>
      </c>
      <c r="P42" s="234">
        <f>I42*VLOOKUP(B42,'3.2 Prices and Deflators'!B40:BL233,58,FALSE)</f>
        <v>440.53973637435314</v>
      </c>
      <c r="Q42" s="234">
        <f>F42*VLOOKUP(B42,'3.2 Prices and Deflators'!B40:BL233,58,FALSE)</f>
        <v>339.26949433594672</v>
      </c>
      <c r="R42" s="47">
        <f>VLOOKUP(B42,'3.1 Metadata'!$B$4:$P$197,9,FALSE)</f>
        <v>228113</v>
      </c>
    </row>
    <row r="43" spans="1:18" x14ac:dyDescent="0.25">
      <c r="A43" s="46" t="s">
        <v>423</v>
      </c>
      <c r="B43" s="46" t="s">
        <v>658</v>
      </c>
      <c r="C43" s="63">
        <f>VLOOKUP(B43,[7]DSA!$A$2:$G$206,4,FALSE)</f>
        <v>529.36577117182503</v>
      </c>
      <c r="D43" s="69">
        <f>VLOOKUP(B43,[7]DSA!$A$2:$G$206,7,FALSE)</f>
        <v>0.61571428571428566</v>
      </c>
      <c r="E43" s="63"/>
      <c r="F43" s="64">
        <f>VLOOKUP(B43,[7]DSA!$A$2:$G$206,5,FALSE)</f>
        <v>168.53659357802599</v>
      </c>
      <c r="G43" s="64"/>
      <c r="H43" s="64"/>
      <c r="I43" s="64">
        <f>VLOOKUP(B43,[7]DSA!$A$2:$G$206,6,FALSE)</f>
        <v>322.56306026325586</v>
      </c>
      <c r="J43" s="64"/>
      <c r="K43" s="64"/>
      <c r="L43" s="234">
        <f>C43*$C$1*VLOOKUP(B43,'3.2 Prices and Deflators'!B41:BL234,58,FALSE)</f>
        <v>208.63735370141407</v>
      </c>
      <c r="M43" s="234">
        <f>I43*$C$1*VLOOKUP(B43,'3.2 Prices and Deflators'!B41:BL234,58,FALSE)</f>
        <v>127.13081759362791</v>
      </c>
      <c r="N43" s="234">
        <f>F43*$C$1*VLOOKUP(B43,'3.2 Prices and Deflators'!B41:BL234,58,FALSE)</f>
        <v>66.42482533037942</v>
      </c>
      <c r="O43" s="234">
        <f>C43*VLOOKUP(B43,'3.2 Prices and Deflators'!B41:BL234,58,FALSE)</f>
        <v>1043.1867685070704</v>
      </c>
      <c r="P43" s="234">
        <f>I43*VLOOKUP(B43,'3.2 Prices and Deflators'!B41:BL234,58,FALSE)</f>
        <v>635.65408796813949</v>
      </c>
      <c r="Q43" s="234">
        <f>F43*VLOOKUP(B43,'3.2 Prices and Deflators'!B41:BL234,58,FALSE)</f>
        <v>332.12412665189709</v>
      </c>
      <c r="R43" s="47">
        <f>VLOOKUP(B43,'3.1 Metadata'!$B$4:$P$197,9,FALSE)</f>
        <v>2133993</v>
      </c>
    </row>
    <row r="44" spans="1:18" x14ac:dyDescent="0.25">
      <c r="A44" s="46" t="s">
        <v>424</v>
      </c>
      <c r="B44" s="46" t="s">
        <v>659</v>
      </c>
      <c r="C44" s="63">
        <f>VLOOKUP(B44,[7]DSA!$A$2:$G$206,4,FALSE)</f>
        <v>401.14613180515801</v>
      </c>
      <c r="D44" s="69">
        <f>VLOOKUP(B44,[7]DSA!$A$2:$G$206,7,FALSE)</f>
        <v>0.58666666666666678</v>
      </c>
      <c r="E44" s="63"/>
      <c r="F44" s="64">
        <f>VLOOKUP(B44,[7]DSA!$A$2:$G$206,5,FALSE)</f>
        <v>239.25501432664799</v>
      </c>
      <c r="G44" s="64"/>
      <c r="H44" s="64"/>
      <c r="I44" s="64">
        <f>VLOOKUP(B44,[7]DSA!$A$2:$G$206,6,FALSE)</f>
        <v>320.91690544412631</v>
      </c>
      <c r="J44" s="64"/>
      <c r="K44" s="64"/>
      <c r="L44" s="234" t="e">
        <f>C44*$C$1*VLOOKUP(B44,'3.2 Prices and Deflators'!B42:BL235,58,FALSE)</f>
        <v>#N/A</v>
      </c>
      <c r="M44" s="234" t="e">
        <f>I44*$C$1*VLOOKUP(B44,'3.2 Prices and Deflators'!B42:BL235,58,FALSE)</f>
        <v>#N/A</v>
      </c>
      <c r="N44" s="234" t="e">
        <f>F44*$C$1*VLOOKUP(B44,'3.2 Prices and Deflators'!B42:BL235,58,FALSE)</f>
        <v>#N/A</v>
      </c>
      <c r="O44" s="234" t="e">
        <f>C44*VLOOKUP(B44,'3.2 Prices and Deflators'!B42:BL235,58,FALSE)</f>
        <v>#N/A</v>
      </c>
      <c r="P44" s="234" t="e">
        <f>I44*VLOOKUP(B44,'3.2 Prices and Deflators'!B42:BL235,58,FALSE)</f>
        <v>#N/A</v>
      </c>
      <c r="Q44" s="234" t="e">
        <f>F44*VLOOKUP(B44,'3.2 Prices and Deflators'!B42:BL235,58,FALSE)</f>
        <v>#N/A</v>
      </c>
      <c r="R44" s="47" t="e">
        <f>VLOOKUP(B44,'3.1 Metadata'!$B$4:$P$197,9,FALSE)</f>
        <v>#N/A</v>
      </c>
    </row>
    <row r="45" spans="1:18" x14ac:dyDescent="0.25">
      <c r="A45" s="46" t="s">
        <v>425</v>
      </c>
      <c r="B45" s="46" t="s">
        <v>660</v>
      </c>
      <c r="C45" s="63">
        <f>VLOOKUP(B45,[7]DSA!$A$2:$G$206,4,FALSE)</f>
        <v>406.457239711037</v>
      </c>
      <c r="D45" s="69">
        <f>VLOOKUP(B45,[7]DSA!$A$2:$G$206,7,FALSE)</f>
        <v>0.6071428571428571</v>
      </c>
      <c r="E45" s="63"/>
      <c r="F45" s="64">
        <f>VLOOKUP(B45,[7]DSA!$A$2:$G$206,5,FALSE)</f>
        <v>143.98788856160201</v>
      </c>
      <c r="G45" s="64"/>
      <c r="H45" s="64"/>
      <c r="I45" s="64">
        <f>VLOOKUP(B45,[7]DSA!$A$2:$G$206,6,FALSE)</f>
        <v>250.00999099634913</v>
      </c>
      <c r="J45" s="64"/>
      <c r="K45" s="64"/>
      <c r="L45" s="234">
        <f>C45*$C$1*VLOOKUP(B45,'3.2 Prices and Deflators'!B43:BL236,58,FALSE)</f>
        <v>144.16267648422806</v>
      </c>
      <c r="M45" s="234">
        <f>I45*$C$1*VLOOKUP(B45,'3.2 Prices and Deflators'!B43:BL236,58,FALSE)</f>
        <v>88.673803609587296</v>
      </c>
      <c r="N45" s="234">
        <f>F45*$C$1*VLOOKUP(B45,'3.2 Prices and Deflators'!B43:BL236,58,FALSE)</f>
        <v>51.069774058177892</v>
      </c>
      <c r="O45" s="234">
        <f>C45*VLOOKUP(B45,'3.2 Prices and Deflators'!B43:BL236,58,FALSE)</f>
        <v>720.81338242114009</v>
      </c>
      <c r="P45" s="234">
        <f>I45*VLOOKUP(B45,'3.2 Prices and Deflators'!B43:BL236,58,FALSE)</f>
        <v>443.36901804793649</v>
      </c>
      <c r="Q45" s="234">
        <f>F45*VLOOKUP(B45,'3.2 Prices and Deflators'!B43:BL236,58,FALSE)</f>
        <v>255.34887029088941</v>
      </c>
      <c r="R45" s="47">
        <f>VLOOKUP(B45,'3.1 Metadata'!$B$4:$P$197,9,FALSE)</f>
        <v>2482184</v>
      </c>
    </row>
    <row r="46" spans="1:18" x14ac:dyDescent="0.25">
      <c r="A46" s="46" t="s">
        <v>426</v>
      </c>
      <c r="B46" s="46" t="s">
        <v>661</v>
      </c>
      <c r="C46" s="63">
        <f>VLOOKUP(B46,[7]DSA!$A$2:$G$206,4,FALSE)</f>
        <v>396.55669077182699</v>
      </c>
      <c r="D46" s="69">
        <f>VLOOKUP(B46,[7]DSA!$A$2:$G$206,7,FALSE)</f>
        <v>0.53727272727272746</v>
      </c>
      <c r="E46" s="63"/>
      <c r="F46" s="64">
        <f>VLOOKUP(B46,[7]DSA!$A$2:$G$206,5,FALSE)</f>
        <v>115.412961418027</v>
      </c>
      <c r="G46" s="64"/>
      <c r="H46" s="64"/>
      <c r="I46" s="64">
        <f>VLOOKUP(B46,[7]DSA!$A$2:$G$206,6,FALSE)</f>
        <v>229.89064762196912</v>
      </c>
      <c r="J46" s="64"/>
      <c r="K46" s="64"/>
      <c r="L46" s="234">
        <f>C46*$C$1*VLOOKUP(B46,'3.2 Prices and Deflators'!B44:BL237,58,FALSE)</f>
        <v>189.29481685999937</v>
      </c>
      <c r="M46" s="234">
        <f>I46*$C$1*VLOOKUP(B46,'3.2 Prices and Deflators'!B44:BL237,58,FALSE)</f>
        <v>109.73741977402777</v>
      </c>
      <c r="N46" s="234">
        <f>F46*$C$1*VLOOKUP(B46,'3.2 Prices and Deflators'!B44:BL237,58,FALSE)</f>
        <v>55.091934906896043</v>
      </c>
      <c r="O46" s="234">
        <f>C46*VLOOKUP(B46,'3.2 Prices and Deflators'!B44:BL237,58,FALSE)</f>
        <v>946.47408429999689</v>
      </c>
      <c r="P46" s="234">
        <f>I46*VLOOKUP(B46,'3.2 Prices and Deflators'!B44:BL237,58,FALSE)</f>
        <v>548.68709887013881</v>
      </c>
      <c r="Q46" s="234">
        <f>F46*VLOOKUP(B46,'3.2 Prices and Deflators'!B44:BL237,58,FALSE)</f>
        <v>275.4596745344802</v>
      </c>
      <c r="R46" s="47">
        <f>VLOOKUP(B46,'3.1 Metadata'!$B$4:$P$197,9,FALSE)</f>
        <v>8385272.9999999991</v>
      </c>
    </row>
    <row r="47" spans="1:18" x14ac:dyDescent="0.25">
      <c r="A47" s="46" t="s">
        <v>427</v>
      </c>
      <c r="B47" s="46" t="s">
        <v>662</v>
      </c>
      <c r="C47" s="63">
        <f>VLOOKUP(B47,[7]DSA!$A$2:$G$206,4,FALSE)</f>
        <v>356.38730675345801</v>
      </c>
      <c r="D47" s="69">
        <f>VLOOKUP(B47,[7]DSA!$A$2:$G$206,7,FALSE)</f>
        <v>0.59000000000000008</v>
      </c>
      <c r="E47" s="63"/>
      <c r="F47" s="64">
        <f>VLOOKUP(B47,[7]DSA!$A$2:$G$206,5,FALSE)</f>
        <v>170.870626525631</v>
      </c>
      <c r="G47" s="64"/>
      <c r="H47" s="64"/>
      <c r="I47" s="64">
        <f>VLOOKUP(B47,[7]DSA!$A$2:$G$206,6,FALSE)</f>
        <v>271.76566314076479</v>
      </c>
      <c r="J47" s="64"/>
      <c r="K47" s="64"/>
      <c r="L47" s="234">
        <f>C47*$C$1*VLOOKUP(B47,'3.2 Prices and Deflators'!B45:BL238,58,FALSE)</f>
        <v>142.33653190122166</v>
      </c>
      <c r="M47" s="234">
        <f>I47*$C$1*VLOOKUP(B47,'3.2 Prices and Deflators'!B45:BL238,58,FALSE)</f>
        <v>108.53972980595441</v>
      </c>
      <c r="N47" s="234">
        <f>F47*$C$1*VLOOKUP(B47,'3.2 Prices and Deflators'!B45:BL238,58,FALSE)</f>
        <v>68.243542692366731</v>
      </c>
      <c r="O47" s="234">
        <f>C47*VLOOKUP(B47,'3.2 Prices and Deflators'!B45:BL238,58,FALSE)</f>
        <v>711.68265950610817</v>
      </c>
      <c r="P47" s="234">
        <f>I47*VLOOKUP(B47,'3.2 Prices and Deflators'!B45:BL238,58,FALSE)</f>
        <v>542.69864902977201</v>
      </c>
      <c r="Q47" s="234">
        <f>F47*VLOOKUP(B47,'3.2 Prices and Deflators'!B45:BL238,58,FALSE)</f>
        <v>341.21771346183357</v>
      </c>
      <c r="R47" s="47">
        <f>VLOOKUP(B47,'3.1 Metadata'!$B$4:$P$197,9,FALSE)</f>
        <v>1803237</v>
      </c>
    </row>
    <row r="48" spans="1:18" x14ac:dyDescent="0.25">
      <c r="A48" s="46" t="s">
        <v>428</v>
      </c>
      <c r="B48" s="46" t="s">
        <v>663</v>
      </c>
      <c r="C48" s="63">
        <f>VLOOKUP(B48,[7]DSA!$A$2:$G$206,4,FALSE)</f>
        <v>327.08333333333297</v>
      </c>
      <c r="D48" s="69">
        <f>VLOOKUP(B48,[7]DSA!$A$2:$G$206,7,FALSE)</f>
        <v>0.72</v>
      </c>
      <c r="E48" s="63"/>
      <c r="F48" s="64">
        <f>VLOOKUP(B48,[7]DSA!$A$2:$G$206,5,FALSE)</f>
        <v>110</v>
      </c>
      <c r="G48" s="64"/>
      <c r="H48" s="64"/>
      <c r="I48" s="64">
        <f>VLOOKUP(B48,[7]DSA!$A$2:$G$206,6,FALSE)</f>
        <v>217.99999999999983</v>
      </c>
      <c r="J48" s="64"/>
      <c r="K48" s="64"/>
      <c r="L48" s="234" t="e">
        <f>C48*$C$1*VLOOKUP(B48,'3.2 Prices and Deflators'!B46:BL239,58,FALSE)</f>
        <v>#REF!</v>
      </c>
      <c r="M48" s="234" t="e">
        <f>I48*$C$1*VLOOKUP(B48,'3.2 Prices and Deflators'!B46:BL239,58,FALSE)</f>
        <v>#REF!</v>
      </c>
      <c r="N48" s="234" t="e">
        <f>F48*$C$1*VLOOKUP(B48,'3.2 Prices and Deflators'!B46:BL239,58,FALSE)</f>
        <v>#REF!</v>
      </c>
      <c r="O48" s="234" t="e">
        <f>C48*VLOOKUP(B48,'3.2 Prices and Deflators'!B46:BL239,58,FALSE)</f>
        <v>#REF!</v>
      </c>
      <c r="P48" s="234" t="e">
        <f>I48*VLOOKUP(B48,'3.2 Prices and Deflators'!B46:BL239,58,FALSE)</f>
        <v>#REF!</v>
      </c>
      <c r="Q48" s="234" t="e">
        <f>F48*VLOOKUP(B48,'3.2 Prices and Deflators'!B46:BL239,58,FALSE)</f>
        <v>#REF!</v>
      </c>
      <c r="R48" s="47">
        <f>VLOOKUP(B48,'3.1 Metadata'!$B$4:$P$197,9,FALSE)</f>
        <v>5345328</v>
      </c>
    </row>
    <row r="49" spans="1:18" x14ac:dyDescent="0.25">
      <c r="A49" s="46" t="s">
        <v>429</v>
      </c>
      <c r="B49" s="46" t="s">
        <v>664</v>
      </c>
      <c r="C49" s="63">
        <f>VLOOKUP(B49,[7]DSA!$A$2:$G$206,4,FALSE)</f>
        <v>294.47852760736203</v>
      </c>
      <c r="D49" s="69">
        <f>VLOOKUP(B49,[7]DSA!$A$2:$G$206,7,FALSE)</f>
        <v>0.54</v>
      </c>
      <c r="E49" s="63"/>
      <c r="F49" s="64">
        <f>VLOOKUP(B49,[7]DSA!$A$2:$G$206,5,FALSE)</f>
        <v>195.092024539877</v>
      </c>
      <c r="G49" s="64"/>
      <c r="H49" s="64"/>
      <c r="I49" s="64">
        <f>VLOOKUP(B49,[7]DSA!$A$2:$G$206,6,FALSE)</f>
        <v>240.89979550102234</v>
      </c>
      <c r="J49" s="64"/>
      <c r="K49" s="64"/>
      <c r="L49" s="234">
        <f>C49*$C$1*VLOOKUP(B49,'3.2 Prices and Deflators'!B47:BL240,58,FALSE)</f>
        <v>85.467922437082379</v>
      </c>
      <c r="M49" s="234">
        <f>I49*$C$1*VLOOKUP(B49,'3.2 Prices and Deflators'!B47:BL240,58,FALSE)</f>
        <v>69.917508771446506</v>
      </c>
      <c r="N49" s="234">
        <f>F49*$C$1*VLOOKUP(B49,'3.2 Prices and Deflators'!B47:BL240,58,FALSE)</f>
        <v>56.622498614566979</v>
      </c>
      <c r="O49" s="234">
        <f>C49*VLOOKUP(B49,'3.2 Prices and Deflators'!B47:BL240,58,FALSE)</f>
        <v>427.33961218541191</v>
      </c>
      <c r="P49" s="234">
        <f>I49*VLOOKUP(B49,'3.2 Prices and Deflators'!B47:BL240,58,FALSE)</f>
        <v>349.5875438572325</v>
      </c>
      <c r="Q49" s="234">
        <f>F49*VLOOKUP(B49,'3.2 Prices and Deflators'!B47:BL240,58,FALSE)</f>
        <v>283.11249307283492</v>
      </c>
      <c r="R49" s="47">
        <f>VLOOKUP(B49,'3.1 Metadata'!$B$4:$P$197,9,FALSE)</f>
        <v>628547</v>
      </c>
    </row>
    <row r="50" spans="1:18" x14ac:dyDescent="0.25">
      <c r="A50" s="46" t="s">
        <v>430</v>
      </c>
      <c r="B50" s="46" t="s">
        <v>665</v>
      </c>
      <c r="C50" s="63">
        <f>VLOOKUP(B50,[7]DSA!$A$2:$G$206,4,FALSE)</f>
        <v>230.15873015873001</v>
      </c>
      <c r="D50" s="69">
        <f>VLOOKUP(B50,[7]DSA!$A$2:$G$206,7,FALSE)</f>
        <v>0.63800000000000001</v>
      </c>
      <c r="E50" s="63"/>
      <c r="F50" s="64">
        <f>VLOOKUP(B50,[7]DSA!$A$2:$G$206,5,FALSE)</f>
        <v>126.05042016806701</v>
      </c>
      <c r="G50" s="64"/>
      <c r="H50" s="64"/>
      <c r="I50" s="64">
        <f>VLOOKUP(B50,[7]DSA!$A$2:$G$206,6,FALSE)</f>
        <v>176.84407096171779</v>
      </c>
      <c r="J50" s="64"/>
      <c r="K50" s="64"/>
      <c r="L50" s="234">
        <f>C50*$C$1*VLOOKUP(B50,'3.2 Prices and Deflators'!B48:BL241,58,FALSE)</f>
        <v>83.360525599639402</v>
      </c>
      <c r="M50" s="234">
        <f>I50*$C$1*VLOOKUP(B50,'3.2 Prices and Deflators'!B48:BL241,58,FALSE)</f>
        <v>64.050643199073789</v>
      </c>
      <c r="N50" s="234">
        <f>F50*$C$1*VLOOKUP(B50,'3.2 Prices and Deflators'!B48:BL241,58,FALSE)</f>
        <v>45.653837549498199</v>
      </c>
      <c r="O50" s="234">
        <f>C50*VLOOKUP(B50,'3.2 Prices and Deflators'!B48:BL241,58,FALSE)</f>
        <v>416.80262799819695</v>
      </c>
      <c r="P50" s="234">
        <f>I50*VLOOKUP(B50,'3.2 Prices and Deflators'!B48:BL241,58,FALSE)</f>
        <v>320.25321599536898</v>
      </c>
      <c r="Q50" s="234">
        <f>F50*VLOOKUP(B50,'3.2 Prices and Deflators'!B48:BL241,58,FALSE)</f>
        <v>228.269187747491</v>
      </c>
      <c r="R50" s="47" t="e">
        <f>VLOOKUP(B50,'3.1 Metadata'!$B$4:$P$197,9,FALSE)</f>
        <v>#N/A</v>
      </c>
    </row>
    <row r="51" spans="1:18" x14ac:dyDescent="0.25">
      <c r="A51" s="46" t="s">
        <v>431</v>
      </c>
      <c r="B51" s="46" t="s">
        <v>666</v>
      </c>
      <c r="C51" s="63">
        <f>VLOOKUP(B51,[7]DSA!$A$2:$G$206,4,FALSE)</f>
        <v>234.837457544881</v>
      </c>
      <c r="D51" s="69">
        <f>VLOOKUP(B51,[7]DSA!$A$2:$G$206,7,FALSE)</f>
        <v>0.66999999999999993</v>
      </c>
      <c r="E51" s="63"/>
      <c r="F51" s="64">
        <f>VLOOKUP(B51,[7]DSA!$A$2:$G$206,5,FALSE)</f>
        <v>92.964580300824807</v>
      </c>
      <c r="G51" s="64"/>
      <c r="H51" s="64"/>
      <c r="I51" s="64">
        <f>VLOOKUP(B51,[7]DSA!$A$2:$G$206,6,FALSE)</f>
        <v>163.9010189228529</v>
      </c>
      <c r="J51" s="64"/>
      <c r="K51" s="64"/>
      <c r="L51" s="234" t="e">
        <f>C51*$C$1*VLOOKUP(B51,'3.2 Prices and Deflators'!B49:BL242,58,FALSE)</f>
        <v>#REF!</v>
      </c>
      <c r="M51" s="234" t="e">
        <f>I51*$C$1*VLOOKUP(B51,'3.2 Prices and Deflators'!B49:BL242,58,FALSE)</f>
        <v>#REF!</v>
      </c>
      <c r="N51" s="234" t="e">
        <f>F51*$C$1*VLOOKUP(B51,'3.2 Prices and Deflators'!B49:BL242,58,FALSE)</f>
        <v>#REF!</v>
      </c>
      <c r="O51" s="234" t="e">
        <f>C51*VLOOKUP(B51,'3.2 Prices and Deflators'!B49:BL242,58,FALSE)</f>
        <v>#REF!</v>
      </c>
      <c r="P51" s="234" t="e">
        <f>I51*VLOOKUP(B51,'3.2 Prices and Deflators'!B49:BL242,58,FALSE)</f>
        <v>#REF!</v>
      </c>
      <c r="Q51" s="234" t="e">
        <f>F51*VLOOKUP(B51,'3.2 Prices and Deflators'!B49:BL242,58,FALSE)</f>
        <v>#REF!</v>
      </c>
      <c r="R51" s="47" t="e">
        <f>VLOOKUP(B51,'3.1 Metadata'!$B$4:$P$197,9,FALSE)</f>
        <v>#N/A</v>
      </c>
    </row>
    <row r="52" spans="1:18" x14ac:dyDescent="0.25">
      <c r="A52" s="46" t="s">
        <v>432</v>
      </c>
      <c r="B52" s="46" t="s">
        <v>667</v>
      </c>
      <c r="C52" s="63">
        <f>VLOOKUP(B52,[7]DSA!$A$2:$G$206,4,FALSE)</f>
        <v>410.16240075580498</v>
      </c>
      <c r="D52" s="69">
        <f>VLOOKUP(B52,[7]DSA!$A$2:$G$206,7,FALSE)</f>
        <v>0.6129411764705881</v>
      </c>
      <c r="E52" s="63"/>
      <c r="F52" s="64">
        <f>VLOOKUP(B52,[7]DSA!$A$2:$G$206,5,FALSE)</f>
        <v>140.81730363027</v>
      </c>
      <c r="G52" s="64"/>
      <c r="H52" s="64"/>
      <c r="I52" s="64">
        <f>VLOOKUP(B52,[7]DSA!$A$2:$G$206,6,FALSE)</f>
        <v>200.36720935798007</v>
      </c>
      <c r="J52" s="64"/>
      <c r="K52" s="64"/>
      <c r="L52" s="234">
        <f>C52*$C$1*VLOOKUP(B52,'3.2 Prices and Deflators'!B50:BL243,58,FALSE)</f>
        <v>138.03419984930017</v>
      </c>
      <c r="M52" s="234">
        <f>I52*$C$1*VLOOKUP(B52,'3.2 Prices and Deflators'!B50:BL243,58,FALSE)</f>
        <v>67.430674700561411</v>
      </c>
      <c r="N52" s="234">
        <f>F52*$C$1*VLOOKUP(B52,'3.2 Prices and Deflators'!B50:BL243,58,FALSE)</f>
        <v>47.390018674853323</v>
      </c>
      <c r="O52" s="234">
        <f>C52*VLOOKUP(B52,'3.2 Prices and Deflators'!B50:BL243,58,FALSE)</f>
        <v>690.17099924650074</v>
      </c>
      <c r="P52" s="234">
        <f>I52*VLOOKUP(B52,'3.2 Prices and Deflators'!B50:BL243,58,FALSE)</f>
        <v>337.15337350280703</v>
      </c>
      <c r="Q52" s="234">
        <f>F52*VLOOKUP(B52,'3.2 Prices and Deflators'!B50:BL243,58,FALSE)</f>
        <v>236.9500933742666</v>
      </c>
      <c r="R52" s="47">
        <f>VLOOKUP(B52,'3.1 Metadata'!$B$4:$P$197,9,FALSE)</f>
        <v>30907540</v>
      </c>
    </row>
    <row r="53" spans="1:18" x14ac:dyDescent="0.25">
      <c r="A53" s="46" t="s">
        <v>433</v>
      </c>
      <c r="B53" s="46" t="s">
        <v>668</v>
      </c>
      <c r="C53" s="63">
        <f>VLOOKUP(B53,[7]DSA!$A$2:$G$206,4,FALSE)</f>
        <v>371.34840732794203</v>
      </c>
      <c r="D53" s="69">
        <f>VLOOKUP(B53,[7]DSA!$A$2:$G$206,7,FALSE)</f>
        <v>0.54</v>
      </c>
      <c r="E53" s="63"/>
      <c r="F53" s="64">
        <f>VLOOKUP(B53,[7]DSA!$A$2:$G$206,5,FALSE)</f>
        <v>371.34840732794203</v>
      </c>
      <c r="G53" s="64"/>
      <c r="H53" s="64"/>
      <c r="I53" s="64">
        <f>VLOOKUP(B53,[7]DSA!$A$2:$G$206,6,FALSE)</f>
        <v>371.34840732794203</v>
      </c>
      <c r="J53" s="64"/>
      <c r="K53" s="64"/>
      <c r="L53" s="234">
        <f>C53*$C$1*VLOOKUP(B53,'3.2 Prices and Deflators'!B51:BL244,58,FALSE)</f>
        <v>72.934321645754451</v>
      </c>
      <c r="M53" s="234">
        <f>I53*$C$1*VLOOKUP(B53,'3.2 Prices and Deflators'!B51:BL244,58,FALSE)</f>
        <v>72.934321645754451</v>
      </c>
      <c r="N53" s="234">
        <f>F53*$C$1*VLOOKUP(B53,'3.2 Prices and Deflators'!B51:BL244,58,FALSE)</f>
        <v>72.934321645754451</v>
      </c>
      <c r="O53" s="234">
        <f>C53*VLOOKUP(B53,'3.2 Prices and Deflators'!B51:BL244,58,FALSE)</f>
        <v>364.6716082287723</v>
      </c>
      <c r="P53" s="234">
        <f>I53*VLOOKUP(B53,'3.2 Prices and Deflators'!B51:BL244,58,FALSE)</f>
        <v>364.6716082287723</v>
      </c>
      <c r="Q53" s="234">
        <f>F53*VLOOKUP(B53,'3.2 Prices and Deflators'!B51:BL244,58,FALSE)</f>
        <v>364.6716082287723</v>
      </c>
      <c r="R53" s="47">
        <f>VLOOKUP(B53,'3.1 Metadata'!$B$4:$P$197,9,FALSE)</f>
        <v>3009497</v>
      </c>
    </row>
    <row r="54" spans="1:18" x14ac:dyDescent="0.25">
      <c r="A54" s="46" t="s">
        <v>434</v>
      </c>
      <c r="B54" s="46" t="s">
        <v>669</v>
      </c>
      <c r="C54" s="63">
        <f>VLOOKUP(B54,[7]DSA!$A$2:$G$206,4,FALSE)</f>
        <v>454.23728813559302</v>
      </c>
      <c r="D54" s="69">
        <f>VLOOKUP(B54,[7]DSA!$A$2:$G$206,7,FALSE)</f>
        <v>0.6166666666666667</v>
      </c>
      <c r="E54" s="63"/>
      <c r="F54" s="64">
        <f>VLOOKUP(B54,[7]DSA!$A$2:$G$206,5,FALSE)</f>
        <v>115.254237288136</v>
      </c>
      <c r="G54" s="64"/>
      <c r="H54" s="64"/>
      <c r="I54" s="64">
        <f>VLOOKUP(B54,[7]DSA!$A$2:$G$206,6,FALSE)</f>
        <v>263.46516007532966</v>
      </c>
      <c r="J54" s="64"/>
      <c r="K54" s="64"/>
      <c r="L54" s="234">
        <f>C54*$C$1*VLOOKUP(B54,'3.2 Prices and Deflators'!B52:BL245,58,FALSE)</f>
        <v>153.46896109524215</v>
      </c>
      <c r="M54" s="234">
        <f>I54*$C$1*VLOOKUP(B54,'3.2 Prices and Deflators'!B52:BL245,58,FALSE)</f>
        <v>89.014542525805936</v>
      </c>
      <c r="N54" s="234">
        <f>F54*$C$1*VLOOKUP(B54,'3.2 Prices and Deflators'!B52:BL245,58,FALSE)</f>
        <v>38.939885651031737</v>
      </c>
      <c r="O54" s="234">
        <f>C54*VLOOKUP(B54,'3.2 Prices and Deflators'!B52:BL245,58,FALSE)</f>
        <v>767.34480547621058</v>
      </c>
      <c r="P54" s="234">
        <f>I54*VLOOKUP(B54,'3.2 Prices and Deflators'!B52:BL245,58,FALSE)</f>
        <v>445.07271262902964</v>
      </c>
      <c r="Q54" s="234">
        <f>F54*VLOOKUP(B54,'3.2 Prices and Deflators'!B52:BL245,58,FALSE)</f>
        <v>194.69942825515869</v>
      </c>
      <c r="R54" s="47">
        <f>VLOOKUP(B54,'3.1 Metadata'!$B$4:$P$197,9,FALSE)</f>
        <v>221054</v>
      </c>
    </row>
    <row r="55" spans="1:18" x14ac:dyDescent="0.25">
      <c r="A55" s="46" t="s">
        <v>435</v>
      </c>
      <c r="B55" s="46" t="s">
        <v>670</v>
      </c>
      <c r="C55" s="63">
        <f>VLOOKUP(B55,[7]DSA!$A$2:$G$206,4,FALSE)</f>
        <v>351.85185185185202</v>
      </c>
      <c r="D55" s="69">
        <f>VLOOKUP(B55,[7]DSA!$A$2:$G$206,7,FALSE)</f>
        <v>0.73</v>
      </c>
      <c r="E55" s="63"/>
      <c r="F55" s="64">
        <f>VLOOKUP(B55,[7]DSA!$A$2:$G$206,5,FALSE)</f>
        <v>351.85185185185202</v>
      </c>
      <c r="G55" s="64"/>
      <c r="H55" s="64"/>
      <c r="I55" s="64">
        <f>VLOOKUP(B55,[7]DSA!$A$2:$G$206,6,FALSE)</f>
        <v>351.85185185185202</v>
      </c>
      <c r="J55" s="64"/>
      <c r="K55" s="64"/>
      <c r="L55" s="234">
        <f>C55*$C$1*VLOOKUP(B55,'3.2 Prices and Deflators'!B53:BL246,58,FALSE)</f>
        <v>106.52729777012399</v>
      </c>
      <c r="M55" s="234">
        <f>I55*$C$1*VLOOKUP(B55,'3.2 Prices and Deflators'!B53:BL246,58,FALSE)</f>
        <v>106.52729777012399</v>
      </c>
      <c r="N55" s="234">
        <f>F55*$C$1*VLOOKUP(B55,'3.2 Prices and Deflators'!B53:BL246,58,FALSE)</f>
        <v>106.52729777012399</v>
      </c>
      <c r="O55" s="234">
        <f>C55*VLOOKUP(B55,'3.2 Prices and Deflators'!B53:BL246,58,FALSE)</f>
        <v>532.63648885061991</v>
      </c>
      <c r="P55" s="234">
        <f>I55*VLOOKUP(B55,'3.2 Prices and Deflators'!B53:BL246,58,FALSE)</f>
        <v>532.63648885061991</v>
      </c>
      <c r="Q55" s="234">
        <f>F55*VLOOKUP(B55,'3.2 Prices and Deflators'!B53:BL246,58,FALSE)</f>
        <v>532.63648885061991</v>
      </c>
      <c r="R55" s="47" t="e">
        <f>VLOOKUP(B55,'3.1 Metadata'!$B$4:$P$197,9,FALSE)</f>
        <v>#N/A</v>
      </c>
    </row>
    <row r="56" spans="1:18" x14ac:dyDescent="0.25">
      <c r="A56" s="46" t="s">
        <v>436</v>
      </c>
      <c r="B56" s="46" t="s">
        <v>671</v>
      </c>
      <c r="C56" s="63">
        <f>VLOOKUP(B56,[7]DSA!$A$2:$G$206,4,FALSE)</f>
        <v>529.47711964446898</v>
      </c>
      <c r="D56" s="69">
        <f>VLOOKUP(B56,[7]DSA!$A$2:$G$206,7,FALSE)</f>
        <v>0.7599999999999999</v>
      </c>
      <c r="E56" s="63"/>
      <c r="F56" s="64">
        <f>VLOOKUP(B56,[7]DSA!$A$2:$G$206,5,FALSE)</f>
        <v>63.016457190472899</v>
      </c>
      <c r="G56" s="64"/>
      <c r="H56" s="64"/>
      <c r="I56" s="64">
        <f>VLOOKUP(B56,[7]DSA!$A$2:$G$206,6,FALSE)</f>
        <v>200.60455871120064</v>
      </c>
      <c r="J56" s="64"/>
      <c r="K56" s="64"/>
      <c r="L56" s="234">
        <f>C56*$C$1*VLOOKUP(B56,'3.2 Prices and Deflators'!B54:BL247,58,FALSE)</f>
        <v>245.38398311514052</v>
      </c>
      <c r="M56" s="234">
        <f>I56*$C$1*VLOOKUP(B56,'3.2 Prices and Deflators'!B54:BL247,58,FALSE)</f>
        <v>92.96935376671793</v>
      </c>
      <c r="N56" s="234">
        <f>F56*$C$1*VLOOKUP(B56,'3.2 Prices and Deflators'!B54:BL247,58,FALSE)</f>
        <v>29.204716678949524</v>
      </c>
      <c r="O56" s="234">
        <f>C56*VLOOKUP(B56,'3.2 Prices and Deflators'!B54:BL247,58,FALSE)</f>
        <v>1226.9199155757026</v>
      </c>
      <c r="P56" s="234">
        <f>I56*VLOOKUP(B56,'3.2 Prices and Deflators'!B54:BL247,58,FALSE)</f>
        <v>464.84676883358964</v>
      </c>
      <c r="Q56" s="234">
        <f>F56*VLOOKUP(B56,'3.2 Prices and Deflators'!B54:BL247,58,FALSE)</f>
        <v>146.02358339474762</v>
      </c>
      <c r="R56" s="47">
        <f>VLOOKUP(B56,'3.1 Metadata'!$B$4:$P$197,9,FALSE)</f>
        <v>5060915</v>
      </c>
    </row>
    <row r="57" spans="1:18" x14ac:dyDescent="0.25">
      <c r="A57" s="46" t="s">
        <v>437</v>
      </c>
      <c r="B57" s="46" t="s">
        <v>672</v>
      </c>
      <c r="C57" s="63">
        <f>VLOOKUP(B57,[7]DSA!$A$2:$G$206,4,FALSE)</f>
        <v>482</v>
      </c>
      <c r="D57" s="69">
        <f>VLOOKUP(B57,[7]DSA!$A$2:$G$206,7,FALSE)</f>
        <v>0.57999999999999996</v>
      </c>
      <c r="E57" s="63"/>
      <c r="F57" s="64">
        <f>VLOOKUP(B57,[7]DSA!$A$2:$G$206,5,FALSE)</f>
        <v>139</v>
      </c>
      <c r="G57" s="64"/>
      <c r="H57" s="64"/>
      <c r="I57" s="64">
        <f>VLOOKUP(B57,[7]DSA!$A$2:$G$206,6,FALSE)</f>
        <v>233.66666666666666</v>
      </c>
      <c r="J57" s="64"/>
      <c r="K57" s="64"/>
      <c r="L57" s="234">
        <f>C57*$C$1*VLOOKUP(B57,'3.2 Prices and Deflators'!B55:BL248,58,FALSE)</f>
        <v>183.60413642137166</v>
      </c>
      <c r="M57" s="234">
        <f>I57*$C$1*VLOOKUP(B57,'3.2 Prices and Deflators'!B55:BL248,58,FALSE)</f>
        <v>89.008644281729971</v>
      </c>
      <c r="N57" s="234">
        <f>F57*$C$1*VLOOKUP(B57,'3.2 Prices and Deflators'!B55:BL248,58,FALSE)</f>
        <v>52.948080835208842</v>
      </c>
      <c r="O57" s="234">
        <f>C57*VLOOKUP(B57,'3.2 Prices and Deflators'!B55:BL248,58,FALSE)</f>
        <v>918.02068210685832</v>
      </c>
      <c r="P57" s="234">
        <f>I57*VLOOKUP(B57,'3.2 Prices and Deflators'!B55:BL248,58,FALSE)</f>
        <v>445.04322140864986</v>
      </c>
      <c r="Q57" s="234">
        <f>F57*VLOOKUP(B57,'3.2 Prices and Deflators'!B55:BL248,58,FALSE)</f>
        <v>264.74040417604419</v>
      </c>
      <c r="R57" s="47">
        <f>VLOOKUP(B57,'3.1 Metadata'!$B$4:$P$197,9,FALSE)</f>
        <v>8312171</v>
      </c>
    </row>
    <row r="58" spans="1:18" x14ac:dyDescent="0.25">
      <c r="A58" s="46" t="s">
        <v>438</v>
      </c>
      <c r="B58" s="46" t="s">
        <v>673</v>
      </c>
      <c r="C58" s="63">
        <f>VLOOKUP(B58,[7]DSA!$A$2:$G$206,4,FALSE)</f>
        <v>407.76081424936399</v>
      </c>
      <c r="D58" s="69">
        <f>VLOOKUP(B58,[7]DSA!$A$2:$G$206,7,FALSE)</f>
        <v>0.74166666666666659</v>
      </c>
      <c r="E58" s="63"/>
      <c r="F58" s="64">
        <f>VLOOKUP(B58,[7]DSA!$A$2:$G$206,5,FALSE)</f>
        <v>164.75826972010199</v>
      </c>
      <c r="G58" s="64"/>
      <c r="H58" s="64"/>
      <c r="I58" s="64">
        <f>VLOOKUP(B58,[7]DSA!$A$2:$G$206,6,FALSE)</f>
        <v>250.05301102629349</v>
      </c>
      <c r="J58" s="64"/>
      <c r="K58" s="64"/>
      <c r="L58" s="234">
        <f>C58*$C$1*VLOOKUP(B58,'3.2 Prices and Deflators'!B56:BL249,58,FALSE)</f>
        <v>316.29964733183357</v>
      </c>
      <c r="M58" s="234">
        <f>I58*$C$1*VLOOKUP(B58,'3.2 Prices and Deflators'!B56:BL249,58,FALSE)</f>
        <v>193.96586537496862</v>
      </c>
      <c r="N58" s="234">
        <f>F58*$C$1*VLOOKUP(B58,'3.2 Prices and Deflators'!B56:BL249,58,FALSE)</f>
        <v>127.802821620819</v>
      </c>
      <c r="O58" s="234">
        <f>C58*VLOOKUP(B58,'3.2 Prices and Deflators'!B56:BL249,58,FALSE)</f>
        <v>1581.4982366591678</v>
      </c>
      <c r="P58" s="234">
        <f>I58*VLOOKUP(B58,'3.2 Prices and Deflators'!B56:BL249,58,FALSE)</f>
        <v>969.8293268748431</v>
      </c>
      <c r="Q58" s="234">
        <f>F58*VLOOKUP(B58,'3.2 Prices and Deflators'!B56:BL249,58,FALSE)</f>
        <v>639.01410810409493</v>
      </c>
      <c r="R58" s="47">
        <f>VLOOKUP(B58,'3.1 Metadata'!$B$4:$P$197,9,FALSE)</f>
        <v>28036701</v>
      </c>
    </row>
    <row r="59" spans="1:18" x14ac:dyDescent="0.25">
      <c r="A59" s="46" t="s">
        <v>439</v>
      </c>
      <c r="B59" s="46" t="s">
        <v>674</v>
      </c>
      <c r="C59" s="63">
        <f>VLOOKUP(B59,[7]DSA!$A$2:$G$206,4,FALSE)</f>
        <v>236</v>
      </c>
      <c r="D59" s="69">
        <f>VLOOKUP(B59,[7]DSA!$A$2:$G$206,7,FALSE)</f>
        <v>0.56000000000000005</v>
      </c>
      <c r="E59" s="63"/>
      <c r="F59" s="64">
        <f>VLOOKUP(B59,[7]DSA!$A$2:$G$206,5,FALSE)</f>
        <v>132</v>
      </c>
      <c r="G59" s="64"/>
      <c r="H59" s="64"/>
      <c r="I59" s="64">
        <f>VLOOKUP(B59,[7]DSA!$A$2:$G$206,6,FALSE)</f>
        <v>184</v>
      </c>
      <c r="J59" s="64"/>
      <c r="K59" s="64"/>
      <c r="L59" s="234">
        <f>C59*$C$1*VLOOKUP(B59,'3.2 Prices and Deflators'!B57:BL250,58,FALSE)</f>
        <v>103.59371290287459</v>
      </c>
      <c r="M59" s="234">
        <f>I59*$C$1*VLOOKUP(B59,'3.2 Prices and Deflators'!B57:BL250,58,FALSE)</f>
        <v>80.767979551393751</v>
      </c>
      <c r="N59" s="234">
        <f>F59*$C$1*VLOOKUP(B59,'3.2 Prices and Deflators'!B57:BL250,58,FALSE)</f>
        <v>57.942246199912901</v>
      </c>
      <c r="O59" s="234">
        <f>C59*VLOOKUP(B59,'3.2 Prices and Deflators'!B57:BL250,58,FALSE)</f>
        <v>517.96856451437282</v>
      </c>
      <c r="P59" s="234">
        <f>I59*VLOOKUP(B59,'3.2 Prices and Deflators'!B57:BL250,58,FALSE)</f>
        <v>403.8398977569687</v>
      </c>
      <c r="Q59" s="234">
        <f>F59*VLOOKUP(B59,'3.2 Prices and Deflators'!B57:BL250,58,FALSE)</f>
        <v>289.71123099956446</v>
      </c>
      <c r="R59" s="47">
        <f>VLOOKUP(B59,'3.1 Metadata'!$B$4:$P$197,9,FALSE)</f>
        <v>2786928</v>
      </c>
    </row>
    <row r="60" spans="1:18" x14ac:dyDescent="0.25">
      <c r="A60" s="46" t="s">
        <v>440</v>
      </c>
      <c r="B60" s="46" t="s">
        <v>675</v>
      </c>
      <c r="C60" s="63">
        <f>VLOOKUP(B60,[7]DSA!$A$2:$G$206,4,FALSE)</f>
        <v>647.210448146472</v>
      </c>
      <c r="D60" s="69">
        <f>VLOOKUP(B60,[7]DSA!$A$2:$G$206,7,FALSE)</f>
        <v>0.64875000000000005</v>
      </c>
      <c r="E60" s="63"/>
      <c r="F60" s="64">
        <f>VLOOKUP(B60,[7]DSA!$A$2:$G$206,5,FALSE)</f>
        <v>176.20585033351901</v>
      </c>
      <c r="G60" s="64"/>
      <c r="H60" s="64"/>
      <c r="I60" s="64">
        <f>VLOOKUP(B60,[7]DSA!$A$2:$G$206,6,FALSE)</f>
        <v>341.42221690154554</v>
      </c>
      <c r="J60" s="64"/>
      <c r="K60" s="64"/>
      <c r="L60" s="234">
        <f>C60*$C$1*VLOOKUP(B60,'3.2 Prices and Deflators'!B58:BL251,58,FALSE)</f>
        <v>296.47448391725248</v>
      </c>
      <c r="M60" s="234">
        <f>I60*$C$1*VLOOKUP(B60,'3.2 Prices and Deflators'!B58:BL251,58,FALSE)</f>
        <v>156.39885889305344</v>
      </c>
      <c r="N60" s="234">
        <f>F60*$C$1*VLOOKUP(B60,'3.2 Prices and Deflators'!B58:BL251,58,FALSE)</f>
        <v>80.716463540477307</v>
      </c>
      <c r="O60" s="234">
        <f>C60*VLOOKUP(B60,'3.2 Prices and Deflators'!B58:BL251,58,FALSE)</f>
        <v>1482.3724195862626</v>
      </c>
      <c r="P60" s="234">
        <f>I60*VLOOKUP(B60,'3.2 Prices and Deflators'!B58:BL251,58,FALSE)</f>
        <v>781.99429446526722</v>
      </c>
      <c r="Q60" s="234">
        <f>F60*VLOOKUP(B60,'3.2 Prices and Deflators'!B58:BL251,58,FALSE)</f>
        <v>403.58231770238649</v>
      </c>
      <c r="R60" s="47">
        <f>VLOOKUP(B60,'3.1 Metadata'!$B$4:$P$197,9,FALSE)</f>
        <v>476724</v>
      </c>
    </row>
    <row r="61" spans="1:18" x14ac:dyDescent="0.25">
      <c r="A61" s="46" t="s">
        <v>441</v>
      </c>
      <c r="B61" s="46" t="s">
        <v>676</v>
      </c>
      <c r="C61" s="63">
        <f>VLOOKUP(B61,[7]DSA!$A$2:$G$206,4,FALSE)</f>
        <v>182</v>
      </c>
      <c r="D61" s="69">
        <f>VLOOKUP(B61,[7]DSA!$A$2:$G$206,7,FALSE)</f>
        <v>0.36249999999999993</v>
      </c>
      <c r="E61" s="63"/>
      <c r="F61" s="64">
        <f>VLOOKUP(B61,[7]DSA!$A$2:$G$206,5,FALSE)</f>
        <v>124</v>
      </c>
      <c r="G61" s="64"/>
      <c r="H61" s="64"/>
      <c r="I61" s="64">
        <f>VLOOKUP(B61,[7]DSA!$A$2:$G$206,6,FALSE)</f>
        <v>148.16666666666652</v>
      </c>
      <c r="J61" s="64"/>
      <c r="K61" s="64"/>
      <c r="L61" s="234">
        <f>C61*$C$1*VLOOKUP(B61,'3.2 Prices and Deflators'!B59:BL252,58,FALSE)</f>
        <v>72.296442687747032</v>
      </c>
      <c r="M61" s="234">
        <f>I61*$C$1*VLOOKUP(B61,'3.2 Prices and Deflators'!B59:BL252,58,FALSE)</f>
        <v>58.856719367588873</v>
      </c>
      <c r="N61" s="234">
        <f>F61*$C$1*VLOOKUP(B61,'3.2 Prices and Deflators'!B59:BL252,58,FALSE)</f>
        <v>49.25691699604743</v>
      </c>
      <c r="O61" s="234">
        <f>C61*VLOOKUP(B61,'3.2 Prices and Deflators'!B59:BL252,58,FALSE)</f>
        <v>361.48221343873513</v>
      </c>
      <c r="P61" s="234">
        <f>I61*VLOOKUP(B61,'3.2 Prices and Deflators'!B59:BL252,58,FALSE)</f>
        <v>294.28359683794434</v>
      </c>
      <c r="Q61" s="234">
        <f>F61*VLOOKUP(B61,'3.2 Prices and Deflators'!B59:BL252,58,FALSE)</f>
        <v>246.28458498023713</v>
      </c>
      <c r="R61" s="47">
        <f>VLOOKUP(B61,'3.1 Metadata'!$B$4:$P$197,9,FALSE)</f>
        <v>1632020</v>
      </c>
    </row>
    <row r="62" spans="1:18" x14ac:dyDescent="0.25">
      <c r="A62" s="46" t="s">
        <v>442</v>
      </c>
      <c r="B62" s="46" t="s">
        <v>678</v>
      </c>
      <c r="C62" s="63">
        <f>VLOOKUP(B62,[7]DSA!$A$2:$G$206,4,FALSE)</f>
        <v>242.94478527607399</v>
      </c>
      <c r="D62" s="69">
        <f>VLOOKUP(B62,[7]DSA!$A$2:$G$206,7,FALSE)</f>
        <v>0.44</v>
      </c>
      <c r="E62" s="63"/>
      <c r="F62" s="64">
        <f>VLOOKUP(B62,[7]DSA!$A$2:$G$206,5,FALSE)</f>
        <v>242.94478527607399</v>
      </c>
      <c r="G62" s="64"/>
      <c r="H62" s="64"/>
      <c r="I62" s="64">
        <f>VLOOKUP(B62,[7]DSA!$A$2:$G$206,6,FALSE)</f>
        <v>242.94478527607399</v>
      </c>
      <c r="J62" s="64"/>
      <c r="K62" s="64"/>
      <c r="L62" s="234">
        <f>C62*$C$1*VLOOKUP(B62,'3.2 Prices and Deflators'!B60:BL253,58,FALSE)</f>
        <v>78.60348183377198</v>
      </c>
      <c r="M62" s="234">
        <f>I62*$C$1*VLOOKUP(B62,'3.2 Prices and Deflators'!B60:BL253,58,FALSE)</f>
        <v>78.60348183377198</v>
      </c>
      <c r="N62" s="234">
        <f>F62*$C$1*VLOOKUP(B62,'3.2 Prices and Deflators'!B60:BL253,58,FALSE)</f>
        <v>78.60348183377198</v>
      </c>
      <c r="O62" s="234">
        <f>C62*VLOOKUP(B62,'3.2 Prices and Deflators'!B60:BL253,58,FALSE)</f>
        <v>393.0174091688599</v>
      </c>
      <c r="P62" s="234">
        <f>I62*VLOOKUP(B62,'3.2 Prices and Deflators'!B60:BL253,58,FALSE)</f>
        <v>393.0174091688599</v>
      </c>
      <c r="Q62" s="234">
        <f>F62*VLOOKUP(B62,'3.2 Prices and Deflators'!B60:BL253,58,FALSE)</f>
        <v>393.0174091688599</v>
      </c>
      <c r="R62" s="47">
        <f>VLOOKUP(B62,'3.1 Metadata'!$B$4:$P$197,9,FALSE)</f>
        <v>704863</v>
      </c>
    </row>
    <row r="63" spans="1:18" x14ac:dyDescent="0.25">
      <c r="A63" s="46" t="s">
        <v>443</v>
      </c>
      <c r="B63" s="46" t="s">
        <v>679</v>
      </c>
      <c r="C63" s="63">
        <f>VLOOKUP(B63,[7]DSA!$A$2:$G$206,4,FALSE)</f>
        <v>483.47487977079697</v>
      </c>
      <c r="D63" s="69">
        <f>VLOOKUP(B63,[7]DSA!$A$2:$G$206,7,FALSE)</f>
        <v>0.6</v>
      </c>
      <c r="E63" s="63"/>
      <c r="F63" s="64">
        <f>VLOOKUP(B63,[7]DSA!$A$2:$G$206,5,FALSE)</f>
        <v>73.928169446434097</v>
      </c>
      <c r="G63" s="64"/>
      <c r="H63" s="64"/>
      <c r="I63" s="64">
        <f>VLOOKUP(B63,[7]DSA!$A$2:$G$206,6,FALSE)</f>
        <v>215.20661881861108</v>
      </c>
      <c r="J63" s="64"/>
      <c r="K63" s="64"/>
      <c r="L63" s="234">
        <f>C63*$C$1*VLOOKUP(B63,'3.2 Prices and Deflators'!B61:BL254,58,FALSE)</f>
        <v>271.08850997084295</v>
      </c>
      <c r="M63" s="234">
        <f>I63*$C$1*VLOOKUP(B63,'3.2 Prices and Deflators'!B61:BL254,58,FALSE)</f>
        <v>120.66819616162471</v>
      </c>
      <c r="N63" s="234">
        <f>F63*$C$1*VLOOKUP(B63,'3.2 Prices and Deflators'!B61:BL254,58,FALSE)</f>
        <v>41.452158402949038</v>
      </c>
      <c r="O63" s="234">
        <f>C63*VLOOKUP(B63,'3.2 Prices and Deflators'!B61:BL254,58,FALSE)</f>
        <v>1355.4425498542146</v>
      </c>
      <c r="P63" s="234">
        <f>I63*VLOOKUP(B63,'3.2 Prices and Deflators'!B61:BL254,58,FALSE)</f>
        <v>603.3409808081235</v>
      </c>
      <c r="Q63" s="234">
        <f>F63*VLOOKUP(B63,'3.2 Prices and Deflators'!B61:BL254,58,FALSE)</f>
        <v>207.26079201474516</v>
      </c>
      <c r="R63" s="47">
        <f>VLOOKUP(B63,'3.1 Metadata'!$B$4:$P$197,9,FALSE)</f>
        <v>53950125</v>
      </c>
    </row>
    <row r="64" spans="1:18" x14ac:dyDescent="0.25">
      <c r="A64" s="46" t="s">
        <v>444</v>
      </c>
      <c r="B64" s="46" t="s">
        <v>680</v>
      </c>
      <c r="C64" s="63">
        <f>VLOOKUP(B64,[7]DSA!$A$2:$G$206,4,FALSE)</f>
        <v>563.725490196078</v>
      </c>
      <c r="D64" s="69">
        <f>VLOOKUP(B64,[7]DSA!$A$2:$G$206,7,FALSE)</f>
        <v>0.60499999999999998</v>
      </c>
      <c r="E64" s="63"/>
      <c r="F64" s="64">
        <f>VLOOKUP(B64,[7]DSA!$A$2:$G$206,5,FALSE)</f>
        <v>144.607843137255</v>
      </c>
      <c r="G64" s="64"/>
      <c r="H64" s="64"/>
      <c r="I64" s="64">
        <f>VLOOKUP(B64,[7]DSA!$A$2:$G$206,6,FALSE)</f>
        <v>322.73284313725486</v>
      </c>
      <c r="J64" s="64"/>
      <c r="K64" s="64"/>
      <c r="L64" s="234">
        <f>C64*$C$1*VLOOKUP(B64,'3.2 Prices and Deflators'!B62:BL255,58,FALSE)</f>
        <v>260.37995936340877</v>
      </c>
      <c r="M64" s="234">
        <f>I64*$C$1*VLOOKUP(B64,'3.2 Prices and Deflators'!B62:BL255,58,FALSE)</f>
        <v>149.06752673555164</v>
      </c>
      <c r="N64" s="234">
        <f>F64*$C$1*VLOOKUP(B64,'3.2 Prices and Deflators'!B62:BL255,58,FALSE)</f>
        <v>66.793120010613649</v>
      </c>
      <c r="O64" s="234">
        <f>C64*VLOOKUP(B64,'3.2 Prices and Deflators'!B62:BL255,58,FALSE)</f>
        <v>1301.8997968170438</v>
      </c>
      <c r="P64" s="234">
        <f>I64*VLOOKUP(B64,'3.2 Prices and Deflators'!B62:BL255,58,FALSE)</f>
        <v>745.33763367775805</v>
      </c>
      <c r="Q64" s="234">
        <f>F64*VLOOKUP(B64,'3.2 Prices and Deflators'!B62:BL255,58,FALSE)</f>
        <v>333.96560005306827</v>
      </c>
      <c r="R64" s="47">
        <f>VLOOKUP(B64,'3.1 Metadata'!$B$4:$P$197,9,FALSE)</f>
        <v>361021</v>
      </c>
    </row>
    <row r="65" spans="1:18" x14ac:dyDescent="0.25">
      <c r="A65" s="46" t="s">
        <v>445</v>
      </c>
      <c r="B65" s="46" t="s">
        <v>681</v>
      </c>
      <c r="C65" s="63">
        <f>VLOOKUP(B65,[7]DSA!$A$2:$G$206,4,FALSE)</f>
        <v>381.59509202454001</v>
      </c>
      <c r="D65" s="69">
        <f>VLOOKUP(B65,[7]DSA!$A$2:$G$206,7,FALSE)</f>
        <v>0.58499999999999996</v>
      </c>
      <c r="E65" s="63"/>
      <c r="F65" s="64">
        <f>VLOOKUP(B65,[7]DSA!$A$2:$G$206,5,FALSE)</f>
        <v>269.938650306748</v>
      </c>
      <c r="G65" s="64"/>
      <c r="H65" s="64"/>
      <c r="I65" s="64">
        <f>VLOOKUP(B65,[7]DSA!$A$2:$G$206,6,FALSE)</f>
        <v>325.76687116564403</v>
      </c>
      <c r="J65" s="64"/>
      <c r="K65" s="64"/>
      <c r="L65" s="234">
        <f>C65*$C$1*VLOOKUP(B65,'3.2 Prices and Deflators'!B63:BL256,58,FALSE)</f>
        <v>78.97587243727024</v>
      </c>
      <c r="M65" s="234">
        <f>I65*$C$1*VLOOKUP(B65,'3.2 Prices and Deflators'!B63:BL256,58,FALSE)</f>
        <v>67.421524540499149</v>
      </c>
      <c r="N65" s="234">
        <f>F65*$C$1*VLOOKUP(B65,'3.2 Prices and Deflators'!B63:BL256,58,FALSE)</f>
        <v>55.867176643728023</v>
      </c>
      <c r="O65" s="234">
        <f>C65*VLOOKUP(B65,'3.2 Prices and Deflators'!B63:BL256,58,FALSE)</f>
        <v>394.87936218635116</v>
      </c>
      <c r="P65" s="234">
        <f>I65*VLOOKUP(B65,'3.2 Prices and Deflators'!B63:BL256,58,FALSE)</f>
        <v>337.10762270249569</v>
      </c>
      <c r="Q65" s="234">
        <f>F65*VLOOKUP(B65,'3.2 Prices and Deflators'!B63:BL256,58,FALSE)</f>
        <v>279.33588321864011</v>
      </c>
      <c r="R65" s="47">
        <f>VLOOKUP(B65,'3.1 Metadata'!$B$4:$P$197,9,FALSE)</f>
        <v>2760718</v>
      </c>
    </row>
    <row r="66" spans="1:18" x14ac:dyDescent="0.25">
      <c r="A66" s="46" t="s">
        <v>446</v>
      </c>
      <c r="B66" s="46" t="s">
        <v>682</v>
      </c>
      <c r="C66" s="63">
        <f>VLOOKUP(B66,[7]DSA!$A$2:$G$206,4,FALSE)</f>
        <v>406.13496932515301</v>
      </c>
      <c r="D66" s="69">
        <f>VLOOKUP(B66,[7]DSA!$A$2:$G$206,7,FALSE)</f>
        <v>0.54499999999999993</v>
      </c>
      <c r="E66" s="63"/>
      <c r="F66" s="64">
        <f>VLOOKUP(B66,[7]DSA!$A$2:$G$206,5,FALSE)</f>
        <v>314.11042944785299</v>
      </c>
      <c r="G66" s="64"/>
      <c r="H66" s="64"/>
      <c r="I66" s="64">
        <f>VLOOKUP(B66,[7]DSA!$A$2:$G$206,6,FALSE)</f>
        <v>360.12269938650297</v>
      </c>
      <c r="J66" s="64"/>
      <c r="K66" s="64"/>
      <c r="L66" s="234">
        <f>C66*$C$1*VLOOKUP(B66,'3.2 Prices and Deflators'!B64:BL257,58,FALSE)</f>
        <v>98.228995051571658</v>
      </c>
      <c r="M66" s="234">
        <f>I66*$C$1*VLOOKUP(B66,'3.2 Prices and Deflators'!B64:BL257,58,FALSE)</f>
        <v>87.1003324702003</v>
      </c>
      <c r="N66" s="234">
        <f>F66*$C$1*VLOOKUP(B66,'3.2 Prices and Deflators'!B64:BL257,58,FALSE)</f>
        <v>75.97166988882897</v>
      </c>
      <c r="O66" s="234">
        <f>C66*VLOOKUP(B66,'3.2 Prices and Deflators'!B64:BL257,58,FALSE)</f>
        <v>491.14497525785828</v>
      </c>
      <c r="P66" s="234">
        <f>I66*VLOOKUP(B66,'3.2 Prices and Deflators'!B64:BL257,58,FALSE)</f>
        <v>435.50166235100153</v>
      </c>
      <c r="Q66" s="234">
        <f>F66*VLOOKUP(B66,'3.2 Prices and Deflators'!B64:BL257,58,FALSE)</f>
        <v>379.85834944414478</v>
      </c>
      <c r="R66" s="47">
        <f>VLOOKUP(B66,'3.1 Metadata'!$B$4:$P$197,9,FALSE)</f>
        <v>30431440</v>
      </c>
    </row>
    <row r="67" spans="1:18" x14ac:dyDescent="0.25">
      <c r="A67" s="46" t="s">
        <v>447</v>
      </c>
      <c r="B67" s="46" t="s">
        <v>683</v>
      </c>
      <c r="C67" s="63">
        <f>VLOOKUP(B67,[7]DSA!$A$2:$G$206,4,FALSE)</f>
        <v>594.83503615773998</v>
      </c>
      <c r="D67" s="69">
        <f>VLOOKUP(B67,[7]DSA!$A$2:$G$206,7,FALSE)</f>
        <v>0.60699999999999998</v>
      </c>
      <c r="E67" s="63"/>
      <c r="F67" s="64">
        <f>VLOOKUP(B67,[7]DSA!$A$2:$G$206,5,FALSE)</f>
        <v>102.132053378027</v>
      </c>
      <c r="G67" s="64"/>
      <c r="H67" s="64"/>
      <c r="I67" s="64">
        <f>VLOOKUP(B67,[7]DSA!$A$2:$G$206,6,FALSE)</f>
        <v>310.82936464884142</v>
      </c>
      <c r="J67" s="64"/>
      <c r="K67" s="64"/>
      <c r="L67" s="234">
        <f>C67*$C$1*VLOOKUP(B67,'3.2 Prices and Deflators'!B65:BL258,58,FALSE)</f>
        <v>238.60682854057617</v>
      </c>
      <c r="M67" s="234">
        <f>I67*$C$1*VLOOKUP(B67,'3.2 Prices and Deflators'!B65:BL258,58,FALSE)</f>
        <v>124.68332295153304</v>
      </c>
      <c r="N67" s="234">
        <f>F67*$C$1*VLOOKUP(B67,'3.2 Prices and Deflators'!B65:BL258,58,FALSE)</f>
        <v>40.968342258853625</v>
      </c>
      <c r="O67" s="234">
        <f>C67*VLOOKUP(B67,'3.2 Prices and Deflators'!B65:BL258,58,FALSE)</f>
        <v>1193.0341427028809</v>
      </c>
      <c r="P67" s="234">
        <f>I67*VLOOKUP(B67,'3.2 Prices and Deflators'!B65:BL258,58,FALSE)</f>
        <v>623.41661475766523</v>
      </c>
      <c r="Q67" s="234">
        <f>F67*VLOOKUP(B67,'3.2 Prices and Deflators'!B65:BL258,58,FALSE)</f>
        <v>204.84171129426809</v>
      </c>
      <c r="R67" s="47">
        <f>VLOOKUP(B67,'3.1 Metadata'!$B$4:$P$197,9,FALSE)</f>
        <v>664209</v>
      </c>
    </row>
    <row r="68" spans="1:18" x14ac:dyDescent="0.25">
      <c r="A68" s="46" t="s">
        <v>448</v>
      </c>
      <c r="B68" s="46" t="s">
        <v>684</v>
      </c>
      <c r="C68" s="63">
        <f>VLOOKUP(B68,[7]DSA!$A$2:$G$206,4,FALSE)</f>
        <v>266.66666666666703</v>
      </c>
      <c r="D68" s="69">
        <f>VLOOKUP(B68,[7]DSA!$A$2:$G$206,7,FALSE)</f>
        <v>0.65</v>
      </c>
      <c r="E68" s="63"/>
      <c r="F68" s="64">
        <f>VLOOKUP(B68,[7]DSA!$A$2:$G$206,5,FALSE)</f>
        <v>46.078431372548998</v>
      </c>
      <c r="G68" s="64"/>
      <c r="H68" s="64"/>
      <c r="I68" s="64">
        <f>VLOOKUP(B68,[7]DSA!$A$2:$G$206,6,FALSE)</f>
        <v>167.05882352941188</v>
      </c>
      <c r="J68" s="64"/>
      <c r="K68" s="64"/>
      <c r="L68" s="234">
        <f>C68*$C$1*VLOOKUP(B68,'3.2 Prices and Deflators'!B66:BL259,58,FALSE)</f>
        <v>160.19768142740875</v>
      </c>
      <c r="M68" s="234">
        <f>I68*$C$1*VLOOKUP(B68,'3.2 Prices and Deflators'!B66:BL259,58,FALSE)</f>
        <v>100.35913571775895</v>
      </c>
      <c r="N68" s="234">
        <f>F68*$C$1*VLOOKUP(B68,'3.2 Prices and Deflators'!B66:BL259,58,FALSE)</f>
        <v>27.681217011353667</v>
      </c>
      <c r="O68" s="234">
        <f>C68*VLOOKUP(B68,'3.2 Prices and Deflators'!B66:BL259,58,FALSE)</f>
        <v>800.98840713704374</v>
      </c>
      <c r="P68" s="234">
        <f>I68*VLOOKUP(B68,'3.2 Prices and Deflators'!B66:BL259,58,FALSE)</f>
        <v>501.79567858879471</v>
      </c>
      <c r="Q68" s="234">
        <f>F68*VLOOKUP(B68,'3.2 Prices and Deflators'!B66:BL259,58,FALSE)</f>
        <v>138.40608505676835</v>
      </c>
      <c r="R68" s="47">
        <f>VLOOKUP(B68,'3.1 Metadata'!$B$4:$P$197,9,FALSE)</f>
        <v>770381</v>
      </c>
    </row>
    <row r="69" spans="1:18" x14ac:dyDescent="0.25">
      <c r="A69" s="46" t="s">
        <v>449</v>
      </c>
      <c r="B69" s="46" t="s">
        <v>685</v>
      </c>
      <c r="C69" s="63">
        <f>VLOOKUP(B69,[7]DSA!$A$2:$G$206,4,FALSE)</f>
        <v>281.517747858017</v>
      </c>
      <c r="D69" s="69">
        <f>VLOOKUP(B69,[7]DSA!$A$2:$G$206,7,FALSE)</f>
        <v>0.66</v>
      </c>
      <c r="E69" s="63"/>
      <c r="F69" s="64">
        <f>VLOOKUP(B69,[7]DSA!$A$2:$G$206,5,FALSE)</f>
        <v>174.41860465116301</v>
      </c>
      <c r="G69" s="64"/>
      <c r="H69" s="64"/>
      <c r="I69" s="64">
        <f>VLOOKUP(B69,[7]DSA!$A$2:$G$206,6,FALSE)</f>
        <v>219.55324357405146</v>
      </c>
      <c r="J69" s="64"/>
      <c r="K69" s="64"/>
      <c r="L69" s="234">
        <f>C69*$C$1*VLOOKUP(B69,'3.2 Prices and Deflators'!B67:BL260,58,FALSE)</f>
        <v>187.24054369449303</v>
      </c>
      <c r="M69" s="234">
        <f>I69*$C$1*VLOOKUP(B69,'3.2 Prices and Deflators'!B67:BL260,58,FALSE)</f>
        <v>146.0272718486944</v>
      </c>
      <c r="N69" s="234">
        <f>F69*$C$1*VLOOKUP(B69,'3.2 Prices and Deflators'!B67:BL260,58,FALSE)</f>
        <v>116.00772815854481</v>
      </c>
      <c r="O69" s="234">
        <f>C69*VLOOKUP(B69,'3.2 Prices and Deflators'!B67:BL260,58,FALSE)</f>
        <v>936.20271847246511</v>
      </c>
      <c r="P69" s="234">
        <f>I69*VLOOKUP(B69,'3.2 Prices and Deflators'!B67:BL260,58,FALSE)</f>
        <v>730.13635924347193</v>
      </c>
      <c r="Q69" s="234">
        <f>F69*VLOOKUP(B69,'3.2 Prices and Deflators'!B67:BL260,58,FALSE)</f>
        <v>580.03864079272398</v>
      </c>
      <c r="R69" s="47">
        <f>VLOOKUP(B69,'3.1 Metadata'!$B$4:$P$197,9,FALSE)</f>
        <v>2011338</v>
      </c>
    </row>
    <row r="70" spans="1:18" x14ac:dyDescent="0.25">
      <c r="A70" s="46" t="s">
        <v>450</v>
      </c>
      <c r="B70" s="46" t="s">
        <v>686</v>
      </c>
      <c r="C70" s="63">
        <f>VLOOKUP(B70,[7]DSA!$A$2:$G$206,4,FALSE)</f>
        <v>388.95705521472399</v>
      </c>
      <c r="D70" s="69">
        <f>VLOOKUP(B70,[7]DSA!$A$2:$G$206,7,FALSE)</f>
        <v>0.54600000000000004</v>
      </c>
      <c r="E70" s="63"/>
      <c r="F70" s="64">
        <f>VLOOKUP(B70,[7]DSA!$A$2:$G$206,5,FALSE)</f>
        <v>277.30061349693301</v>
      </c>
      <c r="G70" s="64"/>
      <c r="H70" s="64"/>
      <c r="I70" s="64">
        <f>VLOOKUP(B70,[7]DSA!$A$2:$G$206,6,FALSE)</f>
        <v>327.60736196319039</v>
      </c>
      <c r="J70" s="64"/>
      <c r="K70" s="64"/>
      <c r="L70" s="234">
        <f>C70*$C$1*VLOOKUP(B70,'3.2 Prices and Deflators'!B68:BL261,58,FALSE)</f>
        <v>92.516822692641384</v>
      </c>
      <c r="M70" s="234">
        <f>I70*$C$1*VLOOKUP(B70,'3.2 Prices and Deflators'!B68:BL261,58,FALSE)</f>
        <v>77.924263908313108</v>
      </c>
      <c r="N70" s="234">
        <f>F70*$C$1*VLOOKUP(B70,'3.2 Prices and Deflators'!B68:BL261,58,FALSE)</f>
        <v>65.958365705163985</v>
      </c>
      <c r="O70" s="234">
        <f>C70*VLOOKUP(B70,'3.2 Prices and Deflators'!B68:BL261,58,FALSE)</f>
        <v>462.58411346320685</v>
      </c>
      <c r="P70" s="234">
        <f>I70*VLOOKUP(B70,'3.2 Prices and Deflators'!B68:BL261,58,FALSE)</f>
        <v>389.62131954156558</v>
      </c>
      <c r="Q70" s="234">
        <f>F70*VLOOKUP(B70,'3.2 Prices and Deflators'!B68:BL261,58,FALSE)</f>
        <v>329.79182852581994</v>
      </c>
      <c r="R70" s="47">
        <f>VLOOKUP(B70,'3.1 Metadata'!$B$4:$P$197,9,FALSE)</f>
        <v>44577485</v>
      </c>
    </row>
    <row r="71" spans="1:18" x14ac:dyDescent="0.25">
      <c r="A71" s="46" t="s">
        <v>451</v>
      </c>
      <c r="B71" s="46" t="s">
        <v>687</v>
      </c>
      <c r="C71" s="63">
        <f>VLOOKUP(B71,[7]DSA!$A$2:$G$206,4,FALSE)</f>
        <v>458.44780219780199</v>
      </c>
      <c r="D71" s="69">
        <f>VLOOKUP(B71,[7]DSA!$A$2:$G$206,7,FALSE)</f>
        <v>0.5625</v>
      </c>
      <c r="E71" s="63"/>
      <c r="F71" s="64">
        <f>VLOOKUP(B71,[7]DSA!$A$2:$G$206,5,FALSE)</f>
        <v>185.43956043956001</v>
      </c>
      <c r="G71" s="64"/>
      <c r="H71" s="64"/>
      <c r="I71" s="64">
        <f>VLOOKUP(B71,[7]DSA!$A$2:$G$206,6,FALSE)</f>
        <v>305.63186813186798</v>
      </c>
      <c r="J71" s="64"/>
      <c r="K71" s="64"/>
      <c r="L71" s="234">
        <f>C71*$C$1*VLOOKUP(B71,'3.2 Prices and Deflators'!B69:BL262,58,FALSE)</f>
        <v>235.66131879924529</v>
      </c>
      <c r="M71" s="234">
        <f>I71*$C$1*VLOOKUP(B71,'3.2 Prices and Deflators'!B69:BL262,58,FALSE)</f>
        <v>157.10754586616352</v>
      </c>
      <c r="N71" s="234">
        <f>F71*$C$1*VLOOKUP(B71,'3.2 Prices and Deflators'!B69:BL262,58,FALSE)</f>
        <v>95.32367951430129</v>
      </c>
      <c r="O71" s="234">
        <f>C71*VLOOKUP(B71,'3.2 Prices and Deflators'!B69:BL262,58,FALSE)</f>
        <v>1178.3065939962264</v>
      </c>
      <c r="P71" s="234">
        <f>I71*VLOOKUP(B71,'3.2 Prices and Deflators'!B69:BL262,58,FALSE)</f>
        <v>785.53772933081757</v>
      </c>
      <c r="Q71" s="234">
        <f>F71*VLOOKUP(B71,'3.2 Prices and Deflators'!B69:BL262,58,FALSE)</f>
        <v>476.61839757150642</v>
      </c>
      <c r="R71" s="47">
        <f>VLOOKUP(B71,'3.1 Metadata'!$B$4:$P$197,9,FALSE)</f>
        <v>13159190</v>
      </c>
    </row>
    <row r="72" spans="1:18" x14ac:dyDescent="0.25">
      <c r="A72" s="46" t="s">
        <v>452</v>
      </c>
      <c r="B72" s="46" t="s">
        <v>688</v>
      </c>
      <c r="C72" s="63">
        <f>VLOOKUP(B72,[7]DSA!$A$2:$G$206,4,FALSE)</f>
        <v>310.42944785276097</v>
      </c>
      <c r="D72" s="69">
        <f>VLOOKUP(B72,[7]DSA!$A$2:$G$206,7,FALSE)</f>
        <v>0.55666666666666664</v>
      </c>
      <c r="E72" s="63"/>
      <c r="F72" s="64">
        <f>VLOOKUP(B72,[7]DSA!$A$2:$G$206,5,FALSE)</f>
        <v>163.19018404907999</v>
      </c>
      <c r="G72" s="64"/>
      <c r="H72" s="64"/>
      <c r="I72" s="64">
        <f>VLOOKUP(B72,[7]DSA!$A$2:$G$206,6,FALSE)</f>
        <v>215.13292433537868</v>
      </c>
      <c r="J72" s="64"/>
      <c r="K72" s="64"/>
      <c r="L72" s="234">
        <f>C72*$C$1*VLOOKUP(B72,'3.2 Prices and Deflators'!B70:BL263,58,FALSE)</f>
        <v>98.501051602244573</v>
      </c>
      <c r="M72" s="234">
        <f>I72*$C$1*VLOOKUP(B72,'3.2 Prices and Deflators'!B70:BL263,58,FALSE)</f>
        <v>68.262915866641237</v>
      </c>
      <c r="N72" s="234">
        <f>F72*$C$1*VLOOKUP(B72,'3.2 Prices and Deflators'!B70:BL263,58,FALSE)</f>
        <v>51.781185229638488</v>
      </c>
      <c r="O72" s="234">
        <f>C72*VLOOKUP(B72,'3.2 Prices and Deflators'!B70:BL263,58,FALSE)</f>
        <v>492.50525801122285</v>
      </c>
      <c r="P72" s="234">
        <f>I72*VLOOKUP(B72,'3.2 Prices and Deflators'!B70:BL263,58,FALSE)</f>
        <v>341.3145793332061</v>
      </c>
      <c r="Q72" s="234">
        <f>F72*VLOOKUP(B72,'3.2 Prices and Deflators'!B70:BL263,58,FALSE)</f>
        <v>258.90592614819241</v>
      </c>
      <c r="R72" s="47">
        <f>VLOOKUP(B72,'3.1 Metadata'!$B$4:$P$197,9,FALSE)</f>
        <v>4685757</v>
      </c>
    </row>
    <row r="73" spans="1:18" x14ac:dyDescent="0.25">
      <c r="A73" s="46" t="s">
        <v>453</v>
      </c>
      <c r="B73" s="46" t="s">
        <v>689</v>
      </c>
      <c r="C73" s="63">
        <f>VLOOKUP(B73,[7]DSA!$A$2:$G$206,4,FALSE)</f>
        <v>403.70370370370398</v>
      </c>
      <c r="D73" s="69">
        <f>VLOOKUP(B73,[7]DSA!$A$2:$G$206,7,FALSE)</f>
        <v>0.60499999999999998</v>
      </c>
      <c r="E73" s="63"/>
      <c r="F73" s="64">
        <f>VLOOKUP(B73,[7]DSA!$A$2:$G$206,5,FALSE)</f>
        <v>351.85185185185202</v>
      </c>
      <c r="G73" s="64"/>
      <c r="H73" s="64"/>
      <c r="I73" s="64">
        <f>VLOOKUP(B73,[7]DSA!$A$2:$G$206,6,FALSE)</f>
        <v>377.777777777778</v>
      </c>
      <c r="J73" s="64"/>
      <c r="K73" s="64"/>
      <c r="L73" s="234">
        <f>C73*$C$1*VLOOKUP(B73,'3.2 Prices and Deflators'!B71:BL264,58,FALSE)</f>
        <v>131.1016790509959</v>
      </c>
      <c r="M73" s="234">
        <f>I73*$C$1*VLOOKUP(B73,'3.2 Prices and Deflators'!B71:BL264,58,FALSE)</f>
        <v>122.68230516698696</v>
      </c>
      <c r="N73" s="234">
        <f>F73*$C$1*VLOOKUP(B73,'3.2 Prices and Deflators'!B71:BL264,58,FALSE)</f>
        <v>114.26293128297806</v>
      </c>
      <c r="O73" s="234">
        <f>C73*VLOOKUP(B73,'3.2 Prices and Deflators'!B71:BL264,58,FALSE)</f>
        <v>655.5083952549794</v>
      </c>
      <c r="P73" s="234">
        <f>I73*VLOOKUP(B73,'3.2 Prices and Deflators'!B71:BL264,58,FALSE)</f>
        <v>613.41152583493488</v>
      </c>
      <c r="Q73" s="234">
        <f>F73*VLOOKUP(B73,'3.2 Prices and Deflators'!B71:BL264,58,FALSE)</f>
        <v>571.31465641489024</v>
      </c>
      <c r="R73" s="47" t="e">
        <f>VLOOKUP(B73,'3.1 Metadata'!$B$4:$P$197,9,FALSE)</f>
        <v>#N/A</v>
      </c>
    </row>
    <row r="74" spans="1:18" x14ac:dyDescent="0.25">
      <c r="A74" s="46" t="s">
        <v>454</v>
      </c>
      <c r="B74" s="46" t="s">
        <v>690</v>
      </c>
      <c r="C74" s="63">
        <f>VLOOKUP(B74,[7]DSA!$A$2:$G$206,4,FALSE)</f>
        <v>283.03100476006699</v>
      </c>
      <c r="D74" s="69">
        <f>VLOOKUP(B74,[7]DSA!$A$2:$G$206,7,FALSE)</f>
        <v>0.51750000000000007</v>
      </c>
      <c r="E74" s="63"/>
      <c r="F74" s="64">
        <f>VLOOKUP(B74,[7]DSA!$A$2:$G$206,5,FALSE)</f>
        <v>81.049787726746402</v>
      </c>
      <c r="G74" s="64"/>
      <c r="H74" s="64"/>
      <c r="I74" s="64">
        <f>VLOOKUP(B74,[7]DSA!$A$2:$G$206,6,FALSE)</f>
        <v>185.57828380290761</v>
      </c>
      <c r="J74" s="64"/>
      <c r="K74" s="64"/>
      <c r="L74" s="234">
        <f>C74*$C$1*VLOOKUP(B74,'3.2 Prices and Deflators'!B72:BL265,58,FALSE)</f>
        <v>110.06378316086922</v>
      </c>
      <c r="M74" s="234">
        <f>I74*$C$1*VLOOKUP(B74,'3.2 Prices and Deflators'!B72:BL265,58,FALSE)</f>
        <v>72.166821458888123</v>
      </c>
      <c r="N74" s="234">
        <f>F74*$C$1*VLOOKUP(B74,'3.2 Prices and Deflators'!B72:BL265,58,FALSE)</f>
        <v>31.518265177885251</v>
      </c>
      <c r="O74" s="234">
        <f>C74*VLOOKUP(B74,'3.2 Prices and Deflators'!B72:BL265,58,FALSE)</f>
        <v>550.31891580434603</v>
      </c>
      <c r="P74" s="234">
        <f>I74*VLOOKUP(B74,'3.2 Prices and Deflators'!B72:BL265,58,FALSE)</f>
        <v>360.83410729444063</v>
      </c>
      <c r="Q74" s="234">
        <f>F74*VLOOKUP(B74,'3.2 Prices and Deflators'!B72:BL265,58,FALSE)</f>
        <v>157.59132588942626</v>
      </c>
      <c r="R74" s="47">
        <f>VLOOKUP(B74,'3.1 Metadata'!$B$4:$P$197,9,FALSE)</f>
        <v>7102437</v>
      </c>
    </row>
    <row r="75" spans="1:18" x14ac:dyDescent="0.25">
      <c r="A75" s="46" t="s">
        <v>455</v>
      </c>
      <c r="B75" s="46" t="s">
        <v>691</v>
      </c>
      <c r="C75" s="63">
        <f>VLOOKUP(B75,[7]DSA!$A$2:$G$206,4,FALSE)</f>
        <v>375.01705991441901</v>
      </c>
      <c r="D75" s="69">
        <f>VLOOKUP(B75,[7]DSA!$A$2:$G$206,7,FALSE)</f>
        <v>0.61499999999999988</v>
      </c>
      <c r="E75" s="63"/>
      <c r="F75" s="64">
        <f>VLOOKUP(B75,[7]DSA!$A$2:$G$206,5,FALSE)</f>
        <v>121.02503994027001</v>
      </c>
      <c r="G75" s="64"/>
      <c r="H75" s="64"/>
      <c r="I75" s="64">
        <f>VLOOKUP(B75,[7]DSA!$A$2:$G$206,6,FALSE)</f>
        <v>266.68660335096848</v>
      </c>
      <c r="J75" s="64"/>
      <c r="K75" s="64"/>
      <c r="L75" s="234">
        <f>C75*$C$1*VLOOKUP(B75,'3.2 Prices and Deflators'!B73:BL266,58,FALSE)</f>
        <v>189.6516686361997</v>
      </c>
      <c r="M75" s="234">
        <f>I75*$C$1*VLOOKUP(B75,'3.2 Prices and Deflators'!B73:BL266,58,FALSE)</f>
        <v>134.86735600768026</v>
      </c>
      <c r="N75" s="234">
        <f>F75*$C$1*VLOOKUP(B75,'3.2 Prices and Deflators'!B73:BL266,58,FALSE)</f>
        <v>61.204151023616994</v>
      </c>
      <c r="O75" s="234">
        <f>C75*VLOOKUP(B75,'3.2 Prices and Deflators'!B73:BL266,58,FALSE)</f>
        <v>948.25834318099851</v>
      </c>
      <c r="P75" s="234">
        <f>I75*VLOOKUP(B75,'3.2 Prices and Deflators'!B73:BL266,58,FALSE)</f>
        <v>674.33678003840123</v>
      </c>
      <c r="Q75" s="234">
        <f>F75*VLOOKUP(B75,'3.2 Prices and Deflators'!B73:BL266,58,FALSE)</f>
        <v>306.02075511808494</v>
      </c>
      <c r="R75" s="47">
        <f>VLOOKUP(B75,'3.1 Metadata'!$B$4:$P$197,9,FALSE)</f>
        <v>4588038</v>
      </c>
    </row>
    <row r="76" spans="1:18" x14ac:dyDescent="0.25">
      <c r="A76" s="46" t="s">
        <v>456</v>
      </c>
      <c r="B76" s="46" t="s">
        <v>692</v>
      </c>
      <c r="C76" s="63">
        <f>VLOOKUP(B76,[7]DSA!$A$2:$G$206,4,FALSE)</f>
        <v>265.61816079999699</v>
      </c>
      <c r="D76" s="69">
        <f>VLOOKUP(B76,[7]DSA!$A$2:$G$206,7,FALSE)</f>
        <v>0.58799999999999986</v>
      </c>
      <c r="E76" s="63"/>
      <c r="F76" s="64">
        <f>VLOOKUP(B76,[7]DSA!$A$2:$G$206,5,FALSE)</f>
        <v>73.886741912675205</v>
      </c>
      <c r="G76" s="64"/>
      <c r="H76" s="64"/>
      <c r="I76" s="64">
        <f>VLOOKUP(B76,[7]DSA!$A$2:$G$206,6,FALSE)</f>
        <v>181.33115850670225</v>
      </c>
      <c r="J76" s="64"/>
      <c r="K76" s="64"/>
      <c r="L76" s="234">
        <f>C76*$C$1*VLOOKUP(B76,'3.2 Prices and Deflators'!B74:BL267,58,FALSE)</f>
        <v>143.27622449777394</v>
      </c>
      <c r="M76" s="234">
        <f>I76*$C$1*VLOOKUP(B76,'3.2 Prices and Deflators'!B74:BL267,58,FALSE)</f>
        <v>97.811247907142331</v>
      </c>
      <c r="N76" s="234">
        <f>F76*$C$1*VLOOKUP(B76,'3.2 Prices and Deflators'!B74:BL267,58,FALSE)</f>
        <v>39.855006110296259</v>
      </c>
      <c r="O76" s="234">
        <f>C76*VLOOKUP(B76,'3.2 Prices and Deflators'!B74:BL267,58,FALSE)</f>
        <v>716.38112248886955</v>
      </c>
      <c r="P76" s="234">
        <f>I76*VLOOKUP(B76,'3.2 Prices and Deflators'!B74:BL267,58,FALSE)</f>
        <v>489.0562395357116</v>
      </c>
      <c r="Q76" s="234">
        <f>F76*VLOOKUP(B76,'3.2 Prices and Deflators'!B74:BL267,58,FALSE)</f>
        <v>199.27503055148128</v>
      </c>
      <c r="R76" s="47">
        <f>VLOOKUP(B76,'3.1 Metadata'!$B$4:$P$197,9,FALSE)</f>
        <v>791908</v>
      </c>
    </row>
    <row r="77" spans="1:18" x14ac:dyDescent="0.25">
      <c r="A77" s="46" t="s">
        <v>457</v>
      </c>
      <c r="B77" s="46" t="s">
        <v>693</v>
      </c>
      <c r="C77" s="63">
        <f>VLOOKUP(B77,[7]DSA!$A$2:$G$206,4,FALSE)</f>
        <v>318.92411143131602</v>
      </c>
      <c r="D77" s="69">
        <f>VLOOKUP(B77,[7]DSA!$A$2:$G$206,7,FALSE)</f>
        <v>0.69999999999999984</v>
      </c>
      <c r="E77" s="63"/>
      <c r="F77" s="64">
        <f>VLOOKUP(B77,[7]DSA!$A$2:$G$206,5,FALSE)</f>
        <v>81.171950048030695</v>
      </c>
      <c r="G77" s="64"/>
      <c r="H77" s="64"/>
      <c r="I77" s="64">
        <f>VLOOKUP(B77,[7]DSA!$A$2:$G$206,6,FALSE)</f>
        <v>163.94492475184137</v>
      </c>
      <c r="J77" s="64"/>
      <c r="K77" s="64"/>
      <c r="L77" s="234">
        <f>C77*$C$1*VLOOKUP(B77,'3.2 Prices and Deflators'!B75:BL268,58,FALSE)</f>
        <v>131.58813043551962</v>
      </c>
      <c r="M77" s="234">
        <f>I77*$C$1*VLOOKUP(B77,'3.2 Prices and Deflators'!B75:BL268,58,FALSE)</f>
        <v>67.64369757327924</v>
      </c>
      <c r="N77" s="234">
        <f>F77*$C$1*VLOOKUP(B77,'3.2 Prices and Deflators'!B75:BL268,58,FALSE)</f>
        <v>33.491557294582542</v>
      </c>
      <c r="O77" s="234">
        <f>C77*VLOOKUP(B77,'3.2 Prices and Deflators'!B75:BL268,58,FALSE)</f>
        <v>657.94065217759805</v>
      </c>
      <c r="P77" s="234">
        <f>I77*VLOOKUP(B77,'3.2 Prices and Deflators'!B75:BL268,58,FALSE)</f>
        <v>338.21848786639623</v>
      </c>
      <c r="Q77" s="234">
        <f>F77*VLOOKUP(B77,'3.2 Prices and Deflators'!B75:BL268,58,FALSE)</f>
        <v>167.45778647291269</v>
      </c>
      <c r="R77" s="47">
        <f>VLOOKUP(B77,'3.1 Metadata'!$B$4:$P$197,9,FALSE)</f>
        <v>306154</v>
      </c>
    </row>
    <row r="78" spans="1:18" x14ac:dyDescent="0.25">
      <c r="A78" s="46" t="s">
        <v>458</v>
      </c>
      <c r="B78" s="46" t="s">
        <v>694</v>
      </c>
      <c r="C78" s="63">
        <f>VLOOKUP(B78,[7]DSA!$A$2:$G$206,4,FALSE)</f>
        <v>353.25287017956998</v>
      </c>
      <c r="D78" s="69">
        <f>VLOOKUP(B78,[7]DSA!$A$2:$G$206,7,FALSE)</f>
        <v>0.6042857142857142</v>
      </c>
      <c r="E78" s="63"/>
      <c r="F78" s="64">
        <f>VLOOKUP(B78,[7]DSA!$A$2:$G$206,5,FALSE)</f>
        <v>158.403072739252</v>
      </c>
      <c r="G78" s="64"/>
      <c r="H78" s="64"/>
      <c r="I78" s="64">
        <f>VLOOKUP(B78,[7]DSA!$A$2:$G$206,6,FALSE)</f>
        <v>255.52758636572085</v>
      </c>
      <c r="J78" s="64"/>
      <c r="K78" s="64"/>
      <c r="L78" s="234">
        <f>C78*$C$1*VLOOKUP(B78,'3.2 Prices and Deflators'!B76:BL269,58,FALSE)</f>
        <v>181.9832156285882</v>
      </c>
      <c r="M78" s="234">
        <f>I78*$C$1*VLOOKUP(B78,'3.2 Prices and Deflators'!B76:BL269,58,FALSE)</f>
        <v>131.63865257487453</v>
      </c>
      <c r="N78" s="234">
        <f>F78*$C$1*VLOOKUP(B78,'3.2 Prices and Deflators'!B76:BL269,58,FALSE)</f>
        <v>81.603584785835366</v>
      </c>
      <c r="O78" s="234">
        <f>C78*VLOOKUP(B78,'3.2 Prices and Deflators'!B76:BL269,58,FALSE)</f>
        <v>909.91607814294082</v>
      </c>
      <c r="P78" s="234">
        <f>I78*VLOOKUP(B78,'3.2 Prices and Deflators'!B76:BL269,58,FALSE)</f>
        <v>658.19326287437264</v>
      </c>
      <c r="Q78" s="234">
        <f>F78*VLOOKUP(B78,'3.2 Prices and Deflators'!B76:BL269,58,FALSE)</f>
        <v>408.01792392917685</v>
      </c>
      <c r="R78" s="47">
        <f>VLOOKUP(B78,'3.1 Metadata'!$B$4:$P$197,9,FALSE)</f>
        <v>4982117</v>
      </c>
    </row>
    <row r="79" spans="1:18" x14ac:dyDescent="0.25">
      <c r="A79" s="46" t="s">
        <v>459</v>
      </c>
      <c r="B79" s="46" t="s">
        <v>695</v>
      </c>
      <c r="C79" s="63">
        <f>VLOOKUP(B79,[7]DSA!$A$2:$G$206,4,FALSE)</f>
        <v>353.088480801336</v>
      </c>
      <c r="D79" s="69">
        <f>VLOOKUP(B79,[7]DSA!$A$2:$G$206,7,FALSE)</f>
        <v>0.6166666666666667</v>
      </c>
      <c r="E79" s="63"/>
      <c r="F79" s="64">
        <f>VLOOKUP(B79,[7]DSA!$A$2:$G$206,5,FALSE)</f>
        <v>105.175292153589</v>
      </c>
      <c r="G79" s="64"/>
      <c r="H79" s="64"/>
      <c r="I79" s="64">
        <f>VLOOKUP(B79,[7]DSA!$A$2:$G$206,6,FALSE)</f>
        <v>196.85587089593764</v>
      </c>
      <c r="J79" s="64"/>
      <c r="K79" s="64"/>
      <c r="L79" s="234">
        <f>C79*$C$1*VLOOKUP(B79,'3.2 Prices and Deflators'!B77:BL270,58,FALSE)</f>
        <v>164.00494529809586</v>
      </c>
      <c r="M79" s="234">
        <f>I79*$C$1*VLOOKUP(B79,'3.2 Prices and Deflators'!B77:BL270,58,FALSE)</f>
        <v>91.436957287945376</v>
      </c>
      <c r="N79" s="234">
        <f>F79*$C$1*VLOOKUP(B79,'3.2 Prices and Deflators'!B77:BL270,58,FALSE)</f>
        <v>48.852536897304944</v>
      </c>
      <c r="O79" s="234">
        <f>C79*VLOOKUP(B79,'3.2 Prices and Deflators'!B77:BL270,58,FALSE)</f>
        <v>820.02472649047934</v>
      </c>
      <c r="P79" s="234">
        <f>I79*VLOOKUP(B79,'3.2 Prices and Deflators'!B77:BL270,58,FALSE)</f>
        <v>457.18478643972679</v>
      </c>
      <c r="Q79" s="234">
        <f>F79*VLOOKUP(B79,'3.2 Prices and Deflators'!B77:BL270,58,FALSE)</f>
        <v>244.26268448652471</v>
      </c>
      <c r="R79" s="47">
        <f>VLOOKUP(B79,'3.1 Metadata'!$B$4:$P$197,9,FALSE)</f>
        <v>4238925</v>
      </c>
    </row>
    <row r="80" spans="1:18" x14ac:dyDescent="0.25">
      <c r="A80" s="46" t="s">
        <v>460</v>
      </c>
      <c r="B80" s="46" t="s">
        <v>696</v>
      </c>
      <c r="C80" s="63">
        <f>VLOOKUP(B80,[7]DSA!$A$2:$G$206,4,FALSE)</f>
        <v>277.06792199058498</v>
      </c>
      <c r="D80" s="69">
        <f>VLOOKUP(B80,[7]DSA!$A$2:$G$206,7,FALSE)</f>
        <v>0.65750000000000008</v>
      </c>
      <c r="E80" s="63"/>
      <c r="F80" s="64">
        <f>VLOOKUP(B80,[7]DSA!$A$2:$G$206,5,FALSE)</f>
        <v>142.90517821116299</v>
      </c>
      <c r="G80" s="64"/>
      <c r="H80" s="64"/>
      <c r="I80" s="64">
        <f>VLOOKUP(B80,[7]DSA!$A$2:$G$206,6,FALSE)</f>
        <v>198.55413584398099</v>
      </c>
      <c r="J80" s="64"/>
      <c r="K80" s="64"/>
      <c r="L80" s="234">
        <f>C80*$C$1*VLOOKUP(B80,'3.2 Prices and Deflators'!B78:BL271,58,FALSE)</f>
        <v>110.97160674565114</v>
      </c>
      <c r="M80" s="234">
        <f>I80*$C$1*VLOOKUP(B80,'3.2 Prices and Deflators'!B78:BL271,58,FALSE)</f>
        <v>79.525162358382246</v>
      </c>
      <c r="N80" s="234">
        <f>F80*$C$1*VLOOKUP(B80,'3.2 Prices and Deflators'!B78:BL271,58,FALSE)</f>
        <v>57.23656901323011</v>
      </c>
      <c r="O80" s="234">
        <f>C80*VLOOKUP(B80,'3.2 Prices and Deflators'!B78:BL271,58,FALSE)</f>
        <v>554.85803372825569</v>
      </c>
      <c r="P80" s="234">
        <f>I80*VLOOKUP(B80,'3.2 Prices and Deflators'!B78:BL271,58,FALSE)</f>
        <v>397.62581179191119</v>
      </c>
      <c r="Q80" s="234">
        <f>F80*VLOOKUP(B80,'3.2 Prices and Deflators'!B78:BL271,58,FALSE)</f>
        <v>286.18284506615055</v>
      </c>
      <c r="R80" s="47">
        <f>VLOOKUP(B80,'3.1 Metadata'!$B$4:$P$197,9,FALSE)</f>
        <v>4731804</v>
      </c>
    </row>
    <row r="81" spans="1:18" x14ac:dyDescent="0.25">
      <c r="A81" s="46" t="s">
        <v>461</v>
      </c>
      <c r="B81" s="46" t="s">
        <v>697</v>
      </c>
      <c r="C81" s="63">
        <f>VLOOKUP(B81,[7]DSA!$A$2:$G$206,4,FALSE)</f>
        <v>350.38101971875199</v>
      </c>
      <c r="D81" s="69">
        <f>VLOOKUP(B81,[7]DSA!$A$2:$G$206,7,FALSE)</f>
        <v>0.59499999999999997</v>
      </c>
      <c r="E81" s="63"/>
      <c r="F81" s="64">
        <f>VLOOKUP(B81,[7]DSA!$A$2:$G$206,5,FALSE)</f>
        <v>274.17707596826102</v>
      </c>
      <c r="G81" s="64"/>
      <c r="H81" s="64"/>
      <c r="I81" s="64">
        <f>VLOOKUP(B81,[7]DSA!$A$2:$G$206,6,FALSE)</f>
        <v>312.27904784350653</v>
      </c>
      <c r="J81" s="64"/>
      <c r="K81" s="64"/>
      <c r="L81" s="234">
        <f>C81*$C$1*VLOOKUP(B81,'3.2 Prices and Deflators'!B79:BL272,58,FALSE)</f>
        <v>59.24952244270942</v>
      </c>
      <c r="M81" s="234">
        <f>I81*$C$1*VLOOKUP(B81,'3.2 Prices and Deflators'!B79:BL272,58,FALSE)</f>
        <v>52.806468993221962</v>
      </c>
      <c r="N81" s="234">
        <f>F81*$C$1*VLOOKUP(B81,'3.2 Prices and Deflators'!B79:BL272,58,FALSE)</f>
        <v>46.363415543734497</v>
      </c>
      <c r="O81" s="234">
        <f>C81*VLOOKUP(B81,'3.2 Prices and Deflators'!B79:BL272,58,FALSE)</f>
        <v>296.24761221354709</v>
      </c>
      <c r="P81" s="234">
        <f>I81*VLOOKUP(B81,'3.2 Prices and Deflators'!B79:BL272,58,FALSE)</f>
        <v>264.0323449661098</v>
      </c>
      <c r="Q81" s="234">
        <f>F81*VLOOKUP(B81,'3.2 Prices and Deflators'!B79:BL272,58,FALSE)</f>
        <v>231.81707771867244</v>
      </c>
      <c r="R81" s="47">
        <f>VLOOKUP(B81,'3.1 Metadata'!$B$4:$P$197,9,FALSE)</f>
        <v>202549</v>
      </c>
    </row>
    <row r="82" spans="1:18" x14ac:dyDescent="0.25">
      <c r="A82" s="46" t="s">
        <v>462</v>
      </c>
      <c r="B82" s="46" t="s">
        <v>698</v>
      </c>
      <c r="C82" s="63">
        <f>VLOOKUP(B82,[7]DSA!$A$2:$G$206,4,FALSE)</f>
        <v>360.93707436665801</v>
      </c>
      <c r="D82" s="69">
        <f>VLOOKUP(B82,[7]DSA!$A$2:$G$206,7,FALSE)</f>
        <v>0.61571428571428577</v>
      </c>
      <c r="E82" s="63"/>
      <c r="F82" s="64">
        <f>VLOOKUP(B82,[7]DSA!$A$2:$G$206,5,FALSE)</f>
        <v>160.719150095342</v>
      </c>
      <c r="G82" s="64"/>
      <c r="H82" s="64"/>
      <c r="I82" s="64">
        <f>VLOOKUP(B82,[7]DSA!$A$2:$G$206,6,FALSE)</f>
        <v>219.09172276919497</v>
      </c>
      <c r="J82" s="64"/>
      <c r="K82" s="64"/>
      <c r="L82" s="234">
        <f>C82*$C$1*VLOOKUP(B82,'3.2 Prices and Deflators'!B80:BL273,58,FALSE)</f>
        <v>238.84853118606844</v>
      </c>
      <c r="M82" s="234">
        <f>I82*$C$1*VLOOKUP(B82,'3.2 Prices and Deflators'!B80:BL273,58,FALSE)</f>
        <v>144.98298981968352</v>
      </c>
      <c r="N82" s="234">
        <f>F82*$C$1*VLOOKUP(B82,'3.2 Prices and Deflators'!B80:BL273,58,FALSE)</f>
        <v>106.35519501870215</v>
      </c>
      <c r="O82" s="234">
        <f>C82*VLOOKUP(B82,'3.2 Prices and Deflators'!B80:BL273,58,FALSE)</f>
        <v>1194.2426559303422</v>
      </c>
      <c r="P82" s="234">
        <f>I82*VLOOKUP(B82,'3.2 Prices and Deflators'!B80:BL273,58,FALSE)</f>
        <v>724.91494909841754</v>
      </c>
      <c r="Q82" s="234">
        <f>F82*VLOOKUP(B82,'3.2 Prices and Deflators'!B80:BL273,58,FALSE)</f>
        <v>531.77597509351062</v>
      </c>
      <c r="R82" s="47">
        <f>VLOOKUP(B82,'3.1 Metadata'!$B$4:$P$197,9,FALSE)</f>
        <v>482700269</v>
      </c>
    </row>
    <row r="83" spans="1:18" x14ac:dyDescent="0.25">
      <c r="A83" s="46" t="s">
        <v>463</v>
      </c>
      <c r="B83" s="46" t="s">
        <v>699</v>
      </c>
      <c r="C83" s="63">
        <f>VLOOKUP(B83,[7]DSA!$A$2:$G$206,4,FALSE)</f>
        <v>469.02905740609498</v>
      </c>
      <c r="D83" s="69">
        <f>VLOOKUP(B83,[7]DSA!$A$2:$G$206,7,FALSE)</f>
        <v>0.58954545454545459</v>
      </c>
      <c r="E83" s="63"/>
      <c r="F83" s="64">
        <f>VLOOKUP(B83,[7]DSA!$A$2:$G$206,5,FALSE)</f>
        <v>101.98440822112001</v>
      </c>
      <c r="G83" s="64"/>
      <c r="H83" s="64"/>
      <c r="I83" s="64">
        <f>VLOOKUP(B83,[7]DSA!$A$2:$G$206,6,FALSE)</f>
        <v>185.86109142452173</v>
      </c>
      <c r="J83" s="64"/>
      <c r="K83" s="64"/>
      <c r="L83" s="234">
        <f>C83*$C$1*VLOOKUP(B83,'3.2 Prices and Deflators'!B81:BL274,58,FALSE)</f>
        <v>279.28277331469144</v>
      </c>
      <c r="M83" s="234">
        <f>I83*$C$1*VLOOKUP(B83,'3.2 Prices and Deflators'!B81:BL274,58,FALSE)</f>
        <v>110.67075748228751</v>
      </c>
      <c r="N83" s="234">
        <f>F83*$C$1*VLOOKUP(B83,'3.2 Prices and Deflators'!B81:BL274,58,FALSE)</f>
        <v>60.726489996954051</v>
      </c>
      <c r="O83" s="234">
        <f>C83*VLOOKUP(B83,'3.2 Prices and Deflators'!B81:BL274,58,FALSE)</f>
        <v>1396.4138665734572</v>
      </c>
      <c r="P83" s="234">
        <f>I83*VLOOKUP(B83,'3.2 Prices and Deflators'!B81:BL274,58,FALSE)</f>
        <v>553.35378741143757</v>
      </c>
      <c r="Q83" s="234">
        <f>F83*VLOOKUP(B83,'3.2 Prices and Deflators'!B81:BL274,58,FALSE)</f>
        <v>303.63244998477023</v>
      </c>
      <c r="R83" s="47">
        <f>VLOOKUP(B83,'3.1 Metadata'!$B$4:$P$197,9,FALSE)</f>
        <v>136202232</v>
      </c>
    </row>
    <row r="84" spans="1:18" x14ac:dyDescent="0.25">
      <c r="A84" s="46" t="s">
        <v>464</v>
      </c>
      <c r="B84" s="46" t="s">
        <v>700</v>
      </c>
      <c r="C84" s="63">
        <f>VLOOKUP(B84,[7]DSA!$A$2:$G$206,4,FALSE)</f>
        <v>46.653516582681803</v>
      </c>
      <c r="D84" s="69">
        <f>VLOOKUP(B84,[7]DSA!$A$2:$G$206,7,FALSE)</f>
        <v>0.64749999999999996</v>
      </c>
      <c r="E84" s="63"/>
      <c r="F84" s="64">
        <f>VLOOKUP(B84,[7]DSA!$A$2:$G$206,5,FALSE)</f>
        <v>28.964790250836501</v>
      </c>
      <c r="G84" s="64"/>
      <c r="H84" s="64"/>
      <c r="I84" s="64">
        <f>VLOOKUP(B84,[7]DSA!$A$2:$G$206,6,FALSE)</f>
        <v>36.028301962130953</v>
      </c>
      <c r="J84" s="64"/>
      <c r="K84" s="64"/>
      <c r="L84" s="234">
        <f>C84*$C$1*VLOOKUP(B84,'3.2 Prices and Deflators'!B82:BL275,58,FALSE)</f>
        <v>17.187397183461318</v>
      </c>
      <c r="M84" s="234">
        <f>I84*$C$1*VLOOKUP(B84,'3.2 Prices and Deflators'!B82:BL275,58,FALSE)</f>
        <v>13.27301307654669</v>
      </c>
      <c r="N84" s="234">
        <f>F84*$C$1*VLOOKUP(B84,'3.2 Prices and Deflators'!B82:BL275,58,FALSE)</f>
        <v>10.670778771724439</v>
      </c>
      <c r="O84" s="234">
        <f>C84*VLOOKUP(B84,'3.2 Prices and Deflators'!B82:BL275,58,FALSE)</f>
        <v>85.936985917306586</v>
      </c>
      <c r="P84" s="234">
        <f>I84*VLOOKUP(B84,'3.2 Prices and Deflators'!B82:BL275,58,FALSE)</f>
        <v>66.365065382733448</v>
      </c>
      <c r="Q84" s="234">
        <f>F84*VLOOKUP(B84,'3.2 Prices and Deflators'!B82:BL275,58,FALSE)</f>
        <v>53.353893858622193</v>
      </c>
      <c r="R84" s="47">
        <f>VLOOKUP(B84,'3.1 Metadata'!$B$4:$P$197,9,FALSE)</f>
        <v>27293886</v>
      </c>
    </row>
    <row r="85" spans="1:18" x14ac:dyDescent="0.25">
      <c r="A85" s="46" t="s">
        <v>465</v>
      </c>
      <c r="B85" s="46" t="s">
        <v>701</v>
      </c>
      <c r="C85" s="63">
        <f>VLOOKUP(B85,[7]DSA!$A$2:$G$206,4,FALSE)</f>
        <v>420</v>
      </c>
      <c r="D85" s="69">
        <f>VLOOKUP(B85,[7]DSA!$A$2:$G$206,7,FALSE)</f>
        <v>0.59</v>
      </c>
      <c r="E85" s="63"/>
      <c r="F85" s="64">
        <f>VLOOKUP(B85,[7]DSA!$A$2:$G$206,5,FALSE)</f>
        <v>155.71428571428601</v>
      </c>
      <c r="G85" s="64"/>
      <c r="H85" s="64"/>
      <c r="I85" s="64">
        <f>VLOOKUP(B85,[7]DSA!$A$2:$G$206,6,FALSE)</f>
        <v>260.21428571428567</v>
      </c>
      <c r="J85" s="64"/>
      <c r="K85" s="64"/>
      <c r="L85" s="234">
        <f>C85*$C$1*VLOOKUP(B85,'3.2 Prices and Deflators'!B83:BL276,58,FALSE)</f>
        <v>160.08951687601376</v>
      </c>
      <c r="M85" s="234">
        <f>I85*$C$1*VLOOKUP(B85,'3.2 Prices and Deflators'!B83:BL276,58,FALSE)</f>
        <v>99.184712581516678</v>
      </c>
      <c r="N85" s="234">
        <f>F85*$C$1*VLOOKUP(B85,'3.2 Prices and Deflators'!B83:BL276,58,FALSE)</f>
        <v>59.352916120699092</v>
      </c>
      <c r="O85" s="234">
        <f>C85*VLOOKUP(B85,'3.2 Prices and Deflators'!B83:BL276,58,FALSE)</f>
        <v>800.44758438006886</v>
      </c>
      <c r="P85" s="234">
        <f>I85*VLOOKUP(B85,'3.2 Prices and Deflators'!B83:BL276,58,FALSE)</f>
        <v>495.92356290758335</v>
      </c>
      <c r="Q85" s="234">
        <f>F85*VLOOKUP(B85,'3.2 Prices and Deflators'!B83:BL276,58,FALSE)</f>
        <v>296.76458060349546</v>
      </c>
      <c r="R85" s="47">
        <f>VLOOKUP(B85,'3.1 Metadata'!$B$4:$P$197,9,FALSE)</f>
        <v>10242401</v>
      </c>
    </row>
    <row r="86" spans="1:18" x14ac:dyDescent="0.25">
      <c r="A86" s="46" t="s">
        <v>466</v>
      </c>
      <c r="B86" s="46" t="s">
        <v>702</v>
      </c>
      <c r="C86" s="63">
        <f>VLOOKUP(B86,[7]DSA!$A$2:$G$206,4,FALSE)</f>
        <v>355.82822085889597</v>
      </c>
      <c r="D86" s="69">
        <f>VLOOKUP(B86,[7]DSA!$A$2:$G$206,7,FALSE)</f>
        <v>0.6</v>
      </c>
      <c r="E86" s="63"/>
      <c r="F86" s="64">
        <f>VLOOKUP(B86,[7]DSA!$A$2:$G$206,5,FALSE)</f>
        <v>355.82822085889597</v>
      </c>
      <c r="G86" s="64"/>
      <c r="H86" s="64"/>
      <c r="I86" s="64">
        <f>VLOOKUP(B86,[7]DSA!$A$2:$G$206,6,FALSE)</f>
        <v>355.82822085889597</v>
      </c>
      <c r="J86" s="64"/>
      <c r="K86" s="64"/>
      <c r="L86" s="234">
        <f>C86*$C$1*VLOOKUP(B86,'3.2 Prices and Deflators'!B84:BL277,58,FALSE)</f>
        <v>76.878359801559824</v>
      </c>
      <c r="M86" s="234">
        <f>I86*$C$1*VLOOKUP(B86,'3.2 Prices and Deflators'!B84:BL277,58,FALSE)</f>
        <v>76.878359801559824</v>
      </c>
      <c r="N86" s="234">
        <f>F86*$C$1*VLOOKUP(B86,'3.2 Prices and Deflators'!B84:BL277,58,FALSE)</f>
        <v>76.878359801559824</v>
      </c>
      <c r="O86" s="234">
        <f>C86*VLOOKUP(B86,'3.2 Prices and Deflators'!B84:BL277,58,FALSE)</f>
        <v>384.39179900779914</v>
      </c>
      <c r="P86" s="234">
        <f>I86*VLOOKUP(B86,'3.2 Prices and Deflators'!B84:BL277,58,FALSE)</f>
        <v>384.39179900779914</v>
      </c>
      <c r="Q86" s="234">
        <f>F86*VLOOKUP(B86,'3.2 Prices and Deflators'!B84:BL277,58,FALSE)</f>
        <v>384.39179900779914</v>
      </c>
      <c r="R86" s="47">
        <f>VLOOKUP(B86,'3.1 Metadata'!$B$4:$P$197,9,FALSE)</f>
        <v>2399985</v>
      </c>
    </row>
    <row r="87" spans="1:18" x14ac:dyDescent="0.25">
      <c r="A87" s="46" t="s">
        <v>467</v>
      </c>
      <c r="B87" s="46" t="s">
        <v>703</v>
      </c>
      <c r="C87" s="63">
        <f>VLOOKUP(B87,[7]DSA!$A$2:$G$206,4,FALSE)</f>
        <v>392.64568401371099</v>
      </c>
      <c r="D87" s="69">
        <f>VLOOKUP(B87,[7]DSA!$A$2:$G$206,7,FALSE)</f>
        <v>0.64666666666666661</v>
      </c>
      <c r="E87" s="63"/>
      <c r="F87" s="64">
        <f>VLOOKUP(B87,[7]DSA!$A$2:$G$206,5,FALSE)</f>
        <v>264.880024929885</v>
      </c>
      <c r="G87" s="64"/>
      <c r="H87" s="64"/>
      <c r="I87" s="64">
        <f>VLOOKUP(B87,[7]DSA!$A$2:$G$206,6,FALSE)</f>
        <v>304.87171496831832</v>
      </c>
      <c r="J87" s="64"/>
      <c r="K87" s="64"/>
      <c r="L87" s="234">
        <f>C87*$C$1*VLOOKUP(B87,'3.2 Prices and Deflators'!B85:BL278,58,FALSE)</f>
        <v>71.476514249027431</v>
      </c>
      <c r="M87" s="234">
        <f>I87*$C$1*VLOOKUP(B87,'3.2 Prices and Deflators'!B85:BL278,58,FALSE)</f>
        <v>55.498298762141737</v>
      </c>
      <c r="N87" s="234">
        <f>F87*$C$1*VLOOKUP(B87,'3.2 Prices and Deflators'!B85:BL278,58,FALSE)</f>
        <v>48.218283421963051</v>
      </c>
      <c r="O87" s="234">
        <f>C87*VLOOKUP(B87,'3.2 Prices and Deflators'!B85:BL278,58,FALSE)</f>
        <v>357.38257124513711</v>
      </c>
      <c r="P87" s="234">
        <f>I87*VLOOKUP(B87,'3.2 Prices and Deflators'!B85:BL278,58,FALSE)</f>
        <v>277.49149381070868</v>
      </c>
      <c r="Q87" s="234">
        <f>F87*VLOOKUP(B87,'3.2 Prices and Deflators'!B85:BL278,58,FALSE)</f>
        <v>241.09141710981527</v>
      </c>
      <c r="R87" s="47">
        <f>VLOOKUP(B87,'3.1 Metadata'!$B$4:$P$197,9,FALSE)</f>
        <v>3901248</v>
      </c>
    </row>
    <row r="88" spans="1:18" x14ac:dyDescent="0.25">
      <c r="A88" s="46" t="s">
        <v>468</v>
      </c>
      <c r="B88" s="46" t="s">
        <v>704</v>
      </c>
      <c r="C88" s="63">
        <f>VLOOKUP(B88,[7]DSA!$A$2:$G$206,4,FALSE)</f>
        <v>384.049079754601</v>
      </c>
      <c r="D88" s="69">
        <f>VLOOKUP(B88,[7]DSA!$A$2:$G$206,7,FALSE)</f>
        <v>0.51899999999999991</v>
      </c>
      <c r="E88" s="63"/>
      <c r="F88" s="64">
        <f>VLOOKUP(B88,[7]DSA!$A$2:$G$206,5,FALSE)</f>
        <v>195.092024539877</v>
      </c>
      <c r="G88" s="64"/>
      <c r="H88" s="64"/>
      <c r="I88" s="64">
        <f>VLOOKUP(B88,[7]DSA!$A$2:$G$206,6,FALSE)</f>
        <v>308.09815950920239</v>
      </c>
      <c r="J88" s="64"/>
      <c r="K88" s="64"/>
      <c r="L88" s="234">
        <f>C88*$C$1*VLOOKUP(B88,'3.2 Prices and Deflators'!B86:BL279,58,FALSE)</f>
        <v>101.22281256260624</v>
      </c>
      <c r="M88" s="234">
        <f>I88*$C$1*VLOOKUP(B88,'3.2 Prices and Deflators'!B86:BL279,58,FALSE)</f>
        <v>81.20462694718988</v>
      </c>
      <c r="N88" s="234">
        <f>F88*$C$1*VLOOKUP(B88,'3.2 Prices and Deflators'!B86:BL279,58,FALSE)</f>
        <v>51.419895199534743</v>
      </c>
      <c r="O88" s="234">
        <f>C88*VLOOKUP(B88,'3.2 Prices and Deflators'!B86:BL279,58,FALSE)</f>
        <v>506.11406281303113</v>
      </c>
      <c r="P88" s="234">
        <f>I88*VLOOKUP(B88,'3.2 Prices and Deflators'!B86:BL279,58,FALSE)</f>
        <v>406.02313473594938</v>
      </c>
      <c r="Q88" s="234">
        <f>F88*VLOOKUP(B88,'3.2 Prices and Deflators'!B86:BL279,58,FALSE)</f>
        <v>257.09947599767372</v>
      </c>
      <c r="R88" s="47">
        <f>VLOOKUP(B88,'3.1 Metadata'!$B$4:$P$197,9,FALSE)</f>
        <v>26231016</v>
      </c>
    </row>
    <row r="89" spans="1:18" x14ac:dyDescent="0.25">
      <c r="A89" s="46" t="s">
        <v>469</v>
      </c>
      <c r="B89" s="46" t="s">
        <v>705</v>
      </c>
      <c r="C89" s="63">
        <f>VLOOKUP(B89,[7]DSA!$A$2:$G$206,4,FALSE)</f>
        <v>384.20097538845403</v>
      </c>
      <c r="D89" s="69">
        <f>VLOOKUP(B89,[7]DSA!$A$2:$G$206,7,FALSE)</f>
        <v>0.80333333333333334</v>
      </c>
      <c r="E89" s="63"/>
      <c r="F89" s="64">
        <f>VLOOKUP(B89,[7]DSA!$A$2:$G$206,5,FALSE)</f>
        <v>330.32777588749002</v>
      </c>
      <c r="G89" s="64"/>
      <c r="H89" s="64"/>
      <c r="I89" s="64">
        <f>VLOOKUP(B89,[7]DSA!$A$2:$G$206,6,FALSE)</f>
        <v>356.79180371252505</v>
      </c>
      <c r="J89" s="64"/>
      <c r="K89" s="64"/>
      <c r="L89" s="234">
        <f>C89*$C$1*VLOOKUP(B89,'3.2 Prices and Deflators'!B87:BL280,58,FALSE)</f>
        <v>145.83078597901945</v>
      </c>
      <c r="M89" s="234">
        <f>I89*$C$1*VLOOKUP(B89,'3.2 Prices and Deflators'!B87:BL280,58,FALSE)</f>
        <v>135.42711367055315</v>
      </c>
      <c r="N89" s="234">
        <f>F89*$C$1*VLOOKUP(B89,'3.2 Prices and Deflators'!B87:BL280,58,FALSE)</f>
        <v>125.38218868306842</v>
      </c>
      <c r="O89" s="234">
        <f>C89*VLOOKUP(B89,'3.2 Prices and Deflators'!B87:BL280,58,FALSE)</f>
        <v>729.15392989509724</v>
      </c>
      <c r="P89" s="234">
        <f>I89*VLOOKUP(B89,'3.2 Prices and Deflators'!B87:BL280,58,FALSE)</f>
        <v>677.13556835276574</v>
      </c>
      <c r="Q89" s="234">
        <f>F89*VLOOKUP(B89,'3.2 Prices and Deflators'!B87:BL280,58,FALSE)</f>
        <v>626.91094341534199</v>
      </c>
      <c r="R89" s="47">
        <f>VLOOKUP(B89,'3.1 Metadata'!$B$4:$P$197,9,FALSE)</f>
        <v>1457091</v>
      </c>
    </row>
    <row r="90" spans="1:18" x14ac:dyDescent="0.25">
      <c r="A90" s="46" t="s">
        <v>470</v>
      </c>
      <c r="B90" s="46" t="s">
        <v>706</v>
      </c>
      <c r="C90" s="63">
        <f>VLOOKUP(B90,[7]DSA!$A$2:$G$206,4,FALSE)</f>
        <v>873.17685694967599</v>
      </c>
      <c r="D90" s="69">
        <f>VLOOKUP(B90,[7]DSA!$A$2:$G$206,7,FALSE)</f>
        <v>0.65749999999999997</v>
      </c>
      <c r="E90" s="63"/>
      <c r="F90" s="64">
        <f>VLOOKUP(B90,[7]DSA!$A$2:$G$206,5,FALSE)</f>
        <v>239.544093499469</v>
      </c>
      <c r="G90" s="64"/>
      <c r="H90" s="64"/>
      <c r="I90" s="64">
        <f>VLOOKUP(B90,[7]DSA!$A$2:$G$206,6,FALSE)</f>
        <v>406.80640072120809</v>
      </c>
      <c r="J90" s="64"/>
      <c r="K90" s="64"/>
      <c r="L90" s="234">
        <f>C90*$C$1*VLOOKUP(B90,'3.2 Prices and Deflators'!B88:BL281,58,FALSE)</f>
        <v>182.51096535586998</v>
      </c>
      <c r="M90" s="234">
        <f>I90*$C$1*VLOOKUP(B90,'3.2 Prices and Deflators'!B88:BL281,58,FALSE)</f>
        <v>85.030458970185052</v>
      </c>
      <c r="N90" s="234">
        <f>F90*$C$1*VLOOKUP(B90,'3.2 Prices and Deflators'!B88:BL281,58,FALSE)</f>
        <v>50.069379876389185</v>
      </c>
      <c r="O90" s="234">
        <f>C90*VLOOKUP(B90,'3.2 Prices and Deflators'!B88:BL281,58,FALSE)</f>
        <v>912.55482677934981</v>
      </c>
      <c r="P90" s="234">
        <f>I90*VLOOKUP(B90,'3.2 Prices and Deflators'!B88:BL281,58,FALSE)</f>
        <v>425.15229485092527</v>
      </c>
      <c r="Q90" s="234">
        <f>F90*VLOOKUP(B90,'3.2 Prices and Deflators'!B88:BL281,58,FALSE)</f>
        <v>250.34689938194592</v>
      </c>
      <c r="R90" s="47">
        <f>VLOOKUP(B90,'3.1 Metadata'!$B$4:$P$197,9,FALSE)</f>
        <v>68875266</v>
      </c>
    </row>
    <row r="91" spans="1:18" x14ac:dyDescent="0.25">
      <c r="A91" s="46" t="s">
        <v>471</v>
      </c>
      <c r="B91" s="46" t="s">
        <v>707</v>
      </c>
      <c r="C91" s="63">
        <f>VLOOKUP(B91,[7]DSA!$A$2:$G$206,4,FALSE)</f>
        <v>261.29943502824898</v>
      </c>
      <c r="D91" s="69">
        <f>VLOOKUP(B91,[7]DSA!$A$2:$G$206,7,FALSE)</f>
        <v>0.55000000000000004</v>
      </c>
      <c r="E91" s="63"/>
      <c r="F91" s="64">
        <f>VLOOKUP(B91,[7]DSA!$A$2:$G$206,5,FALSE)</f>
        <v>81.920903954802299</v>
      </c>
      <c r="G91" s="64"/>
      <c r="H91" s="64"/>
      <c r="I91" s="64">
        <f>VLOOKUP(B91,[7]DSA!$A$2:$G$206,6,FALSE)</f>
        <v>164.07721280602655</v>
      </c>
      <c r="J91" s="64"/>
      <c r="K91" s="64"/>
      <c r="L91" s="234">
        <f>C91*$C$1*VLOOKUP(B91,'3.2 Prices and Deflators'!B89:BL282,58,FALSE)</f>
        <v>124.52371089413076</v>
      </c>
      <c r="M91" s="234">
        <f>I91*$C$1*VLOOKUP(B91,'3.2 Prices and Deflators'!B89:BL282,58,FALSE)</f>
        <v>78.191915759647841</v>
      </c>
      <c r="N91" s="234">
        <f>F91*$C$1*VLOOKUP(B91,'3.2 Prices and Deflators'!B89:BL282,58,FALSE)</f>
        <v>39.039866118159871</v>
      </c>
      <c r="O91" s="234">
        <f>C91*VLOOKUP(B91,'3.2 Prices and Deflators'!B89:BL282,58,FALSE)</f>
        <v>622.61855447065375</v>
      </c>
      <c r="P91" s="234">
        <f>I91*VLOOKUP(B91,'3.2 Prices and Deflators'!B89:BL282,58,FALSE)</f>
        <v>390.95957879823919</v>
      </c>
      <c r="Q91" s="234">
        <f>F91*VLOOKUP(B91,'3.2 Prices and Deflators'!B89:BL282,58,FALSE)</f>
        <v>195.19933059079935</v>
      </c>
      <c r="R91" s="47">
        <f>VLOOKUP(B91,'3.1 Metadata'!$B$4:$P$197,9,FALSE)</f>
        <v>2633533</v>
      </c>
    </row>
    <row r="92" spans="1:18" x14ac:dyDescent="0.25">
      <c r="A92" s="46" t="s">
        <v>472</v>
      </c>
      <c r="B92" s="46" t="s">
        <v>708</v>
      </c>
      <c r="C92" s="63">
        <f>VLOOKUP(B92,[7]DSA!$A$2:$G$206,4,FALSE)</f>
        <v>469.11463542410797</v>
      </c>
      <c r="D92" s="69">
        <f>VLOOKUP(B92,[7]DSA!$A$2:$G$206,7,FALSE)</f>
        <v>0.55214285714285727</v>
      </c>
      <c r="E92" s="63"/>
      <c r="F92" s="64">
        <f>VLOOKUP(B92,[7]DSA!$A$2:$G$206,5,FALSE)</f>
        <v>111.920750583417</v>
      </c>
      <c r="G92" s="64"/>
      <c r="H92" s="64"/>
      <c r="I92" s="64">
        <f>VLOOKUP(B92,[7]DSA!$A$2:$G$206,6,FALSE)</f>
        <v>216.49351267868192</v>
      </c>
      <c r="J92" s="64"/>
      <c r="K92" s="64"/>
      <c r="L92" s="234">
        <f>C92*$C$1*VLOOKUP(B92,'3.2 Prices and Deflators'!B90:BL283,58,FALSE)</f>
        <v>262.61769425331289</v>
      </c>
      <c r="M92" s="234">
        <f>I92*$C$1*VLOOKUP(B92,'3.2 Prices and Deflators'!B90:BL283,58,FALSE)</f>
        <v>121.1964471521453</v>
      </c>
      <c r="N92" s="234">
        <f>F92*$C$1*VLOOKUP(B92,'3.2 Prices and Deflators'!B90:BL283,58,FALSE)</f>
        <v>62.654982892922575</v>
      </c>
      <c r="O92" s="234">
        <f>C92*VLOOKUP(B92,'3.2 Prices and Deflators'!B90:BL283,58,FALSE)</f>
        <v>1313.0884712665645</v>
      </c>
      <c r="P92" s="234">
        <f>I92*VLOOKUP(B92,'3.2 Prices and Deflators'!B90:BL283,58,FALSE)</f>
        <v>605.98223576072644</v>
      </c>
      <c r="Q92" s="234">
        <f>F92*VLOOKUP(B92,'3.2 Prices and Deflators'!B90:BL283,58,FALSE)</f>
        <v>313.27491446461289</v>
      </c>
      <c r="R92" s="47">
        <f>VLOOKUP(B92,'3.1 Metadata'!$B$4:$P$197,9,FALSE)</f>
        <v>9246046</v>
      </c>
    </row>
    <row r="93" spans="1:18" x14ac:dyDescent="0.25">
      <c r="A93" s="46" t="s">
        <v>473</v>
      </c>
      <c r="B93" s="46" t="s">
        <v>709</v>
      </c>
      <c r="C93" s="63">
        <f>VLOOKUP(B93,[7]DSA!$A$2:$G$206,4,FALSE)</f>
        <v>380.02570222140599</v>
      </c>
      <c r="D93" s="69">
        <f>VLOOKUP(B93,[7]DSA!$A$2:$G$206,7,FALSE)</f>
        <v>0.7699999999999998</v>
      </c>
      <c r="E93" s="63"/>
      <c r="F93" s="64">
        <f>VLOOKUP(B93,[7]DSA!$A$2:$G$206,5,FALSE)</f>
        <v>97.301266752340695</v>
      </c>
      <c r="G93" s="64"/>
      <c r="H93" s="64"/>
      <c r="I93" s="64">
        <f>VLOOKUP(B93,[7]DSA!$A$2:$G$206,6,FALSE)</f>
        <v>197.9503018391126</v>
      </c>
      <c r="J93" s="64"/>
      <c r="K93" s="64"/>
      <c r="L93" s="234">
        <f>C93*$C$1*VLOOKUP(B93,'3.2 Prices and Deflators'!B91:BL284,58,FALSE)</f>
        <v>184.43042372590494</v>
      </c>
      <c r="M93" s="234">
        <f>I93*$C$1*VLOOKUP(B93,'3.2 Prices and Deflators'!B91:BL284,58,FALSE)</f>
        <v>96.067339212726296</v>
      </c>
      <c r="N93" s="234">
        <f>F93*$C$1*VLOOKUP(B93,'3.2 Prices and Deflators'!B91:BL284,58,FALSE)</f>
        <v>47.221316219676162</v>
      </c>
      <c r="O93" s="234">
        <f>C93*VLOOKUP(B93,'3.2 Prices and Deflators'!B91:BL284,58,FALSE)</f>
        <v>922.15211862952481</v>
      </c>
      <c r="P93" s="234">
        <f>I93*VLOOKUP(B93,'3.2 Prices and Deflators'!B91:BL284,58,FALSE)</f>
        <v>480.33669606363145</v>
      </c>
      <c r="Q93" s="234">
        <f>F93*VLOOKUP(B93,'3.2 Prices and Deflators'!B91:BL284,58,FALSE)</f>
        <v>236.10658109838081</v>
      </c>
      <c r="R93" s="47">
        <f>VLOOKUP(B93,'3.1 Metadata'!$B$4:$P$197,9,FALSE)</f>
        <v>23658442</v>
      </c>
    </row>
    <row r="94" spans="1:18" x14ac:dyDescent="0.25">
      <c r="A94" s="46" t="s">
        <v>474</v>
      </c>
      <c r="B94" s="46" t="s">
        <v>710</v>
      </c>
      <c r="C94" s="63">
        <f>VLOOKUP(B94,[7]DSA!$A$2:$G$206,4,FALSE)</f>
        <v>143.94516374714399</v>
      </c>
      <c r="D94" s="69">
        <f>VLOOKUP(B94,[7]DSA!$A$2:$G$206,7,FALSE)</f>
        <v>0.63</v>
      </c>
      <c r="E94" s="63"/>
      <c r="F94" s="64">
        <f>VLOOKUP(B94,[7]DSA!$A$2:$G$206,5,FALSE)</f>
        <v>118.811881188119</v>
      </c>
      <c r="G94" s="64"/>
      <c r="H94" s="64"/>
      <c r="I94" s="64">
        <f>VLOOKUP(B94,[7]DSA!$A$2:$G$206,6,FALSE)</f>
        <v>128.45899974612865</v>
      </c>
      <c r="J94" s="64"/>
      <c r="K94" s="64"/>
      <c r="L94" s="234">
        <f>C94*$C$1*VLOOKUP(B94,'3.2 Prices and Deflators'!B92:BL285,58,FALSE)</f>
        <v>43.841031317531623</v>
      </c>
      <c r="M94" s="234">
        <f>I94*$C$1*VLOOKUP(B94,'3.2 Prices and Deflators'!B92:BL285,58,FALSE)</f>
        <v>39.124447701359841</v>
      </c>
      <c r="N94" s="234">
        <f>F94*$C$1*VLOOKUP(B94,'3.2 Prices and Deflators'!B92:BL285,58,FALSE)</f>
        <v>36.186248071613448</v>
      </c>
      <c r="O94" s="234">
        <f>C94*VLOOKUP(B94,'3.2 Prices and Deflators'!B92:BL285,58,FALSE)</f>
        <v>219.20515658765811</v>
      </c>
      <c r="P94" s="234">
        <f>I94*VLOOKUP(B94,'3.2 Prices and Deflators'!B92:BL285,58,FALSE)</f>
        <v>195.62223850679919</v>
      </c>
      <c r="Q94" s="234">
        <f>F94*VLOOKUP(B94,'3.2 Prices and Deflators'!B92:BL285,58,FALSE)</f>
        <v>180.93124035806724</v>
      </c>
      <c r="R94" s="47" t="e">
        <f>VLOOKUP(B94,'3.1 Metadata'!$B$4:$P$197,9,FALSE)</f>
        <v>#N/A</v>
      </c>
    </row>
    <row r="95" spans="1:18" x14ac:dyDescent="0.25">
      <c r="A95" s="46" t="s">
        <v>475</v>
      </c>
      <c r="B95" s="46" t="s">
        <v>711</v>
      </c>
      <c r="C95" s="63">
        <f>VLOOKUP(B95,[7]DSA!$A$2:$G$206,4,FALSE)</f>
        <v>600</v>
      </c>
      <c r="D95" s="69">
        <f>VLOOKUP(B95,[7]DSA!$A$2:$G$206,7,FALSE)</f>
        <v>0.61499999999999999</v>
      </c>
      <c r="E95" s="63"/>
      <c r="F95" s="64">
        <f>VLOOKUP(B95,[7]DSA!$A$2:$G$206,5,FALSE)</f>
        <v>304.91803278688502</v>
      </c>
      <c r="G95" s="64"/>
      <c r="H95" s="64"/>
      <c r="I95" s="64">
        <f>VLOOKUP(B95,[7]DSA!$A$2:$G$206,6,FALSE)</f>
        <v>452.45901639344254</v>
      </c>
      <c r="J95" s="64"/>
      <c r="K95" s="64"/>
      <c r="L95" s="234">
        <f>C95*$C$1*VLOOKUP(B95,'3.2 Prices and Deflators'!B93:BL286,58,FALSE)</f>
        <v>192.6181271847293</v>
      </c>
      <c r="M95" s="234">
        <f>I95*$C$1*VLOOKUP(B95,'3.2 Prices and Deflators'!B93:BL286,58,FALSE)</f>
        <v>145.25301394258273</v>
      </c>
      <c r="N95" s="234">
        <f>F95*$C$1*VLOOKUP(B95,'3.2 Prices and Deflators'!B93:BL286,58,FALSE)</f>
        <v>97.887900700436148</v>
      </c>
      <c r="O95" s="234">
        <f>C95*VLOOKUP(B95,'3.2 Prices and Deflators'!B93:BL286,58,FALSE)</f>
        <v>963.09063592364657</v>
      </c>
      <c r="P95" s="234">
        <f>I95*VLOOKUP(B95,'3.2 Prices and Deflators'!B93:BL286,58,FALSE)</f>
        <v>726.26506971291371</v>
      </c>
      <c r="Q95" s="234">
        <f>F95*VLOOKUP(B95,'3.2 Prices and Deflators'!B93:BL286,58,FALSE)</f>
        <v>489.43950350218068</v>
      </c>
      <c r="R95" s="47">
        <f>VLOOKUP(B95,'3.1 Metadata'!$B$4:$P$197,9,FALSE)</f>
        <v>2453935</v>
      </c>
    </row>
    <row r="96" spans="1:18" x14ac:dyDescent="0.25">
      <c r="A96" s="46" t="s">
        <v>476</v>
      </c>
      <c r="B96" s="46" t="s">
        <v>712</v>
      </c>
      <c r="C96" s="63">
        <f>VLOOKUP(B96,[7]DSA!$A$2:$G$206,4,FALSE)</f>
        <v>280.14184397163098</v>
      </c>
      <c r="D96" s="69">
        <f>VLOOKUP(B96,[7]DSA!$A$2:$G$206,7,FALSE)</f>
        <v>0.64833333333333343</v>
      </c>
      <c r="E96" s="63"/>
      <c r="F96" s="64">
        <f>VLOOKUP(B96,[7]DSA!$A$2:$G$206,5,FALSE)</f>
        <v>60.992907801418397</v>
      </c>
      <c r="G96" s="64"/>
      <c r="H96" s="64"/>
      <c r="I96" s="64">
        <f>VLOOKUP(B96,[7]DSA!$A$2:$G$206,6,FALSE)</f>
        <v>144.12923561859722</v>
      </c>
      <c r="J96" s="64"/>
      <c r="K96" s="64"/>
      <c r="L96" s="234">
        <f>C96*$C$1*VLOOKUP(B96,'3.2 Prices and Deflators'!B94:BL287,58,FALSE)</f>
        <v>223.48625516502028</v>
      </c>
      <c r="M96" s="234">
        <f>I96*$C$1*VLOOKUP(B96,'3.2 Prices and Deflators'!B94:BL287,58,FALSE)</f>
        <v>114.98069217913421</v>
      </c>
      <c r="N96" s="234">
        <f>F96*$C$1*VLOOKUP(B96,'3.2 Prices and Deflators'!B94:BL287,58,FALSE)</f>
        <v>48.657766947320873</v>
      </c>
      <c r="O96" s="234">
        <f>C96*VLOOKUP(B96,'3.2 Prices and Deflators'!B94:BL287,58,FALSE)</f>
        <v>1117.4312758251012</v>
      </c>
      <c r="P96" s="234">
        <f>I96*VLOOKUP(B96,'3.2 Prices and Deflators'!B94:BL287,58,FALSE)</f>
        <v>574.90346089567106</v>
      </c>
      <c r="Q96" s="234">
        <f>F96*VLOOKUP(B96,'3.2 Prices and Deflators'!B94:BL287,58,FALSE)</f>
        <v>243.28883473660437</v>
      </c>
      <c r="R96" s="47">
        <f>VLOOKUP(B96,'3.1 Metadata'!$B$4:$P$197,9,FALSE)</f>
        <v>2539281</v>
      </c>
    </row>
    <row r="97" spans="1:18" x14ac:dyDescent="0.25">
      <c r="A97" s="46" t="s">
        <v>477</v>
      </c>
      <c r="B97" s="46" t="s">
        <v>713</v>
      </c>
      <c r="C97" s="63">
        <f>VLOOKUP(B97,[7]DSA!$A$2:$G$206,4,FALSE)</f>
        <v>282.02368137782599</v>
      </c>
      <c r="D97" s="69">
        <f>VLOOKUP(B97,[7]DSA!$A$2:$G$206,7,FALSE)</f>
        <v>0.51875000000000004</v>
      </c>
      <c r="E97" s="63"/>
      <c r="F97" s="64">
        <f>VLOOKUP(B97,[7]DSA!$A$2:$G$206,5,FALSE)</f>
        <v>72.981700753498401</v>
      </c>
      <c r="G97" s="64"/>
      <c r="H97" s="64"/>
      <c r="I97" s="64">
        <f>VLOOKUP(B97,[7]DSA!$A$2:$G$206,6,FALSE)</f>
        <v>166.76533907427356</v>
      </c>
      <c r="J97" s="64"/>
      <c r="K97" s="64"/>
      <c r="L97" s="234">
        <f>C97*$C$1*VLOOKUP(B97,'3.2 Prices and Deflators'!B95:BL288,58,FALSE)</f>
        <v>178.2864631800453</v>
      </c>
      <c r="M97" s="234">
        <f>I97*$C$1*VLOOKUP(B97,'3.2 Prices and Deflators'!B95:BL288,58,FALSE)</f>
        <v>105.42377980216986</v>
      </c>
      <c r="N97" s="234">
        <f>F97*$C$1*VLOOKUP(B97,'3.2 Prices and Deflators'!B95:BL288,58,FALSE)</f>
        <v>46.136725967965873</v>
      </c>
      <c r="O97" s="234">
        <f>C97*VLOOKUP(B97,'3.2 Prices and Deflators'!B95:BL288,58,FALSE)</f>
        <v>891.43231590022651</v>
      </c>
      <c r="P97" s="234">
        <f>I97*VLOOKUP(B97,'3.2 Prices and Deflators'!B95:BL288,58,FALSE)</f>
        <v>527.1188990108493</v>
      </c>
      <c r="Q97" s="234">
        <f>F97*VLOOKUP(B97,'3.2 Prices and Deflators'!B95:BL288,58,FALSE)</f>
        <v>230.68362983982934</v>
      </c>
      <c r="R97" s="47" t="e">
        <f>VLOOKUP(B97,'3.1 Metadata'!$B$4:$P$197,9,FALSE)</f>
        <v>#N/A</v>
      </c>
    </row>
    <row r="98" spans="1:18" x14ac:dyDescent="0.25">
      <c r="A98" s="46" t="s">
        <v>478</v>
      </c>
      <c r="B98" s="46" t="s">
        <v>714</v>
      </c>
      <c r="C98" s="63">
        <f>VLOOKUP(B98,[7]DSA!$A$2:$G$206,4,FALSE)</f>
        <v>265.03067484662603</v>
      </c>
      <c r="D98" s="69">
        <f>VLOOKUP(B98,[7]DSA!$A$2:$G$206,7,FALSE)</f>
        <v>0.54333333333333333</v>
      </c>
      <c r="E98" s="63"/>
      <c r="F98" s="64">
        <f>VLOOKUP(B98,[7]DSA!$A$2:$G$206,5,FALSE)</f>
        <v>168.09815950920199</v>
      </c>
      <c r="G98" s="64"/>
      <c r="H98" s="64"/>
      <c r="I98" s="64">
        <f>VLOOKUP(B98,[7]DSA!$A$2:$G$206,6,FALSE)</f>
        <v>231.49284253578733</v>
      </c>
      <c r="J98" s="64"/>
      <c r="K98" s="64"/>
      <c r="L98" s="234">
        <f>C98*$C$1*VLOOKUP(B98,'3.2 Prices and Deflators'!B96:BL289,58,FALSE)</f>
        <v>0</v>
      </c>
      <c r="M98" s="234">
        <f>I98*$C$1*VLOOKUP(B98,'3.2 Prices and Deflators'!B96:BL289,58,FALSE)</f>
        <v>0</v>
      </c>
      <c r="N98" s="234">
        <f>F98*$C$1*VLOOKUP(B98,'3.2 Prices and Deflators'!B96:BL289,58,FALSE)</f>
        <v>0</v>
      </c>
      <c r="O98" s="234">
        <f>C98*VLOOKUP(B98,'3.2 Prices and Deflators'!B96:BL289,58,FALSE)</f>
        <v>0</v>
      </c>
      <c r="P98" s="234">
        <f>I98*VLOOKUP(B98,'3.2 Prices and Deflators'!B96:BL289,58,FALSE)</f>
        <v>0</v>
      </c>
      <c r="Q98" s="234">
        <f>F98*VLOOKUP(B98,'3.2 Prices and Deflators'!B96:BL289,58,FALSE)</f>
        <v>0</v>
      </c>
      <c r="R98" s="47">
        <f>VLOOKUP(B98,'3.1 Metadata'!$B$4:$P$197,9,FALSE)</f>
        <v>977105</v>
      </c>
    </row>
    <row r="99" spans="1:18" x14ac:dyDescent="0.25">
      <c r="A99" s="46" t="s">
        <v>479</v>
      </c>
      <c r="B99" s="46" t="s">
        <v>715</v>
      </c>
      <c r="C99" s="63">
        <f>VLOOKUP(B99,[7]DSA!$A$2:$G$206,4,FALSE)</f>
        <v>459.70149253731302</v>
      </c>
      <c r="D99" s="69">
        <f>VLOOKUP(B99,[7]DSA!$A$2:$G$206,7,FALSE)</f>
        <v>0.59142857142857153</v>
      </c>
      <c r="E99" s="63"/>
      <c r="F99" s="64">
        <f>VLOOKUP(B99,[7]DSA!$A$2:$G$206,5,FALSE)</f>
        <v>147.26368159204</v>
      </c>
      <c r="G99" s="64"/>
      <c r="H99" s="64"/>
      <c r="I99" s="64">
        <f>VLOOKUP(B99,[7]DSA!$A$2:$G$206,6,FALSE)</f>
        <v>303.52996920161098</v>
      </c>
      <c r="J99" s="64"/>
      <c r="K99" s="64"/>
      <c r="L99" s="234">
        <f>C99*$C$1*VLOOKUP(B99,'3.2 Prices and Deflators'!B97:BL290,58,FALSE)</f>
        <v>178.65184179028066</v>
      </c>
      <c r="M99" s="234">
        <f>I99*$C$1*VLOOKUP(B99,'3.2 Prices and Deflators'!B97:BL290,58,FALSE)</f>
        <v>117.95956488440929</v>
      </c>
      <c r="N99" s="234">
        <f>F99*$C$1*VLOOKUP(B99,'3.2 Prices and Deflators'!B97:BL290,58,FALSE)</f>
        <v>57.230460140609516</v>
      </c>
      <c r="O99" s="234">
        <f>C99*VLOOKUP(B99,'3.2 Prices and Deflators'!B97:BL290,58,FALSE)</f>
        <v>893.25920895140325</v>
      </c>
      <c r="P99" s="234">
        <f>I99*VLOOKUP(B99,'3.2 Prices and Deflators'!B97:BL290,58,FALSE)</f>
        <v>589.79782442204635</v>
      </c>
      <c r="Q99" s="234">
        <f>F99*VLOOKUP(B99,'3.2 Prices and Deflators'!B97:BL290,58,FALSE)</f>
        <v>286.15230070304756</v>
      </c>
      <c r="R99" s="47">
        <f>VLOOKUP(B99,'3.1 Metadata'!$B$4:$P$197,9,FALSE)</f>
        <v>2252342</v>
      </c>
    </row>
    <row r="100" spans="1:18" x14ac:dyDescent="0.25">
      <c r="A100" s="46" t="s">
        <v>480</v>
      </c>
      <c r="B100" s="46" t="s">
        <v>716</v>
      </c>
      <c r="C100" s="63">
        <f>VLOOKUP(B100,[7]DSA!$A$2:$G$206,4,FALSE)</f>
        <v>340.901343151292</v>
      </c>
      <c r="D100" s="69">
        <f>VLOOKUP(B100,[7]DSA!$A$2:$G$206,7,FALSE)</f>
        <v>0.64</v>
      </c>
      <c r="E100" s="63"/>
      <c r="F100" s="64">
        <f>VLOOKUP(B100,[7]DSA!$A$2:$G$206,5,FALSE)</f>
        <v>93.406968023453999</v>
      </c>
      <c r="G100" s="64"/>
      <c r="H100" s="64"/>
      <c r="I100" s="64">
        <f>VLOOKUP(B100,[7]DSA!$A$2:$G$206,6,FALSE)</f>
        <v>157.49642053589702</v>
      </c>
      <c r="J100" s="64"/>
      <c r="K100" s="64"/>
      <c r="L100" s="234">
        <f>C100*$C$1*VLOOKUP(B100,'3.2 Prices and Deflators'!B98:BL291,58,FALSE)</f>
        <v>164.92538811376625</v>
      </c>
      <c r="M100" s="234">
        <f>I100*$C$1*VLOOKUP(B100,'3.2 Prices and Deflators'!B98:BL291,58,FALSE)</f>
        <v>76.195529308560069</v>
      </c>
      <c r="N100" s="234">
        <f>F100*$C$1*VLOOKUP(B100,'3.2 Prices and Deflators'!B98:BL291,58,FALSE)</f>
        <v>45.189556343171951</v>
      </c>
      <c r="O100" s="234">
        <f>C100*VLOOKUP(B100,'3.2 Prices and Deflators'!B98:BL291,58,FALSE)</f>
        <v>824.62694056883117</v>
      </c>
      <c r="P100" s="234">
        <f>I100*VLOOKUP(B100,'3.2 Prices and Deflators'!B98:BL291,58,FALSE)</f>
        <v>380.9776465428003</v>
      </c>
      <c r="Q100" s="234">
        <f>F100*VLOOKUP(B100,'3.2 Prices and Deflators'!B98:BL291,58,FALSE)</f>
        <v>225.94778171585972</v>
      </c>
      <c r="R100" s="47">
        <f>VLOOKUP(B100,'3.1 Metadata'!$B$4:$P$197,9,FALSE)</f>
        <v>930599</v>
      </c>
    </row>
    <row r="101" spans="1:18" x14ac:dyDescent="0.25">
      <c r="A101" s="46" t="s">
        <v>481</v>
      </c>
      <c r="B101" s="46" t="s">
        <v>717</v>
      </c>
      <c r="C101" s="63">
        <f>VLOOKUP(B101,[7]DSA!$A$2:$G$206,4,FALSE)</f>
        <v>230.77445191067699</v>
      </c>
      <c r="D101" s="69">
        <f>VLOOKUP(B101,[7]DSA!$A$2:$G$206,7,FALSE)</f>
        <v>0.63249999999999995</v>
      </c>
      <c r="E101" s="63"/>
      <c r="F101" s="64">
        <f>VLOOKUP(B101,[7]DSA!$A$2:$G$206,5,FALSE)</f>
        <v>88.237290436435202</v>
      </c>
      <c r="G101" s="64"/>
      <c r="H101" s="64"/>
      <c r="I101" s="64">
        <f>VLOOKUP(B101,[7]DSA!$A$2:$G$206,6,FALSE)</f>
        <v>157.34621721182532</v>
      </c>
      <c r="J101" s="64"/>
      <c r="K101" s="64"/>
      <c r="L101" s="234">
        <f>C101*$C$1*VLOOKUP(B101,'3.2 Prices and Deflators'!B99:BL292,58,FALSE)</f>
        <v>19605.584521856403</v>
      </c>
      <c r="M101" s="234">
        <f>I101*$C$1*VLOOKUP(B101,'3.2 Prices and Deflators'!B99:BL292,58,FALSE)</f>
        <v>13367.443992174829</v>
      </c>
      <c r="N101" s="234">
        <f>F101*$C$1*VLOOKUP(B101,'3.2 Prices and Deflators'!B99:BL292,58,FALSE)</f>
        <v>7496.2529054156739</v>
      </c>
      <c r="O101" s="234">
        <f>C101*VLOOKUP(B101,'3.2 Prices and Deflators'!B99:BL292,58,FALSE)</f>
        <v>98027.922609282003</v>
      </c>
      <c r="P101" s="234">
        <f>I101*VLOOKUP(B101,'3.2 Prices and Deflators'!B99:BL292,58,FALSE)</f>
        <v>66837.219960874136</v>
      </c>
      <c r="Q101" s="234">
        <f>F101*VLOOKUP(B101,'3.2 Prices and Deflators'!B99:BL292,58,FALSE)</f>
        <v>37481.264527078361</v>
      </c>
      <c r="R101" s="47">
        <f>VLOOKUP(B101,'3.1 Metadata'!$B$4:$P$197,9,FALSE)</f>
        <v>2244323</v>
      </c>
    </row>
    <row r="102" spans="1:18" x14ac:dyDescent="0.25">
      <c r="A102" s="46" t="s">
        <v>482</v>
      </c>
      <c r="B102" s="46" t="s">
        <v>718</v>
      </c>
      <c r="C102" s="63">
        <f>VLOOKUP(B102,[7]DSA!$A$2:$G$206,4,FALSE)</f>
        <v>334.82142857142901</v>
      </c>
      <c r="D102" s="69">
        <f>VLOOKUP(B102,[7]DSA!$A$2:$G$206,7,FALSE)</f>
        <v>0.65666666666666662</v>
      </c>
      <c r="E102" s="63"/>
      <c r="F102" s="64">
        <f>VLOOKUP(B102,[7]DSA!$A$2:$G$206,5,FALSE)</f>
        <v>176.33928571428601</v>
      </c>
      <c r="G102" s="64"/>
      <c r="H102" s="64"/>
      <c r="I102" s="64">
        <f>VLOOKUP(B102,[7]DSA!$A$2:$G$206,6,FALSE)</f>
        <v>242.55952380952399</v>
      </c>
      <c r="J102" s="64"/>
      <c r="K102" s="64"/>
      <c r="L102" s="234">
        <f>C102*$C$1*VLOOKUP(B102,'3.2 Prices and Deflators'!B100:BL293,58,FALSE)</f>
        <v>137.83255179529124</v>
      </c>
      <c r="M102" s="234">
        <f>I102*$C$1*VLOOKUP(B102,'3.2 Prices and Deflators'!B100:BL293,58,FALSE)</f>
        <v>99.852026411699825</v>
      </c>
      <c r="N102" s="234">
        <f>F102*$C$1*VLOOKUP(B102,'3.2 Prices and Deflators'!B100:BL293,58,FALSE)</f>
        <v>72.591810612186748</v>
      </c>
      <c r="O102" s="234">
        <f>C102*VLOOKUP(B102,'3.2 Prices and Deflators'!B100:BL293,58,FALSE)</f>
        <v>689.16275897645619</v>
      </c>
      <c r="P102" s="234">
        <f>I102*VLOOKUP(B102,'3.2 Prices and Deflators'!B100:BL293,58,FALSE)</f>
        <v>499.2601320584991</v>
      </c>
      <c r="Q102" s="234">
        <f>F102*VLOOKUP(B102,'3.2 Prices and Deflators'!B100:BL293,58,FALSE)</f>
        <v>362.95905306093368</v>
      </c>
      <c r="R102" s="47">
        <f>VLOOKUP(B102,'3.1 Metadata'!$B$4:$P$197,9,FALSE)</f>
        <v>2318143</v>
      </c>
    </row>
    <row r="103" spans="1:18" x14ac:dyDescent="0.25">
      <c r="A103" s="46" t="s">
        <v>483</v>
      </c>
      <c r="B103" s="46" t="s">
        <v>719</v>
      </c>
      <c r="C103" s="63">
        <f>VLOOKUP(B103,[7]DSA!$A$2:$G$206,4,FALSE)</f>
        <v>239.26380368098199</v>
      </c>
      <c r="D103" s="69">
        <f>VLOOKUP(B103,[7]DSA!$A$2:$G$206,7,FALSE)</f>
        <v>0.6</v>
      </c>
      <c r="E103" s="63"/>
      <c r="F103" s="64">
        <f>VLOOKUP(B103,[7]DSA!$A$2:$G$206,5,FALSE)</f>
        <v>160.73619631901801</v>
      </c>
      <c r="G103" s="64"/>
      <c r="H103" s="64"/>
      <c r="I103" s="64">
        <f>VLOOKUP(B103,[7]DSA!$A$2:$G$206,6,FALSE)</f>
        <v>200</v>
      </c>
      <c r="J103" s="64"/>
      <c r="K103" s="64"/>
      <c r="L103" s="234">
        <f>C103*$C$1*VLOOKUP(B103,'3.2 Prices and Deflators'!B101:BL294,58,FALSE)</f>
        <v>0</v>
      </c>
      <c r="M103" s="234">
        <f>I103*$C$1*VLOOKUP(B103,'3.2 Prices and Deflators'!B101:BL294,58,FALSE)</f>
        <v>0</v>
      </c>
      <c r="N103" s="234">
        <f>F103*$C$1*VLOOKUP(B103,'3.2 Prices and Deflators'!B101:BL294,58,FALSE)</f>
        <v>0</v>
      </c>
      <c r="O103" s="234">
        <f>C103*VLOOKUP(B103,'3.2 Prices and Deflators'!B101:BL294,58,FALSE)</f>
        <v>0</v>
      </c>
      <c r="P103" s="234">
        <f>I103*VLOOKUP(B103,'3.2 Prices and Deflators'!B101:BL294,58,FALSE)</f>
        <v>0</v>
      </c>
      <c r="Q103" s="234">
        <f>F103*VLOOKUP(B103,'3.2 Prices and Deflators'!B101:BL294,58,FALSE)</f>
        <v>0</v>
      </c>
      <c r="R103" s="47">
        <f>VLOOKUP(B103,'3.1 Metadata'!$B$4:$P$197,9,FALSE)</f>
        <v>1454102</v>
      </c>
    </row>
    <row r="104" spans="1:18" x14ac:dyDescent="0.25">
      <c r="A104" s="46" t="s">
        <v>484</v>
      </c>
      <c r="B104" s="46" t="s">
        <v>720</v>
      </c>
      <c r="C104" s="63">
        <f>VLOOKUP(B104,[7]DSA!$A$2:$G$206,4,FALSE)</f>
        <v>436.80981595091998</v>
      </c>
      <c r="D104" s="69">
        <f>VLOOKUP(B104,[7]DSA!$A$2:$G$206,7,FALSE)</f>
        <v>0.64</v>
      </c>
      <c r="E104" s="63"/>
      <c r="F104" s="64">
        <f>VLOOKUP(B104,[7]DSA!$A$2:$G$206,5,FALSE)</f>
        <v>436.80981595091998</v>
      </c>
      <c r="G104" s="64"/>
      <c r="H104" s="64"/>
      <c r="I104" s="64">
        <f>VLOOKUP(B104,[7]DSA!$A$2:$G$206,6,FALSE)</f>
        <v>436.80981595091998</v>
      </c>
      <c r="J104" s="64"/>
      <c r="K104" s="64"/>
      <c r="L104" s="234">
        <f>C104*$C$1*VLOOKUP(B104,'3.2 Prices and Deflators'!B102:BL295,58,FALSE)</f>
        <v>90.543487124399917</v>
      </c>
      <c r="M104" s="234">
        <f>I104*$C$1*VLOOKUP(B104,'3.2 Prices and Deflators'!B102:BL295,58,FALSE)</f>
        <v>90.543487124399917</v>
      </c>
      <c r="N104" s="234">
        <f>F104*$C$1*VLOOKUP(B104,'3.2 Prices and Deflators'!B102:BL295,58,FALSE)</f>
        <v>90.543487124399917</v>
      </c>
      <c r="O104" s="234">
        <f>C104*VLOOKUP(B104,'3.2 Prices and Deflators'!B102:BL295,58,FALSE)</f>
        <v>452.71743562199958</v>
      </c>
      <c r="P104" s="234">
        <f>I104*VLOOKUP(B104,'3.2 Prices and Deflators'!B102:BL295,58,FALSE)</f>
        <v>452.71743562199958</v>
      </c>
      <c r="Q104" s="234">
        <f>F104*VLOOKUP(B104,'3.2 Prices and Deflators'!B102:BL295,58,FALSE)</f>
        <v>452.71743562199958</v>
      </c>
      <c r="R104" s="47">
        <f>VLOOKUP(B104,'3.1 Metadata'!$B$4:$P$197,9,FALSE)</f>
        <v>314783</v>
      </c>
    </row>
    <row r="105" spans="1:18" x14ac:dyDescent="0.25">
      <c r="A105" s="46" t="s">
        <v>485</v>
      </c>
      <c r="B105" s="46" t="s">
        <v>721</v>
      </c>
      <c r="C105" s="63">
        <f>VLOOKUP(B105,[7]DSA!$A$2:$G$206,4,FALSE)</f>
        <v>358.05032757515198</v>
      </c>
      <c r="D105" s="69">
        <f>VLOOKUP(B105,[7]DSA!$A$2:$G$206,7,FALSE)</f>
        <v>0.66999999999999982</v>
      </c>
      <c r="E105" s="63"/>
      <c r="F105" s="64">
        <f>VLOOKUP(B105,[7]DSA!$A$2:$G$206,5,FALSE)</f>
        <v>74.934630089420196</v>
      </c>
      <c r="G105" s="64"/>
      <c r="H105" s="64"/>
      <c r="I105" s="64">
        <f>VLOOKUP(B105,[7]DSA!$A$2:$G$206,6,FALSE)</f>
        <v>171.55187787455708</v>
      </c>
      <c r="J105" s="64"/>
      <c r="K105" s="64"/>
      <c r="L105" s="234">
        <f>C105*$C$1*VLOOKUP(B105,'3.2 Prices and Deflators'!B103:BL296,58,FALSE)</f>
        <v>231.00106385984074</v>
      </c>
      <c r="M105" s="234">
        <f>I105*$C$1*VLOOKUP(B105,'3.2 Prices and Deflators'!B103:BL296,58,FALSE)</f>
        <v>110.67903935336692</v>
      </c>
      <c r="N105" s="234">
        <f>F105*$C$1*VLOOKUP(B105,'3.2 Prices and Deflators'!B103:BL296,58,FALSE)</f>
        <v>48.345101058360207</v>
      </c>
      <c r="O105" s="234">
        <f>C105*VLOOKUP(B105,'3.2 Prices and Deflators'!B103:BL296,58,FALSE)</f>
        <v>1155.0053192992036</v>
      </c>
      <c r="P105" s="234">
        <f>I105*VLOOKUP(B105,'3.2 Prices and Deflators'!B103:BL296,58,FALSE)</f>
        <v>553.39519676683449</v>
      </c>
      <c r="Q105" s="234">
        <f>F105*VLOOKUP(B105,'3.2 Prices and Deflators'!B103:BL296,58,FALSE)</f>
        <v>241.725505291801</v>
      </c>
      <c r="R105" s="47">
        <f>VLOOKUP(B105,'3.1 Metadata'!$B$4:$P$197,9,FALSE)</f>
        <v>13864026</v>
      </c>
    </row>
    <row r="106" spans="1:18" x14ac:dyDescent="0.25">
      <c r="A106" s="46" t="s">
        <v>486</v>
      </c>
      <c r="B106" s="46" t="s">
        <v>722</v>
      </c>
      <c r="C106" s="63">
        <f>VLOOKUP(B106,[7]DSA!$A$2:$G$206,4,FALSE)</f>
        <v>235.98435462842201</v>
      </c>
      <c r="D106" s="69">
        <f>VLOOKUP(B106,[7]DSA!$A$2:$G$206,7,FALSE)</f>
        <v>0.66555555555555534</v>
      </c>
      <c r="E106" s="63"/>
      <c r="F106" s="64">
        <f>VLOOKUP(B106,[7]DSA!$A$2:$G$206,5,FALSE)</f>
        <v>132.98565840938701</v>
      </c>
      <c r="G106" s="64"/>
      <c r="H106" s="64"/>
      <c r="I106" s="64">
        <f>VLOOKUP(B106,[7]DSA!$A$2:$G$206,6,FALSE)</f>
        <v>196.8709256844848</v>
      </c>
      <c r="J106" s="64"/>
      <c r="K106" s="64"/>
      <c r="L106" s="234">
        <f>C106*$C$1*VLOOKUP(B106,'3.2 Prices and Deflators'!B104:BL297,58,FALSE)</f>
        <v>127.76340779145336</v>
      </c>
      <c r="M106" s="234">
        <f>I106*$C$1*VLOOKUP(B106,'3.2 Prices and Deflators'!B104:BL297,58,FALSE)</f>
        <v>106.58715235640591</v>
      </c>
      <c r="N106" s="234">
        <f>F106*$C$1*VLOOKUP(B106,'3.2 Prices and Deflators'!B104:BL297,58,FALSE)</f>
        <v>71.999268479161572</v>
      </c>
      <c r="O106" s="234">
        <f>C106*VLOOKUP(B106,'3.2 Prices and Deflators'!B104:BL297,58,FALSE)</f>
        <v>638.81703895726673</v>
      </c>
      <c r="P106" s="234">
        <f>I106*VLOOKUP(B106,'3.2 Prices and Deflators'!B104:BL297,58,FALSE)</f>
        <v>532.93576178202954</v>
      </c>
      <c r="Q106" s="234">
        <f>F106*VLOOKUP(B106,'3.2 Prices and Deflators'!B104:BL297,58,FALSE)</f>
        <v>359.99634239580786</v>
      </c>
      <c r="R106" s="47">
        <f>VLOOKUP(B106,'3.1 Metadata'!$B$4:$P$197,9,FALSE)</f>
        <v>8137770</v>
      </c>
    </row>
    <row r="107" spans="1:18" x14ac:dyDescent="0.25">
      <c r="A107" s="46" t="s">
        <v>487</v>
      </c>
      <c r="B107" s="46" t="s">
        <v>723</v>
      </c>
      <c r="C107" s="63">
        <f>VLOOKUP(B107,[7]DSA!$A$2:$G$206,4,FALSE)</f>
        <v>205.14087988136399</v>
      </c>
      <c r="D107" s="69">
        <f>VLOOKUP(B107,[7]DSA!$A$2:$G$206,7,FALSE)</f>
        <v>0.63000000000000012</v>
      </c>
      <c r="E107" s="63"/>
      <c r="F107" s="64">
        <f>VLOOKUP(B107,[7]DSA!$A$2:$G$206,5,FALSE)</f>
        <v>163.124073158675</v>
      </c>
      <c r="G107" s="64"/>
      <c r="H107" s="64"/>
      <c r="I107" s="64">
        <f>VLOOKUP(B107,[7]DSA!$A$2:$G$206,6,FALSE)</f>
        <v>188.33415719228839</v>
      </c>
      <c r="J107" s="64"/>
      <c r="K107" s="64"/>
      <c r="L107" s="234">
        <f>C107*$C$1*VLOOKUP(B107,'3.2 Prices and Deflators'!B105:BL298,58,FALSE)</f>
        <v>106.3066751510847</v>
      </c>
      <c r="M107" s="234">
        <f>I107*$C$1*VLOOKUP(B107,'3.2 Prices and Deflators'!B105:BL298,58,FALSE)</f>
        <v>97.597212608586204</v>
      </c>
      <c r="N107" s="234">
        <f>F107*$C$1*VLOOKUP(B107,'3.2 Prices and Deflators'!B105:BL298,58,FALSE)</f>
        <v>84.533018794838455</v>
      </c>
      <c r="O107" s="234">
        <f>C107*VLOOKUP(B107,'3.2 Prices and Deflators'!B105:BL298,58,FALSE)</f>
        <v>531.53337575542355</v>
      </c>
      <c r="P107" s="234">
        <f>I107*VLOOKUP(B107,'3.2 Prices and Deflators'!B105:BL298,58,FALSE)</f>
        <v>487.98606304293099</v>
      </c>
      <c r="Q107" s="234">
        <f>F107*VLOOKUP(B107,'3.2 Prices and Deflators'!B105:BL298,58,FALSE)</f>
        <v>422.6650939741923</v>
      </c>
      <c r="R107" s="47">
        <f>VLOOKUP(B107,'3.1 Metadata'!$B$4:$P$197,9,FALSE)</f>
        <v>15885413</v>
      </c>
    </row>
    <row r="108" spans="1:18" x14ac:dyDescent="0.25">
      <c r="A108" s="46" t="s">
        <v>488</v>
      </c>
      <c r="B108" s="46" t="s">
        <v>724</v>
      </c>
      <c r="C108" s="63">
        <f>VLOOKUP(B108,[7]DSA!$A$2:$G$206,4,FALSE)</f>
        <v>580</v>
      </c>
      <c r="D108" s="69">
        <f>VLOOKUP(B108,[7]DSA!$A$2:$G$206,7,FALSE)</f>
        <v>0.66600000000000004</v>
      </c>
      <c r="E108" s="63"/>
      <c r="F108" s="64">
        <f>VLOOKUP(B108,[7]DSA!$A$2:$G$206,5,FALSE)</f>
        <v>101.333333333333</v>
      </c>
      <c r="G108" s="64"/>
      <c r="H108" s="64"/>
      <c r="I108" s="64">
        <f>VLOOKUP(B108,[7]DSA!$A$2:$G$206,6,FALSE)</f>
        <v>317.19999999999982</v>
      </c>
      <c r="J108" s="64"/>
      <c r="K108" s="64"/>
      <c r="L108" s="234">
        <f>C108*$C$1*VLOOKUP(B108,'3.2 Prices and Deflators'!B106:BL299,58,FALSE)</f>
        <v>223.3498498228895</v>
      </c>
      <c r="M108" s="234">
        <f>I108*$C$1*VLOOKUP(B108,'3.2 Prices and Deflators'!B106:BL299,58,FALSE)</f>
        <v>122.14926269624226</v>
      </c>
      <c r="N108" s="234">
        <f>F108*$C$1*VLOOKUP(B108,'3.2 Prices and Deflators'!B106:BL299,58,FALSE)</f>
        <v>39.022042727677118</v>
      </c>
      <c r="O108" s="234">
        <f>C108*VLOOKUP(B108,'3.2 Prices and Deflators'!B106:BL299,58,FALSE)</f>
        <v>1116.7492491144474</v>
      </c>
      <c r="P108" s="234">
        <f>I108*VLOOKUP(B108,'3.2 Prices and Deflators'!B106:BL299,58,FALSE)</f>
        <v>610.74631348121125</v>
      </c>
      <c r="Q108" s="234">
        <f>F108*VLOOKUP(B108,'3.2 Prices and Deflators'!B106:BL299,58,FALSE)</f>
        <v>195.11021363838557</v>
      </c>
      <c r="R108" s="47">
        <f>VLOOKUP(B108,'3.1 Metadata'!$B$4:$P$197,9,FALSE)</f>
        <v>243789</v>
      </c>
    </row>
    <row r="109" spans="1:18" x14ac:dyDescent="0.25">
      <c r="A109" s="46" t="s">
        <v>489</v>
      </c>
      <c r="B109" s="46" t="s">
        <v>725</v>
      </c>
      <c r="C109" s="63">
        <f>VLOOKUP(B109,[7]DSA!$A$2:$G$206,4,FALSE)</f>
        <v>349.79293006760201</v>
      </c>
      <c r="D109" s="69">
        <f>VLOOKUP(B109,[7]DSA!$A$2:$G$206,7,FALSE)</f>
        <v>0.51750000000000007</v>
      </c>
      <c r="E109" s="63"/>
      <c r="F109" s="64">
        <f>VLOOKUP(B109,[7]DSA!$A$2:$G$206,5,FALSE)</f>
        <v>118.967007231548</v>
      </c>
      <c r="G109" s="64"/>
      <c r="H109" s="64"/>
      <c r="I109" s="64">
        <f>VLOOKUP(B109,[7]DSA!$A$2:$G$206,6,FALSE)</f>
        <v>262.15764250788447</v>
      </c>
      <c r="J109" s="64"/>
      <c r="K109" s="64"/>
      <c r="L109" s="234">
        <f>C109*$C$1*VLOOKUP(B109,'3.2 Prices and Deflators'!B107:BL300,58,FALSE)</f>
        <v>192.5865167712341</v>
      </c>
      <c r="M109" s="234">
        <f>I109*$C$1*VLOOKUP(B109,'3.2 Prices and Deflators'!B107:BL300,58,FALSE)</f>
        <v>144.33690013630186</v>
      </c>
      <c r="N109" s="234">
        <f>F109*$C$1*VLOOKUP(B109,'3.2 Prices and Deflators'!B107:BL300,58,FALSE)</f>
        <v>65.500013190644296</v>
      </c>
      <c r="O109" s="234">
        <f>C109*VLOOKUP(B109,'3.2 Prices and Deflators'!B107:BL300,58,FALSE)</f>
        <v>962.9325838561706</v>
      </c>
      <c r="P109" s="234">
        <f>I109*VLOOKUP(B109,'3.2 Prices and Deflators'!B107:BL300,58,FALSE)</f>
        <v>721.68450068150923</v>
      </c>
      <c r="Q109" s="234">
        <f>F109*VLOOKUP(B109,'3.2 Prices and Deflators'!B107:BL300,58,FALSE)</f>
        <v>327.50006595322145</v>
      </c>
      <c r="R109" s="47">
        <f>VLOOKUP(B109,'3.1 Metadata'!$B$4:$P$197,9,FALSE)</f>
        <v>7153726</v>
      </c>
    </row>
    <row r="110" spans="1:18" x14ac:dyDescent="0.25">
      <c r="A110" s="46" t="s">
        <v>490</v>
      </c>
      <c r="B110" s="46" t="s">
        <v>726</v>
      </c>
      <c r="C110" s="63">
        <f>VLOOKUP(B110,[7]DSA!$A$2:$G$206,4,FALSE)</f>
        <v>342.33128834355801</v>
      </c>
      <c r="D110" s="69">
        <f>VLOOKUP(B110,[7]DSA!$A$2:$G$206,7,FALSE)</f>
        <v>0.6</v>
      </c>
      <c r="E110" s="63"/>
      <c r="F110" s="64">
        <f>VLOOKUP(B110,[7]DSA!$A$2:$G$206,5,FALSE)</f>
        <v>342.33128834355801</v>
      </c>
      <c r="G110" s="64"/>
      <c r="H110" s="64"/>
      <c r="I110" s="64">
        <f>VLOOKUP(B110,[7]DSA!$A$2:$G$206,6,FALSE)</f>
        <v>342.33128834355801</v>
      </c>
      <c r="J110" s="64"/>
      <c r="K110" s="64"/>
      <c r="L110" s="234">
        <f>C110*$C$1*VLOOKUP(B110,'3.2 Prices and Deflators'!B108:BL301,58,FALSE)</f>
        <v>0</v>
      </c>
      <c r="M110" s="234">
        <f>I110*$C$1*VLOOKUP(B110,'3.2 Prices and Deflators'!B108:BL301,58,FALSE)</f>
        <v>0</v>
      </c>
      <c r="N110" s="234">
        <f>F110*$C$1*VLOOKUP(B110,'3.2 Prices and Deflators'!B108:BL301,58,FALSE)</f>
        <v>0</v>
      </c>
      <c r="O110" s="234">
        <f>C110*VLOOKUP(B110,'3.2 Prices and Deflators'!B108:BL301,58,FALSE)</f>
        <v>0</v>
      </c>
      <c r="P110" s="234">
        <f>I110*VLOOKUP(B110,'3.2 Prices and Deflators'!B108:BL301,58,FALSE)</f>
        <v>0</v>
      </c>
      <c r="Q110" s="234">
        <f>F110*VLOOKUP(B110,'3.2 Prices and Deflators'!B108:BL301,58,FALSE)</f>
        <v>0</v>
      </c>
      <c r="R110" s="47">
        <f>VLOOKUP(B110,'3.1 Metadata'!$B$4:$P$197,9,FALSE)</f>
        <v>232026</v>
      </c>
    </row>
    <row r="111" spans="1:18" x14ac:dyDescent="0.25">
      <c r="A111" s="46" t="s">
        <v>491</v>
      </c>
      <c r="B111" s="46" t="s">
        <v>727</v>
      </c>
      <c r="C111" s="63">
        <f>VLOOKUP(B111,[7]DSA!$A$2:$G$206,4,FALSE)</f>
        <v>265</v>
      </c>
      <c r="D111" s="69">
        <f>VLOOKUP(B111,[7]DSA!$A$2:$G$206,7,FALSE)</f>
        <v>0.48666666666666664</v>
      </c>
      <c r="E111" s="63"/>
      <c r="F111" s="64">
        <f>VLOOKUP(B111,[7]DSA!$A$2:$G$206,5,FALSE)</f>
        <v>144</v>
      </c>
      <c r="G111" s="64"/>
      <c r="H111" s="64"/>
      <c r="I111" s="64">
        <f>VLOOKUP(B111,[7]DSA!$A$2:$G$206,6,FALSE)</f>
        <v>210</v>
      </c>
      <c r="J111" s="64"/>
      <c r="K111" s="64"/>
      <c r="L111" s="234">
        <f>C111*$C$1*VLOOKUP(B111,'3.2 Prices and Deflators'!B109:BL302,58,FALSE)</f>
        <v>0</v>
      </c>
      <c r="M111" s="234">
        <f>I111*$C$1*VLOOKUP(B111,'3.2 Prices and Deflators'!B109:BL302,58,FALSE)</f>
        <v>0</v>
      </c>
      <c r="N111" s="234">
        <f>F111*$C$1*VLOOKUP(B111,'3.2 Prices and Deflators'!B109:BL302,58,FALSE)</f>
        <v>0</v>
      </c>
      <c r="O111" s="234">
        <f>C111*VLOOKUP(B111,'3.2 Prices and Deflators'!B109:BL302,58,FALSE)</f>
        <v>0</v>
      </c>
      <c r="P111" s="234">
        <f>I111*VLOOKUP(B111,'3.2 Prices and Deflators'!B109:BL302,58,FALSE)</f>
        <v>0</v>
      </c>
      <c r="Q111" s="234">
        <f>F111*VLOOKUP(B111,'3.2 Prices and Deflators'!B109:BL302,58,FALSE)</f>
        <v>0</v>
      </c>
      <c r="R111" s="47" t="e">
        <f>VLOOKUP(B111,'3.1 Metadata'!$B$4:$P$197,9,FALSE)</f>
        <v>#N/A</v>
      </c>
    </row>
    <row r="112" spans="1:18" x14ac:dyDescent="0.25">
      <c r="A112" s="46" t="s">
        <v>492</v>
      </c>
      <c r="B112" s="46" t="s">
        <v>728</v>
      </c>
      <c r="C112" s="63">
        <f>VLOOKUP(B112,[7]DSA!$A$2:$G$206,4,FALSE)</f>
        <v>213.833011848994</v>
      </c>
      <c r="D112" s="69">
        <f>VLOOKUP(B112,[7]DSA!$A$2:$G$206,7,FALSE)</f>
        <v>0.57400000000000007</v>
      </c>
      <c r="E112" s="63"/>
      <c r="F112" s="64">
        <f>VLOOKUP(B112,[7]DSA!$A$2:$G$206,5,FALSE)</f>
        <v>61.449435106089801</v>
      </c>
      <c r="G112" s="64"/>
      <c r="H112" s="64"/>
      <c r="I112" s="64">
        <f>VLOOKUP(B112,[7]DSA!$A$2:$G$206,6,FALSE)</f>
        <v>122.45797740424355</v>
      </c>
      <c r="J112" s="64"/>
      <c r="K112" s="64"/>
      <c r="L112" s="234">
        <f>C112*$C$1*VLOOKUP(B112,'3.2 Prices and Deflators'!B110:BL303,58,FALSE)</f>
        <v>136.64291436216453</v>
      </c>
      <c r="M112" s="234">
        <f>I112*$C$1*VLOOKUP(B112,'3.2 Prices and Deflators'!B110:BL303,58,FALSE)</f>
        <v>78.252720544517985</v>
      </c>
      <c r="N112" s="234">
        <f>F112*$C$1*VLOOKUP(B112,'3.2 Prices and Deflators'!B110:BL303,58,FALSE)</f>
        <v>39.267229256137504</v>
      </c>
      <c r="O112" s="234">
        <f>C112*VLOOKUP(B112,'3.2 Prices and Deflators'!B110:BL303,58,FALSE)</f>
        <v>683.21457181082258</v>
      </c>
      <c r="P112" s="234">
        <f>I112*VLOOKUP(B112,'3.2 Prices and Deflators'!B110:BL303,58,FALSE)</f>
        <v>391.26360272258989</v>
      </c>
      <c r="Q112" s="234">
        <f>F112*VLOOKUP(B112,'3.2 Prices and Deflators'!B110:BL303,58,FALSE)</f>
        <v>196.3361462806875</v>
      </c>
      <c r="R112" s="47">
        <f>VLOOKUP(B112,'3.1 Metadata'!$B$4:$P$197,9,FALSE)</f>
        <v>1228426</v>
      </c>
    </row>
    <row r="113" spans="1:18" x14ac:dyDescent="0.25">
      <c r="A113" s="46" t="s">
        <v>493</v>
      </c>
      <c r="B113" s="46" t="s">
        <v>729</v>
      </c>
      <c r="C113" s="63">
        <f>VLOOKUP(B113,[7]DSA!$A$2:$G$206,4,FALSE)</f>
        <v>257.45537096274899</v>
      </c>
      <c r="D113" s="69">
        <f>VLOOKUP(B113,[7]DSA!$A$2:$G$206,7,FALSE)</f>
        <v>0.75</v>
      </c>
      <c r="E113" s="63"/>
      <c r="F113" s="64">
        <f>VLOOKUP(B113,[7]DSA!$A$2:$G$206,5,FALSE)</f>
        <v>159.16830048498599</v>
      </c>
      <c r="G113" s="64"/>
      <c r="H113" s="64"/>
      <c r="I113" s="64">
        <f>VLOOKUP(B113,[7]DSA!$A$2:$G$206,6,FALSE)</f>
        <v>208.31183572386749</v>
      </c>
      <c r="J113" s="64"/>
      <c r="K113" s="64"/>
      <c r="L113" s="234">
        <f>C113*$C$1*VLOOKUP(B113,'3.2 Prices and Deflators'!B111:BL304,58,FALSE)</f>
        <v>110.60379769981863</v>
      </c>
      <c r="M113" s="234">
        <f>I113*$C$1*VLOOKUP(B113,'3.2 Prices and Deflators'!B111:BL304,58,FALSE)</f>
        <v>89.491549742087685</v>
      </c>
      <c r="N113" s="234">
        <f>F113*$C$1*VLOOKUP(B113,'3.2 Prices and Deflators'!B111:BL304,58,FALSE)</f>
        <v>68.379301784356755</v>
      </c>
      <c r="O113" s="234">
        <f>C113*VLOOKUP(B113,'3.2 Prices and Deflators'!B111:BL304,58,FALSE)</f>
        <v>553.0189884990931</v>
      </c>
      <c r="P113" s="234">
        <f>I113*VLOOKUP(B113,'3.2 Prices and Deflators'!B111:BL304,58,FALSE)</f>
        <v>447.45774871043847</v>
      </c>
      <c r="Q113" s="234">
        <f>F113*VLOOKUP(B113,'3.2 Prices and Deflators'!B111:BL304,58,FALSE)</f>
        <v>341.89650892178378</v>
      </c>
      <c r="R113" s="47">
        <f>VLOOKUP(B113,'3.1 Metadata'!$B$4:$P$197,9,FALSE)</f>
        <v>611613</v>
      </c>
    </row>
    <row r="114" spans="1:18" x14ac:dyDescent="0.25">
      <c r="A114" s="46" t="s">
        <v>494</v>
      </c>
      <c r="B114" s="46" t="s">
        <v>730</v>
      </c>
      <c r="C114" s="63">
        <f>VLOOKUP(B114,[7]DSA!$A$2:$G$206,4,FALSE)</f>
        <v>351.87969924812</v>
      </c>
      <c r="D114" s="69">
        <f>VLOOKUP(B114,[7]DSA!$A$2:$G$206,7,FALSE)</f>
        <v>0.57374999999999998</v>
      </c>
      <c r="E114" s="63"/>
      <c r="F114" s="64">
        <f>VLOOKUP(B114,[7]DSA!$A$2:$G$206,5,FALSE)</f>
        <v>127.81954887217999</v>
      </c>
      <c r="G114" s="64"/>
      <c r="H114" s="64"/>
      <c r="I114" s="64">
        <f>VLOOKUP(B114,[7]DSA!$A$2:$G$206,6,FALSE)</f>
        <v>196.3972431077695</v>
      </c>
      <c r="J114" s="64"/>
      <c r="K114" s="64"/>
      <c r="L114" s="234">
        <f>C114*$C$1*VLOOKUP(B114,'3.2 Prices and Deflators'!B112:BL305,58,FALSE)</f>
        <v>140.48426122785219</v>
      </c>
      <c r="M114" s="234">
        <f>I114*$C$1*VLOOKUP(B114,'3.2 Prices and Deflators'!B112:BL305,58,FALSE)</f>
        <v>78.409529348059706</v>
      </c>
      <c r="N114" s="234">
        <f>F114*$C$1*VLOOKUP(B114,'3.2 Prices and Deflators'!B112:BL305,58,FALSE)</f>
        <v>51.030607710971807</v>
      </c>
      <c r="O114" s="234">
        <f>C114*VLOOKUP(B114,'3.2 Prices and Deflators'!B112:BL305,58,FALSE)</f>
        <v>702.42130613926099</v>
      </c>
      <c r="P114" s="234">
        <f>I114*VLOOKUP(B114,'3.2 Prices and Deflators'!B112:BL305,58,FALSE)</f>
        <v>392.04764674029849</v>
      </c>
      <c r="Q114" s="234">
        <f>F114*VLOOKUP(B114,'3.2 Prices and Deflators'!B112:BL305,58,FALSE)</f>
        <v>255.15303855485905</v>
      </c>
      <c r="R114" s="47">
        <f>VLOOKUP(B114,'3.1 Metadata'!$B$4:$P$197,9,FALSE)</f>
        <v>56596032</v>
      </c>
    </row>
    <row r="115" spans="1:18" x14ac:dyDescent="0.25">
      <c r="A115" s="46" t="s">
        <v>495</v>
      </c>
      <c r="B115" s="46" t="s">
        <v>731</v>
      </c>
      <c r="C115" s="63">
        <f>VLOOKUP(B115,[7]DSA!$A$2:$G$206,4,FALSE)</f>
        <v>262</v>
      </c>
      <c r="D115" s="69">
        <f>VLOOKUP(B115,[7]DSA!$A$2:$G$206,7,FALSE)</f>
        <v>0.58000000000000007</v>
      </c>
      <c r="E115" s="63"/>
      <c r="F115" s="64">
        <f>VLOOKUP(B115,[7]DSA!$A$2:$G$206,5,FALSE)</f>
        <v>223</v>
      </c>
      <c r="G115" s="64"/>
      <c r="H115" s="64"/>
      <c r="I115" s="64">
        <f>VLOOKUP(B115,[7]DSA!$A$2:$G$206,6,FALSE)</f>
        <v>237.75</v>
      </c>
      <c r="J115" s="64"/>
      <c r="K115" s="64"/>
      <c r="L115" s="234">
        <f>C115*$C$1*VLOOKUP(B115,'3.2 Prices and Deflators'!B113:BL306,58,FALSE)</f>
        <v>52.79029303259162</v>
      </c>
      <c r="M115" s="234">
        <f>I115*$C$1*VLOOKUP(B115,'3.2 Prices and Deflators'!B113:BL306,58,FALSE)</f>
        <v>47.904168582055945</v>
      </c>
      <c r="N115" s="234">
        <f>F115*$C$1*VLOOKUP(B115,'3.2 Prices and Deflators'!B113:BL306,58,FALSE)</f>
        <v>44.932195978121875</v>
      </c>
      <c r="O115" s="234">
        <f>C115*VLOOKUP(B115,'3.2 Prices and Deflators'!B113:BL306,58,FALSE)</f>
        <v>263.95146516295807</v>
      </c>
      <c r="P115" s="234">
        <f>I115*VLOOKUP(B115,'3.2 Prices and Deflators'!B113:BL306,58,FALSE)</f>
        <v>239.5208429102797</v>
      </c>
      <c r="Q115" s="234">
        <f>F115*VLOOKUP(B115,'3.2 Prices and Deflators'!B113:BL306,58,FALSE)</f>
        <v>224.66097989060935</v>
      </c>
      <c r="R115" s="47" t="e">
        <f>VLOOKUP(B115,'3.1 Metadata'!$B$4:$P$197,9,FALSE)</f>
        <v>#N/A</v>
      </c>
    </row>
    <row r="116" spans="1:18" x14ac:dyDescent="0.25">
      <c r="A116" s="46" t="s">
        <v>496</v>
      </c>
      <c r="B116" s="46" t="s">
        <v>732</v>
      </c>
      <c r="C116" s="63">
        <f>VLOOKUP(B116,[7]DSA!$A$2:$G$206,4,FALSE)</f>
        <v>370.552147239264</v>
      </c>
      <c r="D116" s="69">
        <f>VLOOKUP(B116,[7]DSA!$A$2:$G$206,7,FALSE)</f>
        <v>0.67</v>
      </c>
      <c r="E116" s="63"/>
      <c r="F116" s="64">
        <f>VLOOKUP(B116,[7]DSA!$A$2:$G$206,5,FALSE)</f>
        <v>370.552147239264</v>
      </c>
      <c r="G116" s="64"/>
      <c r="H116" s="64"/>
      <c r="I116" s="64">
        <f>VLOOKUP(B116,[7]DSA!$A$2:$G$206,6,FALSE)</f>
        <v>370.552147239264</v>
      </c>
      <c r="J116" s="64"/>
      <c r="K116" s="64"/>
      <c r="L116" s="234" t="e">
        <f>C116*$C$1*VLOOKUP(B116,'3.2 Prices and Deflators'!B114:BL307,58,FALSE)</f>
        <v>#REF!</v>
      </c>
      <c r="M116" s="234" t="e">
        <f>I116*$C$1*VLOOKUP(B116,'3.2 Prices and Deflators'!B114:BL307,58,FALSE)</f>
        <v>#REF!</v>
      </c>
      <c r="N116" s="234" t="e">
        <f>F116*$C$1*VLOOKUP(B116,'3.2 Prices and Deflators'!B114:BL307,58,FALSE)</f>
        <v>#REF!</v>
      </c>
      <c r="O116" s="234" t="e">
        <f>C116*VLOOKUP(B116,'3.2 Prices and Deflators'!B114:BL307,58,FALSE)</f>
        <v>#REF!</v>
      </c>
      <c r="P116" s="234" t="e">
        <f>I116*VLOOKUP(B116,'3.2 Prices and Deflators'!B114:BL307,58,FALSE)</f>
        <v>#REF!</v>
      </c>
      <c r="Q116" s="234" t="e">
        <f>F116*VLOOKUP(B116,'3.2 Prices and Deflators'!B114:BL307,58,FALSE)</f>
        <v>#REF!</v>
      </c>
      <c r="R116" s="47" t="e">
        <f>VLOOKUP(B116,'3.1 Metadata'!$B$4:$P$197,9,FALSE)</f>
        <v>#N/A</v>
      </c>
    </row>
    <row r="117" spans="1:18" x14ac:dyDescent="0.25">
      <c r="A117" s="46" t="s">
        <v>497</v>
      </c>
      <c r="B117" s="46" t="s">
        <v>733</v>
      </c>
      <c r="C117" s="63">
        <f>VLOOKUP(B117,[7]DSA!$A$2:$G$206,4,FALSE)</f>
        <v>196.083298170717</v>
      </c>
      <c r="D117" s="69">
        <f>VLOOKUP(B117,[7]DSA!$A$2:$G$206,7,FALSE)</f>
        <v>0.65500000000000003</v>
      </c>
      <c r="E117" s="63"/>
      <c r="F117" s="64">
        <f>VLOOKUP(B117,[7]DSA!$A$2:$G$206,5,FALSE)</f>
        <v>91.836481421727996</v>
      </c>
      <c r="G117" s="64"/>
      <c r="H117" s="64"/>
      <c r="I117" s="64">
        <f>VLOOKUP(B117,[7]DSA!$A$2:$G$206,6,FALSE)</f>
        <v>143.95988979622251</v>
      </c>
      <c r="J117" s="64"/>
      <c r="K117" s="64"/>
      <c r="L117" s="234">
        <f>C117*$C$1*VLOOKUP(B117,'3.2 Prices and Deflators'!B115:BL308,58,FALSE)</f>
        <v>115.86558428615101</v>
      </c>
      <c r="M117" s="234">
        <f>I117*$C$1*VLOOKUP(B117,'3.2 Prices and Deflators'!B115:BL308,58,FALSE)</f>
        <v>85.06587200755385</v>
      </c>
      <c r="N117" s="234">
        <f>F117*$C$1*VLOOKUP(B117,'3.2 Prices and Deflators'!B115:BL308,58,FALSE)</f>
        <v>54.266159728956666</v>
      </c>
      <c r="O117" s="234">
        <f>C117*VLOOKUP(B117,'3.2 Prices and Deflators'!B115:BL308,58,FALSE)</f>
        <v>579.32792143075494</v>
      </c>
      <c r="P117" s="234">
        <f>I117*VLOOKUP(B117,'3.2 Prices and Deflators'!B115:BL308,58,FALSE)</f>
        <v>425.32936003776916</v>
      </c>
      <c r="Q117" s="234">
        <f>F117*VLOOKUP(B117,'3.2 Prices and Deflators'!B115:BL308,58,FALSE)</f>
        <v>271.33079864478333</v>
      </c>
      <c r="R117" s="47">
        <f>VLOOKUP(B117,'3.1 Metadata'!$B$4:$P$197,9,FALSE)</f>
        <v>1350058</v>
      </c>
    </row>
    <row r="118" spans="1:18" x14ac:dyDescent="0.25">
      <c r="A118" s="46" t="s">
        <v>498</v>
      </c>
      <c r="B118" s="46" t="s">
        <v>734</v>
      </c>
      <c r="C118" s="63">
        <f>VLOOKUP(B118,[7]DSA!$A$2:$G$206,4,FALSE)</f>
        <v>323.92638036809802</v>
      </c>
      <c r="D118" s="69">
        <f>VLOOKUP(B118,[7]DSA!$A$2:$G$206,7,FALSE)</f>
        <v>0.67571428571428582</v>
      </c>
      <c r="E118" s="63"/>
      <c r="F118" s="64">
        <f>VLOOKUP(B118,[7]DSA!$A$2:$G$206,5,FALSE)</f>
        <v>111.656441717791</v>
      </c>
      <c r="G118" s="64"/>
      <c r="H118" s="64"/>
      <c r="I118" s="64">
        <f>VLOOKUP(B118,[7]DSA!$A$2:$G$206,6,FALSE)</f>
        <v>204.03155127081513</v>
      </c>
      <c r="J118" s="64"/>
      <c r="K118" s="64"/>
      <c r="L118" s="234">
        <f>C118*$C$1*VLOOKUP(B118,'3.2 Prices and Deflators'!B116:BL309,58,FALSE)</f>
        <v>167.93298023390298</v>
      </c>
      <c r="M118" s="234">
        <f>I118*$C$1*VLOOKUP(B118,'3.2 Prices and Deflators'!B116:BL309,58,FALSE)</f>
        <v>105.77596806940649</v>
      </c>
      <c r="N118" s="234">
        <f>F118*$C$1*VLOOKUP(B118,'3.2 Prices and Deflators'!B116:BL309,58,FALSE)</f>
        <v>57.885989398807261</v>
      </c>
      <c r="O118" s="234">
        <f>C118*VLOOKUP(B118,'3.2 Prices and Deflators'!B116:BL309,58,FALSE)</f>
        <v>839.66490116951468</v>
      </c>
      <c r="P118" s="234">
        <f>I118*VLOOKUP(B118,'3.2 Prices and Deflators'!B116:BL309,58,FALSE)</f>
        <v>528.87984034703231</v>
      </c>
      <c r="Q118" s="234">
        <f>F118*VLOOKUP(B118,'3.2 Prices and Deflators'!B116:BL309,58,FALSE)</f>
        <v>289.4299469940363</v>
      </c>
      <c r="R118" s="47">
        <f>VLOOKUP(B118,'3.1 Metadata'!$B$4:$P$197,9,FALSE)</f>
        <v>295091</v>
      </c>
    </row>
    <row r="119" spans="1:18" x14ac:dyDescent="0.25">
      <c r="A119" s="46" t="s">
        <v>499</v>
      </c>
      <c r="B119" s="46" t="s">
        <v>735</v>
      </c>
      <c r="C119" s="63">
        <f>VLOOKUP(B119,[7]DSA!$A$2:$G$206,4,FALSE)</f>
        <v>493.49484073575599</v>
      </c>
      <c r="D119" s="69">
        <f>VLOOKUP(B119,[7]DSA!$A$2:$G$206,7,FALSE)</f>
        <v>0.59115384615384625</v>
      </c>
      <c r="E119" s="63"/>
      <c r="F119" s="64">
        <f>VLOOKUP(B119,[7]DSA!$A$2:$G$206,5,FALSE)</f>
        <v>163.75056078959199</v>
      </c>
      <c r="G119" s="64"/>
      <c r="H119" s="64"/>
      <c r="I119" s="64">
        <f>VLOOKUP(B119,[7]DSA!$A$2:$G$206,6,FALSE)</f>
        <v>309.34016633882044</v>
      </c>
      <c r="J119" s="64"/>
      <c r="K119" s="64"/>
      <c r="L119" s="234">
        <f>C119*$C$1*VLOOKUP(B119,'3.2 Prices and Deflators'!B117:BL310,58,FALSE)</f>
        <v>239.98601840629055</v>
      </c>
      <c r="M119" s="234">
        <f>I119*$C$1*VLOOKUP(B119,'3.2 Prices and Deflators'!B117:BL310,58,FALSE)</f>
        <v>150.43179527897809</v>
      </c>
      <c r="N119" s="234">
        <f>F119*$C$1*VLOOKUP(B119,'3.2 Prices and Deflators'!B117:BL310,58,FALSE)</f>
        <v>79.631724289360164</v>
      </c>
      <c r="O119" s="234">
        <f>C119*VLOOKUP(B119,'3.2 Prices and Deflators'!B117:BL310,58,FALSE)</f>
        <v>1199.9300920314527</v>
      </c>
      <c r="P119" s="234">
        <f>I119*VLOOKUP(B119,'3.2 Prices and Deflators'!B117:BL310,58,FALSE)</f>
        <v>752.15897639489037</v>
      </c>
      <c r="Q119" s="234">
        <f>F119*VLOOKUP(B119,'3.2 Prices and Deflators'!B117:BL310,58,FALSE)</f>
        <v>398.15862144680079</v>
      </c>
      <c r="R119" s="47">
        <f>VLOOKUP(B119,'3.1 Metadata'!$B$4:$P$197,9,FALSE)</f>
        <v>12102965</v>
      </c>
    </row>
    <row r="120" spans="1:18" x14ac:dyDescent="0.25">
      <c r="A120" s="46" t="s">
        <v>500</v>
      </c>
      <c r="B120" s="46" t="s">
        <v>736</v>
      </c>
      <c r="C120" s="63">
        <f>VLOOKUP(B120,[7]DSA!$A$2:$G$206,4,FALSE)</f>
        <v>302.57801899592903</v>
      </c>
      <c r="D120" s="69">
        <f>VLOOKUP(B120,[7]DSA!$A$2:$G$206,7,FALSE)</f>
        <v>0.50800000000000001</v>
      </c>
      <c r="E120" s="63"/>
      <c r="F120" s="64">
        <f>VLOOKUP(B120,[7]DSA!$A$2:$G$206,5,FALSE)</f>
        <v>172.32021709633699</v>
      </c>
      <c r="G120" s="64"/>
      <c r="H120" s="64"/>
      <c r="I120" s="64">
        <f>VLOOKUP(B120,[7]DSA!$A$2:$G$206,6,FALSE)</f>
        <v>221.16689280868368</v>
      </c>
      <c r="J120" s="64"/>
      <c r="K120" s="64"/>
      <c r="L120" s="234">
        <f>C120*$C$1*VLOOKUP(B120,'3.2 Prices and Deflators'!B118:BL311,58,FALSE)</f>
        <v>159.52109367171875</v>
      </c>
      <c r="M120" s="234">
        <f>I120*$C$1*VLOOKUP(B120,'3.2 Prices and Deflators'!B118:BL311,58,FALSE)</f>
        <v>116.60062003807252</v>
      </c>
      <c r="N120" s="234">
        <f>F120*$C$1*VLOOKUP(B120,'3.2 Prices and Deflators'!B118:BL311,58,FALSE)</f>
        <v>90.848335857885033</v>
      </c>
      <c r="O120" s="234">
        <f>C120*VLOOKUP(B120,'3.2 Prices and Deflators'!B118:BL311,58,FALSE)</f>
        <v>797.60546835859361</v>
      </c>
      <c r="P120" s="234">
        <f>I120*VLOOKUP(B120,'3.2 Prices and Deflators'!B118:BL311,58,FALSE)</f>
        <v>583.00310019036249</v>
      </c>
      <c r="Q120" s="234">
        <f>F120*VLOOKUP(B120,'3.2 Prices and Deflators'!B118:BL311,58,FALSE)</f>
        <v>454.24167928942518</v>
      </c>
      <c r="R120" s="47">
        <f>VLOOKUP(B120,'3.1 Metadata'!$B$4:$P$197,9,FALSE)</f>
        <v>13327042</v>
      </c>
    </row>
    <row r="121" spans="1:18" x14ac:dyDescent="0.25">
      <c r="A121" s="46" t="s">
        <v>501</v>
      </c>
      <c r="B121" s="46" t="s">
        <v>737</v>
      </c>
      <c r="C121" s="63">
        <f>VLOOKUP(B121,[7]DSA!$A$2:$G$206,4,FALSE)</f>
        <v>334.07243163340701</v>
      </c>
      <c r="D121" s="69">
        <f>VLOOKUP(B121,[7]DSA!$A$2:$G$206,7,FALSE)</f>
        <v>0.59718750000000009</v>
      </c>
      <c r="E121" s="63"/>
      <c r="F121" s="64">
        <f>VLOOKUP(B121,[7]DSA!$A$2:$G$206,5,FALSE)</f>
        <v>74.648928307464899</v>
      </c>
      <c r="G121" s="64"/>
      <c r="H121" s="64"/>
      <c r="I121" s="64">
        <f>VLOOKUP(B121,[7]DSA!$A$2:$G$206,6,FALSE)</f>
        <v>150.91463414634143</v>
      </c>
      <c r="J121" s="64"/>
      <c r="K121" s="64"/>
      <c r="L121" s="234">
        <f>C121*$C$1*VLOOKUP(B121,'3.2 Prices and Deflators'!B119:BL312,58,FALSE)</f>
        <v>257.31048003308206</v>
      </c>
      <c r="M121" s="234">
        <f>I121*$C$1*VLOOKUP(B121,'3.2 Prices and Deflators'!B119:BL312,58,FALSE)</f>
        <v>116.23801690653752</v>
      </c>
      <c r="N121" s="234">
        <f>F121*$C$1*VLOOKUP(B121,'3.2 Prices and Deflators'!B119:BL312,58,FALSE)</f>
        <v>57.496368325976341</v>
      </c>
      <c r="O121" s="234">
        <f>C121*VLOOKUP(B121,'3.2 Prices and Deflators'!B119:BL312,58,FALSE)</f>
        <v>1286.5524001654103</v>
      </c>
      <c r="P121" s="234">
        <f>I121*VLOOKUP(B121,'3.2 Prices and Deflators'!B119:BL312,58,FALSE)</f>
        <v>581.19008453268759</v>
      </c>
      <c r="Q121" s="234">
        <f>F121*VLOOKUP(B121,'3.2 Prices and Deflators'!B119:BL312,58,FALSE)</f>
        <v>287.48184162988173</v>
      </c>
      <c r="R121" s="47">
        <f>VLOOKUP(B121,'3.1 Metadata'!$B$4:$P$197,9,FALSE)</f>
        <v>23819742</v>
      </c>
    </row>
    <row r="122" spans="1:18" x14ac:dyDescent="0.25">
      <c r="A122" s="46" t="s">
        <v>502</v>
      </c>
      <c r="B122" s="46" t="s">
        <v>738</v>
      </c>
      <c r="C122" s="63">
        <f>VLOOKUP(B122,[7]DSA!$A$2:$G$206,4,FALSE)</f>
        <v>300.67498465943999</v>
      </c>
      <c r="D122" s="69">
        <f>VLOOKUP(B122,[7]DSA!$A$2:$G$206,7,FALSE)</f>
        <v>0.66679999999999995</v>
      </c>
      <c r="E122" s="63"/>
      <c r="F122" s="64">
        <f>VLOOKUP(B122,[7]DSA!$A$2:$G$206,5,FALSE)</f>
        <v>77.043703552192</v>
      </c>
      <c r="G122" s="64"/>
      <c r="H122" s="64"/>
      <c r="I122" s="64">
        <f>VLOOKUP(B122,[7]DSA!$A$2:$G$206,6,FALSE)</f>
        <v>154.03286288947973</v>
      </c>
      <c r="J122" s="64"/>
      <c r="K122" s="64"/>
      <c r="L122" s="234">
        <f>C122*$C$1*VLOOKUP(B122,'3.2 Prices and Deflators'!B120:BL313,58,FALSE)</f>
        <v>122.77177130455222</v>
      </c>
      <c r="M122" s="234">
        <f>I122*$C$1*VLOOKUP(B122,'3.2 Prices and Deflators'!B120:BL313,58,FALSE)</f>
        <v>62.894781344953273</v>
      </c>
      <c r="N122" s="234">
        <f>F122*$C$1*VLOOKUP(B122,'3.2 Prices and Deflators'!B120:BL313,58,FALSE)</f>
        <v>31.45852643404622</v>
      </c>
      <c r="O122" s="234">
        <f>C122*VLOOKUP(B122,'3.2 Prices and Deflators'!B120:BL313,58,FALSE)</f>
        <v>613.85885652276113</v>
      </c>
      <c r="P122" s="234">
        <f>I122*VLOOKUP(B122,'3.2 Prices and Deflators'!B120:BL313,58,FALSE)</f>
        <v>314.47390672476632</v>
      </c>
      <c r="Q122" s="234">
        <f>F122*VLOOKUP(B122,'3.2 Prices and Deflators'!B120:BL313,58,FALSE)</f>
        <v>157.29263217023109</v>
      </c>
      <c r="R122" s="47">
        <f>VLOOKUP(B122,'3.1 Metadata'!$B$4:$P$197,9,FALSE)</f>
        <v>926691</v>
      </c>
    </row>
    <row r="123" spans="1:18" x14ac:dyDescent="0.25">
      <c r="A123" s="46" t="s">
        <v>503</v>
      </c>
      <c r="B123" s="46" t="s">
        <v>739</v>
      </c>
      <c r="C123" s="63">
        <f>VLOOKUP(B123,[7]DSA!$A$2:$G$206,4,FALSE)</f>
        <v>213.252094440213</v>
      </c>
      <c r="D123" s="69">
        <f>VLOOKUP(B123,[7]DSA!$A$2:$G$206,7,FALSE)</f>
        <v>0.57999999999999996</v>
      </c>
      <c r="E123" s="63"/>
      <c r="F123" s="64">
        <f>VLOOKUP(B123,[7]DSA!$A$2:$G$206,5,FALSE)</f>
        <v>213.252094440213</v>
      </c>
      <c r="G123" s="64"/>
      <c r="H123" s="64"/>
      <c r="I123" s="64">
        <f>VLOOKUP(B123,[7]DSA!$A$2:$G$206,6,FALSE)</f>
        <v>213.252094440213</v>
      </c>
      <c r="J123" s="64"/>
      <c r="K123" s="64"/>
      <c r="L123" s="234">
        <f>C123*$C$1*VLOOKUP(B123,'3.2 Prices and Deflators'!B121:BL314,58,FALSE)</f>
        <v>56.092397714562267</v>
      </c>
      <c r="M123" s="234">
        <f>I123*$C$1*VLOOKUP(B123,'3.2 Prices and Deflators'!B121:BL314,58,FALSE)</f>
        <v>56.092397714562267</v>
      </c>
      <c r="N123" s="234">
        <f>F123*$C$1*VLOOKUP(B123,'3.2 Prices and Deflators'!B121:BL314,58,FALSE)</f>
        <v>56.092397714562267</v>
      </c>
      <c r="O123" s="234">
        <f>C123*VLOOKUP(B123,'3.2 Prices and Deflators'!B121:BL314,58,FALSE)</f>
        <v>280.46198857281132</v>
      </c>
      <c r="P123" s="234">
        <f>I123*VLOOKUP(B123,'3.2 Prices and Deflators'!B121:BL314,58,FALSE)</f>
        <v>280.46198857281132</v>
      </c>
      <c r="Q123" s="234">
        <f>F123*VLOOKUP(B123,'3.2 Prices and Deflators'!B121:BL314,58,FALSE)</f>
        <v>280.46198857281132</v>
      </c>
      <c r="R123" s="47" t="e">
        <f>VLOOKUP(B123,'3.1 Metadata'!$B$4:$P$197,9,FALSE)</f>
        <v>#N/A</v>
      </c>
    </row>
    <row r="124" spans="1:18" x14ac:dyDescent="0.25">
      <c r="A124" s="46" t="s">
        <v>504</v>
      </c>
      <c r="B124" s="46" t="s">
        <v>740</v>
      </c>
      <c r="C124" s="63">
        <f>VLOOKUP(B124,[7]DSA!$A$2:$G$206,4,FALSE)</f>
        <v>337.174562526675</v>
      </c>
      <c r="D124" s="69">
        <f>VLOOKUP(B124,[7]DSA!$A$2:$G$206,7,FALSE)</f>
        <v>0.59666666666666668</v>
      </c>
      <c r="E124" s="63"/>
      <c r="F124" s="64">
        <f>VLOOKUP(B124,[7]DSA!$A$2:$G$206,5,FALSE)</f>
        <v>44.985061886470298</v>
      </c>
      <c r="G124" s="64"/>
      <c r="H124" s="64"/>
      <c r="I124" s="64">
        <f>VLOOKUP(B124,[7]DSA!$A$2:$G$206,6,FALSE)</f>
        <v>119.06862047707116</v>
      </c>
      <c r="J124" s="64"/>
      <c r="K124" s="64"/>
      <c r="L124" s="234">
        <f>C124*$C$1*VLOOKUP(B124,'3.2 Prices and Deflators'!B122:BL315,58,FALSE)</f>
        <v>231.9424269004187</v>
      </c>
      <c r="M124" s="234">
        <f>I124*$C$1*VLOOKUP(B124,'3.2 Prices and Deflators'!B122:BL315,58,FALSE)</f>
        <v>81.907320036789244</v>
      </c>
      <c r="N124" s="234">
        <f>F124*$C$1*VLOOKUP(B124,'3.2 Prices and Deflators'!B122:BL315,58,FALSE)</f>
        <v>30.945230120638133</v>
      </c>
      <c r="O124" s="234">
        <f>C124*VLOOKUP(B124,'3.2 Prices and Deflators'!B122:BL315,58,FALSE)</f>
        <v>1159.7121345020935</v>
      </c>
      <c r="P124" s="234">
        <f>I124*VLOOKUP(B124,'3.2 Prices and Deflators'!B122:BL315,58,FALSE)</f>
        <v>409.53660018394618</v>
      </c>
      <c r="Q124" s="234">
        <f>F124*VLOOKUP(B124,'3.2 Prices and Deflators'!B122:BL315,58,FALSE)</f>
        <v>154.72615060319066</v>
      </c>
      <c r="R124" s="47">
        <f>VLOOKUP(B124,'3.1 Metadata'!$B$4:$P$197,9,FALSE)</f>
        <v>16798879</v>
      </c>
    </row>
    <row r="125" spans="1:18" x14ac:dyDescent="0.25">
      <c r="A125" s="46" t="s">
        <v>505</v>
      </c>
      <c r="B125" s="46" t="s">
        <v>741</v>
      </c>
      <c r="C125" s="63">
        <f>VLOOKUP(B125,[7]DSA!$A$2:$G$206,4,FALSE)</f>
        <v>331.28834355828201</v>
      </c>
      <c r="D125" s="69">
        <f>VLOOKUP(B125,[7]DSA!$A$2:$G$206,7,FALSE)</f>
        <v>0.56999999999999995</v>
      </c>
      <c r="E125" s="63"/>
      <c r="F125" s="64">
        <f>VLOOKUP(B125,[7]DSA!$A$2:$G$206,5,FALSE)</f>
        <v>331.28834355828201</v>
      </c>
      <c r="G125" s="64"/>
      <c r="H125" s="64"/>
      <c r="I125" s="64">
        <f>VLOOKUP(B125,[7]DSA!$A$2:$G$206,6,FALSE)</f>
        <v>331.28834355828201</v>
      </c>
      <c r="J125" s="64"/>
      <c r="K125" s="64"/>
      <c r="L125" s="234">
        <f>C125*$C$1*VLOOKUP(B125,'3.2 Prices and Deflators'!B123:BL316,58,FALSE)</f>
        <v>74.500105452061092</v>
      </c>
      <c r="M125" s="234">
        <f>I125*$C$1*VLOOKUP(B125,'3.2 Prices and Deflators'!B123:BL316,58,FALSE)</f>
        <v>74.500105452061092</v>
      </c>
      <c r="N125" s="234">
        <f>F125*$C$1*VLOOKUP(B125,'3.2 Prices and Deflators'!B123:BL316,58,FALSE)</f>
        <v>74.500105452061092</v>
      </c>
      <c r="O125" s="234">
        <f>C125*VLOOKUP(B125,'3.2 Prices and Deflators'!B123:BL316,58,FALSE)</f>
        <v>372.50052726030543</v>
      </c>
      <c r="P125" s="234">
        <f>I125*VLOOKUP(B125,'3.2 Prices and Deflators'!B123:BL316,58,FALSE)</f>
        <v>372.50052726030543</v>
      </c>
      <c r="Q125" s="234">
        <f>F125*VLOOKUP(B125,'3.2 Prices and Deflators'!B123:BL316,58,FALSE)</f>
        <v>372.50052726030543</v>
      </c>
      <c r="R125" s="47">
        <f>VLOOKUP(B125,'3.1 Metadata'!$B$4:$P$197,9,FALSE)</f>
        <v>9316341</v>
      </c>
    </row>
    <row r="126" spans="1:18" x14ac:dyDescent="0.25">
      <c r="A126" s="46" t="s">
        <v>506</v>
      </c>
      <c r="B126" s="46" t="s">
        <v>742</v>
      </c>
      <c r="C126" s="63">
        <f>VLOOKUP(B126,[7]DSA!$A$2:$G$206,4,FALSE)</f>
        <v>323.06590257879702</v>
      </c>
      <c r="D126" s="69">
        <f>VLOOKUP(B126,[7]DSA!$A$2:$G$206,7,FALSE)</f>
        <v>0.55500000000000005</v>
      </c>
      <c r="E126" s="63"/>
      <c r="F126" s="64">
        <f>VLOOKUP(B126,[7]DSA!$A$2:$G$206,5,FALSE)</f>
        <v>287.24928366762202</v>
      </c>
      <c r="G126" s="64"/>
      <c r="H126" s="64"/>
      <c r="I126" s="64">
        <f>VLOOKUP(B126,[7]DSA!$A$2:$G$206,6,FALSE)</f>
        <v>305.15759312320949</v>
      </c>
      <c r="J126" s="64"/>
      <c r="K126" s="64"/>
      <c r="L126" s="234">
        <f>C126*$C$1*VLOOKUP(B126,'3.2 Prices and Deflators'!B124:BL317,58,FALSE)</f>
        <v>68.667329507714157</v>
      </c>
      <c r="M126" s="234">
        <f>I126*$C$1*VLOOKUP(B126,'3.2 Prices and Deflators'!B124:BL317,58,FALSE)</f>
        <v>64.860936519481641</v>
      </c>
      <c r="N126" s="234">
        <f>F126*$C$1*VLOOKUP(B126,'3.2 Prices and Deflators'!B124:BL317,58,FALSE)</f>
        <v>61.054543531249138</v>
      </c>
      <c r="O126" s="234">
        <f>C126*VLOOKUP(B126,'3.2 Prices and Deflators'!B124:BL317,58,FALSE)</f>
        <v>343.33664753857079</v>
      </c>
      <c r="P126" s="234">
        <f>I126*VLOOKUP(B126,'3.2 Prices and Deflators'!B124:BL317,58,FALSE)</f>
        <v>324.3046825974082</v>
      </c>
      <c r="Q126" s="234">
        <f>F126*VLOOKUP(B126,'3.2 Prices and Deflators'!B124:BL317,58,FALSE)</f>
        <v>305.27271765624567</v>
      </c>
      <c r="R126" s="47">
        <f>VLOOKUP(B126,'3.1 Metadata'!$B$4:$P$197,9,FALSE)</f>
        <v>2714184</v>
      </c>
    </row>
    <row r="127" spans="1:18" x14ac:dyDescent="0.25">
      <c r="A127" s="46" t="s">
        <v>507</v>
      </c>
      <c r="B127" s="46" t="s">
        <v>743</v>
      </c>
      <c r="C127" s="63">
        <f>VLOOKUP(B127,[7]DSA!$A$2:$G$206,4,FALSE)</f>
        <v>178.08771828713</v>
      </c>
      <c r="D127" s="69">
        <f>VLOOKUP(B127,[7]DSA!$A$2:$G$206,7,FALSE)</f>
        <v>0.61</v>
      </c>
      <c r="E127" s="63"/>
      <c r="F127" s="64">
        <f>VLOOKUP(B127,[7]DSA!$A$2:$G$206,5,FALSE)</f>
        <v>89.0438591435652</v>
      </c>
      <c r="G127" s="64"/>
      <c r="H127" s="64"/>
      <c r="I127" s="64">
        <f>VLOOKUP(B127,[7]DSA!$A$2:$G$206,6,FALSE)</f>
        <v>145.71686550246841</v>
      </c>
      <c r="J127" s="64"/>
      <c r="K127" s="64"/>
      <c r="L127" s="234">
        <f>C127*$C$1*VLOOKUP(B127,'3.2 Prices and Deflators'!B125:BL318,58,FALSE)</f>
        <v>105.04327834478813</v>
      </c>
      <c r="M127" s="234">
        <f>I127*$C$1*VLOOKUP(B127,'3.2 Prices and Deflators'!B125:BL318,58,FALSE)</f>
        <v>85.949651159139009</v>
      </c>
      <c r="N127" s="234">
        <f>F127*$C$1*VLOOKUP(B127,'3.2 Prices and Deflators'!B125:BL318,58,FALSE)</f>
        <v>52.521639172394188</v>
      </c>
      <c r="O127" s="234">
        <f>C127*VLOOKUP(B127,'3.2 Prices and Deflators'!B125:BL318,58,FALSE)</f>
        <v>525.21639172394066</v>
      </c>
      <c r="P127" s="234">
        <f>I127*VLOOKUP(B127,'3.2 Prices and Deflators'!B125:BL318,58,FALSE)</f>
        <v>429.748255795695</v>
      </c>
      <c r="Q127" s="234">
        <f>F127*VLOOKUP(B127,'3.2 Prices and Deflators'!B125:BL318,58,FALSE)</f>
        <v>262.6081958619709</v>
      </c>
      <c r="R127" s="47">
        <f>VLOOKUP(B127,'3.1 Metadata'!$B$4:$P$197,9,FALSE)</f>
        <v>2981826</v>
      </c>
    </row>
    <row r="128" spans="1:18" x14ac:dyDescent="0.25">
      <c r="A128" s="46" t="s">
        <v>508</v>
      </c>
      <c r="B128" s="46" t="s">
        <v>744</v>
      </c>
      <c r="C128" s="63">
        <f>VLOOKUP(B128,[7]DSA!$A$2:$G$206,4,FALSE)</f>
        <v>346.05182921126402</v>
      </c>
      <c r="D128" s="69">
        <f>VLOOKUP(B128,[7]DSA!$A$2:$G$206,7,FALSE)</f>
        <v>0.5971428571428572</v>
      </c>
      <c r="E128" s="63"/>
      <c r="F128" s="64">
        <f>VLOOKUP(B128,[7]DSA!$A$2:$G$206,5,FALSE)</f>
        <v>74.822017126759704</v>
      </c>
      <c r="G128" s="64"/>
      <c r="H128" s="64"/>
      <c r="I128" s="64">
        <f>VLOOKUP(B128,[7]DSA!$A$2:$G$206,6,FALSE)</f>
        <v>174.10816163907245</v>
      </c>
      <c r="J128" s="64"/>
      <c r="K128" s="64"/>
      <c r="L128" s="234">
        <f>C128*$C$1*VLOOKUP(B128,'3.2 Prices and Deflators'!B126:BL319,58,FALSE)</f>
        <v>159.39934393815636</v>
      </c>
      <c r="M128" s="234">
        <f>I128*$C$1*VLOOKUP(B128,'3.2 Prices and Deflators'!B126:BL319,58,FALSE)</f>
        <v>80.198179569811316</v>
      </c>
      <c r="N128" s="234">
        <f>F128*$C$1*VLOOKUP(B128,'3.2 Prices and Deflators'!B126:BL319,58,FALSE)</f>
        <v>34.464723013655387</v>
      </c>
      <c r="O128" s="234">
        <f>C128*VLOOKUP(B128,'3.2 Prices and Deflators'!B126:BL319,58,FALSE)</f>
        <v>796.99671969078167</v>
      </c>
      <c r="P128" s="234">
        <f>I128*VLOOKUP(B128,'3.2 Prices and Deflators'!B126:BL319,58,FALSE)</f>
        <v>400.99089784905652</v>
      </c>
      <c r="Q128" s="234">
        <f>F128*VLOOKUP(B128,'3.2 Prices and Deflators'!B126:BL319,58,FALSE)</f>
        <v>172.32361506827692</v>
      </c>
      <c r="R128" s="47">
        <f>VLOOKUP(B128,'3.1 Metadata'!$B$4:$P$197,9,FALSE)</f>
        <v>8592740</v>
      </c>
    </row>
    <row r="129" spans="1:18" x14ac:dyDescent="0.25">
      <c r="A129" s="46" t="s">
        <v>509</v>
      </c>
      <c r="B129" s="46" t="s">
        <v>745</v>
      </c>
      <c r="C129" s="63">
        <f>VLOOKUP(B129,[7]DSA!$A$2:$G$206,4,FALSE)</f>
        <v>356.76061362825499</v>
      </c>
      <c r="D129" s="69">
        <f>VLOOKUP(B129,[7]DSA!$A$2:$G$206,7,FALSE)</f>
        <v>0.59285714285714286</v>
      </c>
      <c r="E129" s="63"/>
      <c r="F129" s="64">
        <f>VLOOKUP(B129,[7]DSA!$A$2:$G$206,5,FALSE)</f>
        <v>97.089852708832396</v>
      </c>
      <c r="G129" s="64"/>
      <c r="H129" s="64"/>
      <c r="I129" s="64">
        <f>VLOOKUP(B129,[7]DSA!$A$2:$G$206,6,FALSE)</f>
        <v>205.28296941323794</v>
      </c>
      <c r="J129" s="64"/>
      <c r="K129" s="64"/>
      <c r="L129" s="234">
        <f>C129*$C$1*VLOOKUP(B129,'3.2 Prices and Deflators'!B127:BL320,58,FALSE)</f>
        <v>161.749881877804</v>
      </c>
      <c r="M129" s="234">
        <f>I129*$C$1*VLOOKUP(B129,'3.2 Prices and Deflators'!B127:BL320,58,FALSE)</f>
        <v>93.072202439687516</v>
      </c>
      <c r="N129" s="234">
        <f>F129*$C$1*VLOOKUP(B129,'3.2 Prices and Deflators'!B127:BL320,58,FALSE)</f>
        <v>44.019074996745296</v>
      </c>
      <c r="O129" s="234">
        <f>C129*VLOOKUP(B129,'3.2 Prices and Deflators'!B127:BL320,58,FALSE)</f>
        <v>808.74940938902</v>
      </c>
      <c r="P129" s="234">
        <f>I129*VLOOKUP(B129,'3.2 Prices and Deflators'!B127:BL320,58,FALSE)</f>
        <v>465.36101219843755</v>
      </c>
      <c r="Q129" s="234">
        <f>F129*VLOOKUP(B129,'3.2 Prices and Deflators'!B127:BL320,58,FALSE)</f>
        <v>220.09537498372649</v>
      </c>
      <c r="R129" s="47">
        <f>VLOOKUP(B129,'3.1 Metadata'!$B$4:$P$197,9,FALSE)</f>
        <v>62151629</v>
      </c>
    </row>
    <row r="130" spans="1:18" x14ac:dyDescent="0.25">
      <c r="A130" s="46" t="s">
        <v>510</v>
      </c>
      <c r="B130" s="46" t="s">
        <v>746</v>
      </c>
      <c r="C130" s="63">
        <f>VLOOKUP(B130,[7]DSA!$A$2:$G$206,4,FALSE)</f>
        <v>308.739255014327</v>
      </c>
      <c r="D130" s="69">
        <f>VLOOKUP(B130,[7]DSA!$A$2:$G$206,7,FALSE)</f>
        <v>0.55000000000000004</v>
      </c>
      <c r="E130" s="63"/>
      <c r="F130" s="64">
        <f>VLOOKUP(B130,[7]DSA!$A$2:$G$206,5,FALSE)</f>
        <v>270.77363896848101</v>
      </c>
      <c r="G130" s="64"/>
      <c r="H130" s="64"/>
      <c r="I130" s="64">
        <f>VLOOKUP(B130,[7]DSA!$A$2:$G$206,6,FALSE)</f>
        <v>289.756446991404</v>
      </c>
      <c r="J130" s="64"/>
      <c r="K130" s="64"/>
      <c r="L130" s="234" t="e">
        <f>C130*$C$1*VLOOKUP(B130,'3.2 Prices and Deflators'!B128:BL321,58,FALSE)</f>
        <v>#N/A</v>
      </c>
      <c r="M130" s="234" t="e">
        <f>I130*$C$1*VLOOKUP(B130,'3.2 Prices and Deflators'!B128:BL321,58,FALSE)</f>
        <v>#N/A</v>
      </c>
      <c r="N130" s="234" t="e">
        <f>F130*$C$1*VLOOKUP(B130,'3.2 Prices and Deflators'!B128:BL321,58,FALSE)</f>
        <v>#N/A</v>
      </c>
      <c r="O130" s="234" t="e">
        <f>C130*VLOOKUP(B130,'3.2 Prices and Deflators'!B128:BL321,58,FALSE)</f>
        <v>#N/A</v>
      </c>
      <c r="P130" s="234" t="e">
        <f>I130*VLOOKUP(B130,'3.2 Prices and Deflators'!B128:BL321,58,FALSE)</f>
        <v>#N/A</v>
      </c>
      <c r="Q130" s="234" t="e">
        <f>F130*VLOOKUP(B130,'3.2 Prices and Deflators'!B128:BL321,58,FALSE)</f>
        <v>#N/A</v>
      </c>
      <c r="R130" s="47" t="e">
        <f>VLOOKUP(B130,'3.1 Metadata'!$B$4:$P$197,9,FALSE)</f>
        <v>#N/A</v>
      </c>
    </row>
    <row r="131" spans="1:18" x14ac:dyDescent="0.25">
      <c r="A131" s="46" t="s">
        <v>511</v>
      </c>
      <c r="B131" s="46" t="s">
        <v>747</v>
      </c>
      <c r="C131" s="63">
        <f>VLOOKUP(B131,[7]DSA!$A$2:$G$206,4,FALSE)</f>
        <v>365.669034587167</v>
      </c>
      <c r="D131" s="69">
        <f>VLOOKUP(B131,[7]DSA!$A$2:$G$206,7,FALSE)</f>
        <v>0.42</v>
      </c>
      <c r="E131" s="63"/>
      <c r="F131" s="64">
        <f>VLOOKUP(B131,[7]DSA!$A$2:$G$206,5,FALSE)</f>
        <v>365.669034587167</v>
      </c>
      <c r="G131" s="64"/>
      <c r="H131" s="64"/>
      <c r="I131" s="64">
        <f>VLOOKUP(B131,[7]DSA!$A$2:$G$206,6,FALSE)</f>
        <v>365.669034587167</v>
      </c>
      <c r="J131" s="64"/>
      <c r="K131" s="64"/>
      <c r="L131" s="234">
        <f>C131*$C$1*VLOOKUP(B131,'3.2 Prices and Deflators'!B129:BL322,58,FALSE)</f>
        <v>64.517870538443717</v>
      </c>
      <c r="M131" s="234">
        <f>I131*$C$1*VLOOKUP(B131,'3.2 Prices and Deflators'!B129:BL322,58,FALSE)</f>
        <v>64.517870538443717</v>
      </c>
      <c r="N131" s="234">
        <f>F131*$C$1*VLOOKUP(B131,'3.2 Prices and Deflators'!B129:BL322,58,FALSE)</f>
        <v>64.517870538443717</v>
      </c>
      <c r="O131" s="234">
        <f>C131*VLOOKUP(B131,'3.2 Prices and Deflators'!B129:BL322,58,FALSE)</f>
        <v>322.58935269221854</v>
      </c>
      <c r="P131" s="234">
        <f>I131*VLOOKUP(B131,'3.2 Prices and Deflators'!B129:BL322,58,FALSE)</f>
        <v>322.58935269221854</v>
      </c>
      <c r="Q131" s="234">
        <f>F131*VLOOKUP(B131,'3.2 Prices and Deflators'!B129:BL322,58,FALSE)</f>
        <v>322.58935269221854</v>
      </c>
      <c r="R131" s="47">
        <f>VLOOKUP(B131,'3.1 Metadata'!$B$4:$P$197,9,FALSE)</f>
        <v>2851028</v>
      </c>
    </row>
    <row r="132" spans="1:18" x14ac:dyDescent="0.25">
      <c r="A132" s="46" t="s">
        <v>512</v>
      </c>
      <c r="B132" s="46" t="s">
        <v>748</v>
      </c>
      <c r="C132" s="63">
        <f>VLOOKUP(B132,[7]DSA!$A$2:$G$206,4,FALSE)</f>
        <v>270.83333333333297</v>
      </c>
      <c r="D132" s="69">
        <f>VLOOKUP(B132,[7]DSA!$A$2:$G$206,7,FALSE)</f>
        <v>0.56499999999999995</v>
      </c>
      <c r="E132" s="63"/>
      <c r="F132" s="64">
        <f>VLOOKUP(B132,[7]DSA!$A$2:$G$206,5,FALSE)</f>
        <v>216.145833333333</v>
      </c>
      <c r="G132" s="64"/>
      <c r="H132" s="64"/>
      <c r="I132" s="64">
        <f>VLOOKUP(B132,[7]DSA!$A$2:$G$206,6,FALSE)</f>
        <v>243.48958333333297</v>
      </c>
      <c r="J132" s="64"/>
      <c r="K132" s="64"/>
      <c r="L132" s="234">
        <f>C132*$C$1*VLOOKUP(B132,'3.2 Prices and Deflators'!B130:BL323,58,FALSE)</f>
        <v>99.782098427883511</v>
      </c>
      <c r="M132" s="234">
        <f>I132*$C$1*VLOOKUP(B132,'3.2 Prices and Deflators'!B130:BL323,58,FALSE)</f>
        <v>89.707944259683728</v>
      </c>
      <c r="N132" s="234">
        <f>F132*$C$1*VLOOKUP(B132,'3.2 Prices and Deflators'!B130:BL323,58,FALSE)</f>
        <v>79.633790091483931</v>
      </c>
      <c r="O132" s="234">
        <f>C132*VLOOKUP(B132,'3.2 Prices and Deflators'!B130:BL323,58,FALSE)</f>
        <v>498.9104921394175</v>
      </c>
      <c r="P132" s="234">
        <f>I132*VLOOKUP(B132,'3.2 Prices and Deflators'!B130:BL323,58,FALSE)</f>
        <v>448.53972129841856</v>
      </c>
      <c r="Q132" s="234">
        <f>F132*VLOOKUP(B132,'3.2 Prices and Deflators'!B130:BL323,58,FALSE)</f>
        <v>398.16895045741967</v>
      </c>
      <c r="R132" s="47">
        <f>VLOOKUP(B132,'3.1 Metadata'!$B$4:$P$197,9,FALSE)</f>
        <v>2748964</v>
      </c>
    </row>
    <row r="133" spans="1:18" x14ac:dyDescent="0.25">
      <c r="A133" s="46" t="s">
        <v>513</v>
      </c>
      <c r="B133" s="46" t="s">
        <v>749</v>
      </c>
      <c r="C133" s="63">
        <f>VLOOKUP(B133,[7]DSA!$A$2:$G$206,4,FALSE)</f>
        <v>408.75</v>
      </c>
      <c r="D133" s="69">
        <f>VLOOKUP(B133,[7]DSA!$A$2:$G$206,7,FALSE)</f>
        <v>0.67800000000000005</v>
      </c>
      <c r="E133" s="63"/>
      <c r="F133" s="64">
        <f>VLOOKUP(B133,[7]DSA!$A$2:$G$206,5,FALSE)</f>
        <v>81.875</v>
      </c>
      <c r="G133" s="64"/>
      <c r="H133" s="64"/>
      <c r="I133" s="64">
        <f>VLOOKUP(B133,[7]DSA!$A$2:$G$206,6,FALSE)</f>
        <v>183.5</v>
      </c>
      <c r="J133" s="64"/>
      <c r="K133" s="64"/>
      <c r="L133" s="234">
        <f>C133*$C$1*VLOOKUP(B133,'3.2 Prices and Deflators'!B131:BL324,58,FALSE)</f>
        <v>341.49248546491674</v>
      </c>
      <c r="M133" s="234">
        <f>I133*$C$1*VLOOKUP(B133,'3.2 Prices and Deflators'!B131:BL324,58,FALSE)</f>
        <v>153.30610662461709</v>
      </c>
      <c r="N133" s="234">
        <f>F133*$C$1*VLOOKUP(B133,'3.2 Prices and Deflators'!B131:BL324,58,FALSE)</f>
        <v>68.402929045724918</v>
      </c>
      <c r="O133" s="234">
        <f>C133*VLOOKUP(B133,'3.2 Prices and Deflators'!B131:BL324,58,FALSE)</f>
        <v>1707.4624273245838</v>
      </c>
      <c r="P133" s="234">
        <f>I133*VLOOKUP(B133,'3.2 Prices and Deflators'!B131:BL324,58,FALSE)</f>
        <v>766.53053312308532</v>
      </c>
      <c r="Q133" s="234">
        <f>F133*VLOOKUP(B133,'3.2 Prices and Deflators'!B131:BL324,58,FALSE)</f>
        <v>342.0146452286246</v>
      </c>
      <c r="R133" s="47">
        <f>VLOOKUP(B133,'3.1 Metadata'!$B$4:$P$197,9,FALSE)</f>
        <v>71659885</v>
      </c>
    </row>
    <row r="134" spans="1:18" x14ac:dyDescent="0.25">
      <c r="A134" s="46" t="s">
        <v>514</v>
      </c>
      <c r="B134" s="46" t="s">
        <v>750</v>
      </c>
      <c r="C134" s="63">
        <f>VLOOKUP(B134,[7]DSA!$A$2:$G$206,4,FALSE)</f>
        <v>295</v>
      </c>
      <c r="D134" s="69">
        <f>VLOOKUP(B134,[7]DSA!$A$2:$G$206,7,FALSE)</f>
        <v>0.62</v>
      </c>
      <c r="E134" s="63"/>
      <c r="F134" s="64">
        <f>VLOOKUP(B134,[7]DSA!$A$2:$G$206,5,FALSE)</f>
        <v>295</v>
      </c>
      <c r="G134" s="64"/>
      <c r="H134" s="64"/>
      <c r="I134" s="64">
        <f>VLOOKUP(B134,[7]DSA!$A$2:$G$206,6,FALSE)</f>
        <v>295</v>
      </c>
      <c r="J134" s="64"/>
      <c r="K134" s="64"/>
      <c r="L134" s="234">
        <f>C134*$C$1*VLOOKUP(B134,'3.2 Prices and Deflators'!B132:BL325,58,FALSE)</f>
        <v>69.555830950637116</v>
      </c>
      <c r="M134" s="234">
        <f>I134*$C$1*VLOOKUP(B134,'3.2 Prices and Deflators'!B132:BL325,58,FALSE)</f>
        <v>69.555830950637116</v>
      </c>
      <c r="N134" s="234">
        <f>F134*$C$1*VLOOKUP(B134,'3.2 Prices and Deflators'!B132:BL325,58,FALSE)</f>
        <v>69.555830950637116</v>
      </c>
      <c r="O134" s="234">
        <f>C134*VLOOKUP(B134,'3.2 Prices and Deflators'!B132:BL325,58,FALSE)</f>
        <v>347.77915475318554</v>
      </c>
      <c r="P134" s="234">
        <f>I134*VLOOKUP(B134,'3.2 Prices and Deflators'!B132:BL325,58,FALSE)</f>
        <v>347.77915475318554</v>
      </c>
      <c r="Q134" s="234">
        <f>F134*VLOOKUP(B134,'3.2 Prices and Deflators'!B132:BL325,58,FALSE)</f>
        <v>347.77915475318554</v>
      </c>
      <c r="R134" s="47" t="e">
        <f>VLOOKUP(B134,'3.1 Metadata'!$B$4:$P$197,9,FALSE)</f>
        <v>#N/A</v>
      </c>
    </row>
    <row r="135" spans="1:18" x14ac:dyDescent="0.25">
      <c r="A135" s="46" t="s">
        <v>515</v>
      </c>
      <c r="B135" s="46" t="s">
        <v>751</v>
      </c>
      <c r="C135" s="63">
        <f>VLOOKUP(B135,[7]DSA!$A$2:$G$206,4,FALSE)</f>
        <v>281</v>
      </c>
      <c r="D135" s="69">
        <f>VLOOKUP(B135,[7]DSA!$A$2:$G$206,7,FALSE)</f>
        <v>0.61</v>
      </c>
      <c r="E135" s="63"/>
      <c r="F135" s="64">
        <f>VLOOKUP(B135,[7]DSA!$A$2:$G$206,5,FALSE)</f>
        <v>169</v>
      </c>
      <c r="G135" s="64"/>
      <c r="H135" s="64"/>
      <c r="I135" s="64">
        <f>VLOOKUP(B135,[7]DSA!$A$2:$G$206,6,FALSE)</f>
        <v>221.25</v>
      </c>
      <c r="J135" s="64"/>
      <c r="K135" s="64"/>
      <c r="L135" s="234">
        <f>C135*$C$1*VLOOKUP(B135,'3.2 Prices and Deflators'!B133:BL326,58,FALSE)</f>
        <v>116.75142305541694</v>
      </c>
      <c r="M135" s="234">
        <f>I135*$C$1*VLOOKUP(B135,'3.2 Prices and Deflators'!B133:BL326,58,FALSE)</f>
        <v>91.926164950217071</v>
      </c>
      <c r="N135" s="234">
        <f>F135*$C$1*VLOOKUP(B135,'3.2 Prices and Deflators'!B133:BL326,58,FALSE)</f>
        <v>70.217048029770339</v>
      </c>
      <c r="O135" s="234">
        <f>C135*VLOOKUP(B135,'3.2 Prices and Deflators'!B133:BL326,58,FALSE)</f>
        <v>583.75711527708472</v>
      </c>
      <c r="P135" s="234">
        <f>I135*VLOOKUP(B135,'3.2 Prices and Deflators'!B133:BL326,58,FALSE)</f>
        <v>459.63082475108536</v>
      </c>
      <c r="Q135" s="234">
        <f>F135*VLOOKUP(B135,'3.2 Prices and Deflators'!B133:BL326,58,FALSE)</f>
        <v>351.08524014885165</v>
      </c>
      <c r="R135" s="47">
        <f>VLOOKUP(B135,'3.1 Metadata'!$B$4:$P$197,9,FALSE)</f>
        <v>2037199</v>
      </c>
    </row>
    <row r="136" spans="1:18" x14ac:dyDescent="0.25">
      <c r="A136" s="46" t="s">
        <v>516</v>
      </c>
      <c r="B136" s="46" t="s">
        <v>752</v>
      </c>
      <c r="C136" s="63">
        <f>VLOOKUP(B136,[7]DSA!$A$2:$G$206,4,FALSE)</f>
        <v>284.981476204047</v>
      </c>
      <c r="D136" s="69">
        <f>VLOOKUP(B136,[7]DSA!$A$2:$G$206,7,FALSE)</f>
        <v>0.7052173913043478</v>
      </c>
      <c r="E136" s="63"/>
      <c r="F136" s="64">
        <f>VLOOKUP(B136,[7]DSA!$A$2:$G$206,5,FALSE)</f>
        <v>173.838700484469</v>
      </c>
      <c r="G136" s="64"/>
      <c r="H136" s="64"/>
      <c r="I136" s="64">
        <f>VLOOKUP(B136,[7]DSA!$A$2:$G$206,6,FALSE)</f>
        <v>231.33061568389357</v>
      </c>
      <c r="J136" s="64"/>
      <c r="K136" s="64"/>
      <c r="L136" s="234">
        <f>C136*$C$1*VLOOKUP(B136,'3.2 Prices and Deflators'!B134:BL327,58,FALSE)</f>
        <v>90.431078881078349</v>
      </c>
      <c r="M136" s="234">
        <f>I136*$C$1*VLOOKUP(B136,'3.2 Prices and Deflators'!B134:BL327,58,FALSE)</f>
        <v>73.406445335205703</v>
      </c>
      <c r="N136" s="234">
        <f>F136*$C$1*VLOOKUP(B136,'3.2 Prices and Deflators'!B134:BL327,58,FALSE)</f>
        <v>55.162958117457897</v>
      </c>
      <c r="O136" s="234">
        <f>C136*VLOOKUP(B136,'3.2 Prices and Deflators'!B134:BL327,58,FALSE)</f>
        <v>452.15539440539175</v>
      </c>
      <c r="P136" s="234">
        <f>I136*VLOOKUP(B136,'3.2 Prices and Deflators'!B134:BL327,58,FALSE)</f>
        <v>367.03222667602847</v>
      </c>
      <c r="Q136" s="234">
        <f>F136*VLOOKUP(B136,'3.2 Prices and Deflators'!B134:BL327,58,FALSE)</f>
        <v>275.81479058728951</v>
      </c>
      <c r="R136" s="47">
        <f>VLOOKUP(B136,'3.1 Metadata'!$B$4:$P$197,9,FALSE)</f>
        <v>2701170</v>
      </c>
    </row>
    <row r="137" spans="1:18" x14ac:dyDescent="0.25">
      <c r="A137" s="46" t="s">
        <v>517</v>
      </c>
      <c r="B137" s="46" t="s">
        <v>753</v>
      </c>
      <c r="C137" s="63">
        <f>VLOOKUP(B137,[7]DSA!$A$2:$G$206,4,FALSE)</f>
        <v>194.04744364225701</v>
      </c>
      <c r="D137" s="69">
        <f>VLOOKUP(B137,[7]DSA!$A$2:$G$206,7,FALSE)</f>
        <v>0.55999999999999994</v>
      </c>
      <c r="E137" s="63"/>
      <c r="F137" s="64">
        <f>VLOOKUP(B137,[7]DSA!$A$2:$G$206,5,FALSE)</f>
        <v>118.019743627523</v>
      </c>
      <c r="G137" s="64"/>
      <c r="H137" s="64"/>
      <c r="I137" s="64">
        <f>VLOOKUP(B137,[7]DSA!$A$2:$G$206,6,FALSE)</f>
        <v>157.01586366092033</v>
      </c>
      <c r="J137" s="64"/>
      <c r="K137" s="64"/>
      <c r="L137" s="234">
        <f>C137*$C$1*VLOOKUP(B137,'3.2 Prices and Deflators'!B135:BL328,58,FALSE)</f>
        <v>94.835707269915233</v>
      </c>
      <c r="M137" s="234">
        <f>I137*$C$1*VLOOKUP(B137,'3.2 Prices and Deflators'!B135:BL328,58,FALSE)</f>
        <v>76.73747308071863</v>
      </c>
      <c r="N137" s="234">
        <f>F137*$C$1*VLOOKUP(B137,'3.2 Prices and Deflators'!B135:BL328,58,FALSE)</f>
        <v>57.679120366896029</v>
      </c>
      <c r="O137" s="234">
        <f>C137*VLOOKUP(B137,'3.2 Prices and Deflators'!B135:BL328,58,FALSE)</f>
        <v>474.17853634957612</v>
      </c>
      <c r="P137" s="234">
        <f>I137*VLOOKUP(B137,'3.2 Prices and Deflators'!B135:BL328,58,FALSE)</f>
        <v>383.68736540359311</v>
      </c>
      <c r="Q137" s="234">
        <f>F137*VLOOKUP(B137,'3.2 Prices and Deflators'!B135:BL328,58,FALSE)</f>
        <v>288.39560183448009</v>
      </c>
      <c r="R137" s="47">
        <f>VLOOKUP(B137,'3.1 Metadata'!$B$4:$P$197,9,FALSE)</f>
        <v>3611578</v>
      </c>
    </row>
    <row r="138" spans="1:18" x14ac:dyDescent="0.25">
      <c r="A138" s="46" t="s">
        <v>518</v>
      </c>
      <c r="B138" s="46" t="s">
        <v>754</v>
      </c>
      <c r="C138" s="63">
        <f>VLOOKUP(B138,[7]DSA!$A$2:$G$206,4,FALSE)</f>
        <v>290.37610619469001</v>
      </c>
      <c r="D138" s="69">
        <f>VLOOKUP(B138,[7]DSA!$A$2:$G$206,7,FALSE)</f>
        <v>0.63666666666666671</v>
      </c>
      <c r="E138" s="63"/>
      <c r="F138" s="64">
        <f>VLOOKUP(B138,[7]DSA!$A$2:$G$206,5,FALSE)</f>
        <v>146.57079646017701</v>
      </c>
      <c r="G138" s="64"/>
      <c r="H138" s="64"/>
      <c r="I138" s="64">
        <f>VLOOKUP(B138,[7]DSA!$A$2:$G$206,6,FALSE)</f>
        <v>218.47345132743351</v>
      </c>
      <c r="J138" s="64"/>
      <c r="K138" s="64"/>
      <c r="L138" s="234">
        <f>C138*$C$1*VLOOKUP(B138,'3.2 Prices and Deflators'!B136:BL329,58,FALSE)</f>
        <v>110.71208703117968</v>
      </c>
      <c r="M138" s="234">
        <f>I138*$C$1*VLOOKUP(B138,'3.2 Prices and Deflators'!B136:BL329,58,FALSE)</f>
        <v>83.297665480601879</v>
      </c>
      <c r="N138" s="234">
        <f>F138*$C$1*VLOOKUP(B138,'3.2 Prices and Deflators'!B136:BL329,58,FALSE)</f>
        <v>55.883243930024079</v>
      </c>
      <c r="O138" s="234">
        <f>C138*VLOOKUP(B138,'3.2 Prices and Deflators'!B136:BL329,58,FALSE)</f>
        <v>553.5604351558984</v>
      </c>
      <c r="P138" s="234">
        <f>I138*VLOOKUP(B138,'3.2 Prices and Deflators'!B136:BL329,58,FALSE)</f>
        <v>416.48832740300941</v>
      </c>
      <c r="Q138" s="234">
        <f>F138*VLOOKUP(B138,'3.2 Prices and Deflators'!B136:BL329,58,FALSE)</f>
        <v>279.41621965012041</v>
      </c>
      <c r="R138" s="47">
        <f>VLOOKUP(B138,'3.1 Metadata'!$B$4:$P$197,9,FALSE)</f>
        <v>18798579</v>
      </c>
    </row>
    <row r="139" spans="1:18" x14ac:dyDescent="0.25">
      <c r="A139" s="46" t="s">
        <v>519</v>
      </c>
      <c r="B139" s="46" t="s">
        <v>755</v>
      </c>
      <c r="C139" s="63">
        <f>VLOOKUP(B139,[7]DSA!$A$2:$G$206,4,FALSE)</f>
        <v>268.63247329293398</v>
      </c>
      <c r="D139" s="69">
        <f>VLOOKUP(B139,[7]DSA!$A$2:$G$206,7,FALSE)</f>
        <v>0.65700000000000003</v>
      </c>
      <c r="E139" s="63"/>
      <c r="F139" s="64">
        <f>VLOOKUP(B139,[7]DSA!$A$2:$G$206,5,FALSE)</f>
        <v>127.23600091626599</v>
      </c>
      <c r="G139" s="64"/>
      <c r="H139" s="64"/>
      <c r="I139" s="64">
        <f>VLOOKUP(B139,[7]DSA!$A$2:$G$206,6,FALSE)</f>
        <v>204.38974615272491</v>
      </c>
      <c r="J139" s="64"/>
      <c r="K139" s="64"/>
      <c r="L139" s="234">
        <f>C139*$C$1*VLOOKUP(B139,'3.2 Prices and Deflators'!B137:BL330,58,FALSE)</f>
        <v>143.23183058225587</v>
      </c>
      <c r="M139" s="234">
        <f>I139*$C$1*VLOOKUP(B139,'3.2 Prices and Deflators'!B137:BL330,58,FALSE)</f>
        <v>108.97832691200338</v>
      </c>
      <c r="N139" s="234">
        <f>F139*$C$1*VLOOKUP(B139,'3.2 Prices and Deflators'!B137:BL330,58,FALSE)</f>
        <v>67.840812779657824</v>
      </c>
      <c r="O139" s="234">
        <f>C139*VLOOKUP(B139,'3.2 Prices and Deflators'!B137:BL330,58,FALSE)</f>
        <v>716.15915291127931</v>
      </c>
      <c r="P139" s="234">
        <f>I139*VLOOKUP(B139,'3.2 Prices and Deflators'!B137:BL330,58,FALSE)</f>
        <v>544.89163456001688</v>
      </c>
      <c r="Q139" s="234">
        <f>F139*VLOOKUP(B139,'3.2 Prices and Deflators'!B137:BL330,58,FALSE)</f>
        <v>339.20406389828906</v>
      </c>
      <c r="R139" s="47">
        <f>VLOOKUP(B139,'3.1 Metadata'!$B$4:$P$197,9,FALSE)</f>
        <v>44679339</v>
      </c>
    </row>
    <row r="140" spans="1:18" x14ac:dyDescent="0.25">
      <c r="A140" s="46" t="s">
        <v>520</v>
      </c>
      <c r="B140" s="46" t="s">
        <v>756</v>
      </c>
      <c r="C140" s="63">
        <f>VLOOKUP(B140,[7]DSA!$A$2:$G$206,4,FALSE)</f>
        <v>226.59832748853501</v>
      </c>
      <c r="D140" s="69">
        <f>VLOOKUP(B140,[7]DSA!$A$2:$G$206,7,FALSE)</f>
        <v>0.60499999999999998</v>
      </c>
      <c r="E140" s="63"/>
      <c r="F140" s="64">
        <f>VLOOKUP(B140,[7]DSA!$A$2:$G$206,5,FALSE)</f>
        <v>215.80793094146199</v>
      </c>
      <c r="G140" s="64"/>
      <c r="H140" s="64"/>
      <c r="I140" s="64">
        <f>VLOOKUP(B140,[7]DSA!$A$2:$G$206,6,FALSE)</f>
        <v>221.20312921499851</v>
      </c>
      <c r="J140" s="64"/>
      <c r="K140" s="64"/>
      <c r="L140" s="234">
        <f>C140*$C$1*VLOOKUP(B140,'3.2 Prices and Deflators'!B138:BL331,58,FALSE)</f>
        <v>97.360396695247587</v>
      </c>
      <c r="M140" s="234">
        <f>I140*$C$1*VLOOKUP(B140,'3.2 Prices and Deflators'!B138:BL331,58,FALSE)</f>
        <v>95.042292012027417</v>
      </c>
      <c r="N140" s="234">
        <f>F140*$C$1*VLOOKUP(B140,'3.2 Prices and Deflators'!B138:BL331,58,FALSE)</f>
        <v>92.724187328807261</v>
      </c>
      <c r="O140" s="234">
        <f>C140*VLOOKUP(B140,'3.2 Prices and Deflators'!B138:BL331,58,FALSE)</f>
        <v>486.80198347623787</v>
      </c>
      <c r="P140" s="234">
        <f>I140*VLOOKUP(B140,'3.2 Prices and Deflators'!B138:BL331,58,FALSE)</f>
        <v>475.21146006013709</v>
      </c>
      <c r="Q140" s="234">
        <f>F140*VLOOKUP(B140,'3.2 Prices and Deflators'!B138:BL331,58,FALSE)</f>
        <v>463.62093664403625</v>
      </c>
      <c r="R140" s="47">
        <f>VLOOKUP(B140,'3.1 Metadata'!$B$4:$P$197,9,FALSE)</f>
        <v>18059508</v>
      </c>
    </row>
    <row r="141" spans="1:18" x14ac:dyDescent="0.25">
      <c r="A141" s="46" t="s">
        <v>521</v>
      </c>
      <c r="B141" s="46" t="s">
        <v>757</v>
      </c>
      <c r="C141" s="63">
        <f>VLOOKUP(B141,[7]DSA!$A$2:$G$206,4,FALSE)</f>
        <v>334.96932515337397</v>
      </c>
      <c r="D141" s="69">
        <f>VLOOKUP(B141,[7]DSA!$A$2:$G$206,7,FALSE)</f>
        <v>0.54333333333333333</v>
      </c>
      <c r="E141" s="63"/>
      <c r="F141" s="64">
        <f>VLOOKUP(B141,[7]DSA!$A$2:$G$206,5,FALSE)</f>
        <v>173.00613496932499</v>
      </c>
      <c r="G141" s="64"/>
      <c r="H141" s="64"/>
      <c r="I141" s="64">
        <f>VLOOKUP(B141,[7]DSA!$A$2:$G$206,6,FALSE)</f>
        <v>274.02862985685061</v>
      </c>
      <c r="J141" s="64"/>
      <c r="K141" s="64"/>
      <c r="L141" s="234">
        <f>C141*$C$1*VLOOKUP(B141,'3.2 Prices and Deflators'!B139:BL332,58,FALSE)</f>
        <v>103.86718211316851</v>
      </c>
      <c r="M141" s="234">
        <f>I141*$C$1*VLOOKUP(B141,'3.2 Prices and Deflators'!B139:BL332,58,FALSE)</f>
        <v>84.97071064203044</v>
      </c>
      <c r="N141" s="234">
        <f>F141*$C$1*VLOOKUP(B141,'3.2 Prices and Deflators'!B139:BL332,58,FALSE)</f>
        <v>53.645687465043068</v>
      </c>
      <c r="O141" s="234">
        <f>C141*VLOOKUP(B141,'3.2 Prices and Deflators'!B139:BL332,58,FALSE)</f>
        <v>519.3359105658426</v>
      </c>
      <c r="P141" s="234">
        <f>I141*VLOOKUP(B141,'3.2 Prices and Deflators'!B139:BL332,58,FALSE)</f>
        <v>424.8535532101522</v>
      </c>
      <c r="Q141" s="234">
        <f>F141*VLOOKUP(B141,'3.2 Prices and Deflators'!B139:BL332,58,FALSE)</f>
        <v>268.22843732521534</v>
      </c>
      <c r="R141" s="47">
        <f>VLOOKUP(B141,'3.1 Metadata'!$B$4:$P$197,9,FALSE)</f>
        <v>5256985</v>
      </c>
    </row>
    <row r="142" spans="1:18" x14ac:dyDescent="0.25">
      <c r="A142" s="46" t="s">
        <v>522</v>
      </c>
      <c r="B142" s="46" t="s">
        <v>758</v>
      </c>
      <c r="C142" s="63">
        <f>VLOOKUP(B142,[7]DSA!$A$2:$G$206,4,FALSE)</f>
        <v>337.78262053936299</v>
      </c>
      <c r="D142" s="69">
        <f>VLOOKUP(B142,[7]DSA!$A$2:$G$206,7,FALSE)</f>
        <v>0.61</v>
      </c>
      <c r="E142" s="63"/>
      <c r="F142" s="64">
        <f>VLOOKUP(B142,[7]DSA!$A$2:$G$206,5,FALSE)</f>
        <v>337.78262053936299</v>
      </c>
      <c r="G142" s="64"/>
      <c r="H142" s="64"/>
      <c r="I142" s="64">
        <f>VLOOKUP(B142,[7]DSA!$A$2:$G$206,6,FALSE)</f>
        <v>337.78262053936299</v>
      </c>
      <c r="J142" s="64"/>
      <c r="K142" s="64"/>
      <c r="L142" s="234">
        <f>C142*$C$1*VLOOKUP(B142,'3.2 Prices and Deflators'!B140:BL333,58,FALSE)</f>
        <v>101.72149270825483</v>
      </c>
      <c r="M142" s="234">
        <f>I142*$C$1*VLOOKUP(B142,'3.2 Prices and Deflators'!B140:BL333,58,FALSE)</f>
        <v>101.72149270825483</v>
      </c>
      <c r="N142" s="234">
        <f>F142*$C$1*VLOOKUP(B142,'3.2 Prices and Deflators'!B140:BL333,58,FALSE)</f>
        <v>101.72149270825483</v>
      </c>
      <c r="O142" s="234">
        <f>C142*VLOOKUP(B142,'3.2 Prices and Deflators'!B140:BL333,58,FALSE)</f>
        <v>508.60746354127411</v>
      </c>
      <c r="P142" s="234">
        <f>I142*VLOOKUP(B142,'3.2 Prices and Deflators'!B140:BL333,58,FALSE)</f>
        <v>508.60746354127411</v>
      </c>
      <c r="Q142" s="234">
        <f>F142*VLOOKUP(B142,'3.2 Prices and Deflators'!B140:BL333,58,FALSE)</f>
        <v>508.60746354127411</v>
      </c>
      <c r="R142" s="47">
        <f>VLOOKUP(B142,'3.1 Metadata'!$B$4:$P$197,9,FALSE)</f>
        <v>2161059</v>
      </c>
    </row>
    <row r="143" spans="1:18" x14ac:dyDescent="0.25">
      <c r="A143" s="46" t="s">
        <v>523</v>
      </c>
      <c r="B143" s="46" t="s">
        <v>759</v>
      </c>
      <c r="C143" s="63">
        <f>VLOOKUP(B143,[7]DSA!$A$2:$G$206,4,FALSE)</f>
        <v>342.50025183842001</v>
      </c>
      <c r="D143" s="69">
        <f>VLOOKUP(B143,[7]DSA!$A$2:$G$206,7,FALSE)</f>
        <v>0.59333333333333327</v>
      </c>
      <c r="E143" s="63"/>
      <c r="F143" s="64">
        <f>VLOOKUP(B143,[7]DSA!$A$2:$G$206,5,FALSE)</f>
        <v>256.41730084159798</v>
      </c>
      <c r="G143" s="64"/>
      <c r="H143" s="64"/>
      <c r="I143" s="64">
        <f>VLOOKUP(B143,[7]DSA!$A$2:$G$206,6,FALSE)</f>
        <v>299.45877634000925</v>
      </c>
      <c r="J143" s="64"/>
      <c r="K143" s="64"/>
      <c r="L143" s="234">
        <f>C143*$C$1*VLOOKUP(B143,'3.2 Prices and Deflators'!B141:BL334,58,FALSE)</f>
        <v>92.325035099480033</v>
      </c>
      <c r="M143" s="234">
        <f>I143*$C$1*VLOOKUP(B143,'3.2 Prices and Deflators'!B141:BL334,58,FALSE)</f>
        <v>80.722691116390379</v>
      </c>
      <c r="N143" s="234">
        <f>F143*$C$1*VLOOKUP(B143,'3.2 Prices and Deflators'!B141:BL334,58,FALSE)</f>
        <v>69.120347133300584</v>
      </c>
      <c r="O143" s="234">
        <f>C143*VLOOKUP(B143,'3.2 Prices and Deflators'!B141:BL334,58,FALSE)</f>
        <v>461.62517549740011</v>
      </c>
      <c r="P143" s="234">
        <f>I143*VLOOKUP(B143,'3.2 Prices and Deflators'!B141:BL334,58,FALSE)</f>
        <v>403.61345558195188</v>
      </c>
      <c r="Q143" s="234">
        <f>F143*VLOOKUP(B143,'3.2 Prices and Deflators'!B141:BL334,58,FALSE)</f>
        <v>345.60173566650292</v>
      </c>
      <c r="R143" s="47" t="e">
        <f>VLOOKUP(B143,'3.1 Metadata'!$B$4:$P$197,9,FALSE)</f>
        <v>#N/A</v>
      </c>
    </row>
    <row r="144" spans="1:18" x14ac:dyDescent="0.25">
      <c r="A144" s="46" t="s">
        <v>524</v>
      </c>
      <c r="B144" s="46" t="s">
        <v>760</v>
      </c>
      <c r="C144" s="63">
        <f>VLOOKUP(B144,[7]DSA!$A$2:$G$206,4,FALSE)</f>
        <v>218.78646441073499</v>
      </c>
      <c r="D144" s="69">
        <f>VLOOKUP(B144,[7]DSA!$A$2:$G$206,7,FALSE)</f>
        <v>0.61249999999999993</v>
      </c>
      <c r="E144" s="63"/>
      <c r="F144" s="64">
        <f>VLOOKUP(B144,[7]DSA!$A$2:$G$206,5,FALSE)</f>
        <v>126.02100350058301</v>
      </c>
      <c r="G144" s="64"/>
      <c r="H144" s="64"/>
      <c r="I144" s="64">
        <f>VLOOKUP(B144,[7]DSA!$A$2:$G$206,6,FALSE)</f>
        <v>167.73628938156349</v>
      </c>
      <c r="J144" s="64"/>
      <c r="K144" s="64"/>
      <c r="L144" s="234">
        <f>C144*$C$1*VLOOKUP(B144,'3.2 Prices and Deflators'!B142:BL335,58,FALSE)</f>
        <v>132.25658322642349</v>
      </c>
      <c r="M144" s="234">
        <f>I144*$C$1*VLOOKUP(B144,'3.2 Prices and Deflators'!B142:BL335,58,FALSE)</f>
        <v>101.39671380692468</v>
      </c>
      <c r="N144" s="234">
        <f>F144*$C$1*VLOOKUP(B144,'3.2 Prices and Deflators'!B142:BL335,58,FALSE)</f>
        <v>76.179791938419726</v>
      </c>
      <c r="O144" s="234">
        <f>C144*VLOOKUP(B144,'3.2 Prices and Deflators'!B142:BL335,58,FALSE)</f>
        <v>661.28291613211752</v>
      </c>
      <c r="P144" s="234">
        <f>I144*VLOOKUP(B144,'3.2 Prices and Deflators'!B142:BL335,58,FALSE)</f>
        <v>506.98356903462343</v>
      </c>
      <c r="Q144" s="234">
        <f>F144*VLOOKUP(B144,'3.2 Prices and Deflators'!B142:BL335,58,FALSE)</f>
        <v>380.89895969209863</v>
      </c>
      <c r="R144" s="47" t="e">
        <f>VLOOKUP(B144,'3.1 Metadata'!$B$4:$P$197,9,FALSE)</f>
        <v>#N/A</v>
      </c>
    </row>
    <row r="145" spans="1:18" x14ac:dyDescent="0.25">
      <c r="A145" s="46" t="s">
        <v>525</v>
      </c>
      <c r="B145" s="46" t="s">
        <v>761</v>
      </c>
      <c r="C145" s="63">
        <f>VLOOKUP(B145,[7]DSA!$A$2:$G$206,4,FALSE)</f>
        <v>239.23444976076601</v>
      </c>
      <c r="D145" s="69">
        <f>VLOOKUP(B145,[7]DSA!$A$2:$G$206,7,FALSE)</f>
        <v>0.60250000000000004</v>
      </c>
      <c r="E145" s="63"/>
      <c r="F145" s="64">
        <f>VLOOKUP(B145,[7]DSA!$A$2:$G$206,5,FALSE)</f>
        <v>128.43112566104301</v>
      </c>
      <c r="G145" s="64"/>
      <c r="H145" s="64"/>
      <c r="I145" s="64">
        <f>VLOOKUP(B145,[7]DSA!$A$2:$G$206,6,FALSE)</f>
        <v>179.42583732057423</v>
      </c>
      <c r="J145" s="64"/>
      <c r="K145" s="64"/>
      <c r="L145" s="234">
        <f>C145*$C$1*VLOOKUP(B145,'3.2 Prices and Deflators'!B143:BL336,58,FALSE)</f>
        <v>118.33103852925186</v>
      </c>
      <c r="M145" s="234">
        <f>I145*$C$1*VLOOKUP(B145,'3.2 Prices and Deflators'!B143:BL336,58,FALSE)</f>
        <v>88.748278896938771</v>
      </c>
      <c r="N145" s="234">
        <f>F145*$C$1*VLOOKUP(B145,'3.2 Prices and Deflators'!B143:BL336,58,FALSE)</f>
        <v>63.525083842019527</v>
      </c>
      <c r="O145" s="234">
        <f>C145*VLOOKUP(B145,'3.2 Prices and Deflators'!B143:BL336,58,FALSE)</f>
        <v>591.65519264625925</v>
      </c>
      <c r="P145" s="234">
        <f>I145*VLOOKUP(B145,'3.2 Prices and Deflators'!B143:BL336,58,FALSE)</f>
        <v>443.74139448469379</v>
      </c>
      <c r="Q145" s="234">
        <f>F145*VLOOKUP(B145,'3.2 Prices and Deflators'!B143:BL336,58,FALSE)</f>
        <v>317.62541921009762</v>
      </c>
      <c r="R145" s="47">
        <f>VLOOKUP(B145,'3.1 Metadata'!$B$4:$P$197,9,FALSE)</f>
        <v>9014689</v>
      </c>
    </row>
    <row r="146" spans="1:18" x14ac:dyDescent="0.25">
      <c r="A146" s="46" t="s">
        <v>526</v>
      </c>
      <c r="B146" s="46" t="s">
        <v>762</v>
      </c>
      <c r="C146" s="63">
        <f>VLOOKUP(B146,[7]DSA!$A$2:$G$206,4,FALSE)</f>
        <v>392.46574412319899</v>
      </c>
      <c r="D146" s="69">
        <f>VLOOKUP(B146,[7]DSA!$A$2:$G$206,7,FALSE)</f>
        <v>0.61333333333333329</v>
      </c>
      <c r="E146" s="63"/>
      <c r="F146" s="64">
        <f>VLOOKUP(B146,[7]DSA!$A$2:$G$206,5,FALSE)</f>
        <v>126.974211333976</v>
      </c>
      <c r="G146" s="64"/>
      <c r="H146" s="64"/>
      <c r="I146" s="64">
        <f>VLOOKUP(B146,[7]DSA!$A$2:$G$206,6,FALSE)</f>
        <v>193.79976551642969</v>
      </c>
      <c r="J146" s="64"/>
      <c r="K146" s="64"/>
      <c r="L146" s="234">
        <f>C146*$C$1*VLOOKUP(B146,'3.2 Prices and Deflators'!B144:BL337,58,FALSE)</f>
        <v>204.58206192925559</v>
      </c>
      <c r="M146" s="234">
        <f>I146*$C$1*VLOOKUP(B146,'3.2 Prices and Deflators'!B144:BL337,58,FALSE)</f>
        <v>101.02271656685413</v>
      </c>
      <c r="N146" s="234">
        <f>F146*$C$1*VLOOKUP(B146,'3.2 Prices and Deflators'!B144:BL337,58,FALSE)</f>
        <v>66.18831415358261</v>
      </c>
      <c r="O146" s="234">
        <f>C146*VLOOKUP(B146,'3.2 Prices and Deflators'!B144:BL337,58,FALSE)</f>
        <v>1022.9103096462778</v>
      </c>
      <c r="P146" s="234">
        <f>I146*VLOOKUP(B146,'3.2 Prices and Deflators'!B144:BL337,58,FALSE)</f>
        <v>505.11358283427063</v>
      </c>
      <c r="Q146" s="234">
        <f>F146*VLOOKUP(B146,'3.2 Prices and Deflators'!B144:BL337,58,FALSE)</f>
        <v>330.94157076791305</v>
      </c>
      <c r="R146" s="47">
        <f>VLOOKUP(B146,'3.1 Metadata'!$B$4:$P$197,9,FALSE)</f>
        <v>74272228</v>
      </c>
    </row>
    <row r="147" spans="1:18" x14ac:dyDescent="0.25">
      <c r="A147" s="46" t="s">
        <v>527</v>
      </c>
      <c r="B147" s="46" t="s">
        <v>763</v>
      </c>
      <c r="C147" s="63">
        <f>VLOOKUP(B147,[7]DSA!$A$2:$G$206,4,FALSE)</f>
        <v>475.07629704984703</v>
      </c>
      <c r="D147" s="69">
        <f>VLOOKUP(B147,[7]DSA!$A$2:$G$206,7,FALSE)</f>
        <v>0.66357142857142848</v>
      </c>
      <c r="E147" s="63"/>
      <c r="F147" s="64">
        <f>VLOOKUP(B147,[7]DSA!$A$2:$G$206,5,FALSE)</f>
        <v>83.011190233977601</v>
      </c>
      <c r="G147" s="64"/>
      <c r="H147" s="64"/>
      <c r="I147" s="64">
        <f>VLOOKUP(B147,[7]DSA!$A$2:$G$206,6,FALSE)</f>
        <v>209.09751489609067</v>
      </c>
      <c r="J147" s="64"/>
      <c r="K147" s="64"/>
      <c r="L147" s="234">
        <f>C147*$C$1*VLOOKUP(B147,'3.2 Prices and Deflators'!B145:BL338,58,FALSE)</f>
        <v>268.94156480156607</v>
      </c>
      <c r="M147" s="234">
        <f>I147*$C$1*VLOOKUP(B147,'3.2 Prices and Deflators'!B145:BL338,58,FALSE)</f>
        <v>118.37048743851133</v>
      </c>
      <c r="N147" s="234">
        <f>F147*$C$1*VLOOKUP(B147,'3.2 Prices and Deflators'!B145:BL338,58,FALSE)</f>
        <v>46.992787340059536</v>
      </c>
      <c r="O147" s="234">
        <f>C147*VLOOKUP(B147,'3.2 Prices and Deflators'!B145:BL338,58,FALSE)</f>
        <v>1344.7078240078304</v>
      </c>
      <c r="P147" s="234">
        <f>I147*VLOOKUP(B147,'3.2 Prices and Deflators'!B145:BL338,58,FALSE)</f>
        <v>591.85243719255664</v>
      </c>
      <c r="Q147" s="234">
        <f>F147*VLOOKUP(B147,'3.2 Prices and Deflators'!B145:BL338,58,FALSE)</f>
        <v>234.96393670029767</v>
      </c>
      <c r="R147" s="47">
        <f>VLOOKUP(B147,'3.1 Metadata'!$B$4:$P$197,9,FALSE)</f>
        <v>6346075</v>
      </c>
    </row>
    <row r="148" spans="1:18" x14ac:dyDescent="0.25">
      <c r="A148" s="46" t="s">
        <v>528</v>
      </c>
      <c r="B148" s="46" t="s">
        <v>764</v>
      </c>
      <c r="C148" s="63">
        <f>VLOOKUP(B148,[7]DSA!$A$2:$G$206,4,FALSE)</f>
        <v>437.03703703703701</v>
      </c>
      <c r="D148" s="69">
        <f>VLOOKUP(B148,[7]DSA!$A$2:$G$206,7,FALSE)</f>
        <v>0.60499999999999998</v>
      </c>
      <c r="E148" s="63"/>
      <c r="F148" s="64">
        <f>VLOOKUP(B148,[7]DSA!$A$2:$G$206,5,FALSE)</f>
        <v>422.222222222222</v>
      </c>
      <c r="G148" s="64"/>
      <c r="H148" s="64"/>
      <c r="I148" s="64">
        <f>VLOOKUP(B148,[7]DSA!$A$2:$G$206,6,FALSE)</f>
        <v>429.62962962962951</v>
      </c>
      <c r="J148" s="64"/>
      <c r="K148" s="64"/>
      <c r="L148" s="234">
        <f>C148*$C$1*VLOOKUP(B148,'3.2 Prices and Deflators'!B146:BL339,58,FALSE)</f>
        <v>118.19650240521311</v>
      </c>
      <c r="M148" s="234">
        <f>I148*$C$1*VLOOKUP(B148,'3.2 Prices and Deflators'!B146:BL339,58,FALSE)</f>
        <v>116.19317185597218</v>
      </c>
      <c r="N148" s="234">
        <f>F148*$C$1*VLOOKUP(B148,'3.2 Prices and Deflators'!B146:BL339,58,FALSE)</f>
        <v>114.18984130673125</v>
      </c>
      <c r="O148" s="234">
        <f>C148*VLOOKUP(B148,'3.2 Prices and Deflators'!B146:BL339,58,FALSE)</f>
        <v>590.98251202606548</v>
      </c>
      <c r="P148" s="234">
        <f>I148*VLOOKUP(B148,'3.2 Prices and Deflators'!B146:BL339,58,FALSE)</f>
        <v>580.96585927986087</v>
      </c>
      <c r="Q148" s="234">
        <f>F148*VLOOKUP(B148,'3.2 Prices and Deflators'!B146:BL339,58,FALSE)</f>
        <v>570.94920653365625</v>
      </c>
      <c r="R148" s="47" t="e">
        <f>VLOOKUP(B148,'3.1 Metadata'!$B$4:$P$197,9,FALSE)</f>
        <v>#N/A</v>
      </c>
    </row>
    <row r="149" spans="1:18" x14ac:dyDescent="0.25">
      <c r="A149" s="46" t="s">
        <v>529</v>
      </c>
      <c r="B149" s="46" t="s">
        <v>765</v>
      </c>
      <c r="C149" s="63">
        <f>VLOOKUP(B149,[7]DSA!$A$2:$G$206,4,FALSE)</f>
        <v>474.07407407407402</v>
      </c>
      <c r="D149" s="69">
        <f>VLOOKUP(B149,[7]DSA!$A$2:$G$206,7,FALSE)</f>
        <v>0.70499999999999996</v>
      </c>
      <c r="E149" s="63"/>
      <c r="F149" s="64">
        <f>VLOOKUP(B149,[7]DSA!$A$2:$G$206,5,FALSE)</f>
        <v>362.96296296296299</v>
      </c>
      <c r="G149" s="64"/>
      <c r="H149" s="64"/>
      <c r="I149" s="64">
        <f>VLOOKUP(B149,[7]DSA!$A$2:$G$206,6,FALSE)</f>
        <v>418.51851851851848</v>
      </c>
      <c r="J149" s="64"/>
      <c r="K149" s="64"/>
      <c r="L149" s="234">
        <f>C149*$C$1*VLOOKUP(B149,'3.2 Prices and Deflators'!B147:BL340,58,FALSE)</f>
        <v>129.60129131247527</v>
      </c>
      <c r="M149" s="234">
        <f>I149*$C$1*VLOOKUP(B149,'3.2 Prices and Deflators'!B147:BL340,58,FALSE)</f>
        <v>114.41363998679458</v>
      </c>
      <c r="N149" s="234">
        <f>F149*$C$1*VLOOKUP(B149,'3.2 Prices and Deflators'!B147:BL340,58,FALSE)</f>
        <v>99.225988661113902</v>
      </c>
      <c r="O149" s="234">
        <f>C149*VLOOKUP(B149,'3.2 Prices and Deflators'!B147:BL340,58,FALSE)</f>
        <v>648.00645656237634</v>
      </c>
      <c r="P149" s="234">
        <f>I149*VLOOKUP(B149,'3.2 Prices and Deflators'!B147:BL340,58,FALSE)</f>
        <v>572.06819993397289</v>
      </c>
      <c r="Q149" s="234">
        <f>F149*VLOOKUP(B149,'3.2 Prices and Deflators'!B147:BL340,58,FALSE)</f>
        <v>496.1299433055695</v>
      </c>
      <c r="R149" s="47">
        <f>VLOOKUP(B149,'3.1 Metadata'!$B$4:$P$197,9,FALSE)</f>
        <v>103908</v>
      </c>
    </row>
    <row r="150" spans="1:18" x14ac:dyDescent="0.25">
      <c r="A150" s="46" t="s">
        <v>530</v>
      </c>
      <c r="B150" s="46" t="s">
        <v>766</v>
      </c>
      <c r="C150" s="63">
        <f>VLOOKUP(B150,[7]DSA!$A$2:$G$206,4,FALSE)</f>
        <v>292.59259259259301</v>
      </c>
      <c r="D150" s="69">
        <f>VLOOKUP(B150,[7]DSA!$A$2:$G$206,7,FALSE)</f>
        <v>0.57999999999999996</v>
      </c>
      <c r="E150" s="63"/>
      <c r="F150" s="64">
        <f>VLOOKUP(B150,[7]DSA!$A$2:$G$206,5,FALSE)</f>
        <v>292.59259259259301</v>
      </c>
      <c r="G150" s="64"/>
      <c r="H150" s="64"/>
      <c r="I150" s="64">
        <f>VLOOKUP(B150,[7]DSA!$A$2:$G$206,6,FALSE)</f>
        <v>292.59259259259301</v>
      </c>
      <c r="J150" s="64"/>
      <c r="K150" s="64"/>
      <c r="L150" s="234">
        <f>C150*$C$1*VLOOKUP(B150,'3.2 Prices and Deflators'!B148:BL341,58,FALSE)</f>
        <v>102.10986683585041</v>
      </c>
      <c r="M150" s="234">
        <f>I150*$C$1*VLOOKUP(B150,'3.2 Prices and Deflators'!B148:BL341,58,FALSE)</f>
        <v>102.10986683585041</v>
      </c>
      <c r="N150" s="234">
        <f>F150*$C$1*VLOOKUP(B150,'3.2 Prices and Deflators'!B148:BL341,58,FALSE)</f>
        <v>102.10986683585041</v>
      </c>
      <c r="O150" s="234">
        <f>C150*VLOOKUP(B150,'3.2 Prices and Deflators'!B148:BL341,58,FALSE)</f>
        <v>510.54933417925201</v>
      </c>
      <c r="P150" s="234">
        <f>I150*VLOOKUP(B150,'3.2 Prices and Deflators'!B148:BL341,58,FALSE)</f>
        <v>510.54933417925201</v>
      </c>
      <c r="Q150" s="234">
        <f>F150*VLOOKUP(B150,'3.2 Prices and Deflators'!B148:BL341,58,FALSE)</f>
        <v>510.54933417925201</v>
      </c>
      <c r="R150" s="47">
        <f>VLOOKUP(B150,'3.1 Metadata'!$B$4:$P$197,9,FALSE)</f>
        <v>55721</v>
      </c>
    </row>
    <row r="151" spans="1:18" x14ac:dyDescent="0.25">
      <c r="A151" s="46" t="s">
        <v>531</v>
      </c>
      <c r="B151" s="46" t="s">
        <v>767</v>
      </c>
      <c r="C151" s="63">
        <f>VLOOKUP(B151,[7]DSA!$A$2:$G$206,4,FALSE)</f>
        <v>412.86224692338197</v>
      </c>
      <c r="D151" s="69">
        <f>VLOOKUP(B151,[7]DSA!$A$2:$G$206,7,FALSE)</f>
        <v>0.63857142857142857</v>
      </c>
      <c r="E151" s="63"/>
      <c r="F151" s="64">
        <f>VLOOKUP(B151,[7]DSA!$A$2:$G$206,5,FALSE)</f>
        <v>146.08971814212001</v>
      </c>
      <c r="G151" s="64"/>
      <c r="H151" s="64"/>
      <c r="I151" s="64">
        <f>VLOOKUP(B151,[7]DSA!$A$2:$G$206,6,FALSE)</f>
        <v>261.66846254182485</v>
      </c>
      <c r="J151" s="64"/>
      <c r="K151" s="64"/>
      <c r="L151" s="234">
        <f>C151*$C$1*VLOOKUP(B151,'3.2 Prices and Deflators'!B149:BL342,58,FALSE)</f>
        <v>133.58355860514575</v>
      </c>
      <c r="M151" s="234">
        <f>I151*$C$1*VLOOKUP(B151,'3.2 Prices and Deflators'!B149:BL342,58,FALSE)</f>
        <v>84.664085082986631</v>
      </c>
      <c r="N151" s="234">
        <f>F151*$C$1*VLOOKUP(B151,'3.2 Prices and Deflators'!B149:BL342,58,FALSE)</f>
        <v>47.268028429513187</v>
      </c>
      <c r="O151" s="234">
        <f>C151*VLOOKUP(B151,'3.2 Prices and Deflators'!B149:BL342,58,FALSE)</f>
        <v>667.91779302572877</v>
      </c>
      <c r="P151" s="234">
        <f>I151*VLOOKUP(B151,'3.2 Prices and Deflators'!B149:BL342,58,FALSE)</f>
        <v>423.32042541493314</v>
      </c>
      <c r="Q151" s="234">
        <f>F151*VLOOKUP(B151,'3.2 Prices and Deflators'!B149:BL342,58,FALSE)</f>
        <v>236.34014214756593</v>
      </c>
      <c r="R151" s="47">
        <f>VLOOKUP(B151,'3.1 Metadata'!$B$4:$P$197,9,FALSE)</f>
        <v>53064</v>
      </c>
    </row>
    <row r="152" spans="1:18" x14ac:dyDescent="0.25">
      <c r="A152" s="46" t="s">
        <v>532</v>
      </c>
      <c r="B152" s="46" t="s">
        <v>768</v>
      </c>
      <c r="C152" s="63" t="e">
        <f>VLOOKUP(B152,[7]DSA!$A$2:$G$206,4,FALSE)</f>
        <v>#N/A</v>
      </c>
      <c r="D152" s="69" t="e">
        <f>VLOOKUP(B152,[7]DSA!$A$2:$G$206,7,FALSE)</f>
        <v>#N/A</v>
      </c>
      <c r="E152" s="63"/>
      <c r="F152" s="64" t="e">
        <f>VLOOKUP(B152,[7]DSA!$A$2:$G$206,5,FALSE)</f>
        <v>#N/A</v>
      </c>
      <c r="G152" s="64"/>
      <c r="H152" s="64"/>
      <c r="I152" s="64" t="e">
        <f>VLOOKUP(B152,[7]DSA!$A$2:$G$206,6,FALSE)</f>
        <v>#N/A</v>
      </c>
      <c r="J152" s="64"/>
      <c r="K152" s="64"/>
      <c r="L152" s="234" t="e">
        <f>C152*$C$1*VLOOKUP(B152,'3.2 Prices and Deflators'!B150:BL343,58,FALSE)</f>
        <v>#N/A</v>
      </c>
      <c r="M152" s="234" t="e">
        <f>I152*$C$1*VLOOKUP(B152,'3.2 Prices and Deflators'!B150:BL343,58,FALSE)</f>
        <v>#N/A</v>
      </c>
      <c r="N152" s="234" t="e">
        <f>F152*$C$1*VLOOKUP(B152,'3.2 Prices and Deflators'!B150:BL343,58,FALSE)</f>
        <v>#N/A</v>
      </c>
      <c r="O152" s="234" t="e">
        <f>C152*VLOOKUP(B152,'3.2 Prices and Deflators'!B150:BL343,58,FALSE)</f>
        <v>#N/A</v>
      </c>
      <c r="P152" s="234" t="e">
        <f>I152*VLOOKUP(B152,'3.2 Prices and Deflators'!B150:BL343,58,FALSE)</f>
        <v>#N/A</v>
      </c>
      <c r="Q152" s="234" t="e">
        <f>F152*VLOOKUP(B152,'3.2 Prices and Deflators'!B150:BL343,58,FALSE)</f>
        <v>#N/A</v>
      </c>
      <c r="R152" s="47" t="e">
        <f>VLOOKUP(B152,'3.1 Metadata'!$B$4:$P$197,9,FALSE)</f>
        <v>#N/A</v>
      </c>
    </row>
    <row r="153" spans="1:18" x14ac:dyDescent="0.25">
      <c r="A153" s="46" t="s">
        <v>533</v>
      </c>
      <c r="B153" s="46" t="s">
        <v>769</v>
      </c>
      <c r="C153" s="63">
        <f>VLOOKUP(B153,[7]DSA!$A$2:$G$206,4,FALSE)</f>
        <v>403.93852065321801</v>
      </c>
      <c r="D153" s="69">
        <f>VLOOKUP(B153,[7]DSA!$A$2:$G$206,7,FALSE)</f>
        <v>0.73799999999999999</v>
      </c>
      <c r="E153" s="63"/>
      <c r="F153" s="64">
        <f>VLOOKUP(B153,[7]DSA!$A$2:$G$206,5,FALSE)</f>
        <v>114.793467819404</v>
      </c>
      <c r="G153" s="64"/>
      <c r="H153" s="64"/>
      <c r="I153" s="64">
        <f>VLOOKUP(B153,[7]DSA!$A$2:$G$206,6,FALSE)</f>
        <v>269.45244956772342</v>
      </c>
      <c r="J153" s="64"/>
      <c r="K153" s="64"/>
      <c r="L153" s="234">
        <f>C153*$C$1*VLOOKUP(B153,'3.2 Prices and Deflators'!B151:BL344,58,FALSE)</f>
        <v>168.42298200949745</v>
      </c>
      <c r="M153" s="234">
        <f>I153*$C$1*VLOOKUP(B153,'3.2 Prices and Deflators'!B151:BL344,58,FALSE)</f>
        <v>112.3487430527088</v>
      </c>
      <c r="N153" s="234">
        <f>F153*$C$1*VLOOKUP(B153,'3.2 Prices and Deflators'!B151:BL344,58,FALSE)</f>
        <v>47.8633682524016</v>
      </c>
      <c r="O153" s="234">
        <f>C153*VLOOKUP(B153,'3.2 Prices and Deflators'!B151:BL344,58,FALSE)</f>
        <v>842.11491004748723</v>
      </c>
      <c r="P153" s="234">
        <f>I153*VLOOKUP(B153,'3.2 Prices and Deflators'!B151:BL344,58,FALSE)</f>
        <v>561.743715263544</v>
      </c>
      <c r="Q153" s="234">
        <f>F153*VLOOKUP(B153,'3.2 Prices and Deflators'!B151:BL344,58,FALSE)</f>
        <v>239.31684126200801</v>
      </c>
      <c r="R153" s="47">
        <f>VLOOKUP(B153,'3.1 Metadata'!$B$4:$P$197,9,FALSE)</f>
        <v>67695</v>
      </c>
    </row>
    <row r="154" spans="1:18" x14ac:dyDescent="0.25">
      <c r="A154" s="46" t="s">
        <v>534</v>
      </c>
      <c r="B154" s="46" t="s">
        <v>770</v>
      </c>
      <c r="C154" s="63">
        <f>VLOOKUP(B154,[7]DSA!$A$2:$G$206,4,FALSE)</f>
        <v>684.78550492938996</v>
      </c>
      <c r="D154" s="69">
        <f>VLOOKUP(B154,[7]DSA!$A$2:$G$206,7,FALSE)</f>
        <v>0.63600000000000001</v>
      </c>
      <c r="E154" s="63"/>
      <c r="F154" s="64">
        <f>VLOOKUP(B154,[7]DSA!$A$2:$G$206,5,FALSE)</f>
        <v>282.44071409538998</v>
      </c>
      <c r="G154" s="64"/>
      <c r="H154" s="64"/>
      <c r="I154" s="64">
        <f>VLOOKUP(B154,[7]DSA!$A$2:$G$206,6,FALSE)</f>
        <v>421.52944311217681</v>
      </c>
      <c r="J154" s="64"/>
      <c r="K154" s="64"/>
      <c r="L154" s="234">
        <f>C154*$C$1*VLOOKUP(B154,'3.2 Prices and Deflators'!B152:BL345,58,FALSE)</f>
        <v>289.70866624008573</v>
      </c>
      <c r="M154" s="234">
        <f>I154*$C$1*VLOOKUP(B154,'3.2 Prices and Deflators'!B152:BL345,58,FALSE)</f>
        <v>178.33428404350795</v>
      </c>
      <c r="N154" s="234">
        <f>F154*$C$1*VLOOKUP(B154,'3.2 Prices and Deflators'!B152:BL345,58,FALSE)</f>
        <v>119.49073393559939</v>
      </c>
      <c r="O154" s="234">
        <f>C154*VLOOKUP(B154,'3.2 Prices and Deflators'!B152:BL345,58,FALSE)</f>
        <v>1448.5433312004286</v>
      </c>
      <c r="P154" s="234">
        <f>I154*VLOOKUP(B154,'3.2 Prices and Deflators'!B152:BL345,58,FALSE)</f>
        <v>891.67142021753966</v>
      </c>
      <c r="Q154" s="234">
        <f>F154*VLOOKUP(B154,'3.2 Prices and Deflators'!B152:BL345,58,FALSE)</f>
        <v>597.45366967799691</v>
      </c>
      <c r="R154" s="47">
        <f>VLOOKUP(B154,'3.1 Metadata'!$B$4:$P$197,9,FALSE)</f>
        <v>15147063</v>
      </c>
    </row>
    <row r="155" spans="1:18" x14ac:dyDescent="0.25">
      <c r="A155" s="46" t="s">
        <v>535</v>
      </c>
      <c r="B155" s="46" t="s">
        <v>771</v>
      </c>
      <c r="C155" s="63">
        <f>VLOOKUP(B155,[7]DSA!$A$2:$G$206,4,FALSE)</f>
        <v>349.79293006760201</v>
      </c>
      <c r="D155" s="69">
        <f>VLOOKUP(B155,[7]DSA!$A$2:$G$206,7,FALSE)</f>
        <v>0.57999999999999996</v>
      </c>
      <c r="E155" s="63"/>
      <c r="F155" s="64">
        <f>VLOOKUP(B155,[7]DSA!$A$2:$G$206,5,FALSE)</f>
        <v>130.93852997183001</v>
      </c>
      <c r="G155" s="64"/>
      <c r="H155" s="64"/>
      <c r="I155" s="64">
        <f>VLOOKUP(B155,[7]DSA!$A$2:$G$206,6,FALSE)</f>
        <v>250.65375737464518</v>
      </c>
      <c r="J155" s="64"/>
      <c r="K155" s="64"/>
      <c r="L155" s="234">
        <f>C155*$C$1*VLOOKUP(B155,'3.2 Prices and Deflators'!B153:BL346,58,FALSE)</f>
        <v>171.38652134879504</v>
      </c>
      <c r="M155" s="234">
        <f>I155*$C$1*VLOOKUP(B155,'3.2 Prices and Deflators'!B153:BL346,58,FALSE)</f>
        <v>122.81173187560711</v>
      </c>
      <c r="N155" s="234">
        <f>F155*$C$1*VLOOKUP(B155,'3.2 Prices and Deflators'!B153:BL346,58,FALSE)</f>
        <v>64.155382323078541</v>
      </c>
      <c r="O155" s="234">
        <f>C155*VLOOKUP(B155,'3.2 Prices and Deflators'!B153:BL346,58,FALSE)</f>
        <v>856.93260674397527</v>
      </c>
      <c r="P155" s="234">
        <f>I155*VLOOKUP(B155,'3.2 Prices and Deflators'!B153:BL346,58,FALSE)</f>
        <v>614.05865937803549</v>
      </c>
      <c r="Q155" s="234">
        <f>F155*VLOOKUP(B155,'3.2 Prices and Deflators'!B153:BL346,58,FALSE)</f>
        <v>320.77691161539275</v>
      </c>
      <c r="R155" s="47">
        <f>VLOOKUP(B155,'3.1 Metadata'!$B$4:$P$197,9,FALSE)</f>
        <v>4221071</v>
      </c>
    </row>
    <row r="156" spans="1:18" x14ac:dyDescent="0.25">
      <c r="A156" s="46" t="s">
        <v>536</v>
      </c>
      <c r="B156" s="46" t="s">
        <v>772</v>
      </c>
      <c r="C156" s="63">
        <f>VLOOKUP(B156,[7]DSA!$A$2:$G$206,4,FALSE)</f>
        <v>208.87074034233899</v>
      </c>
      <c r="D156" s="69">
        <f>VLOOKUP(B156,[7]DSA!$A$2:$G$206,7,FALSE)</f>
        <v>0.56999999999999995</v>
      </c>
      <c r="E156" s="63"/>
      <c r="F156" s="64">
        <f>VLOOKUP(B156,[7]DSA!$A$2:$G$206,5,FALSE)</f>
        <v>108.61278497801599</v>
      </c>
      <c r="G156" s="64"/>
      <c r="H156" s="64"/>
      <c r="I156" s="64">
        <f>VLOOKUP(B156,[7]DSA!$A$2:$G$206,6,FALSE)</f>
        <v>147.60198984191933</v>
      </c>
      <c r="J156" s="64"/>
      <c r="K156" s="64"/>
      <c r="L156" s="234">
        <f>C156*$C$1*VLOOKUP(B156,'3.2 Prices and Deflators'!B154:BL347,58,FALSE)</f>
        <v>106.12222602895281</v>
      </c>
      <c r="M156" s="234">
        <f>I156*$C$1*VLOOKUP(B156,'3.2 Prices and Deflators'!B154:BL347,58,FALSE)</f>
        <v>74.993039727126529</v>
      </c>
      <c r="N156" s="234">
        <f>F156*$C$1*VLOOKUP(B156,'3.2 Prices and Deflators'!B154:BL347,58,FALSE)</f>
        <v>55.183557535055307</v>
      </c>
      <c r="O156" s="234">
        <f>C156*VLOOKUP(B156,'3.2 Prices and Deflators'!B154:BL347,58,FALSE)</f>
        <v>530.61113014476393</v>
      </c>
      <c r="P156" s="234">
        <f>I156*VLOOKUP(B156,'3.2 Prices and Deflators'!B154:BL347,58,FALSE)</f>
        <v>374.96519863563265</v>
      </c>
      <c r="Q156" s="234">
        <f>F156*VLOOKUP(B156,'3.2 Prices and Deflators'!B154:BL347,58,FALSE)</f>
        <v>275.91778767527654</v>
      </c>
      <c r="R156" s="47">
        <f>VLOOKUP(B156,'3.1 Metadata'!$B$4:$P$197,9,FALSE)</f>
        <v>4047506</v>
      </c>
    </row>
    <row r="157" spans="1:18" x14ac:dyDescent="0.25">
      <c r="A157" s="46" t="s">
        <v>537</v>
      </c>
      <c r="B157" s="46" t="s">
        <v>773</v>
      </c>
      <c r="C157" s="63">
        <f>VLOOKUP(B157,[7]DSA!$A$2:$G$206,4,FALSE)</f>
        <v>497.00829955607003</v>
      </c>
      <c r="D157" s="69">
        <f>VLOOKUP(B157,[7]DSA!$A$2:$G$206,7,FALSE)</f>
        <v>0.626</v>
      </c>
      <c r="E157" s="63"/>
      <c r="F157" s="64">
        <f>VLOOKUP(B157,[7]DSA!$A$2:$G$206,5,FALSE)</f>
        <v>301.100173711639</v>
      </c>
      <c r="G157" s="64"/>
      <c r="H157" s="64"/>
      <c r="I157" s="64">
        <f>VLOOKUP(B157,[7]DSA!$A$2:$G$206,6,FALSE)</f>
        <v>407.54680563597759</v>
      </c>
      <c r="J157" s="64"/>
      <c r="K157" s="64"/>
      <c r="L157" s="234">
        <f>C157*$C$1*VLOOKUP(B157,'3.2 Prices and Deflators'!B155:BL348,58,FALSE)</f>
        <v>176.43396388640713</v>
      </c>
      <c r="M157" s="234">
        <f>I157*$C$1*VLOOKUP(B157,'3.2 Prices and Deflators'!B155:BL348,58,FALSE)</f>
        <v>144.67585038685391</v>
      </c>
      <c r="N157" s="234">
        <f>F157*$C$1*VLOOKUP(B157,'3.2 Prices and Deflators'!B155:BL348,58,FALSE)</f>
        <v>106.88814899526041</v>
      </c>
      <c r="O157" s="234">
        <f>C157*VLOOKUP(B157,'3.2 Prices and Deflators'!B155:BL348,58,FALSE)</f>
        <v>882.16981943203564</v>
      </c>
      <c r="P157" s="234">
        <f>I157*VLOOKUP(B157,'3.2 Prices and Deflators'!B155:BL348,58,FALSE)</f>
        <v>723.37925193426952</v>
      </c>
      <c r="Q157" s="234">
        <f>F157*VLOOKUP(B157,'3.2 Prices and Deflators'!B155:BL348,58,FALSE)</f>
        <v>534.44074497630197</v>
      </c>
      <c r="R157" s="47" t="e">
        <f>VLOOKUP(B157,'3.1 Metadata'!$B$4:$P$197,9,FALSE)</f>
        <v>#N/A</v>
      </c>
    </row>
    <row r="158" spans="1:18" x14ac:dyDescent="0.25">
      <c r="A158" s="46" t="s">
        <v>538</v>
      </c>
      <c r="B158" s="46" t="s">
        <v>774</v>
      </c>
      <c r="C158" s="63">
        <f>VLOOKUP(B158,[7]DSA!$A$2:$G$206,4,FALSE)</f>
        <v>270.99009900990097</v>
      </c>
      <c r="D158" s="69">
        <f>VLOOKUP(B158,[7]DSA!$A$2:$G$206,7,FALSE)</f>
        <v>0.66200000000000003</v>
      </c>
      <c r="E158" s="63"/>
      <c r="F158" s="64">
        <f>VLOOKUP(B158,[7]DSA!$A$2:$G$206,5,FALSE)</f>
        <v>88.019801980197997</v>
      </c>
      <c r="G158" s="64"/>
      <c r="H158" s="64"/>
      <c r="I158" s="64">
        <f>VLOOKUP(B158,[7]DSA!$A$2:$G$206,6,FALSE)</f>
        <v>198.39603960396039</v>
      </c>
      <c r="J158" s="64"/>
      <c r="K158" s="64"/>
      <c r="L158" s="234">
        <f>C158*$C$1*VLOOKUP(B158,'3.2 Prices and Deflators'!B156:BL349,58,FALSE)</f>
        <v>184.61995034590115</v>
      </c>
      <c r="M158" s="234">
        <f>I158*$C$1*VLOOKUP(B158,'3.2 Prices and Deflators'!B156:BL349,58,FALSE)</f>
        <v>135.16311892696996</v>
      </c>
      <c r="N158" s="234">
        <f>F158*$C$1*VLOOKUP(B158,'3.2 Prices and Deflators'!B156:BL349,58,FALSE)</f>
        <v>59.966070828464048</v>
      </c>
      <c r="O158" s="234">
        <f>C158*VLOOKUP(B158,'3.2 Prices and Deflators'!B156:BL349,58,FALSE)</f>
        <v>923.09975172950578</v>
      </c>
      <c r="P158" s="234">
        <f>I158*VLOOKUP(B158,'3.2 Prices and Deflators'!B156:BL349,58,FALSE)</f>
        <v>675.81559463484973</v>
      </c>
      <c r="Q158" s="234">
        <f>F158*VLOOKUP(B158,'3.2 Prices and Deflators'!B156:BL349,58,FALSE)</f>
        <v>299.83035414232023</v>
      </c>
      <c r="R158" s="47">
        <f>VLOOKUP(B158,'3.1 Metadata'!$B$4:$P$197,9,FALSE)</f>
        <v>2620111</v>
      </c>
    </row>
    <row r="159" spans="1:18" x14ac:dyDescent="0.25">
      <c r="A159" s="46" t="s">
        <v>539</v>
      </c>
      <c r="B159" s="46" t="s">
        <v>775</v>
      </c>
      <c r="C159" s="63">
        <f>VLOOKUP(B159,[7]DSA!$A$2:$G$206,4,FALSE)</f>
        <v>406.93293142426501</v>
      </c>
      <c r="D159" s="69">
        <f>VLOOKUP(B159,[7]DSA!$A$2:$G$206,7,FALSE)</f>
        <v>0.6</v>
      </c>
      <c r="E159" s="63"/>
      <c r="F159" s="64">
        <f>VLOOKUP(B159,[7]DSA!$A$2:$G$206,5,FALSE)</f>
        <v>406.93293142426501</v>
      </c>
      <c r="G159" s="64"/>
      <c r="H159" s="64"/>
      <c r="I159" s="64">
        <f>VLOOKUP(B159,[7]DSA!$A$2:$G$206,6,FALSE)</f>
        <v>406.93293142426501</v>
      </c>
      <c r="J159" s="64"/>
      <c r="K159" s="64"/>
      <c r="L159" s="234">
        <f>C159*$C$1*VLOOKUP(B159,'3.2 Prices and Deflators'!B157:BL350,58,FALSE)</f>
        <v>127.17480202497296</v>
      </c>
      <c r="M159" s="234">
        <f>I159*$C$1*VLOOKUP(B159,'3.2 Prices and Deflators'!B157:BL350,58,FALSE)</f>
        <v>127.17480202497296</v>
      </c>
      <c r="N159" s="234">
        <f>F159*$C$1*VLOOKUP(B159,'3.2 Prices and Deflators'!B157:BL350,58,FALSE)</f>
        <v>127.17480202497296</v>
      </c>
      <c r="O159" s="234">
        <f>C159*VLOOKUP(B159,'3.2 Prices and Deflators'!B157:BL350,58,FALSE)</f>
        <v>635.87401012486475</v>
      </c>
      <c r="P159" s="234">
        <f>I159*VLOOKUP(B159,'3.2 Prices and Deflators'!B157:BL350,58,FALSE)</f>
        <v>635.87401012486475</v>
      </c>
      <c r="Q159" s="234">
        <f>F159*VLOOKUP(B159,'3.2 Prices and Deflators'!B157:BL350,58,FALSE)</f>
        <v>635.87401012486475</v>
      </c>
      <c r="R159" s="47">
        <f>VLOOKUP(B159,'3.1 Metadata'!$B$4:$P$197,9,FALSE)</f>
        <v>3601544</v>
      </c>
    </row>
    <row r="160" spans="1:18" x14ac:dyDescent="0.25">
      <c r="A160" s="46" t="s">
        <v>540</v>
      </c>
      <c r="B160" s="46" t="s">
        <v>776</v>
      </c>
      <c r="C160" s="63">
        <f>VLOOKUP(B160,[7]DSA!$A$2:$G$206,4,FALSE)</f>
        <v>260.12269938650297</v>
      </c>
      <c r="D160" s="69">
        <f>VLOOKUP(B160,[7]DSA!$A$2:$G$206,7,FALSE)</f>
        <v>0.625</v>
      </c>
      <c r="E160" s="63"/>
      <c r="F160" s="64">
        <f>VLOOKUP(B160,[7]DSA!$A$2:$G$206,5,FALSE)</f>
        <v>224.53987730061399</v>
      </c>
      <c r="G160" s="64"/>
      <c r="H160" s="64"/>
      <c r="I160" s="64">
        <f>VLOOKUP(B160,[7]DSA!$A$2:$G$206,6,FALSE)</f>
        <v>242.33128834355847</v>
      </c>
      <c r="J160" s="64"/>
      <c r="K160" s="64"/>
      <c r="L160" s="234">
        <f>C160*$C$1*VLOOKUP(B160,'3.2 Prices and Deflators'!B158:BL351,58,FALSE)</f>
        <v>0</v>
      </c>
      <c r="M160" s="234">
        <f>I160*$C$1*VLOOKUP(B160,'3.2 Prices and Deflators'!B158:BL351,58,FALSE)</f>
        <v>0</v>
      </c>
      <c r="N160" s="234">
        <f>F160*$C$1*VLOOKUP(B160,'3.2 Prices and Deflators'!B158:BL351,58,FALSE)</f>
        <v>0</v>
      </c>
      <c r="O160" s="234">
        <f>C160*VLOOKUP(B160,'3.2 Prices and Deflators'!B158:BL351,58,FALSE)</f>
        <v>0</v>
      </c>
      <c r="P160" s="234">
        <f>I160*VLOOKUP(B160,'3.2 Prices and Deflators'!B158:BL351,58,FALSE)</f>
        <v>0</v>
      </c>
      <c r="Q160" s="234">
        <f>F160*VLOOKUP(B160,'3.2 Prices and Deflators'!B158:BL351,58,FALSE)</f>
        <v>0</v>
      </c>
      <c r="R160" s="47">
        <f>VLOOKUP(B160,'3.1 Metadata'!$B$4:$P$197,9,FALSE)</f>
        <v>2751503</v>
      </c>
    </row>
    <row r="161" spans="1:18" x14ac:dyDescent="0.25">
      <c r="A161" s="46" t="s">
        <v>541</v>
      </c>
      <c r="B161" s="46" t="s">
        <v>777</v>
      </c>
      <c r="C161" s="63">
        <f>VLOOKUP(B161,[7]DSA!$A$2:$G$206,4,FALSE)</f>
        <v>311.65644171779098</v>
      </c>
      <c r="D161" s="69">
        <f>VLOOKUP(B161,[7]DSA!$A$2:$G$206,7,FALSE)</f>
        <v>0.47</v>
      </c>
      <c r="E161" s="63"/>
      <c r="F161" s="64">
        <f>VLOOKUP(B161,[7]DSA!$A$2:$G$206,5,FALSE)</f>
        <v>311.65644171779098</v>
      </c>
      <c r="G161" s="64"/>
      <c r="H161" s="64"/>
      <c r="I161" s="64">
        <f>VLOOKUP(B161,[7]DSA!$A$2:$G$206,6,FALSE)</f>
        <v>311.65644171779098</v>
      </c>
      <c r="J161" s="64"/>
      <c r="K161" s="64"/>
      <c r="L161" s="234">
        <f>C161*$C$1*VLOOKUP(B161,'3.2 Prices and Deflators'!B159:BL352,58,FALSE)</f>
        <v>0</v>
      </c>
      <c r="M161" s="234">
        <f>I161*$C$1*VLOOKUP(B161,'3.2 Prices and Deflators'!B159:BL352,58,FALSE)</f>
        <v>0</v>
      </c>
      <c r="N161" s="234">
        <f>F161*$C$1*VLOOKUP(B161,'3.2 Prices and Deflators'!B159:BL352,58,FALSE)</f>
        <v>0</v>
      </c>
      <c r="O161" s="234">
        <f>C161*VLOOKUP(B161,'3.2 Prices and Deflators'!B159:BL352,58,FALSE)</f>
        <v>0</v>
      </c>
      <c r="P161" s="234">
        <f>I161*VLOOKUP(B161,'3.2 Prices and Deflators'!B159:BL352,58,FALSE)</f>
        <v>0</v>
      </c>
      <c r="Q161" s="234">
        <f>F161*VLOOKUP(B161,'3.2 Prices and Deflators'!B159:BL352,58,FALSE)</f>
        <v>0</v>
      </c>
      <c r="R161" s="47">
        <f>VLOOKUP(B161,'3.1 Metadata'!$B$4:$P$197,9,FALSE)</f>
        <v>1024739</v>
      </c>
    </row>
    <row r="162" spans="1:18" x14ac:dyDescent="0.25">
      <c r="A162" s="46" t="s">
        <v>542</v>
      </c>
      <c r="B162" s="46" t="s">
        <v>778</v>
      </c>
      <c r="C162" s="63">
        <f>VLOOKUP(B162,[7]DSA!$A$2:$G$206,4,FALSE)</f>
        <v>479.52175019079101</v>
      </c>
      <c r="D162" s="69">
        <f>VLOOKUP(B162,[7]DSA!$A$2:$G$206,7,FALSE)</f>
        <v>0.56799999999999995</v>
      </c>
      <c r="E162" s="63"/>
      <c r="F162" s="64">
        <f>VLOOKUP(B162,[7]DSA!$A$2:$G$206,5,FALSE)</f>
        <v>150.089035868736</v>
      </c>
      <c r="G162" s="64"/>
      <c r="H162" s="64"/>
      <c r="I162" s="64">
        <f>VLOOKUP(B162,[7]DSA!$A$2:$G$206,6,FALSE)</f>
        <v>252.35309081658602</v>
      </c>
      <c r="J162" s="64"/>
      <c r="K162" s="64"/>
      <c r="L162" s="234">
        <f>C162*$C$1*VLOOKUP(B162,'3.2 Prices and Deflators'!B160:BL353,58,FALSE)</f>
        <v>113.47539251380503</v>
      </c>
      <c r="M162" s="234">
        <f>I162*$C$1*VLOOKUP(B162,'3.2 Prices and Deflators'!B160:BL353,58,FALSE)</f>
        <v>59.717554044400302</v>
      </c>
      <c r="N162" s="234">
        <f>F162*$C$1*VLOOKUP(B162,'3.2 Prices and Deflators'!B160:BL353,58,FALSE)</f>
        <v>35.517496861084943</v>
      </c>
      <c r="O162" s="234">
        <f>C162*VLOOKUP(B162,'3.2 Prices and Deflators'!B160:BL353,58,FALSE)</f>
        <v>567.37696256902507</v>
      </c>
      <c r="P162" s="234">
        <f>I162*VLOOKUP(B162,'3.2 Prices and Deflators'!B160:BL353,58,FALSE)</f>
        <v>298.5877702220015</v>
      </c>
      <c r="Q162" s="234">
        <f>F162*VLOOKUP(B162,'3.2 Prices and Deflators'!B160:BL353,58,FALSE)</f>
        <v>177.58748430542471</v>
      </c>
      <c r="R162" s="47">
        <f>VLOOKUP(B162,'3.1 Metadata'!$B$4:$P$197,9,FALSE)</f>
        <v>344571</v>
      </c>
    </row>
    <row r="163" spans="1:18" x14ac:dyDescent="0.25">
      <c r="A163" s="46" t="s">
        <v>543</v>
      </c>
      <c r="B163" s="46" t="s">
        <v>779</v>
      </c>
      <c r="C163" s="63">
        <f>VLOOKUP(B163,[7]DSA!$A$2:$G$206,4,FALSE)</f>
        <v>287.98353909464998</v>
      </c>
      <c r="D163" s="69">
        <f>VLOOKUP(B163,[7]DSA!$A$2:$G$206,7,FALSE)</f>
        <v>0.75125000000000008</v>
      </c>
      <c r="E163" s="63"/>
      <c r="F163" s="64">
        <f>VLOOKUP(B163,[7]DSA!$A$2:$G$206,5,FALSE)</f>
        <v>75.020576131687307</v>
      </c>
      <c r="G163" s="64"/>
      <c r="H163" s="64"/>
      <c r="I163" s="64">
        <f>VLOOKUP(B163,[7]DSA!$A$2:$G$206,6,FALSE)</f>
        <v>175.54355281207123</v>
      </c>
      <c r="J163" s="64"/>
      <c r="K163" s="64"/>
      <c r="L163" s="234">
        <f>C163*$C$1*VLOOKUP(B163,'3.2 Prices and Deflators'!B161:BL354,58,FALSE)</f>
        <v>164.65432362940786</v>
      </c>
      <c r="M163" s="234">
        <f>I163*$C$1*VLOOKUP(B163,'3.2 Prices and Deflators'!B161:BL354,58,FALSE)</f>
        <v>100.36686487929819</v>
      </c>
      <c r="N163" s="234">
        <f>F163*$C$1*VLOOKUP(B163,'3.2 Prices and Deflators'!B161:BL354,58,FALSE)</f>
        <v>42.892945409604316</v>
      </c>
      <c r="O163" s="234">
        <f>C163*VLOOKUP(B163,'3.2 Prices and Deflators'!B161:BL354,58,FALSE)</f>
        <v>823.27161814703925</v>
      </c>
      <c r="P163" s="234">
        <f>I163*VLOOKUP(B163,'3.2 Prices and Deflators'!B161:BL354,58,FALSE)</f>
        <v>501.83432439649096</v>
      </c>
      <c r="Q163" s="234">
        <f>F163*VLOOKUP(B163,'3.2 Prices and Deflators'!B161:BL354,58,FALSE)</f>
        <v>214.46472704802159</v>
      </c>
      <c r="R163" s="47">
        <f>VLOOKUP(B163,'3.1 Metadata'!$B$4:$P$197,9,FALSE)</f>
        <v>2817881</v>
      </c>
    </row>
    <row r="164" spans="1:18" x14ac:dyDescent="0.25">
      <c r="A164" s="46" t="s">
        <v>544</v>
      </c>
      <c r="B164" s="46" t="s">
        <v>780</v>
      </c>
      <c r="C164" s="63">
        <f>VLOOKUP(B164,[7]DSA!$A$2:$G$206,4,FALSE)</f>
        <v>446.58075952819303</v>
      </c>
      <c r="D164" s="69">
        <f>VLOOKUP(B164,[7]DSA!$A$2:$G$206,7,FALSE)</f>
        <v>0.66214285714285714</v>
      </c>
      <c r="E164" s="63"/>
      <c r="F164" s="64">
        <f>VLOOKUP(B164,[7]DSA!$A$2:$G$206,5,FALSE)</f>
        <v>102.95220563169001</v>
      </c>
      <c r="G164" s="64"/>
      <c r="H164" s="64"/>
      <c r="I164" s="64">
        <f>VLOOKUP(B164,[7]DSA!$A$2:$G$206,6,FALSE)</f>
        <v>212.28413639949753</v>
      </c>
      <c r="J164" s="64"/>
      <c r="K164" s="64"/>
      <c r="L164" s="234">
        <f>C164*$C$1*VLOOKUP(B164,'3.2 Prices and Deflators'!B162:BL355,58,FALSE)</f>
        <v>192.65730467787444</v>
      </c>
      <c r="M164" s="234">
        <f>I164*$C$1*VLOOKUP(B164,'3.2 Prices and Deflators'!B162:BL355,58,FALSE)</f>
        <v>91.580500664215293</v>
      </c>
      <c r="N164" s="234">
        <f>F164*$C$1*VLOOKUP(B164,'3.2 Prices and Deflators'!B162:BL355,58,FALSE)</f>
        <v>44.41412672726559</v>
      </c>
      <c r="O164" s="234">
        <f>C164*VLOOKUP(B164,'3.2 Prices and Deflators'!B162:BL355,58,FALSE)</f>
        <v>963.28652338937218</v>
      </c>
      <c r="P164" s="234">
        <f>I164*VLOOKUP(B164,'3.2 Prices and Deflators'!B162:BL355,58,FALSE)</f>
        <v>457.90250332107649</v>
      </c>
      <c r="Q164" s="234">
        <f>F164*VLOOKUP(B164,'3.2 Prices and Deflators'!B162:BL355,58,FALSE)</f>
        <v>222.07063363632793</v>
      </c>
      <c r="R164" s="47">
        <f>VLOOKUP(B164,'3.1 Metadata'!$B$4:$P$197,9,FALSE)</f>
        <v>22989495</v>
      </c>
    </row>
    <row r="165" spans="1:18" x14ac:dyDescent="0.25">
      <c r="A165" s="46" t="s">
        <v>545</v>
      </c>
      <c r="B165" s="46" t="s">
        <v>781</v>
      </c>
      <c r="C165" s="63">
        <f>VLOOKUP(B165,[7]DSA!$A$2:$G$206,4,FALSE)</f>
        <v>268.738285043247</v>
      </c>
      <c r="D165" s="69">
        <f>VLOOKUP(B165,[7]DSA!$A$2:$G$206,7,FALSE)</f>
        <v>0.69363636363636361</v>
      </c>
      <c r="E165" s="63"/>
      <c r="F165" s="64">
        <f>VLOOKUP(B165,[7]DSA!$A$2:$G$206,5,FALSE)</f>
        <v>80.169824529707995</v>
      </c>
      <c r="G165" s="64"/>
      <c r="H165" s="64"/>
      <c r="I165" s="64">
        <f>VLOOKUP(B165,[7]DSA!$A$2:$G$206,6,FALSE)</f>
        <v>160.85290017676368</v>
      </c>
      <c r="J165" s="64"/>
      <c r="K165" s="64"/>
      <c r="L165" s="234">
        <f>C165*$C$1*VLOOKUP(B165,'3.2 Prices and Deflators'!B163:BL356,58,FALSE)</f>
        <v>4302.2757006242391</v>
      </c>
      <c r="M165" s="234">
        <f>I165*$C$1*VLOOKUP(B165,'3.2 Prices and Deflators'!B163:BL356,58,FALSE)</f>
        <v>2575.120711565382</v>
      </c>
      <c r="N165" s="234">
        <f>F165*$C$1*VLOOKUP(B165,'3.2 Prices and Deflators'!B163:BL356,58,FALSE)</f>
        <v>1283.4519947240351</v>
      </c>
      <c r="O165" s="234">
        <f>C165*VLOOKUP(B165,'3.2 Prices and Deflators'!B163:BL356,58,FALSE)</f>
        <v>21511.378503121192</v>
      </c>
      <c r="P165" s="234">
        <f>I165*VLOOKUP(B165,'3.2 Prices and Deflators'!B163:BL356,58,FALSE)</f>
        <v>12875.603557826911</v>
      </c>
      <c r="Q165" s="234">
        <f>F165*VLOOKUP(B165,'3.2 Prices and Deflators'!B163:BL356,58,FALSE)</f>
        <v>6417.2599736201764</v>
      </c>
      <c r="R165" s="47">
        <f>VLOOKUP(B165,'3.1 Metadata'!$B$4:$P$197,9,FALSE)</f>
        <v>4760601</v>
      </c>
    </row>
    <row r="166" spans="1:18" x14ac:dyDescent="0.25">
      <c r="A166" s="46" t="s">
        <v>546</v>
      </c>
      <c r="B166" s="46" t="s">
        <v>782</v>
      </c>
      <c r="C166" s="63">
        <f>VLOOKUP(B166,[7]DSA!$A$2:$G$206,4,FALSE)</f>
        <v>325.153374233129</v>
      </c>
      <c r="D166" s="69">
        <f>VLOOKUP(B166,[7]DSA!$A$2:$G$206,7,FALSE)</f>
        <v>0.54</v>
      </c>
      <c r="E166" s="63"/>
      <c r="F166" s="64">
        <f>VLOOKUP(B166,[7]DSA!$A$2:$G$206,5,FALSE)</f>
        <v>236.80981595092001</v>
      </c>
      <c r="G166" s="64"/>
      <c r="H166" s="64"/>
      <c r="I166" s="64">
        <f>VLOOKUP(B166,[7]DSA!$A$2:$G$206,6,FALSE)</f>
        <v>277.91411042944799</v>
      </c>
      <c r="J166" s="64"/>
      <c r="K166" s="64"/>
      <c r="L166" s="234">
        <f>C166*$C$1*VLOOKUP(B166,'3.2 Prices and Deflators'!B164:BL357,58,FALSE)</f>
        <v>91.744527349144391</v>
      </c>
      <c r="M166" s="234">
        <f>I166*$C$1*VLOOKUP(B166,'3.2 Prices and Deflators'!B164:BL357,58,FALSE)</f>
        <v>78.415605451249832</v>
      </c>
      <c r="N166" s="234">
        <f>F166*$C$1*VLOOKUP(B166,'3.2 Prices and Deflators'!B164:BL357,58,FALSE)</f>
        <v>66.817712371263553</v>
      </c>
      <c r="O166" s="234">
        <f>C166*VLOOKUP(B166,'3.2 Prices and Deflators'!B164:BL357,58,FALSE)</f>
        <v>458.72263674572196</v>
      </c>
      <c r="P166" s="234">
        <f>I166*VLOOKUP(B166,'3.2 Prices and Deflators'!B164:BL357,58,FALSE)</f>
        <v>392.07802725624913</v>
      </c>
      <c r="Q166" s="234">
        <f>F166*VLOOKUP(B166,'3.2 Prices and Deflators'!B164:BL357,58,FALSE)</f>
        <v>334.08856185631777</v>
      </c>
      <c r="R166" s="47">
        <f>VLOOKUP(B166,'3.1 Metadata'!$B$4:$P$197,9,FALSE)</f>
        <v>23124049</v>
      </c>
    </row>
    <row r="167" spans="1:18" x14ac:dyDescent="0.25">
      <c r="A167" s="46" t="s">
        <v>547</v>
      </c>
      <c r="B167" s="46" t="s">
        <v>783</v>
      </c>
      <c r="C167" s="63">
        <f>VLOOKUP(B167,[7]DSA!$A$2:$G$206,4,FALSE)</f>
        <v>213.821051509011</v>
      </c>
      <c r="D167" s="69">
        <f>VLOOKUP(B167,[7]DSA!$A$2:$G$206,7,FALSE)</f>
        <v>0.64666666666666672</v>
      </c>
      <c r="E167" s="63"/>
      <c r="F167" s="64">
        <f>VLOOKUP(B167,[7]DSA!$A$2:$G$206,5,FALSE)</f>
        <v>62.9199104191106</v>
      </c>
      <c r="G167" s="64"/>
      <c r="H167" s="64"/>
      <c r="I167" s="64">
        <f>VLOOKUP(B167,[7]DSA!$A$2:$G$206,6,FALSE)</f>
        <v>116.06412854146652</v>
      </c>
      <c r="J167" s="64"/>
      <c r="K167" s="64"/>
      <c r="L167" s="234">
        <f>C167*$C$1*VLOOKUP(B167,'3.2 Prices and Deflators'!B165:BL358,58,FALSE)</f>
        <v>151.22813710574687</v>
      </c>
      <c r="M167" s="234">
        <f>I167*$C$1*VLOOKUP(B167,'3.2 Prices and Deflators'!B165:BL358,58,FALSE)</f>
        <v>82.08809104742538</v>
      </c>
      <c r="N167" s="234">
        <f>F167*$C$1*VLOOKUP(B167,'3.2 Prices and Deflators'!B165:BL358,58,FALSE)</f>
        <v>44.501047826628849</v>
      </c>
      <c r="O167" s="234">
        <f>C167*VLOOKUP(B167,'3.2 Prices and Deflators'!B165:BL358,58,FALSE)</f>
        <v>756.14068552873425</v>
      </c>
      <c r="P167" s="234">
        <f>I167*VLOOKUP(B167,'3.2 Prices and Deflators'!B165:BL358,58,FALSE)</f>
        <v>410.44045523712686</v>
      </c>
      <c r="Q167" s="234">
        <f>F167*VLOOKUP(B167,'3.2 Prices and Deflators'!B165:BL358,58,FALSE)</f>
        <v>222.50523913314422</v>
      </c>
      <c r="R167" s="47">
        <f>VLOOKUP(B167,'3.1 Metadata'!$B$4:$P$197,9,FALSE)</f>
        <v>8294732</v>
      </c>
    </row>
    <row r="168" spans="1:18" x14ac:dyDescent="0.25">
      <c r="A168" s="46" t="s">
        <v>548</v>
      </c>
      <c r="B168" s="46" t="s">
        <v>784</v>
      </c>
      <c r="C168" s="63">
        <f>VLOOKUP(B168,[7]DSA!$A$2:$G$206,4,FALSE)</f>
        <v>272.72727272727298</v>
      </c>
      <c r="D168" s="69">
        <f>VLOOKUP(B168,[7]DSA!$A$2:$G$206,7,FALSE)</f>
        <v>0.63500000000000001</v>
      </c>
      <c r="E168" s="63"/>
      <c r="F168" s="64">
        <f>VLOOKUP(B168,[7]DSA!$A$2:$G$206,5,FALSE)</f>
        <v>92</v>
      </c>
      <c r="G168" s="64"/>
      <c r="H168" s="64"/>
      <c r="I168" s="64">
        <f>VLOOKUP(B168,[7]DSA!$A$2:$G$206,6,FALSE)</f>
        <v>183.5454545454545</v>
      </c>
      <c r="J168" s="64"/>
      <c r="K168" s="64"/>
      <c r="L168" s="234">
        <f>C168*$C$1*VLOOKUP(B168,'3.2 Prices and Deflators'!B166:BL359,58,FALSE)</f>
        <v>237.63793237042586</v>
      </c>
      <c r="M168" s="234">
        <f>I168*$C$1*VLOOKUP(B168,'3.2 Prices and Deflators'!B166:BL359,58,FALSE)</f>
        <v>159.93032848529643</v>
      </c>
      <c r="N168" s="234">
        <f>F168*$C$1*VLOOKUP(B168,'3.2 Prices and Deflators'!B166:BL359,58,FALSE)</f>
        <v>80.163195852956932</v>
      </c>
      <c r="O168" s="234">
        <f>C168*VLOOKUP(B168,'3.2 Prices and Deflators'!B166:BL359,58,FALSE)</f>
        <v>1188.1896618521293</v>
      </c>
      <c r="P168" s="234">
        <f>I168*VLOOKUP(B168,'3.2 Prices and Deflators'!B166:BL359,58,FALSE)</f>
        <v>799.65164242648211</v>
      </c>
      <c r="Q168" s="234">
        <f>F168*VLOOKUP(B168,'3.2 Prices and Deflators'!B166:BL359,58,FALSE)</f>
        <v>400.81597926478457</v>
      </c>
      <c r="R168" s="47">
        <f>VLOOKUP(B168,'3.1 Metadata'!$B$4:$P$197,9,FALSE)</f>
        <v>12569210</v>
      </c>
    </row>
    <row r="169" spans="1:18" x14ac:dyDescent="0.25">
      <c r="A169" s="46" t="s">
        <v>549</v>
      </c>
      <c r="B169" s="46" t="s">
        <v>785</v>
      </c>
      <c r="C169" s="63">
        <f>VLOOKUP(B169,[7]DSA!$A$2:$G$206,4,FALSE)</f>
        <v>203.994293865906</v>
      </c>
      <c r="D169" s="69">
        <f>VLOOKUP(B169,[7]DSA!$A$2:$G$206,7,FALSE)</f>
        <v>0.625</v>
      </c>
      <c r="E169" s="63"/>
      <c r="F169" s="64">
        <f>VLOOKUP(B169,[7]DSA!$A$2:$G$206,5,FALSE)</f>
        <v>127.674750356633</v>
      </c>
      <c r="G169" s="64"/>
      <c r="H169" s="64"/>
      <c r="I169" s="64">
        <f>VLOOKUP(B169,[7]DSA!$A$2:$G$206,6,FALSE)</f>
        <v>165.83452211126951</v>
      </c>
      <c r="J169" s="64"/>
      <c r="K169" s="64"/>
      <c r="L169" s="234">
        <f>C169*$C$1*VLOOKUP(B169,'3.2 Prices and Deflators'!B167:BL360,58,FALSE)</f>
        <v>111.48666178708451</v>
      </c>
      <c r="M169" s="234">
        <f>I169*$C$1*VLOOKUP(B169,'3.2 Prices and Deflators'!B167:BL360,58,FALSE)</f>
        <v>90.631639389850037</v>
      </c>
      <c r="N169" s="234">
        <f>F169*$C$1*VLOOKUP(B169,'3.2 Prices and Deflators'!B167:BL360,58,FALSE)</f>
        <v>69.776616992615573</v>
      </c>
      <c r="O169" s="234">
        <f>C169*VLOOKUP(B169,'3.2 Prices and Deflators'!B167:BL360,58,FALSE)</f>
        <v>557.43330893542259</v>
      </c>
      <c r="P169" s="234">
        <f>I169*VLOOKUP(B169,'3.2 Prices and Deflators'!B167:BL360,58,FALSE)</f>
        <v>453.15819694925023</v>
      </c>
      <c r="Q169" s="234">
        <f>F169*VLOOKUP(B169,'3.2 Prices and Deflators'!B167:BL360,58,FALSE)</f>
        <v>348.88308496307786</v>
      </c>
      <c r="R169" s="47">
        <f>VLOOKUP(B169,'3.1 Metadata'!$B$4:$P$197,9,FALSE)</f>
        <v>238540</v>
      </c>
    </row>
    <row r="170" spans="1:18" x14ac:dyDescent="0.25">
      <c r="A170" s="46" t="s">
        <v>550</v>
      </c>
      <c r="B170" s="46" t="s">
        <v>786</v>
      </c>
      <c r="C170" s="63">
        <f>VLOOKUP(B170,[7]DSA!$A$2:$G$206,4,FALSE)</f>
        <v>193.631962909934</v>
      </c>
      <c r="D170" s="69">
        <f>VLOOKUP(B170,[7]DSA!$A$2:$G$206,7,FALSE)</f>
        <v>0.628</v>
      </c>
      <c r="E170" s="63"/>
      <c r="F170" s="64">
        <f>VLOOKUP(B170,[7]DSA!$A$2:$G$206,5,FALSE)</f>
        <v>118.63366741665</v>
      </c>
      <c r="G170" s="64"/>
      <c r="H170" s="64"/>
      <c r="I170" s="64">
        <f>VLOOKUP(B170,[7]DSA!$A$2:$G$206,6,FALSE)</f>
        <v>153.40560441808162</v>
      </c>
      <c r="J170" s="64"/>
      <c r="K170" s="64"/>
      <c r="L170" s="234">
        <f>C170*$C$1*VLOOKUP(B170,'3.2 Prices and Deflators'!B168:BL361,58,FALSE)</f>
        <v>89.209076754794168</v>
      </c>
      <c r="M170" s="234">
        <f>I170*$C$1*VLOOKUP(B170,'3.2 Prices and Deflators'!B168:BL361,58,FALSE)</f>
        <v>70.676205175453177</v>
      </c>
      <c r="N170" s="234">
        <f>F170*$C$1*VLOOKUP(B170,'3.2 Prices and Deflators'!B168:BL361,58,FALSE)</f>
        <v>54.656265335683884</v>
      </c>
      <c r="O170" s="234">
        <f>C170*VLOOKUP(B170,'3.2 Prices and Deflators'!B168:BL361,58,FALSE)</f>
        <v>446.0453837739708</v>
      </c>
      <c r="P170" s="234">
        <f>I170*VLOOKUP(B170,'3.2 Prices and Deflators'!B168:BL361,58,FALSE)</f>
        <v>353.38102587726587</v>
      </c>
      <c r="Q170" s="234">
        <f>F170*VLOOKUP(B170,'3.2 Prices and Deflators'!B168:BL361,58,FALSE)</f>
        <v>273.28132667841942</v>
      </c>
      <c r="R170" s="47" t="e">
        <f>VLOOKUP(B170,'3.1 Metadata'!$B$4:$P$197,9,FALSE)</f>
        <v>#N/A</v>
      </c>
    </row>
    <row r="171" spans="1:18" x14ac:dyDescent="0.25">
      <c r="A171" s="46" t="s">
        <v>551</v>
      </c>
      <c r="B171" s="46" t="s">
        <v>787</v>
      </c>
      <c r="C171" s="63">
        <f>VLOOKUP(B171,[7]DSA!$A$2:$G$206,4,FALSE)</f>
        <v>434.03839100134502</v>
      </c>
      <c r="D171" s="69">
        <f>VLOOKUP(B171,[7]DSA!$A$2:$G$206,7,FALSE)</f>
        <v>0.65999999999999992</v>
      </c>
      <c r="E171" s="63"/>
      <c r="F171" s="64">
        <f>VLOOKUP(B171,[7]DSA!$A$2:$G$206,5,FALSE)</f>
        <v>364.34771977014299</v>
      </c>
      <c r="G171" s="64"/>
      <c r="H171" s="64"/>
      <c r="I171" s="64">
        <f>VLOOKUP(B171,[7]DSA!$A$2:$G$206,6,FALSE)</f>
        <v>399.193055385744</v>
      </c>
      <c r="J171" s="64"/>
      <c r="K171" s="64"/>
      <c r="L171" s="234">
        <f>C171*$C$1*VLOOKUP(B171,'3.2 Prices and Deflators'!B169:BL362,58,FALSE)</f>
        <v>91.252317909965697</v>
      </c>
      <c r="M171" s="234">
        <f>I171*$C$1*VLOOKUP(B171,'3.2 Prices and Deflators'!B169:BL362,58,FALSE)</f>
        <v>83.926427598883933</v>
      </c>
      <c r="N171" s="234">
        <f>F171*$C$1*VLOOKUP(B171,'3.2 Prices and Deflators'!B169:BL362,58,FALSE)</f>
        <v>76.600537287802155</v>
      </c>
      <c r="O171" s="234">
        <f>C171*VLOOKUP(B171,'3.2 Prices and Deflators'!B169:BL362,58,FALSE)</f>
        <v>456.26158954982844</v>
      </c>
      <c r="P171" s="234">
        <f>I171*VLOOKUP(B171,'3.2 Prices and Deflators'!B169:BL362,58,FALSE)</f>
        <v>419.63213799441962</v>
      </c>
      <c r="Q171" s="234">
        <f>F171*VLOOKUP(B171,'3.2 Prices and Deflators'!B169:BL362,58,FALSE)</f>
        <v>383.00268643901074</v>
      </c>
      <c r="R171" s="47">
        <f>VLOOKUP(B171,'3.1 Metadata'!$B$4:$P$197,9,FALSE)</f>
        <v>5326706</v>
      </c>
    </row>
    <row r="172" spans="1:18" x14ac:dyDescent="0.25">
      <c r="A172" s="46" t="s">
        <v>552</v>
      </c>
      <c r="B172" s="46" t="s">
        <v>788</v>
      </c>
      <c r="C172" s="63">
        <f>VLOOKUP(B172,[7]DSA!$A$2:$G$206,4,FALSE)</f>
        <v>423.55605889014703</v>
      </c>
      <c r="D172" s="69">
        <f>VLOOKUP(B172,[7]DSA!$A$2:$G$206,7,FALSE)</f>
        <v>0.62</v>
      </c>
      <c r="E172" s="63"/>
      <c r="F172" s="64">
        <f>VLOOKUP(B172,[7]DSA!$A$2:$G$206,5,FALSE)</f>
        <v>423.55605889014703</v>
      </c>
      <c r="G172" s="64"/>
      <c r="H172" s="64"/>
      <c r="I172" s="64">
        <f>VLOOKUP(B172,[7]DSA!$A$2:$G$206,6,FALSE)</f>
        <v>423.55605889014703</v>
      </c>
      <c r="J172" s="64"/>
      <c r="K172" s="64"/>
      <c r="L172" s="234">
        <f>C172*$C$1*VLOOKUP(B172,'3.2 Prices and Deflators'!B170:BL363,58,FALSE)</f>
        <v>71.503035978412029</v>
      </c>
      <c r="M172" s="234">
        <f>I172*$C$1*VLOOKUP(B172,'3.2 Prices and Deflators'!B170:BL363,58,FALSE)</f>
        <v>71.503035978412029</v>
      </c>
      <c r="N172" s="234">
        <f>F172*$C$1*VLOOKUP(B172,'3.2 Prices and Deflators'!B170:BL363,58,FALSE)</f>
        <v>71.503035978412029</v>
      </c>
      <c r="O172" s="234">
        <f>C172*VLOOKUP(B172,'3.2 Prices and Deflators'!B170:BL363,58,FALSE)</f>
        <v>357.51517989206013</v>
      </c>
      <c r="P172" s="234">
        <f>I172*VLOOKUP(B172,'3.2 Prices and Deflators'!B170:BL363,58,FALSE)</f>
        <v>357.51517989206013</v>
      </c>
      <c r="Q172" s="234">
        <f>F172*VLOOKUP(B172,'3.2 Prices and Deflators'!B170:BL363,58,FALSE)</f>
        <v>357.51517989206013</v>
      </c>
      <c r="R172" s="47">
        <f>VLOOKUP(B172,'3.1 Metadata'!$B$4:$P$197,9,FALSE)</f>
        <v>4986079</v>
      </c>
    </row>
    <row r="173" spans="1:18" x14ac:dyDescent="0.25">
      <c r="A173" s="46" t="s">
        <v>553</v>
      </c>
      <c r="B173" s="46" t="s">
        <v>789</v>
      </c>
      <c r="C173" s="63">
        <f>VLOOKUP(B173,[7]DSA!$A$2:$G$206,4,FALSE)</f>
        <v>394.4</v>
      </c>
      <c r="D173" s="69">
        <f>VLOOKUP(B173,[7]DSA!$A$2:$G$206,7,FALSE)</f>
        <v>0.60833333333333328</v>
      </c>
      <c r="E173" s="63"/>
      <c r="F173" s="64">
        <f>VLOOKUP(B173,[7]DSA!$A$2:$G$206,5,FALSE)</f>
        <v>132.80000000000001</v>
      </c>
      <c r="G173" s="64"/>
      <c r="H173" s="64"/>
      <c r="I173" s="64">
        <f>VLOOKUP(B173,[7]DSA!$A$2:$G$206,6,FALSE)</f>
        <v>207.73333333333335</v>
      </c>
      <c r="J173" s="64"/>
      <c r="K173" s="64"/>
      <c r="L173" s="234" t="e">
        <f>C173*$C$1*VLOOKUP(B173,'3.2 Prices and Deflators'!B171:BL364,58,FALSE)</f>
        <v>#REF!</v>
      </c>
      <c r="M173" s="234" t="e">
        <f>I173*$C$1*VLOOKUP(B173,'3.2 Prices and Deflators'!B171:BL364,58,FALSE)</f>
        <v>#REF!</v>
      </c>
      <c r="N173" s="234" t="e">
        <f>F173*$C$1*VLOOKUP(B173,'3.2 Prices and Deflators'!B171:BL364,58,FALSE)</f>
        <v>#REF!</v>
      </c>
      <c r="O173" s="234" t="e">
        <f>C173*VLOOKUP(B173,'3.2 Prices and Deflators'!B171:BL364,58,FALSE)</f>
        <v>#REF!</v>
      </c>
      <c r="P173" s="234" t="e">
        <f>I173*VLOOKUP(B173,'3.2 Prices and Deflators'!B171:BL364,58,FALSE)</f>
        <v>#REF!</v>
      </c>
      <c r="Q173" s="234" t="e">
        <f>F173*VLOOKUP(B173,'3.2 Prices and Deflators'!B171:BL364,58,FALSE)</f>
        <v>#REF!</v>
      </c>
      <c r="R173" s="47">
        <f>VLOOKUP(B173,'3.1 Metadata'!$B$4:$P$197,9,FALSE)</f>
        <v>5194854</v>
      </c>
    </row>
    <row r="174" spans="1:18" x14ac:dyDescent="0.25">
      <c r="A174" s="46" t="s">
        <v>554</v>
      </c>
      <c r="B174" s="46" t="s">
        <v>790</v>
      </c>
      <c r="C174" s="63">
        <f>VLOOKUP(B174,[7]DSA!$A$2:$G$206,4,FALSE)</f>
        <v>163.716814159292</v>
      </c>
      <c r="D174" s="69">
        <f>VLOOKUP(B174,[7]DSA!$A$2:$G$206,7,FALSE)</f>
        <v>0.61799999999999999</v>
      </c>
      <c r="E174" s="63"/>
      <c r="F174" s="64">
        <f>VLOOKUP(B174,[7]DSA!$A$2:$G$206,5,FALSE)</f>
        <v>45.132743362831903</v>
      </c>
      <c r="G174" s="64"/>
      <c r="H174" s="64"/>
      <c r="I174" s="64">
        <f>VLOOKUP(B174,[7]DSA!$A$2:$G$206,6,FALSE)</f>
        <v>96.460176991150504</v>
      </c>
      <c r="J174" s="64"/>
      <c r="K174" s="64"/>
      <c r="L174" s="234">
        <f>C174*$C$1*VLOOKUP(B174,'3.2 Prices and Deflators'!B172:BL365,58,FALSE)</f>
        <v>137.24892153552534</v>
      </c>
      <c r="M174" s="234">
        <f>I174*$C$1*VLOOKUP(B174,'3.2 Prices and Deflators'!B172:BL365,58,FALSE)</f>
        <v>80.865580796606892</v>
      </c>
      <c r="N174" s="234">
        <f>F174*$C$1*VLOOKUP(B174,'3.2 Prices and Deflators'!B172:BL365,58,FALSE)</f>
        <v>37.836189180063791</v>
      </c>
      <c r="O174" s="234">
        <f>C174*VLOOKUP(B174,'3.2 Prices and Deflators'!B172:BL365,58,FALSE)</f>
        <v>686.24460767762662</v>
      </c>
      <c r="P174" s="234">
        <f>I174*VLOOKUP(B174,'3.2 Prices and Deflators'!B172:BL365,58,FALSE)</f>
        <v>404.32790398303445</v>
      </c>
      <c r="Q174" s="234">
        <f>F174*VLOOKUP(B174,'3.2 Prices and Deflators'!B172:BL365,58,FALSE)</f>
        <v>189.18094590031893</v>
      </c>
      <c r="R174" s="47">
        <f>VLOOKUP(B174,'3.1 Metadata'!$B$4:$P$197,9,FALSE)</f>
        <v>2396439</v>
      </c>
    </row>
    <row r="175" spans="1:18" x14ac:dyDescent="0.25">
      <c r="A175" s="46" t="s">
        <v>555</v>
      </c>
      <c r="B175" s="46" t="s">
        <v>791</v>
      </c>
      <c r="C175" s="63">
        <f>VLOOKUP(B175,[7]DSA!$A$2:$G$206,4,FALSE)</f>
        <v>275.299600532623</v>
      </c>
      <c r="D175" s="69">
        <f>VLOOKUP(B175,[7]DSA!$A$2:$G$206,7,FALSE)</f>
        <v>0.59099999999999997</v>
      </c>
      <c r="E175" s="63"/>
      <c r="F175" s="64">
        <f>VLOOKUP(B175,[7]DSA!$A$2:$G$206,5,FALSE)</f>
        <v>130.492676431425</v>
      </c>
      <c r="G175" s="64"/>
      <c r="H175" s="64"/>
      <c r="I175" s="64">
        <f>VLOOKUP(B175,[7]DSA!$A$2:$G$206,6,FALSE)</f>
        <v>197.9027962716379</v>
      </c>
      <c r="J175" s="64"/>
      <c r="K175" s="64"/>
      <c r="L175" s="234">
        <f>C175*$C$1*VLOOKUP(B175,'3.2 Prices and Deflators'!B173:BL366,58,FALSE)</f>
        <v>135.475758946946</v>
      </c>
      <c r="M175" s="234">
        <f>I175*$C$1*VLOOKUP(B175,'3.2 Prices and Deflators'!B173:BL366,58,FALSE)</f>
        <v>97.388559484836151</v>
      </c>
      <c r="N175" s="234">
        <f>F175*$C$1*VLOOKUP(B175,'3.2 Prices and Deflators'!B173:BL366,58,FALSE)</f>
        <v>64.215837372675892</v>
      </c>
      <c r="O175" s="234">
        <f>C175*VLOOKUP(B175,'3.2 Prices and Deflators'!B173:BL366,58,FALSE)</f>
        <v>677.37879473473004</v>
      </c>
      <c r="P175" s="234">
        <f>I175*VLOOKUP(B175,'3.2 Prices and Deflators'!B173:BL366,58,FALSE)</f>
        <v>486.9427974241807</v>
      </c>
      <c r="Q175" s="234">
        <f>F175*VLOOKUP(B175,'3.2 Prices and Deflators'!B173:BL366,58,FALSE)</f>
        <v>321.07918686337945</v>
      </c>
      <c r="R175" s="47">
        <f>VLOOKUP(B175,'3.1 Metadata'!$B$4:$P$197,9,FALSE)</f>
        <v>38777962</v>
      </c>
    </row>
    <row r="176" spans="1:18" x14ac:dyDescent="0.25">
      <c r="A176" s="46" t="s">
        <v>556</v>
      </c>
      <c r="B176" s="46" t="s">
        <v>792</v>
      </c>
      <c r="C176" s="63">
        <f>VLOOKUP(B176,[7]DSA!$A$2:$G$206,4,FALSE)</f>
        <v>183.95421227030801</v>
      </c>
      <c r="D176" s="69">
        <f>VLOOKUP(B176,[7]DSA!$A$2:$G$206,7,FALSE)</f>
        <v>0.51</v>
      </c>
      <c r="E176" s="63"/>
      <c r="F176" s="64">
        <f>VLOOKUP(B176,[7]DSA!$A$2:$G$206,5,FALSE)</f>
        <v>78.923586705492497</v>
      </c>
      <c r="G176" s="64"/>
      <c r="H176" s="64"/>
      <c r="I176" s="64">
        <f>VLOOKUP(B176,[7]DSA!$A$2:$G$206,6,FALSE)</f>
        <v>121.6989657596143</v>
      </c>
      <c r="J176" s="64"/>
      <c r="K176" s="64"/>
      <c r="L176" s="234">
        <f>C176*$C$1*VLOOKUP(B176,'3.2 Prices and Deflators'!B174:BL367,58,FALSE)</f>
        <v>106.4576520187906</v>
      </c>
      <c r="M176" s="234">
        <f>I176*$C$1*VLOOKUP(B176,'3.2 Prices and Deflators'!B174:BL367,58,FALSE)</f>
        <v>70.429407339942287</v>
      </c>
      <c r="N176" s="234">
        <f>F176*$C$1*VLOOKUP(B176,'3.2 Prices and Deflators'!B174:BL367,58,FALSE)</f>
        <v>45.674516641249724</v>
      </c>
      <c r="O176" s="234">
        <f>C176*VLOOKUP(B176,'3.2 Prices and Deflators'!B174:BL367,58,FALSE)</f>
        <v>532.288260093953</v>
      </c>
      <c r="P176" s="234">
        <f>I176*VLOOKUP(B176,'3.2 Prices and Deflators'!B174:BL367,58,FALSE)</f>
        <v>352.14703669971135</v>
      </c>
      <c r="Q176" s="234">
        <f>F176*VLOOKUP(B176,'3.2 Prices and Deflators'!B174:BL367,58,FALSE)</f>
        <v>228.37258320624863</v>
      </c>
      <c r="R176" s="47" t="e">
        <f>VLOOKUP(B176,'3.1 Metadata'!$B$4:$P$197,9,FALSE)</f>
        <v>#N/A</v>
      </c>
    </row>
    <row r="177" spans="1:18" x14ac:dyDescent="0.25">
      <c r="A177" s="46" t="s">
        <v>557</v>
      </c>
      <c r="B177" s="46" t="s">
        <v>793</v>
      </c>
      <c r="C177" s="63">
        <f>VLOOKUP(B177,[7]DSA!$A$2:$G$206,4,FALSE)</f>
        <v>227</v>
      </c>
      <c r="D177" s="69">
        <f>VLOOKUP(B177,[7]DSA!$A$2:$G$206,7,FALSE)</f>
        <v>0.56833333333333336</v>
      </c>
      <c r="E177" s="63"/>
      <c r="F177" s="64">
        <f>VLOOKUP(B177,[7]DSA!$A$2:$G$206,5,FALSE)</f>
        <v>66</v>
      </c>
      <c r="G177" s="64"/>
      <c r="H177" s="64"/>
      <c r="I177" s="64">
        <f>VLOOKUP(B177,[7]DSA!$A$2:$G$206,6,FALSE)</f>
        <v>130.66666666666666</v>
      </c>
      <c r="J177" s="64"/>
      <c r="K177" s="64"/>
      <c r="L177" s="234">
        <f>C177*$C$1*VLOOKUP(B177,'3.2 Prices and Deflators'!B175:BL368,58,FALSE)</f>
        <v>108.36179160285978</v>
      </c>
      <c r="M177" s="234">
        <f>I177*$C$1*VLOOKUP(B177,'3.2 Prices and Deflators'!B175:BL368,58,FALSE)</f>
        <v>62.375656840412667</v>
      </c>
      <c r="N177" s="234">
        <f>F177*$C$1*VLOOKUP(B177,'3.2 Prices and Deflators'!B175:BL368,58,FALSE)</f>
        <v>31.506071567351299</v>
      </c>
      <c r="O177" s="234">
        <f>C177*VLOOKUP(B177,'3.2 Prices and Deflators'!B175:BL368,58,FALSE)</f>
        <v>541.80895801429881</v>
      </c>
      <c r="P177" s="234">
        <f>I177*VLOOKUP(B177,'3.2 Prices and Deflators'!B175:BL368,58,FALSE)</f>
        <v>311.8782842020633</v>
      </c>
      <c r="Q177" s="234">
        <f>F177*VLOOKUP(B177,'3.2 Prices and Deflators'!B175:BL368,58,FALSE)</f>
        <v>157.53035783675648</v>
      </c>
      <c r="R177" s="47">
        <f>VLOOKUP(B177,'3.1 Metadata'!$B$4:$P$197,9,FALSE)</f>
        <v>545594</v>
      </c>
    </row>
    <row r="178" spans="1:18" x14ac:dyDescent="0.25">
      <c r="A178" s="46" t="s">
        <v>558</v>
      </c>
      <c r="B178" s="46" t="s">
        <v>794</v>
      </c>
      <c r="C178" s="63">
        <f>VLOOKUP(B178,[7]DSA!$A$2:$G$206,4,FALSE)</f>
        <v>407.77999334084097</v>
      </c>
      <c r="D178" s="69">
        <f>VLOOKUP(B178,[7]DSA!$A$2:$G$206,7,FALSE)</f>
        <v>0.57666666666666666</v>
      </c>
      <c r="E178" s="63"/>
      <c r="F178" s="64">
        <f>VLOOKUP(B178,[7]DSA!$A$2:$G$206,5,FALSE)</f>
        <v>109.240145005069</v>
      </c>
      <c r="G178" s="64"/>
      <c r="H178" s="64"/>
      <c r="I178" s="64">
        <f>VLOOKUP(B178,[7]DSA!$A$2:$G$206,6,FALSE)</f>
        <v>228.70596568412898</v>
      </c>
      <c r="J178" s="64"/>
      <c r="K178" s="64"/>
      <c r="L178" s="234">
        <f>C178*$C$1*VLOOKUP(B178,'3.2 Prices and Deflators'!B176:BL369,58,FALSE)</f>
        <v>201.90474543380887</v>
      </c>
      <c r="M178" s="234">
        <f>I178*$C$1*VLOOKUP(B178,'3.2 Prices and Deflators'!B176:BL369,58,FALSE)</f>
        <v>113.23954224024624</v>
      </c>
      <c r="N178" s="234">
        <f>F178*$C$1*VLOOKUP(B178,'3.2 Prices and Deflators'!B176:BL369,58,FALSE)</f>
        <v>54.088243730891747</v>
      </c>
      <c r="O178" s="234">
        <f>C178*VLOOKUP(B178,'3.2 Prices and Deflators'!B176:BL369,58,FALSE)</f>
        <v>1009.5237271690443</v>
      </c>
      <c r="P178" s="234">
        <f>I178*VLOOKUP(B178,'3.2 Prices and Deflators'!B176:BL369,58,FALSE)</f>
        <v>566.19771120123119</v>
      </c>
      <c r="Q178" s="234">
        <f>F178*VLOOKUP(B178,'3.2 Prices and Deflators'!B176:BL369,58,FALSE)</f>
        <v>270.44121865445874</v>
      </c>
      <c r="R178" s="47">
        <f>VLOOKUP(B178,'3.1 Metadata'!$B$4:$P$197,9,FALSE)</f>
        <v>2760553</v>
      </c>
    </row>
    <row r="179" spans="1:18" x14ac:dyDescent="0.25">
      <c r="A179" s="46" t="s">
        <v>559</v>
      </c>
      <c r="B179" s="46" t="s">
        <v>795</v>
      </c>
      <c r="C179" s="63">
        <f>VLOOKUP(B179,[7]DSA!$A$2:$G$206,4,FALSE)</f>
        <v>225.74796010879399</v>
      </c>
      <c r="D179" s="69">
        <f>VLOOKUP(B179,[7]DSA!$A$2:$G$206,7,FALSE)</f>
        <v>0.62333333333333341</v>
      </c>
      <c r="E179" s="63"/>
      <c r="F179" s="64">
        <f>VLOOKUP(B179,[7]DSA!$A$2:$G$206,5,FALSE)</f>
        <v>64.3699002719855</v>
      </c>
      <c r="G179" s="64"/>
      <c r="H179" s="64"/>
      <c r="I179" s="64">
        <f>VLOOKUP(B179,[7]DSA!$A$2:$G$206,6,FALSE)</f>
        <v>134.93502568751882</v>
      </c>
      <c r="J179" s="64"/>
      <c r="K179" s="64"/>
      <c r="L179" s="234">
        <f>C179*$C$1*VLOOKUP(B179,'3.2 Prices and Deflators'!B177:BL370,58,FALSE)</f>
        <v>61.690937747036294</v>
      </c>
      <c r="M179" s="234">
        <f>I179*$C$1*VLOOKUP(B179,'3.2 Prices and Deflators'!B177:BL370,58,FALSE)</f>
        <v>36.874168278516358</v>
      </c>
      <c r="N179" s="234">
        <f>F179*$C$1*VLOOKUP(B179,'3.2 Prices and Deflators'!B177:BL370,58,FALSE)</f>
        <v>17.590588674857759</v>
      </c>
      <c r="O179" s="234">
        <f>C179*VLOOKUP(B179,'3.2 Prices and Deflators'!B177:BL370,58,FALSE)</f>
        <v>308.45468873518149</v>
      </c>
      <c r="P179" s="234">
        <f>I179*VLOOKUP(B179,'3.2 Prices and Deflators'!B177:BL370,58,FALSE)</f>
        <v>184.37084139258178</v>
      </c>
      <c r="Q179" s="234">
        <f>F179*VLOOKUP(B179,'3.2 Prices and Deflators'!B177:BL370,58,FALSE)</f>
        <v>87.952943374288779</v>
      </c>
      <c r="R179" s="47">
        <f>VLOOKUP(B179,'3.1 Metadata'!$B$4:$P$197,9,FALSE)</f>
        <v>31687</v>
      </c>
    </row>
    <row r="180" spans="1:18" x14ac:dyDescent="0.25">
      <c r="A180" s="46" t="s">
        <v>560</v>
      </c>
      <c r="B180" s="46" t="s">
        <v>796</v>
      </c>
      <c r="C180" s="63">
        <f>VLOOKUP(B180,[7]DSA!$A$2:$G$206,4,FALSE)</f>
        <v>355.50288846096902</v>
      </c>
      <c r="D180" s="69">
        <f>VLOOKUP(B180,[7]DSA!$A$2:$G$206,7,FALSE)</f>
        <v>0.59</v>
      </c>
      <c r="E180" s="63"/>
      <c r="F180" s="64">
        <f>VLOOKUP(B180,[7]DSA!$A$2:$G$206,5,FALSE)</f>
        <v>331.80269589690403</v>
      </c>
      <c r="G180" s="64"/>
      <c r="H180" s="64"/>
      <c r="I180" s="64">
        <f>VLOOKUP(B180,[7]DSA!$A$2:$G$206,6,FALSE)</f>
        <v>341.18402212017969</v>
      </c>
      <c r="J180" s="64"/>
      <c r="K180" s="64"/>
      <c r="L180" s="234">
        <f>C180*$C$1*VLOOKUP(B180,'3.2 Prices and Deflators'!B178:BL371,58,FALSE)</f>
        <v>115.04638202244718</v>
      </c>
      <c r="M180" s="234">
        <f>I180*$C$1*VLOOKUP(B180,'3.2 Prices and Deflators'!B178:BL371,58,FALSE)</f>
        <v>110.41256941320962</v>
      </c>
      <c r="N180" s="234">
        <f>F180*$C$1*VLOOKUP(B180,'3.2 Prices and Deflators'!B178:BL371,58,FALSE)</f>
        <v>107.37662322095056</v>
      </c>
      <c r="O180" s="234">
        <f>C180*VLOOKUP(B180,'3.2 Prices and Deflators'!B178:BL371,58,FALSE)</f>
        <v>575.23191011223582</v>
      </c>
      <c r="P180" s="234">
        <f>I180*VLOOKUP(B180,'3.2 Prices and Deflators'!B178:BL371,58,FALSE)</f>
        <v>552.06284706604811</v>
      </c>
      <c r="Q180" s="234">
        <f>F180*VLOOKUP(B180,'3.2 Prices and Deflators'!B178:BL371,58,FALSE)</f>
        <v>536.88311610475284</v>
      </c>
      <c r="R180" s="47">
        <f>VLOOKUP(B180,'3.1 Metadata'!$B$4:$P$197,9,FALSE)</f>
        <v>657772</v>
      </c>
    </row>
    <row r="181" spans="1:18" x14ac:dyDescent="0.25">
      <c r="A181" s="46" t="s">
        <v>561</v>
      </c>
      <c r="B181" s="46" t="s">
        <v>797</v>
      </c>
      <c r="C181" s="63">
        <f>VLOOKUP(B181,[7]DSA!$A$2:$G$206,4,FALSE)</f>
        <v>290.61102831594599</v>
      </c>
      <c r="D181" s="69">
        <f>VLOOKUP(B181,[7]DSA!$A$2:$G$206,7,FALSE)</f>
        <v>0.67500000000000004</v>
      </c>
      <c r="E181" s="63"/>
      <c r="F181" s="64">
        <f>VLOOKUP(B181,[7]DSA!$A$2:$G$206,5,FALSE)</f>
        <v>134.87332339791399</v>
      </c>
      <c r="G181" s="64"/>
      <c r="H181" s="64"/>
      <c r="I181" s="64">
        <f>VLOOKUP(B181,[7]DSA!$A$2:$G$206,6,FALSE)</f>
        <v>194.39269746646801</v>
      </c>
      <c r="J181" s="64"/>
      <c r="K181" s="64"/>
      <c r="L181" s="234">
        <f>C181*$C$1*VLOOKUP(B181,'3.2 Prices and Deflators'!B179:BL372,58,FALSE)</f>
        <v>193.48993347199985</v>
      </c>
      <c r="M181" s="234">
        <f>I181*$C$1*VLOOKUP(B181,'3.2 Prices and Deflators'!B179:BL372,58,FALSE)</f>
        <v>129.42740101155906</v>
      </c>
      <c r="N181" s="234">
        <f>F181*$C$1*VLOOKUP(B181,'3.2 Prices and Deflators'!B179:BL372,58,FALSE)</f>
        <v>89.799174252390088</v>
      </c>
      <c r="O181" s="234">
        <f>C181*VLOOKUP(B181,'3.2 Prices and Deflators'!B179:BL372,58,FALSE)</f>
        <v>967.44966735999924</v>
      </c>
      <c r="P181" s="234">
        <f>I181*VLOOKUP(B181,'3.2 Prices and Deflators'!B179:BL372,58,FALSE)</f>
        <v>647.13700505779536</v>
      </c>
      <c r="Q181" s="234">
        <f>F181*VLOOKUP(B181,'3.2 Prices and Deflators'!B179:BL372,58,FALSE)</f>
        <v>448.99587126195036</v>
      </c>
      <c r="R181" s="47">
        <f>VLOOKUP(B181,'3.1 Metadata'!$B$4:$P$197,9,FALSE)</f>
        <v>4155005</v>
      </c>
    </row>
    <row r="182" spans="1:18" x14ac:dyDescent="0.25">
      <c r="A182" s="46" t="s">
        <v>562</v>
      </c>
      <c r="B182" s="46" t="s">
        <v>798</v>
      </c>
      <c r="C182" s="63">
        <f>VLOOKUP(B182,[7]DSA!$A$2:$G$206,4,FALSE)</f>
        <v>235.53437712729701</v>
      </c>
      <c r="D182" s="69">
        <f>VLOOKUP(B182,[7]DSA!$A$2:$G$206,7,FALSE)</f>
        <v>0.57833333333333337</v>
      </c>
      <c r="E182" s="63"/>
      <c r="F182" s="64">
        <f>VLOOKUP(B182,[7]DSA!$A$2:$G$206,5,FALSE)</f>
        <v>91.218515997277095</v>
      </c>
      <c r="G182" s="64"/>
      <c r="H182" s="64"/>
      <c r="I182" s="64">
        <f>VLOOKUP(B182,[7]DSA!$A$2:$G$206,6,FALSE)</f>
        <v>153.84615384615387</v>
      </c>
      <c r="J182" s="64"/>
      <c r="K182" s="64"/>
      <c r="L182" s="234">
        <f>C182*$C$1*VLOOKUP(B182,'3.2 Prices and Deflators'!B180:BL373,58,FALSE)</f>
        <v>138.7540184664085</v>
      </c>
      <c r="M182" s="234">
        <f>I182*$C$1*VLOOKUP(B182,'3.2 Prices and Deflators'!B180:BL373,58,FALSE)</f>
        <v>90.631237495399958</v>
      </c>
      <c r="N182" s="234">
        <f>F182*$C$1*VLOOKUP(B182,'3.2 Prices and Deflators'!B180:BL373,58,FALSE)</f>
        <v>53.737105417626537</v>
      </c>
      <c r="O182" s="234">
        <f>C182*VLOOKUP(B182,'3.2 Prices and Deflators'!B180:BL373,58,FALSE)</f>
        <v>693.7700923320424</v>
      </c>
      <c r="P182" s="234">
        <f>I182*VLOOKUP(B182,'3.2 Prices and Deflators'!B180:BL373,58,FALSE)</f>
        <v>453.15618747699978</v>
      </c>
      <c r="Q182" s="234">
        <f>F182*VLOOKUP(B182,'3.2 Prices and Deflators'!B180:BL373,58,FALSE)</f>
        <v>268.68552708813269</v>
      </c>
      <c r="R182" s="47">
        <f>VLOOKUP(B182,'3.1 Metadata'!$B$4:$P$197,9,FALSE)</f>
        <v>33419922</v>
      </c>
    </row>
    <row r="183" spans="1:18" x14ac:dyDescent="0.25">
      <c r="A183" s="46" t="s">
        <v>563</v>
      </c>
      <c r="B183" s="46" t="s">
        <v>799</v>
      </c>
      <c r="C183" s="63">
        <f>VLOOKUP(B183,[7]DSA!$A$2:$G$206,4,FALSE)</f>
        <v>277.142857142857</v>
      </c>
      <c r="D183" s="69">
        <f>VLOOKUP(B183,[7]DSA!$A$2:$G$206,7,FALSE)</f>
        <v>0.37999999999999995</v>
      </c>
      <c r="E183" s="63"/>
      <c r="F183" s="64">
        <f>VLOOKUP(B183,[7]DSA!$A$2:$G$206,5,FALSE)</f>
        <v>129.142857142857</v>
      </c>
      <c r="G183" s="64"/>
      <c r="H183" s="64"/>
      <c r="I183" s="64">
        <f>VLOOKUP(B183,[7]DSA!$A$2:$G$206,6,FALSE)</f>
        <v>191.10204081632659</v>
      </c>
      <c r="J183" s="64"/>
      <c r="K183" s="64"/>
      <c r="L183" s="234">
        <f>C183*$C$1*VLOOKUP(B183,'3.2 Prices and Deflators'!B181:BL374,58,FALSE)</f>
        <v>0</v>
      </c>
      <c r="M183" s="234">
        <f>I183*$C$1*VLOOKUP(B183,'3.2 Prices and Deflators'!B181:BL374,58,FALSE)</f>
        <v>0</v>
      </c>
      <c r="N183" s="234">
        <f>F183*$C$1*VLOOKUP(B183,'3.2 Prices and Deflators'!B181:BL374,58,FALSE)</f>
        <v>0</v>
      </c>
      <c r="O183" s="234">
        <f>C183*VLOOKUP(B183,'3.2 Prices and Deflators'!B181:BL374,58,FALSE)</f>
        <v>0</v>
      </c>
      <c r="P183" s="234">
        <f>I183*VLOOKUP(B183,'3.2 Prices and Deflators'!B181:BL374,58,FALSE)</f>
        <v>0</v>
      </c>
      <c r="Q183" s="234">
        <f>F183*VLOOKUP(B183,'3.2 Prices and Deflators'!B181:BL374,58,FALSE)</f>
        <v>0</v>
      </c>
      <c r="R183" s="47">
        <f>VLOOKUP(B183,'3.1 Metadata'!$B$4:$P$197,9,FALSE)</f>
        <v>1914017</v>
      </c>
    </row>
    <row r="184" spans="1:18" x14ac:dyDescent="0.25">
      <c r="A184" s="46" t="s">
        <v>564</v>
      </c>
      <c r="B184" s="46" t="s">
        <v>800</v>
      </c>
      <c r="C184" s="63">
        <f>VLOOKUP(B184,[7]DSA!$A$2:$G$206,4,FALSE)</f>
        <v>204.11271896420399</v>
      </c>
      <c r="D184" s="69">
        <f>VLOOKUP(B184,[7]DSA!$A$2:$G$206,7,FALSE)</f>
        <v>0.68</v>
      </c>
      <c r="E184" s="63"/>
      <c r="F184" s="64">
        <f>VLOOKUP(B184,[7]DSA!$A$2:$G$206,5,FALSE)</f>
        <v>204.11271896420399</v>
      </c>
      <c r="G184" s="64"/>
      <c r="H184" s="64"/>
      <c r="I184" s="64">
        <f>VLOOKUP(B184,[7]DSA!$A$2:$G$206,6,FALSE)</f>
        <v>204.11271896420399</v>
      </c>
      <c r="J184" s="64"/>
      <c r="K184" s="64"/>
      <c r="L184" s="234">
        <f>C184*$C$1*VLOOKUP(B184,'3.2 Prices and Deflators'!B182:BL375,58,FALSE)</f>
        <v>0</v>
      </c>
      <c r="M184" s="234">
        <f>I184*$C$1*VLOOKUP(B184,'3.2 Prices and Deflators'!B182:BL375,58,FALSE)</f>
        <v>0</v>
      </c>
      <c r="N184" s="234">
        <f>F184*$C$1*VLOOKUP(B184,'3.2 Prices and Deflators'!B182:BL375,58,FALSE)</f>
        <v>0</v>
      </c>
      <c r="O184" s="234">
        <f>C184*VLOOKUP(B184,'3.2 Prices and Deflators'!B182:BL375,58,FALSE)</f>
        <v>0</v>
      </c>
      <c r="P184" s="234">
        <f>I184*VLOOKUP(B184,'3.2 Prices and Deflators'!B182:BL375,58,FALSE)</f>
        <v>0</v>
      </c>
      <c r="Q184" s="234">
        <f>F184*VLOOKUP(B184,'3.2 Prices and Deflators'!B182:BL375,58,FALSE)</f>
        <v>0</v>
      </c>
      <c r="R184" s="47" t="e">
        <f>VLOOKUP(B184,'3.1 Metadata'!$B$4:$P$197,9,FALSE)</f>
        <v>#N/A</v>
      </c>
    </row>
    <row r="185" spans="1:18" x14ac:dyDescent="0.25">
      <c r="A185" s="46" t="s">
        <v>565</v>
      </c>
      <c r="B185" s="46" t="s">
        <v>801</v>
      </c>
      <c r="C185" s="63">
        <f>VLOOKUP(B185,[7]DSA!$A$2:$G$206,4,FALSE)</f>
        <v>509.97660657768</v>
      </c>
      <c r="D185" s="69">
        <f>VLOOKUP(B185,[7]DSA!$A$2:$G$206,7,FALSE)</f>
        <v>0.68214285714285716</v>
      </c>
      <c r="E185" s="63"/>
      <c r="F185" s="64">
        <f>VLOOKUP(B185,[7]DSA!$A$2:$G$206,5,FALSE)</f>
        <v>66.052015962570493</v>
      </c>
      <c r="G185" s="64"/>
      <c r="H185" s="64"/>
      <c r="I185" s="64">
        <f>VLOOKUP(B185,[7]DSA!$A$2:$G$206,6,FALSE)</f>
        <v>215.51436041597054</v>
      </c>
      <c r="J185" s="64"/>
      <c r="K185" s="64"/>
      <c r="L185" s="234">
        <f>C185*$C$1*VLOOKUP(B185,'3.2 Prices and Deflators'!B183:BL376,58,FALSE)</f>
        <v>288.08164697294217</v>
      </c>
      <c r="M185" s="234">
        <f>I185*$C$1*VLOOKUP(B185,'3.2 Prices and Deflators'!B183:BL376,58,FALSE)</f>
        <v>121.74231345942357</v>
      </c>
      <c r="N185" s="234">
        <f>F185*$C$1*VLOOKUP(B185,'3.2 Prices and Deflators'!B183:BL376,58,FALSE)</f>
        <v>37.312247854023788</v>
      </c>
      <c r="O185" s="234">
        <f>C185*VLOOKUP(B185,'3.2 Prices and Deflators'!B183:BL376,58,FALSE)</f>
        <v>1440.4082348647107</v>
      </c>
      <c r="P185" s="234">
        <f>I185*VLOOKUP(B185,'3.2 Prices and Deflators'!B183:BL376,58,FALSE)</f>
        <v>608.71156729711777</v>
      </c>
      <c r="Q185" s="234">
        <f>F185*VLOOKUP(B185,'3.2 Prices and Deflators'!B183:BL376,58,FALSE)</f>
        <v>186.5612392701189</v>
      </c>
      <c r="R185" s="47">
        <f>VLOOKUP(B185,'3.1 Metadata'!$B$4:$P$197,9,FALSE)</f>
        <v>16480152.999999998</v>
      </c>
    </row>
    <row r="186" spans="1:18" x14ac:dyDescent="0.25">
      <c r="A186" s="46" t="s">
        <v>566</v>
      </c>
      <c r="B186" s="46" t="s">
        <v>802</v>
      </c>
      <c r="C186" s="63">
        <f>VLOOKUP(B186,[7]DSA!$A$2:$G$206,4,FALSE)</f>
        <v>338.947368421053</v>
      </c>
      <c r="D186" s="69">
        <f>VLOOKUP(B186,[7]DSA!$A$2:$G$206,7,FALSE)</f>
        <v>0.55846153846153856</v>
      </c>
      <c r="E186" s="63"/>
      <c r="F186" s="64">
        <f>VLOOKUP(B186,[7]DSA!$A$2:$G$206,5,FALSE)</f>
        <v>89.122807017543906</v>
      </c>
      <c r="G186" s="64"/>
      <c r="H186" s="64"/>
      <c r="I186" s="64">
        <f>VLOOKUP(B186,[7]DSA!$A$2:$G$206,6,FALSE)</f>
        <v>176.11336032388667</v>
      </c>
      <c r="J186" s="64"/>
      <c r="K186" s="64"/>
      <c r="L186" s="234">
        <f>C186*$C$1*VLOOKUP(B186,'3.2 Prices and Deflators'!B184:BL377,58,FALSE)</f>
        <v>247.10119454464942</v>
      </c>
      <c r="M186" s="234">
        <f>I186*$C$1*VLOOKUP(B186,'3.2 Prices and Deflators'!B184:BL377,58,FALSE)</f>
        <v>128.39108889981173</v>
      </c>
      <c r="N186" s="234">
        <f>F186*$C$1*VLOOKUP(B186,'3.2 Prices and Deflators'!B184:BL377,58,FALSE)</f>
        <v>64.972777861636544</v>
      </c>
      <c r="O186" s="234">
        <f>C186*VLOOKUP(B186,'3.2 Prices and Deflators'!B184:BL377,58,FALSE)</f>
        <v>1235.5059727232469</v>
      </c>
      <c r="P186" s="234">
        <f>I186*VLOOKUP(B186,'3.2 Prices and Deflators'!B184:BL377,58,FALSE)</f>
        <v>641.95544449905867</v>
      </c>
      <c r="Q186" s="234">
        <f>F186*VLOOKUP(B186,'3.2 Prices and Deflators'!B184:BL377,58,FALSE)</f>
        <v>324.86388930818276</v>
      </c>
      <c r="R186" s="47">
        <f>VLOOKUP(B186,'3.1 Metadata'!$B$4:$P$197,9,FALSE)</f>
        <v>20827796</v>
      </c>
    </row>
    <row r="187" spans="1:18" x14ac:dyDescent="0.25">
      <c r="A187" s="46" t="s">
        <v>567</v>
      </c>
      <c r="B187" s="46" t="s">
        <v>803</v>
      </c>
      <c r="C187" s="63">
        <f>VLOOKUP(B187,[7]DSA!$A$2:$G$206,4,FALSE)</f>
        <v>392.05009528995402</v>
      </c>
      <c r="D187" s="69">
        <f>VLOOKUP(B187,[7]DSA!$A$2:$G$206,7,FALSE)</f>
        <v>0.58333333333333337</v>
      </c>
      <c r="E187" s="63"/>
      <c r="F187" s="64">
        <f>VLOOKUP(B187,[7]DSA!$A$2:$G$206,5,FALSE)</f>
        <v>370.26953444051202</v>
      </c>
      <c r="G187" s="64"/>
      <c r="H187" s="64"/>
      <c r="I187" s="64">
        <f>VLOOKUP(B187,[7]DSA!$A$2:$G$206,6,FALSE)</f>
        <v>379.34476812777933</v>
      </c>
      <c r="J187" s="64"/>
      <c r="K187" s="64"/>
      <c r="L187" s="234">
        <f>C187*$C$1*VLOOKUP(B187,'3.2 Prices and Deflators'!B185:BL378,58,FALSE)</f>
        <v>130.64934033620364</v>
      </c>
      <c r="M187" s="234">
        <f>I187*$C$1*VLOOKUP(B187,'3.2 Prices and Deflators'!B185:BL378,58,FALSE)</f>
        <v>126.41533393641917</v>
      </c>
      <c r="N187" s="234">
        <f>F187*$C$1*VLOOKUP(B187,'3.2 Prices and Deflators'!B185:BL378,58,FALSE)</f>
        <v>123.39104365085893</v>
      </c>
      <c r="O187" s="234">
        <f>C187*VLOOKUP(B187,'3.2 Prices and Deflators'!B185:BL378,58,FALSE)</f>
        <v>653.24670168101807</v>
      </c>
      <c r="P187" s="234">
        <f>I187*VLOOKUP(B187,'3.2 Prices and Deflators'!B185:BL378,58,FALSE)</f>
        <v>632.07666968209583</v>
      </c>
      <c r="Q187" s="234">
        <f>F187*VLOOKUP(B187,'3.2 Prices and Deflators'!B185:BL378,58,FALSE)</f>
        <v>616.95521825429466</v>
      </c>
      <c r="R187" s="47">
        <f>VLOOKUP(B187,'3.1 Metadata'!$B$4:$P$197,9,FALSE)</f>
        <v>6597048</v>
      </c>
    </row>
    <row r="188" spans="1:18" x14ac:dyDescent="0.25">
      <c r="A188" s="46" t="s">
        <v>568</v>
      </c>
      <c r="B188" s="46" t="s">
        <v>804</v>
      </c>
      <c r="C188" s="63">
        <f>VLOOKUP(B188,[7]DSA!$A$2:$G$206,4,FALSE)</f>
        <v>424.32432432432398</v>
      </c>
      <c r="D188" s="69">
        <f>VLOOKUP(B188,[7]DSA!$A$2:$G$206,7,FALSE)</f>
        <v>0.61499999999999999</v>
      </c>
      <c r="E188" s="63"/>
      <c r="F188" s="64">
        <f>VLOOKUP(B188,[7]DSA!$A$2:$G$206,5,FALSE)</f>
        <v>318.91891891891902</v>
      </c>
      <c r="G188" s="64"/>
      <c r="H188" s="64"/>
      <c r="I188" s="64">
        <f>VLOOKUP(B188,[7]DSA!$A$2:$G$206,6,FALSE)</f>
        <v>371.6216216216215</v>
      </c>
      <c r="J188" s="64"/>
      <c r="K188" s="64"/>
      <c r="L188" s="234">
        <f>C188*$C$1*VLOOKUP(B188,'3.2 Prices and Deflators'!B186:BL379,58,FALSE)</f>
        <v>96.629882059654108</v>
      </c>
      <c r="M188" s="234">
        <f>I188*$C$1*VLOOKUP(B188,'3.2 Prices and Deflators'!B186:BL379,58,FALSE)</f>
        <v>84.628081421671638</v>
      </c>
      <c r="N188" s="234">
        <f>F188*$C$1*VLOOKUP(B188,'3.2 Prices and Deflators'!B186:BL379,58,FALSE)</f>
        <v>72.626280783689154</v>
      </c>
      <c r="O188" s="234">
        <f>C188*VLOOKUP(B188,'3.2 Prices and Deflators'!B186:BL379,58,FALSE)</f>
        <v>483.14941029827054</v>
      </c>
      <c r="P188" s="234">
        <f>I188*VLOOKUP(B188,'3.2 Prices and Deflators'!B186:BL379,58,FALSE)</f>
        <v>423.14040710835815</v>
      </c>
      <c r="Q188" s="234">
        <f>F188*VLOOKUP(B188,'3.2 Prices and Deflators'!B186:BL379,58,FALSE)</f>
        <v>363.13140391844576</v>
      </c>
      <c r="R188" s="47">
        <f>VLOOKUP(B188,'3.1 Metadata'!$B$4:$P$197,9,FALSE)</f>
        <v>35137835</v>
      </c>
    </row>
    <row r="189" spans="1:18" x14ac:dyDescent="0.25">
      <c r="A189" s="46" t="s">
        <v>569</v>
      </c>
      <c r="B189" s="46" t="s">
        <v>805</v>
      </c>
      <c r="C189" s="63">
        <f>VLOOKUP(B189,[7]DSA!$A$2:$G$206,4,FALSE)</f>
        <v>519.86032300305499</v>
      </c>
      <c r="D189" s="69">
        <f>VLOOKUP(B189,[7]DSA!$A$2:$G$206,7,FALSE)</f>
        <v>0.67681818181818165</v>
      </c>
      <c r="E189" s="63"/>
      <c r="F189" s="64">
        <f>VLOOKUP(B189,[7]DSA!$A$2:$G$206,5,FALSE)</f>
        <v>100.829332169358</v>
      </c>
      <c r="G189" s="64"/>
      <c r="H189" s="64"/>
      <c r="I189" s="64">
        <f>VLOOKUP(B189,[7]DSA!$A$2:$G$206,6,FALSE)</f>
        <v>221.14201817388187</v>
      </c>
      <c r="J189" s="64"/>
      <c r="K189" s="64"/>
      <c r="L189" s="234">
        <f>C189*$C$1*VLOOKUP(B189,'3.2 Prices and Deflators'!B187:BL380,58,FALSE)</f>
        <v>265.52604335637494</v>
      </c>
      <c r="M189" s="234">
        <f>I189*$C$1*VLOOKUP(B189,'3.2 Prices and Deflators'!B187:BL380,58,FALSE)</f>
        <v>112.95142658003802</v>
      </c>
      <c r="N189" s="234">
        <f>F189*$C$1*VLOOKUP(B189,'3.2 Prices and Deflators'!B187:BL380,58,FALSE)</f>
        <v>51.500013446954185</v>
      </c>
      <c r="O189" s="234">
        <f>C189*VLOOKUP(B189,'3.2 Prices and Deflators'!B187:BL380,58,FALSE)</f>
        <v>1327.6302167818747</v>
      </c>
      <c r="P189" s="234">
        <f>I189*VLOOKUP(B189,'3.2 Prices and Deflators'!B187:BL380,58,FALSE)</f>
        <v>564.75713290018996</v>
      </c>
      <c r="Q189" s="234">
        <f>F189*VLOOKUP(B189,'3.2 Prices and Deflators'!B187:BL380,58,FALSE)</f>
        <v>257.50006723477094</v>
      </c>
      <c r="R189" s="47">
        <f>VLOOKUP(B189,'3.1 Metadata'!$B$4:$P$197,9,FALSE)</f>
        <v>27311911</v>
      </c>
    </row>
    <row r="190" spans="1:18" x14ac:dyDescent="0.25">
      <c r="A190" s="46" t="s">
        <v>570</v>
      </c>
      <c r="B190" s="46" t="s">
        <v>806</v>
      </c>
      <c r="C190" s="63">
        <f>VLOOKUP(B190,[7]DSA!$A$2:$G$206,4,FALSE)</f>
        <v>660</v>
      </c>
      <c r="D190" s="69">
        <f>VLOOKUP(B190,[7]DSA!$A$2:$G$206,7,FALSE)</f>
        <v>0.65933333333333333</v>
      </c>
      <c r="E190" s="63"/>
      <c r="F190" s="64">
        <f>VLOOKUP(B190,[7]DSA!$A$2:$G$206,5,FALSE)</f>
        <v>320</v>
      </c>
      <c r="G190" s="64"/>
      <c r="H190" s="64"/>
      <c r="I190" s="64">
        <f>VLOOKUP(B190,[7]DSA!$A$2:$G$206,6,FALSE)</f>
        <v>419.93333333333334</v>
      </c>
      <c r="J190" s="64"/>
      <c r="K190" s="64"/>
      <c r="L190" s="234">
        <f>C190*$C$1*VLOOKUP(B190,'3.2 Prices and Deflators'!B188:BL381,58,FALSE)</f>
        <v>132</v>
      </c>
      <c r="M190" s="234">
        <f>I190*$C$1*VLOOKUP(B190,'3.2 Prices and Deflators'!B188:BL381,58,FALSE)</f>
        <v>83.986666666666679</v>
      </c>
      <c r="N190" s="234">
        <f>F190*$C$1*VLOOKUP(B190,'3.2 Prices and Deflators'!B188:BL381,58,FALSE)</f>
        <v>64</v>
      </c>
      <c r="O190" s="234">
        <f>C190*VLOOKUP(B190,'3.2 Prices and Deflators'!B188:BL381,58,FALSE)</f>
        <v>660</v>
      </c>
      <c r="P190" s="234">
        <f>I190*VLOOKUP(B190,'3.2 Prices and Deflators'!B188:BL381,58,FALSE)</f>
        <v>419.93333333333334</v>
      </c>
      <c r="Q190" s="234">
        <f>F190*VLOOKUP(B190,'3.2 Prices and Deflators'!B188:BL381,58,FALSE)</f>
        <v>320</v>
      </c>
      <c r="R190" s="47" t="e">
        <f>VLOOKUP(B190,'3.1 Metadata'!$B$4:$P$197,9,FALSE)</f>
        <v>#N/A</v>
      </c>
    </row>
    <row r="191" spans="1:18" x14ac:dyDescent="0.25">
      <c r="A191" s="46" t="s">
        <v>571</v>
      </c>
      <c r="B191" s="46" t="s">
        <v>807</v>
      </c>
      <c r="C191" s="63">
        <f>VLOOKUP(B191,[7]DSA!$A$2:$G$206,4,FALSE)</f>
        <v>411.41498216409002</v>
      </c>
      <c r="D191" s="69">
        <f>VLOOKUP(B191,[7]DSA!$A$2:$G$206,7,FALSE)</f>
        <v>0.6042857142857142</v>
      </c>
      <c r="E191" s="63"/>
      <c r="F191" s="64">
        <f>VLOOKUP(B191,[7]DSA!$A$2:$G$206,5,FALSE)</f>
        <v>156.00475624256799</v>
      </c>
      <c r="G191" s="64"/>
      <c r="H191" s="64"/>
      <c r="I191" s="64">
        <f>VLOOKUP(B191,[7]DSA!$A$2:$G$206,6,FALSE)</f>
        <v>243.17988788856798</v>
      </c>
      <c r="J191" s="64"/>
      <c r="K191" s="64"/>
      <c r="L191" s="234">
        <f>C191*$C$1*VLOOKUP(B191,'3.2 Prices and Deflators'!B189:BL382,58,FALSE)</f>
        <v>111.67725504832481</v>
      </c>
      <c r="M191" s="234">
        <f>I191*$C$1*VLOOKUP(B191,'3.2 Prices and Deflators'!B189:BL382,58,FALSE)</f>
        <v>66.010387418324484</v>
      </c>
      <c r="N191" s="234">
        <f>F191*$C$1*VLOOKUP(B191,'3.2 Prices and Deflators'!B189:BL382,58,FALSE)</f>
        <v>42.346982261098823</v>
      </c>
      <c r="O191" s="234">
        <f>C191*VLOOKUP(B191,'3.2 Prices and Deflators'!B189:BL382,58,FALSE)</f>
        <v>558.38627524162405</v>
      </c>
      <c r="P191" s="234">
        <f>I191*VLOOKUP(B191,'3.2 Prices and Deflators'!B189:BL382,58,FALSE)</f>
        <v>330.05193709162239</v>
      </c>
      <c r="Q191" s="234">
        <f>F191*VLOOKUP(B191,'3.2 Prices and Deflators'!B189:BL382,58,FALSE)</f>
        <v>211.73491130549411</v>
      </c>
      <c r="R191" s="47">
        <f>VLOOKUP(B191,'3.1 Metadata'!$B$4:$P$197,9,FALSE)</f>
        <v>1744636</v>
      </c>
    </row>
    <row r="192" spans="1:18" x14ac:dyDescent="0.25">
      <c r="A192" s="46" t="s">
        <v>572</v>
      </c>
      <c r="B192" s="46" t="s">
        <v>808</v>
      </c>
      <c r="C192" s="63">
        <f>VLOOKUP(B192,[7]DSA!$A$2:$G$206,4,FALSE)</f>
        <v>219.975197939521</v>
      </c>
      <c r="D192" s="69">
        <f>VLOOKUP(B192,[7]DSA!$A$2:$G$206,7,FALSE)</f>
        <v>0.59588235294117631</v>
      </c>
      <c r="E192" s="63"/>
      <c r="F192" s="64">
        <f>VLOOKUP(B192,[7]DSA!$A$2:$G$206,5,FALSE)</f>
        <v>41.018792330439801</v>
      </c>
      <c r="G192" s="64"/>
      <c r="H192" s="64"/>
      <c r="I192" s="64">
        <f>VLOOKUP(B192,[7]DSA!$A$2:$G$206,6,FALSE)</f>
        <v>89.225693139031861</v>
      </c>
      <c r="J192" s="64"/>
      <c r="K192" s="64"/>
      <c r="L192" s="234">
        <f>C192*$C$1*VLOOKUP(B192,'3.2 Prices and Deflators'!B190:BL383,58,FALSE)</f>
        <v>188.87429108191381</v>
      </c>
      <c r="M192" s="234">
        <f>I192*$C$1*VLOOKUP(B192,'3.2 Prices and Deflators'!B190:BL383,58,FALSE)</f>
        <v>76.610634725103694</v>
      </c>
      <c r="N192" s="234">
        <f>F192*$C$1*VLOOKUP(B192,'3.2 Prices and Deflators'!B190:BL383,58,FALSE)</f>
        <v>35.219403801050767</v>
      </c>
      <c r="O192" s="234">
        <f>C192*VLOOKUP(B192,'3.2 Prices and Deflators'!B190:BL383,58,FALSE)</f>
        <v>944.37145540956897</v>
      </c>
      <c r="P192" s="234">
        <f>I192*VLOOKUP(B192,'3.2 Prices and Deflators'!B190:BL383,58,FALSE)</f>
        <v>383.05317362551841</v>
      </c>
      <c r="Q192" s="234">
        <f>F192*VLOOKUP(B192,'3.2 Prices and Deflators'!B190:BL383,58,FALSE)</f>
        <v>176.09701900525383</v>
      </c>
      <c r="R192" s="47">
        <f>VLOOKUP(B192,'3.1 Metadata'!$B$4:$P$197,9,FALSE)</f>
        <v>13925579</v>
      </c>
    </row>
    <row r="193" spans="1:18" x14ac:dyDescent="0.25">
      <c r="A193" s="46" t="s">
        <v>573</v>
      </c>
      <c r="B193" s="46" t="s">
        <v>809</v>
      </c>
      <c r="C193" s="63">
        <f>VLOOKUP(B193,[7]DSA!$A$2:$G$206,4,FALSE)</f>
        <v>358.02235271831802</v>
      </c>
      <c r="D193" s="69">
        <f>VLOOKUP(B193,[7]DSA!$A$2:$G$206,7,FALSE)</f>
        <v>0.66749999999999998</v>
      </c>
      <c r="E193" s="63"/>
      <c r="F193" s="64">
        <f>VLOOKUP(B193,[7]DSA!$A$2:$G$206,5,FALSE)</f>
        <v>109.86929342678501</v>
      </c>
      <c r="G193" s="64"/>
      <c r="H193" s="64"/>
      <c r="I193" s="64">
        <f>VLOOKUP(B193,[7]DSA!$A$2:$G$206,6,FALSE)</f>
        <v>257.38776283387</v>
      </c>
      <c r="J193" s="64"/>
      <c r="K193" s="64"/>
      <c r="L193" s="234">
        <f>C193*$C$1*VLOOKUP(B193,'3.2 Prices and Deflators'!B191:BL384,58,FALSE)</f>
        <v>75.134192764104668</v>
      </c>
      <c r="M193" s="234">
        <f>I193*$C$1*VLOOKUP(B193,'3.2 Prices and Deflators'!B191:BL384,58,FALSE)</f>
        <v>54.015124030808011</v>
      </c>
      <c r="N193" s="234">
        <f>F193*$C$1*VLOOKUP(B193,'3.2 Prices and Deflators'!B191:BL384,58,FALSE)</f>
        <v>23.057053864116686</v>
      </c>
      <c r="O193" s="234">
        <f>C193*VLOOKUP(B193,'3.2 Prices and Deflators'!B191:BL384,58,FALSE)</f>
        <v>375.6709638205233</v>
      </c>
      <c r="P193" s="234">
        <f>I193*VLOOKUP(B193,'3.2 Prices and Deflators'!B191:BL384,58,FALSE)</f>
        <v>270.07562015404005</v>
      </c>
      <c r="Q193" s="234">
        <f>F193*VLOOKUP(B193,'3.2 Prices and Deflators'!B191:BL384,58,FALSE)</f>
        <v>115.28526932058344</v>
      </c>
      <c r="R193" s="47">
        <f>VLOOKUP(B193,'3.1 Metadata'!$B$4:$P$197,9,FALSE)</f>
        <v>127385</v>
      </c>
    </row>
    <row r="194" spans="1:18" x14ac:dyDescent="0.25">
      <c r="A194" s="46" t="s">
        <v>574</v>
      </c>
      <c r="B194" s="46" t="s">
        <v>810</v>
      </c>
      <c r="C194" s="63">
        <f>VLOOKUP(B194,[7]DSA!$A$2:$G$206,4,FALSE)</f>
        <v>195.00000602205799</v>
      </c>
      <c r="D194" s="69">
        <f>VLOOKUP(B194,[7]DSA!$A$2:$G$206,7,FALSE)</f>
        <v>0.51444444444444448</v>
      </c>
      <c r="E194" s="63"/>
      <c r="F194" s="64">
        <f>VLOOKUP(B194,[7]DSA!$A$2:$G$206,5,FALSE)</f>
        <v>109.00020595437</v>
      </c>
      <c r="G194" s="64"/>
      <c r="H194" s="64"/>
      <c r="I194" s="64">
        <f>VLOOKUP(B194,[7]DSA!$A$2:$G$206,6,FALSE)</f>
        <v>144.11121054197332</v>
      </c>
      <c r="J194" s="64"/>
      <c r="K194" s="64"/>
      <c r="L194" s="234" t="e">
        <f>C194*$C$1*VLOOKUP(B194,'3.2 Prices and Deflators'!B192:BL385,58,FALSE)</f>
        <v>#REF!</v>
      </c>
      <c r="M194" s="234" t="e">
        <f>I194*$C$1*VLOOKUP(B194,'3.2 Prices and Deflators'!B192:BL385,58,FALSE)</f>
        <v>#REF!</v>
      </c>
      <c r="N194" s="234" t="e">
        <f>F194*$C$1*VLOOKUP(B194,'3.2 Prices and Deflators'!B192:BL385,58,FALSE)</f>
        <v>#REF!</v>
      </c>
      <c r="O194" s="234" t="e">
        <f>C194*VLOOKUP(B194,'3.2 Prices and Deflators'!B192:BL385,58,FALSE)</f>
        <v>#REF!</v>
      </c>
      <c r="P194" s="234" t="e">
        <f>I194*VLOOKUP(B194,'3.2 Prices and Deflators'!B192:BL385,58,FALSE)</f>
        <v>#REF!</v>
      </c>
      <c r="Q194" s="234" t="e">
        <f>F194*VLOOKUP(B194,'3.2 Prices and Deflators'!B192:BL385,58,FALSE)</f>
        <v>#REF!</v>
      </c>
      <c r="R194" s="47" t="e">
        <f>VLOOKUP(B194,'3.1 Metadata'!$B$4:$P$197,9,FALSE)</f>
        <v>#N/A</v>
      </c>
    </row>
    <row r="195" spans="1:18" x14ac:dyDescent="0.25">
      <c r="A195" s="46" t="s">
        <v>575</v>
      </c>
      <c r="B195" s="46" t="s">
        <v>811</v>
      </c>
      <c r="C195" s="63">
        <f>VLOOKUP(B195,[7]DSA!$A$2:$G$206,4,FALSE)</f>
        <v>172.987012987013</v>
      </c>
      <c r="D195" s="69">
        <f>VLOOKUP(B195,[7]DSA!$A$2:$G$206,7,FALSE)</f>
        <v>0.64090909090909087</v>
      </c>
      <c r="E195" s="63"/>
      <c r="F195" s="64">
        <f>VLOOKUP(B195,[7]DSA!$A$2:$G$206,5,FALSE)</f>
        <v>75.021645021645</v>
      </c>
      <c r="G195" s="64"/>
      <c r="H195" s="64"/>
      <c r="I195" s="64">
        <f>VLOOKUP(B195,[7]DSA!$A$2:$G$206,6,FALSE)</f>
        <v>121.63715072805981</v>
      </c>
      <c r="J195" s="64"/>
      <c r="K195" s="64"/>
      <c r="L195" s="234">
        <f>C195*$C$1*VLOOKUP(B195,'3.2 Prices and Deflators'!B193:BL386,58,FALSE)</f>
        <v>106.79176360389577</v>
      </c>
      <c r="M195" s="234">
        <f>I195*$C$1*VLOOKUP(B195,'3.2 Prices and Deflators'!B193:BL386,58,FALSE)</f>
        <v>75.09145121187575</v>
      </c>
      <c r="N195" s="234">
        <f>F195*$C$1*VLOOKUP(B195,'3.2 Prices and Deflators'!B193:BL386,58,FALSE)</f>
        <v>46.313845426814652</v>
      </c>
      <c r="O195" s="234">
        <f>C195*VLOOKUP(B195,'3.2 Prices and Deflators'!B193:BL386,58,FALSE)</f>
        <v>533.95881801947894</v>
      </c>
      <c r="P195" s="234">
        <f>I195*VLOOKUP(B195,'3.2 Prices and Deflators'!B193:BL386,58,FALSE)</f>
        <v>375.45725605937872</v>
      </c>
      <c r="Q195" s="234">
        <f>F195*VLOOKUP(B195,'3.2 Prices and Deflators'!B193:BL386,58,FALSE)</f>
        <v>231.56922713407323</v>
      </c>
      <c r="R195" s="47">
        <f>VLOOKUP(B195,'3.1 Metadata'!$B$4:$P$197,9,FALSE)</f>
        <v>55899144</v>
      </c>
    </row>
    <row r="196" spans="1:18" x14ac:dyDescent="0.25">
      <c r="A196" s="46" t="s">
        <v>576</v>
      </c>
      <c r="B196" s="46" t="s">
        <v>812</v>
      </c>
      <c r="C196" s="63">
        <f>VLOOKUP(B196,[7]DSA!$A$2:$G$206,4,FALSE)</f>
        <v>307.30141289979201</v>
      </c>
      <c r="D196" s="69">
        <f>VLOOKUP(B196,[7]DSA!$A$2:$G$206,7,FALSE)</f>
        <v>0.66874999999999996</v>
      </c>
      <c r="E196" s="63"/>
      <c r="F196" s="64">
        <f>VLOOKUP(B196,[7]DSA!$A$2:$G$206,5,FALSE)</f>
        <v>99.915878384178299</v>
      </c>
      <c r="G196" s="64"/>
      <c r="H196" s="64"/>
      <c r="I196" s="64">
        <f>VLOOKUP(B196,[7]DSA!$A$2:$G$206,6,FALSE)</f>
        <v>200.41116585692455</v>
      </c>
      <c r="J196" s="64"/>
      <c r="K196" s="64"/>
      <c r="L196" s="234" t="e">
        <f>C196*$C$1*VLOOKUP(B196,'3.2 Prices and Deflators'!B194:BL387,58,FALSE)</f>
        <v>#REF!</v>
      </c>
      <c r="M196" s="234" t="e">
        <f>I196*$C$1*VLOOKUP(B196,'3.2 Prices and Deflators'!B194:BL387,58,FALSE)</f>
        <v>#REF!</v>
      </c>
      <c r="N196" s="234" t="e">
        <f>F196*$C$1*VLOOKUP(B196,'3.2 Prices and Deflators'!B194:BL387,58,FALSE)</f>
        <v>#REF!</v>
      </c>
      <c r="O196" s="234" t="e">
        <f>C196*VLOOKUP(B196,'3.2 Prices and Deflators'!B194:BL387,58,FALSE)</f>
        <v>#REF!</v>
      </c>
      <c r="P196" s="234" t="e">
        <f>I196*VLOOKUP(B196,'3.2 Prices and Deflators'!B194:BL387,58,FALSE)</f>
        <v>#REF!</v>
      </c>
      <c r="Q196" s="234" t="e">
        <f>F196*VLOOKUP(B196,'3.2 Prices and Deflators'!B194:BL387,58,FALSE)</f>
        <v>#REF!</v>
      </c>
      <c r="R196" s="47">
        <f>VLOOKUP(B196,'3.1 Metadata'!$B$4:$P$197,9,FALSE)</f>
        <v>6580945</v>
      </c>
    </row>
    <row r="197" spans="1:18" x14ac:dyDescent="0.25">
      <c r="A197" s="46" t="s">
        <v>577</v>
      </c>
      <c r="B197" s="46" t="s">
        <v>813</v>
      </c>
      <c r="C197" s="63">
        <f>VLOOKUP(B197,[7]DSA!$A$2:$G$206,4,FALSE)</f>
        <v>520.63612268080306</v>
      </c>
      <c r="D197" s="69">
        <f>VLOOKUP(B197,[7]DSA!$A$2:$G$206,7,FALSE)</f>
        <v>0.70624999999999982</v>
      </c>
      <c r="E197" s="63"/>
      <c r="F197" s="64">
        <f>VLOOKUP(B197,[7]DSA!$A$2:$G$206,5,FALSE)</f>
        <v>127.79250283983301</v>
      </c>
      <c r="G197" s="64"/>
      <c r="H197" s="64"/>
      <c r="I197" s="64">
        <f>VLOOKUP(B197,[7]DSA!$A$2:$G$206,6,FALSE)</f>
        <v>280.57159535529473</v>
      </c>
      <c r="J197" s="64"/>
      <c r="K197" s="64"/>
      <c r="L197" s="234">
        <f>C197*$C$1*VLOOKUP(B197,'3.2 Prices and Deflators'!B195:BL388,58,FALSE)</f>
        <v>288.61969389026132</v>
      </c>
      <c r="M197" s="234">
        <f>I197*$C$1*VLOOKUP(B197,'3.2 Prices and Deflators'!B195:BL388,58,FALSE)</f>
        <v>155.53759034002823</v>
      </c>
      <c r="N197" s="234">
        <f>F197*$C$1*VLOOKUP(B197,'3.2 Prices and Deflators'!B195:BL388,58,FALSE)</f>
        <v>70.843015773063883</v>
      </c>
      <c r="O197" s="234">
        <f>C197*VLOOKUP(B197,'3.2 Prices and Deflators'!B195:BL388,58,FALSE)</f>
        <v>1443.0984694513065</v>
      </c>
      <c r="P197" s="234">
        <f>I197*VLOOKUP(B197,'3.2 Prices and Deflators'!B195:BL388,58,FALSE)</f>
        <v>777.68795170014118</v>
      </c>
      <c r="Q197" s="234">
        <f>F197*VLOOKUP(B197,'3.2 Prices and Deflators'!B195:BL388,58,FALSE)</f>
        <v>354.21507886531941</v>
      </c>
      <c r="R197" s="47">
        <f>VLOOKUP(B197,'3.1 Metadata'!$B$4:$P$197,9,FALSE)</f>
        <v>7348559</v>
      </c>
    </row>
    <row r="198" spans="1:18" x14ac:dyDescent="0.25">
      <c r="A198" s="46" t="s">
        <v>578</v>
      </c>
      <c r="B198" s="46" t="s">
        <v>814</v>
      </c>
      <c r="C198" s="63">
        <f>VLOOKUP(B198,[7]DSA!$A$2:$G$206,4,FALSE)</f>
        <v>428.89390519187401</v>
      </c>
      <c r="D198" s="69">
        <f>VLOOKUP(B198,[7]DSA!$A$2:$G$206,7,FALSE)</f>
        <v>0.58499999999999996</v>
      </c>
      <c r="E198" s="63"/>
      <c r="F198" s="64">
        <f>VLOOKUP(B198,[7]DSA!$A$2:$G$206,5,FALSE)</f>
        <v>137.94833207925799</v>
      </c>
      <c r="G198" s="64"/>
      <c r="H198" s="64"/>
      <c r="I198" s="64">
        <f>VLOOKUP(B198,[7]DSA!$A$2:$G$206,6,FALSE)</f>
        <v>216.68637357124956</v>
      </c>
      <c r="J198" s="64"/>
      <c r="K198" s="64"/>
      <c r="L198" s="234">
        <f>C198*$C$1*VLOOKUP(B198,'3.2 Prices and Deflators'!B196:BL389,58,FALSE)</f>
        <v>0</v>
      </c>
      <c r="M198" s="234">
        <f>I198*$C$1*VLOOKUP(B198,'3.2 Prices and Deflators'!B196:BL389,58,FALSE)</f>
        <v>0</v>
      </c>
      <c r="N198" s="234">
        <f>F198*$C$1*VLOOKUP(B198,'3.2 Prices and Deflators'!B196:BL389,58,FALSE)</f>
        <v>0</v>
      </c>
      <c r="O198" s="234">
        <f>C198*VLOOKUP(B198,'3.2 Prices and Deflators'!B196:BL389,58,FALSE)</f>
        <v>0</v>
      </c>
      <c r="P198" s="234">
        <f>I198*VLOOKUP(B198,'3.2 Prices and Deflators'!B196:BL389,58,FALSE)</f>
        <v>0</v>
      </c>
      <c r="Q198" s="234">
        <f>F198*VLOOKUP(B198,'3.2 Prices and Deflators'!B196:BL389,58,FALSE)</f>
        <v>0</v>
      </c>
      <c r="R198" s="47">
        <f>VLOOKUP(B198,'3.1 Metadata'!$B$4:$P$197,9,FALSE)</f>
        <v>7156069</v>
      </c>
    </row>
    <row r="199" spans="1:18" x14ac:dyDescent="0.25">
      <c r="R199" s="49" t="e">
        <f>SUBTOTAL(9,R5:R198)</f>
        <v>#N/A</v>
      </c>
    </row>
  </sheetData>
  <autoFilter ref="A3:R198" xr:uid="{00000000-0001-0000-0700-000000000000}">
    <filterColumn colId="2" showButton="0"/>
    <filterColumn colId="3" showButton="0"/>
    <filterColumn colId="5" showButton="0"/>
    <filterColumn colId="6" showButton="0"/>
    <filterColumn colId="8" showButton="0"/>
    <filterColumn colId="9" showButton="0"/>
    <filterColumn colId="11" showButton="0"/>
    <filterColumn colId="12" showButton="0"/>
    <filterColumn colId="14" showButton="0"/>
    <filterColumn colId="15" showButton="0"/>
  </autoFilter>
  <sortState xmlns:xlrd2="http://schemas.microsoft.com/office/spreadsheetml/2017/richdata2" ref="A5:K198">
    <sortCondition ref="A4"/>
  </sortState>
  <mergeCells count="6">
    <mergeCell ref="R3:R4"/>
    <mergeCell ref="C3:E3"/>
    <mergeCell ref="F3:H3"/>
    <mergeCell ref="I3:K3"/>
    <mergeCell ref="L3:N3"/>
    <mergeCell ref="O3:Q3"/>
  </mergeCells>
  <pageMargins left="0.7" right="0.7" top="0.75" bottom="0.75" header="0.3" footer="0.3"/>
  <pageSetup paperSize="9" orientation="portrait"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3" tint="0.39997558519241921"/>
  </sheetPr>
  <dimension ref="A1:O31"/>
  <sheetViews>
    <sheetView tabSelected="1" zoomScale="84" zoomScaleNormal="84" workbookViewId="0">
      <selection activeCell="H18" sqref="H18"/>
    </sheetView>
  </sheetViews>
  <sheetFormatPr defaultRowHeight="15" x14ac:dyDescent="0.25"/>
  <cols>
    <col min="1" max="1" width="28.5703125" style="28" customWidth="1"/>
    <col min="2" max="2" width="23.85546875" style="28" customWidth="1"/>
    <col min="3" max="3" width="34.140625" style="28" customWidth="1"/>
    <col min="4" max="4" width="34.7109375" style="28" customWidth="1"/>
    <col min="5" max="5" width="14.85546875" style="29" customWidth="1"/>
    <col min="6" max="8" width="14.28515625" style="29" customWidth="1"/>
    <col min="9" max="9" width="14.28515625" style="77" customWidth="1"/>
    <col min="10" max="10" width="14" style="77" bestFit="1" customWidth="1"/>
    <col min="11" max="11" width="16" style="77" customWidth="1"/>
    <col min="12" max="12" width="15.140625" style="29" customWidth="1"/>
    <col min="13" max="14" width="15.140625" style="79" customWidth="1"/>
    <col min="15" max="15" width="13.85546875" style="29" customWidth="1"/>
    <col min="16" max="16384" width="9.140625" style="29"/>
  </cols>
  <sheetData>
    <row r="1" spans="1:15" s="28" customFormat="1" ht="61.5" customHeight="1" x14ac:dyDescent="0.25">
      <c r="A1" s="207" t="s">
        <v>1385</v>
      </c>
      <c r="B1" s="207" t="s">
        <v>1386</v>
      </c>
      <c r="C1" s="207" t="s">
        <v>1387</v>
      </c>
      <c r="D1" s="207" t="s">
        <v>1388</v>
      </c>
      <c r="E1" s="207" t="s">
        <v>1389</v>
      </c>
      <c r="F1" s="207" t="s">
        <v>1390</v>
      </c>
      <c r="G1" s="207" t="s">
        <v>1391</v>
      </c>
      <c r="H1" s="207" t="s">
        <v>1392</v>
      </c>
      <c r="I1" s="282" t="s">
        <v>1393</v>
      </c>
      <c r="J1" s="273" t="s">
        <v>1394</v>
      </c>
      <c r="K1" s="147" t="s">
        <v>1395</v>
      </c>
      <c r="L1" s="276" t="s">
        <v>1396</v>
      </c>
      <c r="M1" s="207" t="s">
        <v>138</v>
      </c>
      <c r="N1" s="207" t="s">
        <v>146</v>
      </c>
      <c r="O1" s="207" t="s">
        <v>149</v>
      </c>
    </row>
    <row r="2" spans="1:15" ht="45" x14ac:dyDescent="0.25">
      <c r="A2" s="68" t="s">
        <v>1397</v>
      </c>
      <c r="B2" s="70" t="s">
        <v>1398</v>
      </c>
      <c r="C2" s="68" t="s">
        <v>1399</v>
      </c>
      <c r="D2" s="68" t="s">
        <v>356</v>
      </c>
      <c r="E2" s="71" t="s">
        <v>1400</v>
      </c>
      <c r="F2" s="72">
        <v>25307.75</v>
      </c>
      <c r="G2" s="73">
        <v>28883</v>
      </c>
      <c r="H2" s="73">
        <v>27845.135845749344</v>
      </c>
      <c r="I2" s="74">
        <v>0.18570920062810403</v>
      </c>
      <c r="J2" s="81">
        <f>SUM(M2:O2)</f>
        <v>0.23483159722222222</v>
      </c>
      <c r="K2" s="83">
        <v>13.1</v>
      </c>
      <c r="L2" s="274">
        <f>K2/100</f>
        <v>0.13100000000000001</v>
      </c>
      <c r="M2" s="272">
        <f>L2*VLOOKUP('Input prices'!$B$5,'6.2 Fuel Prices'!$A$2:$I$193,6,FALSE)</f>
        <v>0.14934</v>
      </c>
      <c r="N2" s="272">
        <f t="shared" ref="N2:N10" si="0">F2*0.05/20000</f>
        <v>6.3269375000000003E-2</v>
      </c>
      <c r="O2" s="272">
        <f>1000/45000</f>
        <v>2.2222222222222223E-2</v>
      </c>
    </row>
    <row r="3" spans="1:15" ht="45" x14ac:dyDescent="0.25">
      <c r="A3" s="68" t="s">
        <v>1401</v>
      </c>
      <c r="B3" s="70" t="s">
        <v>1402</v>
      </c>
      <c r="C3" s="68" t="s">
        <v>1403</v>
      </c>
      <c r="D3" s="68" t="s">
        <v>357</v>
      </c>
      <c r="E3" s="71" t="s">
        <v>1400</v>
      </c>
      <c r="F3" s="72">
        <v>25277.54</v>
      </c>
      <c r="G3" s="73">
        <v>29038</v>
      </c>
      <c r="H3" s="73">
        <v>27994.566170026294</v>
      </c>
      <c r="I3" s="74">
        <v>0.18574655820917327</v>
      </c>
      <c r="J3" s="81">
        <f>SUM(M3:O3)</f>
        <v>0.19713607222222224</v>
      </c>
      <c r="K3" s="83">
        <v>9.8000000000000007</v>
      </c>
      <c r="L3" s="274">
        <f t="shared" ref="L3:L10" si="1">K3/100</f>
        <v>9.8000000000000004E-2</v>
      </c>
      <c r="M3" s="272">
        <f>L3*VLOOKUP('Input prices'!$B$5,'6.2 Fuel Prices'!$A$2:$I$193,6,FALSE)</f>
        <v>0.11172</v>
      </c>
      <c r="N3" s="272">
        <f t="shared" si="0"/>
        <v>6.319385000000001E-2</v>
      </c>
      <c r="O3" s="272">
        <f>1000/45000</f>
        <v>2.2222222222222223E-2</v>
      </c>
    </row>
    <row r="4" spans="1:15" ht="45" x14ac:dyDescent="0.25">
      <c r="A4" s="68" t="s">
        <v>1404</v>
      </c>
      <c r="B4" s="75" t="s">
        <v>1405</v>
      </c>
      <c r="C4" s="68" t="s">
        <v>1406</v>
      </c>
      <c r="D4" s="68" t="s">
        <v>358</v>
      </c>
      <c r="E4" s="71" t="s">
        <v>1400</v>
      </c>
      <c r="F4" s="72">
        <v>31942.73</v>
      </c>
      <c r="G4" s="73">
        <v>30798</v>
      </c>
      <c r="H4" s="73">
        <v>29691.323400525856</v>
      </c>
      <c r="I4" s="74">
        <v>0.18617074751679816</v>
      </c>
      <c r="J4" s="81">
        <f>SUM(M4:O4)</f>
        <v>0.20239904722222224</v>
      </c>
      <c r="K4" s="83">
        <v>8.8000000000000007</v>
      </c>
      <c r="L4" s="274">
        <f t="shared" si="1"/>
        <v>8.8000000000000009E-2</v>
      </c>
      <c r="M4" s="272">
        <f>L4*VLOOKUP('Input prices'!$B$5,'6.2 Fuel Prices'!$A$2:$I$193,6,FALSE)</f>
        <v>0.10032000000000001</v>
      </c>
      <c r="N4" s="272">
        <f t="shared" si="0"/>
        <v>7.9856825000000006E-2</v>
      </c>
      <c r="O4" s="272">
        <f t="shared" ref="O4:O10" si="2">1000/45000</f>
        <v>2.2222222222222223E-2</v>
      </c>
    </row>
    <row r="5" spans="1:15" ht="45" x14ac:dyDescent="0.25">
      <c r="A5" s="68" t="s">
        <v>1407</v>
      </c>
      <c r="B5" s="75" t="s">
        <v>1408</v>
      </c>
      <c r="C5" s="68" t="s">
        <v>1409</v>
      </c>
      <c r="D5" s="68" t="s">
        <v>359</v>
      </c>
      <c r="E5" s="71" t="s">
        <v>1400</v>
      </c>
      <c r="F5" s="72">
        <v>15999</v>
      </c>
      <c r="G5" s="73">
        <v>20666</v>
      </c>
      <c r="H5" s="73">
        <v>19923.400525854515</v>
      </c>
      <c r="I5" s="74">
        <v>9.3104808464796976E-2</v>
      </c>
      <c r="J5" s="81">
        <f t="shared" ref="J4:J10" si="3">SUM(M5:O5)</f>
        <v>0.13837172222222222</v>
      </c>
      <c r="K5" s="83">
        <v>6.68</v>
      </c>
      <c r="L5" s="274">
        <f t="shared" si="1"/>
        <v>6.6799999999999998E-2</v>
      </c>
      <c r="M5" s="274">
        <f>L5*VLOOKUP('Input prices'!$B$5,'6.2 Fuel Prices'!$A$2:$I$193,6,FALSE)</f>
        <v>7.6151999999999997E-2</v>
      </c>
      <c r="N5" s="272">
        <f t="shared" si="0"/>
        <v>3.9997500000000005E-2</v>
      </c>
      <c r="O5" s="272">
        <f t="shared" si="2"/>
        <v>2.2222222222222223E-2</v>
      </c>
    </row>
    <row r="6" spans="1:15" ht="45" x14ac:dyDescent="0.25">
      <c r="A6" s="68" t="s">
        <v>1410</v>
      </c>
      <c r="B6" s="75" t="s">
        <v>1411</v>
      </c>
      <c r="C6" s="68" t="s">
        <v>1412</v>
      </c>
      <c r="D6" s="68" t="s">
        <v>360</v>
      </c>
      <c r="E6" s="71" t="s">
        <v>1413</v>
      </c>
      <c r="F6" s="275">
        <v>1870</v>
      </c>
      <c r="G6" s="73">
        <v>1895</v>
      </c>
      <c r="H6" s="73">
        <v>1826.9062226117442</v>
      </c>
      <c r="I6" s="74">
        <v>0.14742610155565294</v>
      </c>
      <c r="J6" s="81">
        <f>SUM(M6:O6)</f>
        <v>4.9697222222222226E-2</v>
      </c>
      <c r="K6" s="83">
        <v>2</v>
      </c>
      <c r="L6" s="274">
        <f t="shared" si="1"/>
        <v>0.02</v>
      </c>
      <c r="M6" s="272">
        <f>L6*VLOOKUP('Input prices'!$B$5,'6.2 Fuel Prices'!$A$2:$I$193,6,FALSE)</f>
        <v>2.2799999999999997E-2</v>
      </c>
      <c r="N6" s="272">
        <f t="shared" si="0"/>
        <v>4.6750000000000003E-3</v>
      </c>
      <c r="O6" s="272">
        <f t="shared" si="2"/>
        <v>2.2222222222222223E-2</v>
      </c>
    </row>
    <row r="7" spans="1:15" ht="45" x14ac:dyDescent="0.25">
      <c r="A7" s="68" t="s">
        <v>1414</v>
      </c>
      <c r="B7" s="75" t="s">
        <v>1415</v>
      </c>
      <c r="C7" s="68" t="s">
        <v>1416</v>
      </c>
      <c r="D7" s="68" t="s">
        <v>361</v>
      </c>
      <c r="E7" s="71" t="s">
        <v>1400</v>
      </c>
      <c r="F7" s="72">
        <v>21897.21</v>
      </c>
      <c r="G7" s="73">
        <v>25264</v>
      </c>
      <c r="H7" s="73">
        <v>24356.178790534621</v>
      </c>
      <c r="I7" s="74">
        <v>0.14357775083798455</v>
      </c>
      <c r="J7" s="81">
        <f t="shared" si="3"/>
        <v>0.19552524722222223</v>
      </c>
      <c r="K7" s="83">
        <v>10.4</v>
      </c>
      <c r="L7" s="274">
        <f t="shared" si="1"/>
        <v>0.10400000000000001</v>
      </c>
      <c r="M7" s="272">
        <f>L7*VLOOKUP('Input prices'!$B$5,'6.2 Fuel Prices'!$A$2:$I$193,6,FALSE)</f>
        <v>0.11856</v>
      </c>
      <c r="N7" s="272">
        <f t="shared" si="0"/>
        <v>5.4743025000000001E-2</v>
      </c>
      <c r="O7" s="272">
        <f t="shared" si="2"/>
        <v>2.2222222222222223E-2</v>
      </c>
    </row>
    <row r="8" spans="1:15" ht="45" x14ac:dyDescent="0.25">
      <c r="A8" s="68" t="s">
        <v>1417</v>
      </c>
      <c r="B8" s="75" t="s">
        <v>1418</v>
      </c>
      <c r="C8" s="68" t="s">
        <v>1419</v>
      </c>
      <c r="D8" s="68" t="s">
        <v>362</v>
      </c>
      <c r="E8" s="71" t="s">
        <v>1400</v>
      </c>
      <c r="F8" s="72">
        <v>23879.54</v>
      </c>
      <c r="G8" s="73">
        <v>27603</v>
      </c>
      <c r="H8" s="73">
        <v>26611.130587204207</v>
      </c>
      <c r="I8" s="74">
        <v>0.17915069931346775</v>
      </c>
      <c r="J8" s="81">
        <f t="shared" si="3"/>
        <v>0.22556107222222221</v>
      </c>
      <c r="K8" s="83">
        <v>12.6</v>
      </c>
      <c r="L8" s="274">
        <f t="shared" si="1"/>
        <v>0.126</v>
      </c>
      <c r="M8" s="272">
        <f>L8*VLOOKUP('Input prices'!$B$5,'6.2 Fuel Prices'!$A$2:$I$193,6,FALSE)</f>
        <v>0.14363999999999999</v>
      </c>
      <c r="N8" s="272">
        <f t="shared" si="0"/>
        <v>5.9698850000000005E-2</v>
      </c>
      <c r="O8" s="272">
        <f t="shared" si="2"/>
        <v>2.2222222222222223E-2</v>
      </c>
    </row>
    <row r="9" spans="1:15" ht="45" x14ac:dyDescent="0.25">
      <c r="A9" s="68" t="s">
        <v>1420</v>
      </c>
      <c r="B9" s="75" t="s">
        <v>1421</v>
      </c>
      <c r="C9" s="68" t="s">
        <v>1422</v>
      </c>
      <c r="D9" s="68" t="s">
        <v>363</v>
      </c>
      <c r="E9" s="71" t="s">
        <v>1400</v>
      </c>
      <c r="F9" s="72">
        <v>34368.82</v>
      </c>
      <c r="G9" s="73">
        <v>45407</v>
      </c>
      <c r="H9" s="73">
        <v>43775.372480280457</v>
      </c>
      <c r="I9" s="74">
        <v>0.18344175978673682</v>
      </c>
      <c r="J9" s="81">
        <f t="shared" si="3"/>
        <v>0.26318427222222224</v>
      </c>
      <c r="K9" s="83">
        <v>13.6</v>
      </c>
      <c r="L9" s="274">
        <f t="shared" si="1"/>
        <v>0.13600000000000001</v>
      </c>
      <c r="M9" s="272">
        <f>L9*VLOOKUP('Input prices'!$B$5,'6.2 Fuel Prices'!$A$2:$I$193,6,FALSE)</f>
        <v>0.15504000000000001</v>
      </c>
      <c r="N9" s="272">
        <f t="shared" si="0"/>
        <v>8.592205E-2</v>
      </c>
      <c r="O9" s="272">
        <f t="shared" si="2"/>
        <v>2.2222222222222223E-2</v>
      </c>
    </row>
    <row r="10" spans="1:15" ht="45" x14ac:dyDescent="0.25">
      <c r="A10" s="76" t="s">
        <v>1423</v>
      </c>
      <c r="B10" s="75" t="s">
        <v>1424</v>
      </c>
      <c r="C10" s="76" t="s">
        <v>1425</v>
      </c>
      <c r="D10" s="76" t="s">
        <v>364</v>
      </c>
      <c r="E10" s="71" t="s">
        <v>1426</v>
      </c>
      <c r="F10" s="72"/>
      <c r="G10" s="73">
        <v>75007</v>
      </c>
      <c r="H10" s="73">
        <v>72311.744084136721</v>
      </c>
      <c r="I10" s="74">
        <v>0.23327949852103419</v>
      </c>
      <c r="J10" s="81">
        <f t="shared" si="3"/>
        <v>2.2222222222222223E-2</v>
      </c>
      <c r="K10" s="83"/>
      <c r="L10" s="274">
        <f t="shared" si="1"/>
        <v>0</v>
      </c>
      <c r="M10" s="272">
        <f>L10*VLOOKUP('Input prices'!$B$5,'6.2 Fuel Prices'!$A$2:$I$193,6,FALSE)</f>
        <v>0</v>
      </c>
      <c r="N10" s="272">
        <f t="shared" si="0"/>
        <v>0</v>
      </c>
      <c r="O10" s="272">
        <f t="shared" si="2"/>
        <v>2.2222222222222223E-2</v>
      </c>
    </row>
    <row r="11" spans="1:15" x14ac:dyDescent="0.25">
      <c r="K11" s="80"/>
    </row>
    <row r="12" spans="1:15" x14ac:dyDescent="0.25">
      <c r="D12" s="29"/>
      <c r="G12" s="78"/>
    </row>
    <row r="15" spans="1:15" x14ac:dyDescent="0.25">
      <c r="J15" s="284"/>
      <c r="K15" s="29"/>
    </row>
    <row r="16" spans="1:15" x14ac:dyDescent="0.25">
      <c r="J16" s="285"/>
      <c r="K16" s="29"/>
    </row>
    <row r="17" spans="10:14" x14ac:dyDescent="0.25">
      <c r="J17" s="29"/>
      <c r="K17" s="29"/>
      <c r="L17" s="77"/>
    </row>
    <row r="18" spans="10:14" x14ac:dyDescent="0.25">
      <c r="J18" s="183"/>
      <c r="K18" s="29"/>
      <c r="L18" s="77"/>
    </row>
    <row r="19" spans="10:14" x14ac:dyDescent="0.25">
      <c r="J19" s="183"/>
      <c r="K19" s="29"/>
      <c r="L19" s="77"/>
    </row>
    <row r="20" spans="10:14" x14ac:dyDescent="0.25">
      <c r="J20" s="183"/>
      <c r="K20" s="29"/>
      <c r="L20" s="77"/>
    </row>
    <row r="21" spans="10:14" x14ac:dyDescent="0.25">
      <c r="J21" s="183"/>
      <c r="K21" s="29"/>
      <c r="L21" s="77"/>
    </row>
    <row r="22" spans="10:14" x14ac:dyDescent="0.25">
      <c r="J22" s="183"/>
      <c r="K22" s="29"/>
      <c r="L22" s="77"/>
    </row>
    <row r="23" spans="10:14" x14ac:dyDescent="0.25">
      <c r="J23" s="183"/>
      <c r="K23" s="29"/>
      <c r="L23" s="77"/>
    </row>
    <row r="24" spans="10:14" x14ac:dyDescent="0.25">
      <c r="J24" s="183"/>
      <c r="K24" s="29"/>
      <c r="L24" s="77"/>
    </row>
    <row r="25" spans="10:14" x14ac:dyDescent="0.25">
      <c r="J25" s="183"/>
      <c r="K25" s="29"/>
      <c r="L25" s="77"/>
    </row>
    <row r="26" spans="10:14" x14ac:dyDescent="0.25">
      <c r="J26" s="183"/>
      <c r="K26" s="29"/>
      <c r="L26" s="77"/>
    </row>
    <row r="27" spans="10:14" x14ac:dyDescent="0.25">
      <c r="J27" s="29"/>
      <c r="K27" s="29"/>
      <c r="L27" s="77"/>
    </row>
    <row r="29" spans="10:14" x14ac:dyDescent="0.25">
      <c r="J29" s="79"/>
      <c r="K29" s="79"/>
      <c r="M29" s="29"/>
      <c r="N29" s="29"/>
    </row>
    <row r="30" spans="10:14" x14ac:dyDescent="0.25">
      <c r="J30" s="79"/>
      <c r="K30" s="79"/>
      <c r="M30" s="29"/>
      <c r="N30" s="29"/>
    </row>
    <row r="31" spans="10:14" x14ac:dyDescent="0.25">
      <c r="J31" s="79"/>
      <c r="K31" s="79"/>
      <c r="M31" s="29"/>
      <c r="N31" s="29"/>
    </row>
  </sheetData>
  <hyperlinks>
    <hyperlink ref="B10" r:id="rId1" display="https://www.unwebbuy.org/genericcatalogue/overview.aspx?productid=4515&amp;categoryid=205" xr:uid="{00000000-0004-0000-0800-000000000000}"/>
    <hyperlink ref="B6" r:id="rId2" location="/product/5074" xr:uid="{00000000-0004-0000-0800-000001000000}"/>
    <hyperlink ref="B9" r:id="rId3" display="https://www.unwebbuy.org/mv/overview.aspx?modelversionid=2507" xr:uid="{00000000-0004-0000-0800-000002000000}"/>
    <hyperlink ref="B8" r:id="rId4" display="https://www.unwebbuy.org/mv/overview.aspx?modelversionid=2506" xr:uid="{00000000-0004-0000-0800-000003000000}"/>
    <hyperlink ref="B7" r:id="rId5" display="https://www.unwebbuy.org/mv/overview.aspx?modelversionid=2230" xr:uid="{00000000-0004-0000-0800-000004000000}"/>
    <hyperlink ref="B5" r:id="rId6" display="https://www.unwebbuy.org/mv/overview.aspx?modelversionid=2551" xr:uid="{00000000-0004-0000-0800-000005000000}"/>
    <hyperlink ref="B4" r:id="rId7" xr:uid="{00000000-0004-0000-0800-000006000000}"/>
    <hyperlink ref="B3" r:id="rId8" xr:uid="{00000000-0004-0000-0800-000007000000}"/>
    <hyperlink ref="B2" r:id="rId9" xr:uid="{00000000-0004-0000-0800-000008000000}"/>
  </hyperlinks>
  <pageMargins left="0.7" right="0.7" top="0.75" bottom="0.75" header="0.3" footer="0.3"/>
  <pageSetup paperSize="9" orientation="portrait" verticalDpi="300" r:id="rId10"/>
  <drawing r:id="rId11"/>
  <legacyDrawing r:id="rId1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3" tint="0.39997558519241921"/>
  </sheetPr>
  <dimension ref="A1:O199"/>
  <sheetViews>
    <sheetView zoomScaleNormal="100" workbookViewId="0">
      <selection activeCell="F7" sqref="F7"/>
    </sheetView>
  </sheetViews>
  <sheetFormatPr defaultRowHeight="15" x14ac:dyDescent="0.25"/>
  <cols>
    <col min="1" max="1" width="42" style="106" customWidth="1"/>
    <col min="2" max="2" width="8.7109375" style="106" bestFit="1" customWidth="1"/>
    <col min="3" max="4" width="12.28515625" style="107" customWidth="1"/>
    <col min="5" max="5" width="9.140625" style="278"/>
    <col min="6" max="7" width="15.28515625" style="278" customWidth="1"/>
    <col min="8" max="9" width="12" style="106" customWidth="1"/>
    <col min="10" max="10" width="12.28515625" style="106" customWidth="1"/>
    <col min="11" max="14" width="11.42578125" style="106" customWidth="1"/>
    <col min="15" max="15" width="31.85546875" style="106" customWidth="1"/>
    <col min="16" max="254" width="9.140625" style="106"/>
    <col min="255" max="255" width="42" style="106" customWidth="1"/>
    <col min="256" max="256" width="12.28515625" style="106" customWidth="1"/>
    <col min="257" max="257" width="15.140625" style="106" customWidth="1"/>
    <col min="258" max="258" width="9.140625" style="106" customWidth="1"/>
    <col min="259" max="510" width="9.140625" style="106"/>
    <col min="511" max="511" width="42" style="106" customWidth="1"/>
    <col min="512" max="512" width="12.28515625" style="106" customWidth="1"/>
    <col min="513" max="513" width="15.140625" style="106" customWidth="1"/>
    <col min="514" max="514" width="9.140625" style="106" customWidth="1"/>
    <col min="515" max="766" width="9.140625" style="106"/>
    <col min="767" max="767" width="42" style="106" customWidth="1"/>
    <col min="768" max="768" width="12.28515625" style="106" customWidth="1"/>
    <col min="769" max="769" width="15.140625" style="106" customWidth="1"/>
    <col min="770" max="770" width="9.140625" style="106" customWidth="1"/>
    <col min="771" max="1022" width="9.140625" style="106"/>
    <col min="1023" max="1023" width="42" style="106" customWidth="1"/>
    <col min="1024" max="1024" width="12.28515625" style="106" customWidth="1"/>
    <col min="1025" max="1025" width="15.140625" style="106" customWidth="1"/>
    <col min="1026" max="1026" width="9.140625" style="106" customWidth="1"/>
    <col min="1027" max="1278" width="9.140625" style="106"/>
    <col min="1279" max="1279" width="42" style="106" customWidth="1"/>
    <col min="1280" max="1280" width="12.28515625" style="106" customWidth="1"/>
    <col min="1281" max="1281" width="15.140625" style="106" customWidth="1"/>
    <col min="1282" max="1282" width="9.140625" style="106" customWidth="1"/>
    <col min="1283" max="1534" width="9.140625" style="106"/>
    <col min="1535" max="1535" width="42" style="106" customWidth="1"/>
    <col min="1536" max="1536" width="12.28515625" style="106" customWidth="1"/>
    <col min="1537" max="1537" width="15.140625" style="106" customWidth="1"/>
    <col min="1538" max="1538" width="9.140625" style="106" customWidth="1"/>
    <col min="1539" max="1790" width="9.140625" style="106"/>
    <col min="1791" max="1791" width="42" style="106" customWidth="1"/>
    <col min="1792" max="1792" width="12.28515625" style="106" customWidth="1"/>
    <col min="1793" max="1793" width="15.140625" style="106" customWidth="1"/>
    <col min="1794" max="1794" width="9.140625" style="106" customWidth="1"/>
    <col min="1795" max="2046" width="9.140625" style="106"/>
    <col min="2047" max="2047" width="42" style="106" customWidth="1"/>
    <col min="2048" max="2048" width="12.28515625" style="106" customWidth="1"/>
    <col min="2049" max="2049" width="15.140625" style="106" customWidth="1"/>
    <col min="2050" max="2050" width="9.140625" style="106" customWidth="1"/>
    <col min="2051" max="2302" width="9.140625" style="106"/>
    <col min="2303" max="2303" width="42" style="106" customWidth="1"/>
    <col min="2304" max="2304" width="12.28515625" style="106" customWidth="1"/>
    <col min="2305" max="2305" width="15.140625" style="106" customWidth="1"/>
    <col min="2306" max="2306" width="9.140625" style="106" customWidth="1"/>
    <col min="2307" max="2558" width="9.140625" style="106"/>
    <col min="2559" max="2559" width="42" style="106" customWidth="1"/>
    <col min="2560" max="2560" width="12.28515625" style="106" customWidth="1"/>
    <col min="2561" max="2561" width="15.140625" style="106" customWidth="1"/>
    <col min="2562" max="2562" width="9.140625" style="106" customWidth="1"/>
    <col min="2563" max="2814" width="9.140625" style="106"/>
    <col min="2815" max="2815" width="42" style="106" customWidth="1"/>
    <col min="2816" max="2816" width="12.28515625" style="106" customWidth="1"/>
    <col min="2817" max="2817" width="15.140625" style="106" customWidth="1"/>
    <col min="2818" max="2818" width="9.140625" style="106" customWidth="1"/>
    <col min="2819" max="3070" width="9.140625" style="106"/>
    <col min="3071" max="3071" width="42" style="106" customWidth="1"/>
    <col min="3072" max="3072" width="12.28515625" style="106" customWidth="1"/>
    <col min="3073" max="3073" width="15.140625" style="106" customWidth="1"/>
    <col min="3074" max="3074" width="9.140625" style="106" customWidth="1"/>
    <col min="3075" max="3326" width="9.140625" style="106"/>
    <col min="3327" max="3327" width="42" style="106" customWidth="1"/>
    <col min="3328" max="3328" width="12.28515625" style="106" customWidth="1"/>
    <col min="3329" max="3329" width="15.140625" style="106" customWidth="1"/>
    <col min="3330" max="3330" width="9.140625" style="106" customWidth="1"/>
    <col min="3331" max="3582" width="9.140625" style="106"/>
    <col min="3583" max="3583" width="42" style="106" customWidth="1"/>
    <col min="3584" max="3584" width="12.28515625" style="106" customWidth="1"/>
    <col min="3585" max="3585" width="15.140625" style="106" customWidth="1"/>
    <col min="3586" max="3586" width="9.140625" style="106" customWidth="1"/>
    <col min="3587" max="3838" width="9.140625" style="106"/>
    <col min="3839" max="3839" width="42" style="106" customWidth="1"/>
    <col min="3840" max="3840" width="12.28515625" style="106" customWidth="1"/>
    <col min="3841" max="3841" width="15.140625" style="106" customWidth="1"/>
    <col min="3842" max="3842" width="9.140625" style="106" customWidth="1"/>
    <col min="3843" max="4094" width="9.140625" style="106"/>
    <col min="4095" max="4095" width="42" style="106" customWidth="1"/>
    <col min="4096" max="4096" width="12.28515625" style="106" customWidth="1"/>
    <col min="4097" max="4097" width="15.140625" style="106" customWidth="1"/>
    <col min="4098" max="4098" width="9.140625" style="106" customWidth="1"/>
    <col min="4099" max="4350" width="9.140625" style="106"/>
    <col min="4351" max="4351" width="42" style="106" customWidth="1"/>
    <col min="4352" max="4352" width="12.28515625" style="106" customWidth="1"/>
    <col min="4353" max="4353" width="15.140625" style="106" customWidth="1"/>
    <col min="4354" max="4354" width="9.140625" style="106" customWidth="1"/>
    <col min="4355" max="4606" width="9.140625" style="106"/>
    <col min="4607" max="4607" width="42" style="106" customWidth="1"/>
    <col min="4608" max="4608" width="12.28515625" style="106" customWidth="1"/>
    <col min="4609" max="4609" width="15.140625" style="106" customWidth="1"/>
    <col min="4610" max="4610" width="9.140625" style="106" customWidth="1"/>
    <col min="4611" max="4862" width="9.140625" style="106"/>
    <col min="4863" max="4863" width="42" style="106" customWidth="1"/>
    <col min="4864" max="4864" width="12.28515625" style="106" customWidth="1"/>
    <col min="4865" max="4865" width="15.140625" style="106" customWidth="1"/>
    <col min="4866" max="4866" width="9.140625" style="106" customWidth="1"/>
    <col min="4867" max="5118" width="9.140625" style="106"/>
    <col min="5119" max="5119" width="42" style="106" customWidth="1"/>
    <col min="5120" max="5120" width="12.28515625" style="106" customWidth="1"/>
    <col min="5121" max="5121" width="15.140625" style="106" customWidth="1"/>
    <col min="5122" max="5122" width="9.140625" style="106" customWidth="1"/>
    <col min="5123" max="5374" width="9.140625" style="106"/>
    <col min="5375" max="5375" width="42" style="106" customWidth="1"/>
    <col min="5376" max="5376" width="12.28515625" style="106" customWidth="1"/>
    <col min="5377" max="5377" width="15.140625" style="106" customWidth="1"/>
    <col min="5378" max="5378" width="9.140625" style="106" customWidth="1"/>
    <col min="5379" max="5630" width="9.140625" style="106"/>
    <col min="5631" max="5631" width="42" style="106" customWidth="1"/>
    <col min="5632" max="5632" width="12.28515625" style="106" customWidth="1"/>
    <col min="5633" max="5633" width="15.140625" style="106" customWidth="1"/>
    <col min="5634" max="5634" width="9.140625" style="106" customWidth="1"/>
    <col min="5635" max="5886" width="9.140625" style="106"/>
    <col min="5887" max="5887" width="42" style="106" customWidth="1"/>
    <col min="5888" max="5888" width="12.28515625" style="106" customWidth="1"/>
    <col min="5889" max="5889" width="15.140625" style="106" customWidth="1"/>
    <col min="5890" max="5890" width="9.140625" style="106" customWidth="1"/>
    <col min="5891" max="6142" width="9.140625" style="106"/>
    <col min="6143" max="6143" width="42" style="106" customWidth="1"/>
    <col min="6144" max="6144" width="12.28515625" style="106" customWidth="1"/>
    <col min="6145" max="6145" width="15.140625" style="106" customWidth="1"/>
    <col min="6146" max="6146" width="9.140625" style="106" customWidth="1"/>
    <col min="6147" max="6398" width="9.140625" style="106"/>
    <col min="6399" max="6399" width="42" style="106" customWidth="1"/>
    <col min="6400" max="6400" width="12.28515625" style="106" customWidth="1"/>
    <col min="6401" max="6401" width="15.140625" style="106" customWidth="1"/>
    <col min="6402" max="6402" width="9.140625" style="106" customWidth="1"/>
    <col min="6403" max="6654" width="9.140625" style="106"/>
    <col min="6655" max="6655" width="42" style="106" customWidth="1"/>
    <col min="6656" max="6656" width="12.28515625" style="106" customWidth="1"/>
    <col min="6657" max="6657" width="15.140625" style="106" customWidth="1"/>
    <col min="6658" max="6658" width="9.140625" style="106" customWidth="1"/>
    <col min="6659" max="6910" width="9.140625" style="106"/>
    <col min="6911" max="6911" width="42" style="106" customWidth="1"/>
    <col min="6912" max="6912" width="12.28515625" style="106" customWidth="1"/>
    <col min="6913" max="6913" width="15.140625" style="106" customWidth="1"/>
    <col min="6914" max="6914" width="9.140625" style="106" customWidth="1"/>
    <col min="6915" max="7166" width="9.140625" style="106"/>
    <col min="7167" max="7167" width="42" style="106" customWidth="1"/>
    <col min="7168" max="7168" width="12.28515625" style="106" customWidth="1"/>
    <col min="7169" max="7169" width="15.140625" style="106" customWidth="1"/>
    <col min="7170" max="7170" width="9.140625" style="106" customWidth="1"/>
    <col min="7171" max="7422" width="9.140625" style="106"/>
    <col min="7423" max="7423" width="42" style="106" customWidth="1"/>
    <col min="7424" max="7424" width="12.28515625" style="106" customWidth="1"/>
    <col min="7425" max="7425" width="15.140625" style="106" customWidth="1"/>
    <col min="7426" max="7426" width="9.140625" style="106" customWidth="1"/>
    <col min="7427" max="7678" width="9.140625" style="106"/>
    <col min="7679" max="7679" width="42" style="106" customWidth="1"/>
    <col min="7680" max="7680" width="12.28515625" style="106" customWidth="1"/>
    <col min="7681" max="7681" width="15.140625" style="106" customWidth="1"/>
    <col min="7682" max="7682" width="9.140625" style="106" customWidth="1"/>
    <col min="7683" max="7934" width="9.140625" style="106"/>
    <col min="7935" max="7935" width="42" style="106" customWidth="1"/>
    <col min="7936" max="7936" width="12.28515625" style="106" customWidth="1"/>
    <col min="7937" max="7937" width="15.140625" style="106" customWidth="1"/>
    <col min="7938" max="7938" width="9.140625" style="106" customWidth="1"/>
    <col min="7939" max="8190" width="9.140625" style="106"/>
    <col min="8191" max="8191" width="42" style="106" customWidth="1"/>
    <col min="8192" max="8192" width="12.28515625" style="106" customWidth="1"/>
    <col min="8193" max="8193" width="15.140625" style="106" customWidth="1"/>
    <col min="8194" max="8194" width="9.140625" style="106" customWidth="1"/>
    <col min="8195" max="8446" width="9.140625" style="106"/>
    <col min="8447" max="8447" width="42" style="106" customWidth="1"/>
    <col min="8448" max="8448" width="12.28515625" style="106" customWidth="1"/>
    <col min="8449" max="8449" width="15.140625" style="106" customWidth="1"/>
    <col min="8450" max="8450" width="9.140625" style="106" customWidth="1"/>
    <col min="8451" max="8702" width="9.140625" style="106"/>
    <col min="8703" max="8703" width="42" style="106" customWidth="1"/>
    <col min="8704" max="8704" width="12.28515625" style="106" customWidth="1"/>
    <col min="8705" max="8705" width="15.140625" style="106" customWidth="1"/>
    <col min="8706" max="8706" width="9.140625" style="106" customWidth="1"/>
    <col min="8707" max="8958" width="9.140625" style="106"/>
    <col min="8959" max="8959" width="42" style="106" customWidth="1"/>
    <col min="8960" max="8960" width="12.28515625" style="106" customWidth="1"/>
    <col min="8961" max="8961" width="15.140625" style="106" customWidth="1"/>
    <col min="8962" max="8962" width="9.140625" style="106" customWidth="1"/>
    <col min="8963" max="9214" width="9.140625" style="106"/>
    <col min="9215" max="9215" width="42" style="106" customWidth="1"/>
    <col min="9216" max="9216" width="12.28515625" style="106" customWidth="1"/>
    <col min="9217" max="9217" width="15.140625" style="106" customWidth="1"/>
    <col min="9218" max="9218" width="9.140625" style="106" customWidth="1"/>
    <col min="9219" max="9470" width="9.140625" style="106"/>
    <col min="9471" max="9471" width="42" style="106" customWidth="1"/>
    <col min="9472" max="9472" width="12.28515625" style="106" customWidth="1"/>
    <col min="9473" max="9473" width="15.140625" style="106" customWidth="1"/>
    <col min="9474" max="9474" width="9.140625" style="106" customWidth="1"/>
    <col min="9475" max="9726" width="9.140625" style="106"/>
    <col min="9727" max="9727" width="42" style="106" customWidth="1"/>
    <col min="9728" max="9728" width="12.28515625" style="106" customWidth="1"/>
    <col min="9729" max="9729" width="15.140625" style="106" customWidth="1"/>
    <col min="9730" max="9730" width="9.140625" style="106" customWidth="1"/>
    <col min="9731" max="9982" width="9.140625" style="106"/>
    <col min="9983" max="9983" width="42" style="106" customWidth="1"/>
    <col min="9984" max="9984" width="12.28515625" style="106" customWidth="1"/>
    <col min="9985" max="9985" width="15.140625" style="106" customWidth="1"/>
    <col min="9986" max="9986" width="9.140625" style="106" customWidth="1"/>
    <col min="9987" max="10238" width="9.140625" style="106"/>
    <col min="10239" max="10239" width="42" style="106" customWidth="1"/>
    <col min="10240" max="10240" width="12.28515625" style="106" customWidth="1"/>
    <col min="10241" max="10241" width="15.140625" style="106" customWidth="1"/>
    <col min="10242" max="10242" width="9.140625" style="106" customWidth="1"/>
    <col min="10243" max="10494" width="9.140625" style="106"/>
    <col min="10495" max="10495" width="42" style="106" customWidth="1"/>
    <col min="10496" max="10496" width="12.28515625" style="106" customWidth="1"/>
    <col min="10497" max="10497" width="15.140625" style="106" customWidth="1"/>
    <col min="10498" max="10498" width="9.140625" style="106" customWidth="1"/>
    <col min="10499" max="10750" width="9.140625" style="106"/>
    <col min="10751" max="10751" width="42" style="106" customWidth="1"/>
    <col min="10752" max="10752" width="12.28515625" style="106" customWidth="1"/>
    <col min="10753" max="10753" width="15.140625" style="106" customWidth="1"/>
    <col min="10754" max="10754" width="9.140625" style="106" customWidth="1"/>
    <col min="10755" max="11006" width="9.140625" style="106"/>
    <col min="11007" max="11007" width="42" style="106" customWidth="1"/>
    <col min="11008" max="11008" width="12.28515625" style="106" customWidth="1"/>
    <col min="11009" max="11009" width="15.140625" style="106" customWidth="1"/>
    <col min="11010" max="11010" width="9.140625" style="106" customWidth="1"/>
    <col min="11011" max="11262" width="9.140625" style="106"/>
    <col min="11263" max="11263" width="42" style="106" customWidth="1"/>
    <col min="11264" max="11264" width="12.28515625" style="106" customWidth="1"/>
    <col min="11265" max="11265" width="15.140625" style="106" customWidth="1"/>
    <col min="11266" max="11266" width="9.140625" style="106" customWidth="1"/>
    <col min="11267" max="11518" width="9.140625" style="106"/>
    <col min="11519" max="11519" width="42" style="106" customWidth="1"/>
    <col min="11520" max="11520" width="12.28515625" style="106" customWidth="1"/>
    <col min="11521" max="11521" width="15.140625" style="106" customWidth="1"/>
    <col min="11522" max="11522" width="9.140625" style="106" customWidth="1"/>
    <col min="11523" max="11774" width="9.140625" style="106"/>
    <col min="11775" max="11775" width="42" style="106" customWidth="1"/>
    <col min="11776" max="11776" width="12.28515625" style="106" customWidth="1"/>
    <col min="11777" max="11777" width="15.140625" style="106" customWidth="1"/>
    <col min="11778" max="11778" width="9.140625" style="106" customWidth="1"/>
    <col min="11779" max="12030" width="9.140625" style="106"/>
    <col min="12031" max="12031" width="42" style="106" customWidth="1"/>
    <col min="12032" max="12032" width="12.28515625" style="106" customWidth="1"/>
    <col min="12033" max="12033" width="15.140625" style="106" customWidth="1"/>
    <col min="12034" max="12034" width="9.140625" style="106" customWidth="1"/>
    <col min="12035" max="12286" width="9.140625" style="106"/>
    <col min="12287" max="12287" width="42" style="106" customWidth="1"/>
    <col min="12288" max="12288" width="12.28515625" style="106" customWidth="1"/>
    <col min="12289" max="12289" width="15.140625" style="106" customWidth="1"/>
    <col min="12290" max="12290" width="9.140625" style="106" customWidth="1"/>
    <col min="12291" max="12542" width="9.140625" style="106"/>
    <col min="12543" max="12543" width="42" style="106" customWidth="1"/>
    <col min="12544" max="12544" width="12.28515625" style="106" customWidth="1"/>
    <col min="12545" max="12545" width="15.140625" style="106" customWidth="1"/>
    <col min="12546" max="12546" width="9.140625" style="106" customWidth="1"/>
    <col min="12547" max="12798" width="9.140625" style="106"/>
    <col min="12799" max="12799" width="42" style="106" customWidth="1"/>
    <col min="12800" max="12800" width="12.28515625" style="106" customWidth="1"/>
    <col min="12801" max="12801" width="15.140625" style="106" customWidth="1"/>
    <col min="12802" max="12802" width="9.140625" style="106" customWidth="1"/>
    <col min="12803" max="13054" width="9.140625" style="106"/>
    <col min="13055" max="13055" width="42" style="106" customWidth="1"/>
    <col min="13056" max="13056" width="12.28515625" style="106" customWidth="1"/>
    <col min="13057" max="13057" width="15.140625" style="106" customWidth="1"/>
    <col min="13058" max="13058" width="9.140625" style="106" customWidth="1"/>
    <col min="13059" max="13310" width="9.140625" style="106"/>
    <col min="13311" max="13311" width="42" style="106" customWidth="1"/>
    <col min="13312" max="13312" width="12.28515625" style="106" customWidth="1"/>
    <col min="13313" max="13313" width="15.140625" style="106" customWidth="1"/>
    <col min="13314" max="13314" width="9.140625" style="106" customWidth="1"/>
    <col min="13315" max="13566" width="9.140625" style="106"/>
    <col min="13567" max="13567" width="42" style="106" customWidth="1"/>
    <col min="13568" max="13568" width="12.28515625" style="106" customWidth="1"/>
    <col min="13569" max="13569" width="15.140625" style="106" customWidth="1"/>
    <col min="13570" max="13570" width="9.140625" style="106" customWidth="1"/>
    <col min="13571" max="13822" width="9.140625" style="106"/>
    <col min="13823" max="13823" width="42" style="106" customWidth="1"/>
    <col min="13824" max="13824" width="12.28515625" style="106" customWidth="1"/>
    <col min="13825" max="13825" width="15.140625" style="106" customWidth="1"/>
    <col min="13826" max="13826" width="9.140625" style="106" customWidth="1"/>
    <col min="13827" max="14078" width="9.140625" style="106"/>
    <col min="14079" max="14079" width="42" style="106" customWidth="1"/>
    <col min="14080" max="14080" width="12.28515625" style="106" customWidth="1"/>
    <col min="14081" max="14081" width="15.140625" style="106" customWidth="1"/>
    <col min="14082" max="14082" width="9.140625" style="106" customWidth="1"/>
    <col min="14083" max="14334" width="9.140625" style="106"/>
    <col min="14335" max="14335" width="42" style="106" customWidth="1"/>
    <col min="14336" max="14336" width="12.28515625" style="106" customWidth="1"/>
    <col min="14337" max="14337" width="15.140625" style="106" customWidth="1"/>
    <col min="14338" max="14338" width="9.140625" style="106" customWidth="1"/>
    <col min="14339" max="14590" width="9.140625" style="106"/>
    <col min="14591" max="14591" width="42" style="106" customWidth="1"/>
    <col min="14592" max="14592" width="12.28515625" style="106" customWidth="1"/>
    <col min="14593" max="14593" width="15.140625" style="106" customWidth="1"/>
    <col min="14594" max="14594" width="9.140625" style="106" customWidth="1"/>
    <col min="14595" max="14846" width="9.140625" style="106"/>
    <col min="14847" max="14847" width="42" style="106" customWidth="1"/>
    <col min="14848" max="14848" width="12.28515625" style="106" customWidth="1"/>
    <col min="14849" max="14849" width="15.140625" style="106" customWidth="1"/>
    <col min="14850" max="14850" width="9.140625" style="106" customWidth="1"/>
    <col min="14851" max="15102" width="9.140625" style="106"/>
    <col min="15103" max="15103" width="42" style="106" customWidth="1"/>
    <col min="15104" max="15104" width="12.28515625" style="106" customWidth="1"/>
    <col min="15105" max="15105" width="15.140625" style="106" customWidth="1"/>
    <col min="15106" max="15106" width="9.140625" style="106" customWidth="1"/>
    <col min="15107" max="15358" width="9.140625" style="106"/>
    <col min="15359" max="15359" width="42" style="106" customWidth="1"/>
    <col min="15360" max="15360" width="12.28515625" style="106" customWidth="1"/>
    <col min="15361" max="15361" width="15.140625" style="106" customWidth="1"/>
    <col min="15362" max="15362" width="9.140625" style="106" customWidth="1"/>
    <col min="15363" max="15614" width="9.140625" style="106"/>
    <col min="15615" max="15615" width="42" style="106" customWidth="1"/>
    <col min="15616" max="15616" width="12.28515625" style="106" customWidth="1"/>
    <col min="15617" max="15617" width="15.140625" style="106" customWidth="1"/>
    <col min="15618" max="15618" width="9.140625" style="106" customWidth="1"/>
    <col min="15619" max="15870" width="9.140625" style="106"/>
    <col min="15871" max="15871" width="42" style="106" customWidth="1"/>
    <col min="15872" max="15872" width="12.28515625" style="106" customWidth="1"/>
    <col min="15873" max="15873" width="15.140625" style="106" customWidth="1"/>
    <col min="15874" max="15874" width="9.140625" style="106" customWidth="1"/>
    <col min="15875" max="16126" width="9.140625" style="106"/>
    <col min="16127" max="16127" width="42" style="106" customWidth="1"/>
    <col min="16128" max="16128" width="12.28515625" style="106" customWidth="1"/>
    <col min="16129" max="16129" width="15.140625" style="106" customWidth="1"/>
    <col min="16130" max="16130" width="9.140625" style="106" customWidth="1"/>
    <col min="16131" max="16384" width="9.140625" style="106"/>
  </cols>
  <sheetData>
    <row r="1" spans="1:15" ht="45.75" thickBot="1" x14ac:dyDescent="0.3">
      <c r="A1" s="109" t="s">
        <v>188</v>
      </c>
      <c r="B1" s="109" t="s">
        <v>1427</v>
      </c>
      <c r="C1" s="110" t="s">
        <v>1428</v>
      </c>
      <c r="D1" s="110" t="s">
        <v>1429</v>
      </c>
      <c r="E1" s="210" t="s">
        <v>1043</v>
      </c>
      <c r="F1" s="110" t="s">
        <v>1430</v>
      </c>
      <c r="G1" s="110" t="s">
        <v>1431</v>
      </c>
      <c r="H1" s="110" t="s">
        <v>1432</v>
      </c>
      <c r="I1" s="110" t="s">
        <v>1433</v>
      </c>
      <c r="J1" s="478" t="s">
        <v>1434</v>
      </c>
      <c r="K1" s="479" t="s">
        <v>1435</v>
      </c>
      <c r="L1" s="479" t="s">
        <v>1436</v>
      </c>
      <c r="M1" s="479" t="s">
        <v>1437</v>
      </c>
      <c r="N1" s="479" t="s">
        <v>1438</v>
      </c>
      <c r="O1" s="478" t="s">
        <v>50</v>
      </c>
    </row>
    <row r="2" spans="1:15" x14ac:dyDescent="0.25">
      <c r="A2" s="279" t="s">
        <v>1439</v>
      </c>
      <c r="B2" s="280" t="s">
        <v>1440</v>
      </c>
      <c r="C2" s="177">
        <f>VLOOKUP(B2,[8]Data!$B$5:$AD$270,29,FALSE)</f>
        <v>0.97</v>
      </c>
      <c r="D2" s="177">
        <f>VLOOKUP(B2,[9]Data!$B$5:$BI$270,60,FALSE)</f>
        <v>0.82</v>
      </c>
      <c r="E2" s="281"/>
      <c r="F2" s="281">
        <v>1.1399999999999999</v>
      </c>
      <c r="G2" s="281">
        <v>1.07</v>
      </c>
      <c r="H2" s="481"/>
      <c r="I2" s="481"/>
      <c r="J2" s="473">
        <v>2010</v>
      </c>
      <c r="K2" s="473">
        <v>1.22</v>
      </c>
      <c r="L2" s="473">
        <v>1.07</v>
      </c>
      <c r="M2" s="474"/>
      <c r="N2" s="474"/>
      <c r="O2" s="477" t="s">
        <v>112</v>
      </c>
    </row>
    <row r="3" spans="1:15" x14ac:dyDescent="0.25">
      <c r="A3" s="10" t="s">
        <v>384</v>
      </c>
      <c r="B3" s="10" t="s">
        <v>610</v>
      </c>
      <c r="C3" s="108">
        <f>VLOOKUP(B3,[8]Data!$B$5:$AD$270,29,FALSE)</f>
        <v>0.7</v>
      </c>
      <c r="D3" s="108">
        <f>VLOOKUP(B3,[9]Data!$B$5:$BI$270,60,FALSE)</f>
        <v>0.7</v>
      </c>
      <c r="E3" s="277">
        <f>VLOOKUP(B3,'3.2 Prices and Deflators'!$BI$3:$BL$196,3,FALSE)</f>
        <v>1.0889460039626089</v>
      </c>
      <c r="F3" s="480">
        <f>C3*(1+$M$5)</f>
        <v>0.82268041237113387</v>
      </c>
      <c r="G3" s="480">
        <f>D3*(1+$N$5)</f>
        <v>0.91341463414634161</v>
      </c>
      <c r="H3" s="480">
        <f>F3*(VLOOKUP(B3,'3.2 Prices and Deflators'!$B$3:$BJ$196,58,FALSE))</f>
        <v>3.5632227651596557</v>
      </c>
      <c r="I3" s="480">
        <f>G3*(VLOOKUP(B3,'3.2 Prices and Deflators'!$B$3:$BJ$196,58,FALSE))</f>
        <v>3.9562140649970132</v>
      </c>
      <c r="J3" s="473">
        <v>2016</v>
      </c>
      <c r="K3" s="473">
        <v>0.97</v>
      </c>
      <c r="L3" s="473">
        <v>0.82</v>
      </c>
      <c r="M3" s="473"/>
      <c r="N3" s="473"/>
      <c r="O3" s="477" t="s">
        <v>143</v>
      </c>
    </row>
    <row r="4" spans="1:15" x14ac:dyDescent="0.25">
      <c r="A4" s="10" t="s">
        <v>386</v>
      </c>
      <c r="B4" s="10" t="s">
        <v>613</v>
      </c>
      <c r="C4" s="108">
        <f>VLOOKUP(B4,[8]Data!$B$5:$AD$270,29,FALSE)</f>
        <v>1.36</v>
      </c>
      <c r="D4" s="108">
        <f>VLOOKUP(B4,[9]Data!$B$5:$BI$270,60,FALSE)</f>
        <v>1.35</v>
      </c>
      <c r="E4" s="277">
        <f>VLOOKUP(B4,'3.2 Prices and Deflators'!$BI$3:$BL$196,3,FALSE)</f>
        <v>1.0354322956756508</v>
      </c>
      <c r="F4" s="480">
        <f t="shared" ref="F4:F67" si="0">C4*(1+$M$5)</f>
        <v>1.5983505154639175</v>
      </c>
      <c r="G4" s="480">
        <f t="shared" ref="G4:G67" si="1">D4*(1+$N$5)</f>
        <v>1.7615853658536591</v>
      </c>
      <c r="H4" s="480">
        <f>F4*(VLOOKUP(B4,'3.2 Prices and Deflators'!$B$3:$BJ$196,58,FALSE))</f>
        <v>4.1510504458096111</v>
      </c>
      <c r="I4" s="480">
        <f>G4*(VLOOKUP(B4,'3.2 Prices and Deflators'!$B$3:$BJ$196,58,FALSE))</f>
        <v>4.5749850533480148</v>
      </c>
      <c r="J4" s="473">
        <v>2017</v>
      </c>
      <c r="K4" s="474"/>
      <c r="L4" s="474"/>
      <c r="M4" s="474"/>
      <c r="N4" s="474"/>
      <c r="O4" s="474"/>
    </row>
    <row r="5" spans="1:15" x14ac:dyDescent="0.25">
      <c r="A5" s="10" t="s">
        <v>387</v>
      </c>
      <c r="B5" s="10" t="s">
        <v>616</v>
      </c>
      <c r="C5" s="108">
        <f>VLOOKUP(B5,[8]Data!$B$5:$AD$270,29,FALSE)</f>
        <v>0.28000000000000003</v>
      </c>
      <c r="D5" s="108">
        <f>VLOOKUP(B5,[9]Data!$B$5:$BI$270,60,FALSE)</f>
        <v>0.17</v>
      </c>
      <c r="E5" s="277">
        <f>VLOOKUP(B5,'3.2 Prices and Deflators'!$BI$3:$BL$196,3,FALSE)</f>
        <v>1.1491278456842966</v>
      </c>
      <c r="F5" s="480">
        <f t="shared" si="0"/>
        <v>0.32907216494845359</v>
      </c>
      <c r="G5" s="480">
        <f t="shared" si="1"/>
        <v>0.22182926829268299</v>
      </c>
      <c r="H5" s="480">
        <f>F5*(VLOOKUP(B5,'3.2 Prices and Deflators'!$B$3:$BJ$196,58,FALSE))</f>
        <v>0.9905354665432492</v>
      </c>
      <c r="I5" s="480">
        <f>G5*(VLOOKUP(B5,'3.2 Prices and Deflators'!$B$3:$BJ$196,58,FALSE))</f>
        <v>0.66772514106642589</v>
      </c>
      <c r="J5" s="473">
        <v>2018</v>
      </c>
      <c r="K5" s="473">
        <v>1.1399999999999999</v>
      </c>
      <c r="L5" s="473">
        <v>1.07</v>
      </c>
      <c r="M5" s="657">
        <f>(K5-K3)/K3</f>
        <v>0.17525773195876282</v>
      </c>
      <c r="N5" s="657">
        <f>(L5-L3)/L3</f>
        <v>0.30487804878048796</v>
      </c>
      <c r="O5" s="477" t="s">
        <v>1441</v>
      </c>
    </row>
    <row r="6" spans="1:15" x14ac:dyDescent="0.25">
      <c r="A6" s="10" t="s">
        <v>389</v>
      </c>
      <c r="B6" s="10" t="s">
        <v>619</v>
      </c>
      <c r="C6" s="108">
        <f>VLOOKUP(B6,[8]Data!$B$5:$AD$270,29,FALSE)</f>
        <v>0</v>
      </c>
      <c r="D6" s="108">
        <f>VLOOKUP(B6,[9]Data!$B$5:$BI$270,60,FALSE)</f>
        <v>0</v>
      </c>
      <c r="E6" s="277">
        <f>VLOOKUP(B6,'3.2 Prices and Deflators'!$BI$3:$BL$196,3,FALSE)</f>
        <v>1.0392514383330318</v>
      </c>
      <c r="F6" s="746">
        <f t="shared" si="0"/>
        <v>0</v>
      </c>
      <c r="G6" s="480">
        <f t="shared" si="1"/>
        <v>0</v>
      </c>
      <c r="H6" s="480" t="e">
        <f>F6*(VLOOKUP(B6,'3.2 Prices and Deflators'!$B$3:$BJ$196,58,FALSE))</f>
        <v>#REF!</v>
      </c>
      <c r="I6" s="480" t="e">
        <f>G6*(VLOOKUP(B6,'3.2 Prices and Deflators'!$B$3:$BJ$196,58,FALSE))</f>
        <v>#REF!</v>
      </c>
      <c r="J6" s="473">
        <v>2019</v>
      </c>
      <c r="K6" s="474"/>
      <c r="L6" s="474"/>
      <c r="M6" s="474"/>
      <c r="N6" s="474"/>
      <c r="O6" s="477"/>
    </row>
    <row r="7" spans="1:15" x14ac:dyDescent="0.25">
      <c r="A7" s="10" t="s">
        <v>189</v>
      </c>
      <c r="B7" s="10" t="s">
        <v>621</v>
      </c>
      <c r="C7" s="108">
        <f>VLOOKUP(B7,[8]Data!$B$5:$AD$270,29,FALSE)</f>
        <v>0.97</v>
      </c>
      <c r="D7" s="108">
        <f>VLOOKUP(B7,[9]Data!$B$5:$BI$270,60,FALSE)</f>
        <v>0.82</v>
      </c>
      <c r="E7" s="277">
        <f>VLOOKUP(B7,'3.2 Prices and Deflators'!$BI$3:$BL$196,3,FALSE)</f>
        <v>2.4684624166984577</v>
      </c>
      <c r="F7" s="480">
        <f t="shared" si="0"/>
        <v>1.1399999999999999</v>
      </c>
      <c r="G7" s="480">
        <f t="shared" si="1"/>
        <v>1.07</v>
      </c>
      <c r="H7" s="480">
        <f>F7*(VLOOKUP(B7,'3.2 Prices and Deflators'!$B$3:$BJ$196,58,FALSE))</f>
        <v>2.8209298789102575</v>
      </c>
      <c r="I7" s="480">
        <f>G7*(VLOOKUP(B7,'3.2 Prices and Deflators'!$B$3:$BJ$196,58,FALSE))</f>
        <v>2.6477148863455926</v>
      </c>
      <c r="J7" s="473">
        <v>2020</v>
      </c>
      <c r="K7" s="474"/>
      <c r="L7" s="474"/>
      <c r="M7" s="474"/>
      <c r="N7" s="474"/>
      <c r="O7" s="474"/>
    </row>
    <row r="8" spans="1:15" x14ac:dyDescent="0.25">
      <c r="A8" s="10" t="s">
        <v>390</v>
      </c>
      <c r="B8" s="10" t="s">
        <v>622</v>
      </c>
      <c r="C8" s="108">
        <f>VLOOKUP(B8,[8]Data!$B$5:$AD$270,29,FALSE)</f>
        <v>0</v>
      </c>
      <c r="D8" s="108">
        <f>VLOOKUP(B8,[9]Data!$B$5:$BI$270,60,FALSE)</f>
        <v>0</v>
      </c>
      <c r="E8" s="277">
        <f>VLOOKUP(B8,'3.2 Prices and Deflators'!$BI$3:$BL$196,3,FALSE)</f>
        <v>1.0351594491622524</v>
      </c>
      <c r="F8" s="480">
        <f t="shared" si="0"/>
        <v>0</v>
      </c>
      <c r="G8" s="480">
        <f t="shared" si="1"/>
        <v>0</v>
      </c>
      <c r="H8" s="480">
        <f>F8*(VLOOKUP(B8,'3.2 Prices and Deflators'!$B$3:$BJ$196,58,FALSE))</f>
        <v>0</v>
      </c>
      <c r="I8" s="480">
        <f>G8*(VLOOKUP(B8,'3.2 Prices and Deflators'!$B$3:$BJ$196,58,FALSE))</f>
        <v>0</v>
      </c>
      <c r="J8" s="475">
        <v>2021</v>
      </c>
      <c r="K8" s="476"/>
      <c r="L8" s="476"/>
      <c r="M8" s="476"/>
      <c r="N8" s="476"/>
      <c r="O8" s="476"/>
    </row>
    <row r="9" spans="1:15" x14ac:dyDescent="0.25">
      <c r="A9" s="10" t="s">
        <v>391</v>
      </c>
      <c r="B9" s="10" t="s">
        <v>624</v>
      </c>
      <c r="C9" s="108">
        <f>VLOOKUP(B9,[8]Data!$B$5:$AD$270,29,FALSE)</f>
        <v>1.1000000000000001</v>
      </c>
      <c r="D9" s="108">
        <f>VLOOKUP(B9,[9]Data!$B$5:$BI$270,60,FALSE)</f>
        <v>1</v>
      </c>
      <c r="E9" s="277">
        <f>VLOOKUP(B9,'3.2 Prices and Deflators'!$BI$3:$BL$196,3,FALSE)</f>
        <v>3.8117254096133295</v>
      </c>
      <c r="F9" s="480">
        <f t="shared" si="0"/>
        <v>1.292783505154639</v>
      </c>
      <c r="G9" s="480">
        <f t="shared" si="1"/>
        <v>1.3048780487804881</v>
      </c>
      <c r="H9" s="480">
        <f>F9*(VLOOKUP(B9,'3.2 Prices and Deflators'!$B$3:$BJ$196,58,FALSE))</f>
        <v>2.9507770976052257</v>
      </c>
      <c r="I9" s="480">
        <f>G9*(VLOOKUP(B9,'3.2 Prices and Deflators'!$B$3:$BJ$196,58,FALSE))</f>
        <v>2.978382881709714</v>
      </c>
    </row>
    <row r="10" spans="1:15" x14ac:dyDescent="0.25">
      <c r="A10" s="10" t="s">
        <v>392</v>
      </c>
      <c r="B10" s="10" t="s">
        <v>625</v>
      </c>
      <c r="C10" s="108">
        <f>VLOOKUP(B10,[8]Data!$B$5:$AD$270,29,FALSE)</f>
        <v>0.77</v>
      </c>
      <c r="D10" s="108">
        <f>VLOOKUP(B10,[9]Data!$B$5:$BI$270,60,FALSE)</f>
        <v>0.67</v>
      </c>
      <c r="E10" s="277">
        <f>VLOOKUP(B10,'3.2 Prices and Deflators'!$BI$3:$BL$196,3,FALSE)</f>
        <v>1.0640219509740834</v>
      </c>
      <c r="F10" s="480">
        <f t="shared" si="0"/>
        <v>0.90494845360824727</v>
      </c>
      <c r="G10" s="480">
        <f t="shared" si="1"/>
        <v>0.87426829268292705</v>
      </c>
      <c r="H10" s="480">
        <f>F10*(VLOOKUP(B10,'3.2 Prices and Deflators'!$B$3:$BJ$196,58,FALSE))</f>
        <v>2.796845701234405</v>
      </c>
      <c r="I10" s="480">
        <f>G10*(VLOOKUP(B10,'3.2 Prices and Deflators'!$B$3:$BJ$196,58,FALSE))</f>
        <v>2.7020251886902642</v>
      </c>
    </row>
    <row r="11" spans="1:15" x14ac:dyDescent="0.25">
      <c r="A11" s="10" t="s">
        <v>393</v>
      </c>
      <c r="B11" s="10" t="s">
        <v>626</v>
      </c>
      <c r="C11" s="108">
        <f>VLOOKUP(B11,[8]Data!$B$5:$AD$270,29,FALSE)</f>
        <v>0.93</v>
      </c>
      <c r="D11" s="108">
        <f>VLOOKUP(B11,[9]Data!$B$5:$BI$270,60,FALSE)</f>
        <v>0.92</v>
      </c>
      <c r="E11" s="277">
        <f>VLOOKUP(B11,'3.2 Prices and Deflators'!$BI$3:$BL$196,3,FALSE)</f>
        <v>1.0860265539580929</v>
      </c>
      <c r="F11" s="480">
        <f t="shared" si="0"/>
        <v>1.0929896907216494</v>
      </c>
      <c r="G11" s="480">
        <f t="shared" si="1"/>
        <v>1.2004878048780492</v>
      </c>
      <c r="H11" s="480">
        <f>F11*(VLOOKUP(B11,'3.2 Prices and Deflators'!$B$3:$BJ$196,58,FALSE))</f>
        <v>1.0604219793410958</v>
      </c>
      <c r="I11" s="480">
        <f>G11*(VLOOKUP(B11,'3.2 Prices and Deflators'!$B$3:$BJ$196,58,FALSE))</f>
        <v>1.1647169822645911</v>
      </c>
      <c r="J11" s="85" t="s">
        <v>144</v>
      </c>
      <c r="N11" s="283" t="s">
        <v>1442</v>
      </c>
    </row>
    <row r="12" spans="1:15" x14ac:dyDescent="0.25">
      <c r="A12" s="10" t="s">
        <v>394</v>
      </c>
      <c r="B12" s="10" t="s">
        <v>628</v>
      </c>
      <c r="C12" s="108">
        <f>VLOOKUP(B12,[8]Data!$B$5:$AD$270,29,FALSE)</f>
        <v>1.2</v>
      </c>
      <c r="D12" s="108">
        <f>VLOOKUP(B12,[9]Data!$B$5:$BI$270,60,FALSE)</f>
        <v>1.1499999999999999</v>
      </c>
      <c r="E12" s="277">
        <f>VLOOKUP(B12,'3.2 Prices and Deflators'!$BI$3:$BL$196,3,FALSE)</f>
        <v>1.064253781659471</v>
      </c>
      <c r="F12" s="480">
        <f t="shared" si="0"/>
        <v>1.4103092783505151</v>
      </c>
      <c r="G12" s="480">
        <f t="shared" si="1"/>
        <v>1.5006097560975611</v>
      </c>
      <c r="H12" s="480">
        <f>F12*(VLOOKUP(B12,'3.2 Prices and Deflators'!$B$3:$BJ$196,58,FALSE))</f>
        <v>1.6343723197816264</v>
      </c>
      <c r="I12" s="480">
        <f>G12*(VLOOKUP(B12,'3.2 Prices and Deflators'!$B$3:$BJ$196,58,FALSE))</f>
        <v>1.7390192958445241</v>
      </c>
      <c r="J12" s="85" t="s">
        <v>1443</v>
      </c>
      <c r="N12" s="283" t="s">
        <v>1444</v>
      </c>
    </row>
    <row r="13" spans="1:15" x14ac:dyDescent="0.25">
      <c r="A13" s="10" t="s">
        <v>395</v>
      </c>
      <c r="B13" s="10" t="s">
        <v>629</v>
      </c>
      <c r="C13" s="108">
        <f>VLOOKUP(B13,[8]Data!$B$5:$AD$270,29,FALSE)</f>
        <v>0.56000000000000005</v>
      </c>
      <c r="D13" s="108">
        <f>VLOOKUP(B13,[9]Data!$B$5:$BI$270,60,FALSE)</f>
        <v>0.35</v>
      </c>
      <c r="E13" s="277">
        <f>VLOOKUP(B13,'3.2 Prices and Deflators'!$BI$3:$BL$196,3,FALSE)</f>
        <v>1.4908815538409117</v>
      </c>
      <c r="F13" s="480">
        <f t="shared" si="0"/>
        <v>0.65814432989690719</v>
      </c>
      <c r="G13" s="480">
        <f t="shared" si="1"/>
        <v>0.4567073170731708</v>
      </c>
      <c r="H13" s="480">
        <f>F13*(VLOOKUP(B13,'3.2 Prices and Deflators'!$B$3:$BJ$196,58,FALSE))</f>
        <v>2.0614687137100991</v>
      </c>
      <c r="I13" s="480">
        <f>G13*(VLOOKUP(B13,'3.2 Prices and Deflators'!$B$3:$BJ$196,58,FALSE))</f>
        <v>1.4305188128207318</v>
      </c>
    </row>
    <row r="14" spans="1:15" x14ac:dyDescent="0.25">
      <c r="A14" s="10" t="s">
        <v>396</v>
      </c>
      <c r="B14" s="10" t="s">
        <v>630</v>
      </c>
      <c r="C14" s="108">
        <f>VLOOKUP(B14,[8]Data!$B$5:$AD$270,29,FALSE)</f>
        <v>0.92</v>
      </c>
      <c r="D14" s="108">
        <f>VLOOKUP(B14,[9]Data!$B$5:$BI$270,60,FALSE)</f>
        <v>0</v>
      </c>
      <c r="E14" s="277">
        <f>VLOOKUP(B14,'3.2 Prices and Deflators'!$BI$3:$BL$196,3,FALSE)</f>
        <v>1.0517368666594478</v>
      </c>
      <c r="F14" s="480">
        <f t="shared" si="0"/>
        <v>1.0812371134020617</v>
      </c>
      <c r="G14" s="480">
        <f t="shared" si="1"/>
        <v>0</v>
      </c>
      <c r="H14" s="480">
        <f>F14*(VLOOKUP(B14,'3.2 Prices and Deflators'!$B$3:$BJ$196,58,FALSE))</f>
        <v>1.2147571479696435</v>
      </c>
      <c r="I14" s="480">
        <f>G14*(VLOOKUP(B14,'3.2 Prices and Deflators'!$B$3:$BJ$196,58,FALSE))</f>
        <v>0</v>
      </c>
    </row>
    <row r="15" spans="1:15" x14ac:dyDescent="0.25">
      <c r="A15" s="10" t="s">
        <v>397</v>
      </c>
      <c r="B15" s="10" t="s">
        <v>631</v>
      </c>
      <c r="C15" s="108">
        <f>VLOOKUP(B15,[8]Data!$B$5:$AD$270,29,FALSE)</f>
        <v>0.43</v>
      </c>
      <c r="D15" s="108">
        <f>VLOOKUP(B15,[9]Data!$B$5:$BI$270,60,FALSE)</f>
        <v>0.32</v>
      </c>
      <c r="E15" s="277">
        <f>VLOOKUP(B15,'3.2 Prices and Deflators'!$BI$3:$BL$196,3,FALSE)</f>
        <v>1.1048252818992952</v>
      </c>
      <c r="F15" s="480">
        <f t="shared" si="0"/>
        <v>0.50536082474226796</v>
      </c>
      <c r="G15" s="480">
        <f t="shared" si="1"/>
        <v>0.41756097560975619</v>
      </c>
      <c r="H15" s="480">
        <f>F15*(VLOOKUP(B15,'3.2 Prices and Deflators'!$B$3:$BJ$196,58,FALSE))</f>
        <v>1.0133875016548684</v>
      </c>
      <c r="I15" s="480">
        <f>G15*(VLOOKUP(B15,'3.2 Prices and Deflators'!$B$3:$BJ$196,58,FALSE))</f>
        <v>0.83732464636044091</v>
      </c>
    </row>
    <row r="16" spans="1:15" x14ac:dyDescent="0.25">
      <c r="A16" s="10" t="s">
        <v>398</v>
      </c>
      <c r="B16" s="10" t="s">
        <v>632</v>
      </c>
      <c r="C16" s="108">
        <f>VLOOKUP(B16,[8]Data!$B$5:$AD$270,29,FALSE)</f>
        <v>1.1200000000000001</v>
      </c>
      <c r="D16" s="108">
        <f>VLOOKUP(B16,[9]Data!$B$5:$BI$270,60,FALSE)</f>
        <v>0.84</v>
      </c>
      <c r="E16" s="277">
        <f>VLOOKUP(B16,'3.2 Prices and Deflators'!$BI$3:$BL$196,3,FALSE)</f>
        <v>1.2511886914503514</v>
      </c>
      <c r="F16" s="480">
        <f t="shared" si="0"/>
        <v>1.3162886597938144</v>
      </c>
      <c r="G16" s="480">
        <f t="shared" si="1"/>
        <v>1.0960975609756098</v>
      </c>
      <c r="H16" s="480">
        <f>F16*(VLOOKUP(B16,'3.2 Prices and Deflators'!$B$3:$BJ$196,58,FALSE))</f>
        <v>3.532192085958167</v>
      </c>
      <c r="I16" s="480">
        <f>G16*(VLOOKUP(B16,'3.2 Prices and Deflators'!$B$3:$BJ$196,58,FALSE))</f>
        <v>2.9413207365340037</v>
      </c>
    </row>
    <row r="17" spans="1:9" x14ac:dyDescent="0.25">
      <c r="A17" s="10" t="s">
        <v>399</v>
      </c>
      <c r="B17" s="10" t="s">
        <v>634</v>
      </c>
      <c r="C17" s="108">
        <f>VLOOKUP(B17,[8]Data!$B$5:$AD$270,29,FALSE)</f>
        <v>0</v>
      </c>
      <c r="D17" s="108">
        <f>VLOOKUP(B17,[9]Data!$B$5:$BI$270,60,FALSE)</f>
        <v>0</v>
      </c>
      <c r="E17" s="277">
        <f>VLOOKUP(B17,'3.2 Prices and Deflators'!$BI$3:$BL$196,3,FALSE)</f>
        <v>1.0802542258448311</v>
      </c>
      <c r="F17" s="480">
        <f t="shared" si="0"/>
        <v>0</v>
      </c>
      <c r="G17" s="480">
        <f t="shared" si="1"/>
        <v>0</v>
      </c>
      <c r="H17" s="480">
        <f>F17*(VLOOKUP(B17,'3.2 Prices and Deflators'!$B$3:$BJ$196,58,FALSE))</f>
        <v>0</v>
      </c>
      <c r="I17" s="480">
        <f>G17*(VLOOKUP(B17,'3.2 Prices and Deflators'!$B$3:$BJ$196,58,FALSE))</f>
        <v>0</v>
      </c>
    </row>
    <row r="18" spans="1:9" x14ac:dyDescent="0.25">
      <c r="A18" s="10" t="s">
        <v>400</v>
      </c>
      <c r="B18" s="10" t="s">
        <v>635</v>
      </c>
      <c r="C18" s="108">
        <f>VLOOKUP(B18,[8]Data!$B$5:$AD$270,29,FALSE)</f>
        <v>0.6</v>
      </c>
      <c r="D18" s="108">
        <f>VLOOKUP(B18,[9]Data!$B$5:$BI$270,60,FALSE)</f>
        <v>0.62</v>
      </c>
      <c r="E18" s="277">
        <f>VLOOKUP(B18,'3.2 Prices and Deflators'!$BI$3:$BL$196,3,FALSE)</f>
        <v>1.4335511212624079</v>
      </c>
      <c r="F18" s="480">
        <f t="shared" si="0"/>
        <v>0.70515463917525756</v>
      </c>
      <c r="G18" s="480">
        <f t="shared" si="1"/>
        <v>0.8090243902439026</v>
      </c>
      <c r="H18" s="480">
        <f>F18*(VLOOKUP(B18,'3.2 Prices and Deflators'!$B$3:$BJ$196,58,FALSE))</f>
        <v>2.0722755105996962</v>
      </c>
      <c r="I18" s="480">
        <f>G18*(VLOOKUP(B18,'3.2 Prices and Deflators'!$B$3:$BJ$196,58,FALSE))</f>
        <v>2.3775230825129867</v>
      </c>
    </row>
    <row r="19" spans="1:9" x14ac:dyDescent="0.25">
      <c r="A19" s="10" t="s">
        <v>401</v>
      </c>
      <c r="B19" s="10" t="s">
        <v>636</v>
      </c>
      <c r="C19" s="108">
        <f>VLOOKUP(B19,[8]Data!$B$5:$AD$270,29,FALSE)</f>
        <v>1.43</v>
      </c>
      <c r="D19" s="108">
        <f>VLOOKUP(B19,[9]Data!$B$5:$BI$270,60,FALSE)</f>
        <v>1.32</v>
      </c>
      <c r="E19" s="277">
        <f>VLOOKUP(B19,'3.2 Prices and Deflators'!$BI$3:$BL$196,3,FALSE)</f>
        <v>1.0721084716759159</v>
      </c>
      <c r="F19" s="480">
        <f t="shared" si="0"/>
        <v>1.6806185567010306</v>
      </c>
      <c r="G19" s="480">
        <f t="shared" si="1"/>
        <v>1.7224390243902443</v>
      </c>
      <c r="H19" s="480">
        <f>F19*(VLOOKUP(B19,'3.2 Prices and Deflators'!$B$3:$BJ$196,58,FALSE))</f>
        <v>1.9575747192000867</v>
      </c>
      <c r="I19" s="480">
        <f>G19*(VLOOKUP(B19,'3.2 Prices and Deflators'!$B$3:$BJ$196,58,FALSE))</f>
        <v>2.0062869567075845</v>
      </c>
    </row>
    <row r="20" spans="1:9" x14ac:dyDescent="0.25">
      <c r="A20" s="10" t="s">
        <v>402</v>
      </c>
      <c r="B20" s="10" t="s">
        <v>637</v>
      </c>
      <c r="C20" s="108">
        <f>VLOOKUP(B20,[8]Data!$B$5:$AD$270,29,FALSE)</f>
        <v>1.1299999999999999</v>
      </c>
      <c r="D20" s="108">
        <f>VLOOKUP(B20,[9]Data!$B$5:$BI$270,60,FALSE)</f>
        <v>1</v>
      </c>
      <c r="E20" s="277">
        <f>VLOOKUP(B20,'3.2 Prices and Deflators'!$BI$3:$BL$196,3,FALSE)</f>
        <v>1.0803580425322974</v>
      </c>
      <c r="F20" s="480">
        <f t="shared" si="0"/>
        <v>1.3280412371134018</v>
      </c>
      <c r="G20" s="480">
        <f t="shared" si="1"/>
        <v>1.3048780487804881</v>
      </c>
      <c r="H20" s="480">
        <f>F20*(VLOOKUP(B20,'3.2 Prices and Deflators'!$B$3:$BJ$196,58,FALSE))</f>
        <v>1.9764649588388068</v>
      </c>
      <c r="I20" s="480">
        <f>G20*(VLOOKUP(B20,'3.2 Prices and Deflators'!$B$3:$BJ$196,58,FALSE))</f>
        <v>1.9419922114604973</v>
      </c>
    </row>
    <row r="21" spans="1:9" x14ac:dyDescent="0.25">
      <c r="A21" s="10" t="s">
        <v>403</v>
      </c>
      <c r="B21" s="10" t="s">
        <v>638</v>
      </c>
      <c r="C21" s="108">
        <f>VLOOKUP(B21,[8]Data!$B$5:$AD$270,29,FALSE)</f>
        <v>0.72</v>
      </c>
      <c r="D21" s="108">
        <f>VLOOKUP(B21,[9]Data!$B$5:$BI$270,60,FALSE)</f>
        <v>0.72</v>
      </c>
      <c r="E21" s="277">
        <f>VLOOKUP(B21,'3.2 Prices and Deflators'!$BI$3:$BL$196,3,FALSE)</f>
        <v>1.005842531984837</v>
      </c>
      <c r="F21" s="480">
        <f t="shared" si="0"/>
        <v>0.84618556701030911</v>
      </c>
      <c r="G21" s="480">
        <f t="shared" si="1"/>
        <v>0.93951219512195139</v>
      </c>
      <c r="H21" s="480">
        <f>F21*(VLOOKUP(B21,'3.2 Prices and Deflators'!$B$3:$BJ$196,58,FALSE))</f>
        <v>2.3775898714325727</v>
      </c>
      <c r="I21" s="480">
        <f>G21*(VLOOKUP(B21,'3.2 Prices and Deflators'!$B$3:$BJ$196,58,FALSE))</f>
        <v>2.639816567779063</v>
      </c>
    </row>
    <row r="22" spans="1:9" x14ac:dyDescent="0.25">
      <c r="A22" s="10" t="s">
        <v>404</v>
      </c>
      <c r="B22" s="10" t="s">
        <v>639</v>
      </c>
      <c r="C22" s="108">
        <f>VLOOKUP(B22,[8]Data!$B$5:$AD$270,29,FALSE)</f>
        <v>0.98</v>
      </c>
      <c r="D22" s="108">
        <f>VLOOKUP(B22,[9]Data!$B$5:$BI$270,60,FALSE)</f>
        <v>0.82</v>
      </c>
      <c r="E22" s="277">
        <f>VLOOKUP(B22,'3.2 Prices and Deflators'!$BI$3:$BL$196,3,FALSE)</f>
        <v>1.1264602527087948</v>
      </c>
      <c r="F22" s="480">
        <f t="shared" si="0"/>
        <v>1.1517525773195874</v>
      </c>
      <c r="G22" s="480">
        <f t="shared" si="1"/>
        <v>1.07</v>
      </c>
      <c r="H22" s="480">
        <f>F22*(VLOOKUP(B22,'3.2 Prices and Deflators'!$B$3:$BJ$196,58,FALSE))</f>
        <v>4.286419732366233</v>
      </c>
      <c r="I22" s="480">
        <f>G22*(VLOOKUP(B22,'3.2 Prices and Deflators'!$B$3:$BJ$196,58,FALSE))</f>
        <v>3.9821652705181836</v>
      </c>
    </row>
    <row r="23" spans="1:9" x14ac:dyDescent="0.25">
      <c r="A23" s="10" t="s">
        <v>405</v>
      </c>
      <c r="B23" s="10" t="s">
        <v>640</v>
      </c>
      <c r="C23" s="108">
        <f>VLOOKUP(B23,[8]Data!$B$5:$AD$270,29,FALSE)</f>
        <v>0.71</v>
      </c>
      <c r="D23" s="108">
        <f>VLOOKUP(B23,[9]Data!$B$5:$BI$270,60,FALSE)</f>
        <v>0.55000000000000004</v>
      </c>
      <c r="E23" s="277">
        <f>VLOOKUP(B23,'3.2 Prices and Deflators'!$BI$3:$BL$196,3,FALSE)</f>
        <v>1.0707479514571321</v>
      </c>
      <c r="F23" s="480">
        <f t="shared" si="0"/>
        <v>0.83443298969072144</v>
      </c>
      <c r="G23" s="480">
        <f t="shared" si="1"/>
        <v>0.71768292682926849</v>
      </c>
      <c r="H23" s="480">
        <f>F23*(VLOOKUP(B23,'3.2 Prices and Deflators'!$B$3:$BJ$196,58,FALSE))</f>
        <v>2.1361806867444217</v>
      </c>
      <c r="I23" s="480">
        <f>G23*(VLOOKUP(B23,'3.2 Prices and Deflators'!$B$3:$BJ$196,58,FALSE))</f>
        <v>1.8372960159055189</v>
      </c>
    </row>
    <row r="24" spans="1:9" x14ac:dyDescent="0.25">
      <c r="A24" s="10" t="s">
        <v>406</v>
      </c>
      <c r="B24" s="10" t="s">
        <v>641</v>
      </c>
      <c r="C24" s="108">
        <f>VLOOKUP(B24,[8]Data!$B$5:$AD$270,29,FALSE)</f>
        <v>1.05</v>
      </c>
      <c r="D24" s="108">
        <f>VLOOKUP(B24,[9]Data!$B$5:$BI$270,60,FALSE)</f>
        <v>0.99</v>
      </c>
      <c r="E24" s="277">
        <f>VLOOKUP(B24,'3.2 Prices and Deflators'!$BI$3:$BL$196,3,FALSE)</f>
        <v>1.0874872354180998</v>
      </c>
      <c r="F24" s="480">
        <f t="shared" si="0"/>
        <v>1.2340206185567009</v>
      </c>
      <c r="G24" s="480">
        <f t="shared" si="1"/>
        <v>1.2918292682926831</v>
      </c>
      <c r="H24" s="480">
        <f>F24*(VLOOKUP(B24,'3.2 Prices and Deflators'!$B$3:$BJ$196,58,FALSE))</f>
        <v>3.1713047861781418</v>
      </c>
      <c r="I24" s="480">
        <f>G24*(VLOOKUP(B24,'3.2 Prices and Deflators'!$B$3:$BJ$196,58,FALSE))</f>
        <v>3.3198670102069721</v>
      </c>
    </row>
    <row r="25" spans="1:9" x14ac:dyDescent="0.25">
      <c r="A25" s="10" t="s">
        <v>407</v>
      </c>
      <c r="B25" s="10" t="s">
        <v>642</v>
      </c>
      <c r="C25" s="108">
        <f>VLOOKUP(B25,[8]Data!$B$5:$AD$270,29,FALSE)</f>
        <v>0.71</v>
      </c>
      <c r="D25" s="108">
        <f>VLOOKUP(B25,[9]Data!$B$5:$BI$270,60,FALSE)</f>
        <v>0.67</v>
      </c>
      <c r="E25" s="277">
        <f>VLOOKUP(B25,'3.2 Prices and Deflators'!$BI$3:$BL$196,3,FALSE)</f>
        <v>1.0884906800668663</v>
      </c>
      <c r="F25" s="480">
        <f t="shared" si="0"/>
        <v>0.83443298969072144</v>
      </c>
      <c r="G25" s="480">
        <f t="shared" si="1"/>
        <v>0.87426829268292705</v>
      </c>
      <c r="H25" s="480">
        <f>F25*(VLOOKUP(B25,'3.2 Prices and Deflators'!$B$3:$BJ$196,58,FALSE))</f>
        <v>1.9738930529912375</v>
      </c>
      <c r="I25" s="480">
        <f>G25*(VLOOKUP(B25,'3.2 Prices and Deflators'!$B$3:$BJ$196,58,FALSE))</f>
        <v>2.0681254584828515</v>
      </c>
    </row>
    <row r="26" spans="1:9" x14ac:dyDescent="0.25">
      <c r="A26" s="10" t="s">
        <v>408</v>
      </c>
      <c r="B26" s="10" t="s">
        <v>643</v>
      </c>
      <c r="C26" s="108">
        <f>VLOOKUP(B26,[8]Data!$B$5:$AD$270,29,FALSE)</f>
        <v>1.02</v>
      </c>
      <c r="D26" s="108">
        <f>VLOOKUP(B26,[9]Data!$B$5:$BI$270,60,FALSE)</f>
        <v>0.95</v>
      </c>
      <c r="E26" s="277">
        <f>VLOOKUP(B26,'3.2 Prices and Deflators'!$BI$3:$BL$196,3,FALSE)</f>
        <v>1.2212135594250433</v>
      </c>
      <c r="F26" s="480">
        <f t="shared" si="0"/>
        <v>1.1987628865979381</v>
      </c>
      <c r="G26" s="480">
        <f t="shared" si="1"/>
        <v>1.2396341463414635</v>
      </c>
      <c r="H26" s="480">
        <f>F26*(VLOOKUP(B26,'3.2 Prices and Deflators'!$B$3:$BJ$196,58,FALSE))</f>
        <v>2.0732492380883296</v>
      </c>
      <c r="I26" s="480">
        <f>G26*(VLOOKUP(B26,'3.2 Prices and Deflators'!$B$3:$BJ$196,58,FALSE))</f>
        <v>2.143935700832813</v>
      </c>
    </row>
    <row r="27" spans="1:9" x14ac:dyDescent="0.25">
      <c r="A27" s="10" t="s">
        <v>409</v>
      </c>
      <c r="B27" s="10" t="s">
        <v>644</v>
      </c>
      <c r="C27" s="108">
        <f>VLOOKUP(B27,[8]Data!$B$5:$AD$270,29,FALSE)</f>
        <v>0.37</v>
      </c>
      <c r="D27" s="108">
        <f>VLOOKUP(B27,[9]Data!$B$5:$BI$270,60,FALSE)</f>
        <v>0.22</v>
      </c>
      <c r="E27" s="277">
        <f>VLOOKUP(B27,'3.2 Prices and Deflators'!$BI$3:$BL$196,3,FALSE)</f>
        <v>1.00645856139482</v>
      </c>
      <c r="F27" s="480">
        <f t="shared" si="0"/>
        <v>0.43484536082474218</v>
      </c>
      <c r="G27" s="480">
        <f t="shared" si="1"/>
        <v>0.28707317073170741</v>
      </c>
      <c r="H27" s="480">
        <f>F27*(VLOOKUP(B27,'3.2 Prices and Deflators'!$B$3:$BJ$196,58,FALSE))</f>
        <v>0.90540452809236038</v>
      </c>
      <c r="I27" s="480">
        <f>G27*(VLOOKUP(B27,'3.2 Prices and Deflators'!$B$3:$BJ$196,58,FALSE))</f>
        <v>0.59772363256066774</v>
      </c>
    </row>
    <row r="28" spans="1:9" x14ac:dyDescent="0.25">
      <c r="A28" s="10" t="s">
        <v>410</v>
      </c>
      <c r="B28" s="10" t="s">
        <v>645</v>
      </c>
      <c r="C28" s="108">
        <f>VLOOKUP(B28,[8]Data!$B$5:$AD$270,29,FALSE)</f>
        <v>1.1100000000000001</v>
      </c>
      <c r="D28" s="108">
        <f>VLOOKUP(B28,[9]Data!$B$5:$BI$270,60,FALSE)</f>
        <v>1.0900000000000001</v>
      </c>
      <c r="E28" s="277">
        <f>VLOOKUP(B28,'3.2 Prices and Deflators'!$BI$3:$BL$196,3,FALSE)</f>
        <v>1.1878690716745368</v>
      </c>
      <c r="F28" s="480">
        <f t="shared" si="0"/>
        <v>1.3045360824742267</v>
      </c>
      <c r="G28" s="480">
        <f t="shared" si="1"/>
        <v>1.4223170731707322</v>
      </c>
      <c r="H28" s="480">
        <f>F28*(VLOOKUP(B28,'3.2 Prices and Deflators'!$B$3:$BJ$196,58,FALSE))</f>
        <v>3.2383910649682384</v>
      </c>
      <c r="I28" s="480">
        <f>G28*(VLOOKUP(B28,'3.2 Prices and Deflators'!$B$3:$BJ$196,58,FALSE))</f>
        <v>3.5307715617738573</v>
      </c>
    </row>
    <row r="29" spans="1:9" x14ac:dyDescent="0.25">
      <c r="A29" s="10" t="s">
        <v>411</v>
      </c>
      <c r="B29" s="10" t="s">
        <v>646</v>
      </c>
      <c r="C29" s="108">
        <f>VLOOKUP(B29,[8]Data!$B$5:$AD$270,29,FALSE)</f>
        <v>0.98</v>
      </c>
      <c r="D29" s="108">
        <f>VLOOKUP(B29,[9]Data!$B$5:$BI$270,60,FALSE)</f>
        <v>0.86</v>
      </c>
      <c r="E29" s="277">
        <f>VLOOKUP(B29,'3.2 Prices and Deflators'!$BI$3:$BL$196,3,FALSE)</f>
        <v>1.0687580293820045</v>
      </c>
      <c r="F29" s="480">
        <f t="shared" si="0"/>
        <v>1.1517525773195874</v>
      </c>
      <c r="G29" s="480">
        <f t="shared" si="1"/>
        <v>1.1221951219512196</v>
      </c>
      <c r="H29" s="480">
        <f>F29*(VLOOKUP(B29,'3.2 Prices and Deflators'!$B$3:$BJ$196,58,FALSE))</f>
        <v>3.2804381204353366</v>
      </c>
      <c r="I29" s="480">
        <f>G29*(VLOOKUP(B29,'3.2 Prices and Deflators'!$B$3:$BJ$196,58,FALSE))</f>
        <v>3.1962521544189961</v>
      </c>
    </row>
    <row r="30" spans="1:9" x14ac:dyDescent="0.25">
      <c r="A30" s="10" t="s">
        <v>412</v>
      </c>
      <c r="B30" s="10" t="s">
        <v>647</v>
      </c>
      <c r="C30" s="108">
        <f>VLOOKUP(B30,[8]Data!$B$5:$AD$270,29,FALSE)</f>
        <v>1.21</v>
      </c>
      <c r="D30" s="108">
        <f>VLOOKUP(B30,[9]Data!$B$5:$BI$270,60,FALSE)</f>
        <v>1.1399999999999999</v>
      </c>
      <c r="E30" s="277">
        <f>VLOOKUP(B30,'3.2 Prices and Deflators'!$BI$3:$BL$196,3,FALSE)</f>
        <v>1.1021064909597158</v>
      </c>
      <c r="F30" s="480">
        <f t="shared" si="0"/>
        <v>1.4220618556701028</v>
      </c>
      <c r="G30" s="480">
        <f t="shared" si="1"/>
        <v>1.4875609756097563</v>
      </c>
      <c r="H30" s="480">
        <f>F30*(VLOOKUP(B30,'3.2 Prices and Deflators'!$B$3:$BJ$196,58,FALSE))</f>
        <v>4.2646402394543728</v>
      </c>
      <c r="I30" s="480">
        <f>G30*(VLOOKUP(B30,'3.2 Prices and Deflators'!$B$3:$BJ$196,58,FALSE))</f>
        <v>4.4610664226261791</v>
      </c>
    </row>
    <row r="31" spans="1:9" x14ac:dyDescent="0.25">
      <c r="A31" s="10" t="s">
        <v>413</v>
      </c>
      <c r="B31" s="10" t="s">
        <v>648</v>
      </c>
      <c r="C31" s="108">
        <f>VLOOKUP(B31,[8]Data!$B$5:$AD$270,29,FALSE)</f>
        <v>1.02</v>
      </c>
      <c r="D31" s="108">
        <f>VLOOKUP(B31,[9]Data!$B$5:$BI$270,60,FALSE)</f>
        <v>0.81</v>
      </c>
      <c r="E31" s="277">
        <f>VLOOKUP(B31,'3.2 Prices and Deflators'!$BI$3:$BL$196,3,FALSE)</f>
        <v>1.0255672965488105</v>
      </c>
      <c r="F31" s="480">
        <f t="shared" si="0"/>
        <v>1.1987628865979381</v>
      </c>
      <c r="G31" s="480">
        <f t="shared" si="1"/>
        <v>1.0569512195121955</v>
      </c>
      <c r="H31" s="480">
        <f>F31*(VLOOKUP(B31,'3.2 Prices and Deflators'!$B$3:$BJ$196,58,FALSE))</f>
        <v>2.4865306250438812</v>
      </c>
      <c r="I31" s="480">
        <f>G31*(VLOOKUP(B31,'3.2 Prices and Deflators'!$B$3:$BJ$196,58,FALSE))</f>
        <v>2.1923781640864428</v>
      </c>
    </row>
    <row r="32" spans="1:9" x14ac:dyDescent="0.25">
      <c r="A32" s="10" t="s">
        <v>414</v>
      </c>
      <c r="B32" s="10" t="s">
        <v>649</v>
      </c>
      <c r="C32" s="108">
        <f>VLOOKUP(B32,[8]Data!$B$5:$AD$270,29,FALSE)</f>
        <v>0.9</v>
      </c>
      <c r="D32" s="108">
        <f>VLOOKUP(B32,[9]Data!$B$5:$BI$270,60,FALSE)</f>
        <v>0.8</v>
      </c>
      <c r="E32" s="277">
        <f>VLOOKUP(B32,'3.2 Prices and Deflators'!$BI$3:$BL$196,3,FALSE)</f>
        <v>1.1382727129715347</v>
      </c>
      <c r="F32" s="480">
        <f t="shared" si="0"/>
        <v>1.0577319587628864</v>
      </c>
      <c r="G32" s="480">
        <f t="shared" si="1"/>
        <v>1.0439024390243905</v>
      </c>
      <c r="H32" s="480">
        <f>F32*(VLOOKUP(B32,'3.2 Prices and Deflators'!$B$3:$BJ$196,58,FALSE))</f>
        <v>2.944695542983284</v>
      </c>
      <c r="I32" s="480">
        <f>G32*(VLOOKUP(B32,'3.2 Prices and Deflators'!$B$3:$BJ$196,58,FALSE))</f>
        <v>2.9061945552820347</v>
      </c>
    </row>
    <row r="33" spans="1:9" x14ac:dyDescent="0.25">
      <c r="A33" s="10" t="s">
        <v>415</v>
      </c>
      <c r="B33" s="10" t="s">
        <v>650</v>
      </c>
      <c r="C33" s="108">
        <f>VLOOKUP(B33,[8]Data!$B$5:$AD$270,29,FALSE)</f>
        <v>1.03</v>
      </c>
      <c r="D33" s="108">
        <f>VLOOKUP(B33,[9]Data!$B$5:$BI$270,60,FALSE)</f>
        <v>0.94</v>
      </c>
      <c r="E33" s="277">
        <f>VLOOKUP(B33,'3.2 Prices and Deflators'!$BI$3:$BL$196,3,FALSE)</f>
        <v>1.0483500721333474</v>
      </c>
      <c r="F33" s="480">
        <f t="shared" si="0"/>
        <v>1.2105154639175255</v>
      </c>
      <c r="G33" s="480">
        <f t="shared" si="1"/>
        <v>1.2265853658536587</v>
      </c>
      <c r="H33" s="480">
        <f>F33*(VLOOKUP(B33,'3.2 Prices and Deflators'!$B$3:$BJ$196,58,FALSE))</f>
        <v>3.0802987786357483</v>
      </c>
      <c r="I33" s="480">
        <f>G33*(VLOOKUP(B33,'3.2 Prices and Deflators'!$B$3:$BJ$196,58,FALSE))</f>
        <v>3.1211905315973114</v>
      </c>
    </row>
    <row r="34" spans="1:9" x14ac:dyDescent="0.25">
      <c r="A34" s="10" t="s">
        <v>416</v>
      </c>
      <c r="B34" s="10" t="s">
        <v>651</v>
      </c>
      <c r="C34" s="108">
        <f>VLOOKUP(B34,[8]Data!$B$5:$AD$270,29,FALSE)</f>
        <v>0.81</v>
      </c>
      <c r="D34" s="108">
        <f>VLOOKUP(B34,[9]Data!$B$5:$BI$270,60,FALSE)</f>
        <v>0.73</v>
      </c>
      <c r="E34" s="277">
        <f>VLOOKUP(B34,'3.2 Prices and Deflators'!$BI$3:$BL$196,3,FALSE)</f>
        <v>1.0655887939789446</v>
      </c>
      <c r="F34" s="480">
        <f t="shared" si="0"/>
        <v>0.95195876288659786</v>
      </c>
      <c r="G34" s="480">
        <f t="shared" si="1"/>
        <v>0.95256097560975628</v>
      </c>
      <c r="H34" s="480">
        <f>F34*(VLOOKUP(B34,'3.2 Prices and Deflators'!$B$3:$BJ$196,58,FALSE))</f>
        <v>1.0129972387342447</v>
      </c>
      <c r="I34" s="480">
        <f>G34*(VLOOKUP(B34,'3.2 Prices and Deflators'!$B$3:$BJ$196,58,FALSE))</f>
        <v>1.0136380646286778</v>
      </c>
    </row>
    <row r="35" spans="1:9" x14ac:dyDescent="0.25">
      <c r="A35" s="10" t="s">
        <v>417</v>
      </c>
      <c r="B35" s="10" t="s">
        <v>652</v>
      </c>
      <c r="C35" s="108">
        <f>VLOOKUP(B35,[8]Data!$B$5:$AD$270,29,FALSE)</f>
        <v>1.41</v>
      </c>
      <c r="D35" s="108">
        <f>VLOOKUP(B35,[9]Data!$B$5:$BI$270,60,FALSE)</f>
        <v>1.4</v>
      </c>
      <c r="E35" s="277">
        <f>VLOOKUP(B35,'3.2 Prices and Deflators'!$BI$3:$BL$196,3,FALSE)</f>
        <v>1.1085240538268024</v>
      </c>
      <c r="F35" s="480">
        <f t="shared" si="0"/>
        <v>1.6571134020618554</v>
      </c>
      <c r="G35" s="480">
        <f t="shared" si="1"/>
        <v>1.8268292682926832</v>
      </c>
      <c r="H35" s="480">
        <f>F35*(VLOOKUP(B35,'3.2 Prices and Deflators'!$B$3:$BJ$196,58,FALSE))</f>
        <v>3.4888103865904876</v>
      </c>
      <c r="I35" s="480">
        <f>G35*(VLOOKUP(B35,'3.2 Prices and Deflators'!$B$3:$BJ$196,58,FALSE))</f>
        <v>3.8461223702716212</v>
      </c>
    </row>
    <row r="36" spans="1:9" x14ac:dyDescent="0.25">
      <c r="A36" s="10" t="s">
        <v>418</v>
      </c>
      <c r="B36" s="10" t="s">
        <v>653</v>
      </c>
      <c r="C36" s="108">
        <f>VLOOKUP(B36,[8]Data!$B$5:$AD$270,29,FALSE)</f>
        <v>0.78</v>
      </c>
      <c r="D36" s="108">
        <f>VLOOKUP(B36,[9]Data!$B$5:$BI$270,60,FALSE)</f>
        <v>0.85</v>
      </c>
      <c r="E36" s="277">
        <f>VLOOKUP(B36,'3.2 Prices and Deflators'!$BI$3:$BL$196,3,FALSE)</f>
        <v>1.0653089944217256</v>
      </c>
      <c r="F36" s="480">
        <f t="shared" si="0"/>
        <v>0.91670103092783495</v>
      </c>
      <c r="G36" s="480">
        <f t="shared" si="1"/>
        <v>1.1091463414634148</v>
      </c>
      <c r="H36" s="480">
        <f>F36*(VLOOKUP(B36,'3.2 Prices and Deflators'!$B$3:$BJ$196,58,FALSE))</f>
        <v>2.1271282028796019</v>
      </c>
      <c r="I36" s="480">
        <f>G36*(VLOOKUP(B36,'3.2 Prices and Deflators'!$B$3:$BJ$196,58,FALSE))</f>
        <v>2.5736814778746426</v>
      </c>
    </row>
    <row r="37" spans="1:9" x14ac:dyDescent="0.25">
      <c r="A37" s="10" t="s">
        <v>419</v>
      </c>
      <c r="B37" s="10" t="s">
        <v>654</v>
      </c>
      <c r="C37" s="108">
        <f>VLOOKUP(B37,[8]Data!$B$5:$AD$270,29,FALSE)</f>
        <v>1.03</v>
      </c>
      <c r="D37" s="108">
        <f>VLOOKUP(B37,[9]Data!$B$5:$BI$270,60,FALSE)</f>
        <v>0.65</v>
      </c>
      <c r="E37" s="277">
        <f>VLOOKUP(B37,'3.2 Prices and Deflators'!$BI$3:$BL$196,3,FALSE)</f>
        <v>1.1423485828337818</v>
      </c>
      <c r="F37" s="480">
        <f t="shared" si="0"/>
        <v>1.2105154639175255</v>
      </c>
      <c r="G37" s="480">
        <f t="shared" si="1"/>
        <v>0.84817073170731727</v>
      </c>
      <c r="H37" s="480">
        <f>F37*(VLOOKUP(B37,'3.2 Prices and Deflators'!$B$3:$BJ$196,58,FALSE))</f>
        <v>2.0853506527311891</v>
      </c>
      <c r="I37" s="480">
        <f>G37*(VLOOKUP(B37,'3.2 Prices and Deflators'!$B$3:$BJ$196,58,FALSE))</f>
        <v>1.4611406807388387</v>
      </c>
    </row>
    <row r="38" spans="1:9" x14ac:dyDescent="0.25">
      <c r="A38" s="10" t="s">
        <v>420</v>
      </c>
      <c r="B38" s="10" t="s">
        <v>655</v>
      </c>
      <c r="C38" s="108">
        <f>VLOOKUP(B38,[8]Data!$B$5:$AD$270,29,FALSE)</f>
        <v>0.96</v>
      </c>
      <c r="D38" s="108">
        <f>VLOOKUP(B38,[9]Data!$B$5:$BI$270,60,FALSE)</f>
        <v>0.81</v>
      </c>
      <c r="E38" s="277">
        <f>VLOOKUP(B38,'3.2 Prices and Deflators'!$BI$3:$BL$196,3,FALSE)</f>
        <v>1.10807272937131</v>
      </c>
      <c r="F38" s="480">
        <f t="shared" si="0"/>
        <v>1.1282474226804122</v>
      </c>
      <c r="G38" s="480">
        <f t="shared" si="1"/>
        <v>1.0569512195121955</v>
      </c>
      <c r="H38" s="480">
        <f>F38*(VLOOKUP(B38,'3.2 Prices and Deflators'!$B$3:$BJ$196,58,FALSE))</f>
        <v>1.8522619881623901</v>
      </c>
      <c r="I38" s="480">
        <f>G38*(VLOOKUP(B38,'3.2 Prices and Deflators'!$B$3:$BJ$196,58,FALSE))</f>
        <v>1.7352138616840211</v>
      </c>
    </row>
    <row r="39" spans="1:9" x14ac:dyDescent="0.25">
      <c r="A39" s="10" t="s">
        <v>421</v>
      </c>
      <c r="B39" s="10" t="s">
        <v>656</v>
      </c>
      <c r="C39" s="108">
        <f>VLOOKUP(B39,[8]Data!$B$5:$AD$270,29,FALSE)</f>
        <v>0.68</v>
      </c>
      <c r="D39" s="108">
        <f>VLOOKUP(B39,[9]Data!$B$5:$BI$270,60,FALSE)</f>
        <v>0.64</v>
      </c>
      <c r="E39" s="277">
        <f>VLOOKUP(B39,'3.2 Prices and Deflators'!$BI$3:$BL$196,3,FALSE)</f>
        <v>1.2030432105973841</v>
      </c>
      <c r="F39" s="480">
        <f t="shared" si="0"/>
        <v>0.79917525773195874</v>
      </c>
      <c r="G39" s="480">
        <f t="shared" si="1"/>
        <v>0.83512195121951238</v>
      </c>
      <c r="H39" s="480">
        <f>F39*(VLOOKUP(B39,'3.2 Prices and Deflators'!$B$3:$BJ$196,58,FALSE))</f>
        <v>1.9514408967857182</v>
      </c>
      <c r="I39" s="480">
        <f>G39*(VLOOKUP(B39,'3.2 Prices and Deflators'!$B$3:$BJ$196,58,FALSE))</f>
        <v>2.0392161965052202</v>
      </c>
    </row>
    <row r="40" spans="1:9" x14ac:dyDescent="0.25">
      <c r="A40" s="10" t="s">
        <v>422</v>
      </c>
      <c r="B40" s="10" t="s">
        <v>657</v>
      </c>
      <c r="C40" s="108">
        <f>VLOOKUP(B40,[8]Data!$B$5:$AD$270,29,FALSE)</f>
        <v>0</v>
      </c>
      <c r="D40" s="108">
        <f>VLOOKUP(B40,[9]Data!$B$5:$BI$270,60,FALSE)</f>
        <v>0</v>
      </c>
      <c r="E40" s="277">
        <f>VLOOKUP(B40,'3.2 Prices and Deflators'!$BI$3:$BL$196,3,FALSE)</f>
        <v>1.0815893358368822</v>
      </c>
      <c r="F40" s="480">
        <f t="shared" si="0"/>
        <v>0</v>
      </c>
      <c r="G40" s="480">
        <f t="shared" si="1"/>
        <v>0</v>
      </c>
      <c r="H40" s="480">
        <f>F40*(VLOOKUP(B40,'3.2 Prices and Deflators'!$B$3:$BJ$196,58,FALSE))</f>
        <v>0</v>
      </c>
      <c r="I40" s="480">
        <f>G40*(VLOOKUP(B40,'3.2 Prices and Deflators'!$B$3:$BJ$196,58,FALSE))</f>
        <v>0</v>
      </c>
    </row>
    <row r="41" spans="1:9" x14ac:dyDescent="0.25">
      <c r="A41" s="10" t="s">
        <v>423</v>
      </c>
      <c r="B41" s="10" t="s">
        <v>658</v>
      </c>
      <c r="C41" s="108">
        <f>VLOOKUP(B41,[8]Data!$B$5:$AD$270,29,FALSE)</f>
        <v>0.97</v>
      </c>
      <c r="D41" s="108">
        <f>VLOOKUP(B41,[9]Data!$B$5:$BI$270,60,FALSE)</f>
        <v>0</v>
      </c>
      <c r="E41" s="277">
        <f>VLOOKUP(B41,'3.2 Prices and Deflators'!$BI$3:$BL$196,3,FALSE)</f>
        <v>2.0159857727577113</v>
      </c>
      <c r="F41" s="480">
        <f t="shared" si="0"/>
        <v>1.1399999999999999</v>
      </c>
      <c r="G41" s="480">
        <f t="shared" si="1"/>
        <v>0</v>
      </c>
      <c r="H41" s="480">
        <f>F41*(VLOOKUP(B41,'3.2 Prices and Deflators'!$B$3:$BJ$196,58,FALSE))</f>
        <v>2.246524012056025</v>
      </c>
      <c r="I41" s="480">
        <f>G41*(VLOOKUP(B41,'3.2 Prices and Deflators'!$B$3:$BJ$196,58,FALSE))</f>
        <v>0</v>
      </c>
    </row>
    <row r="42" spans="1:9" x14ac:dyDescent="0.25">
      <c r="A42" s="10" t="s">
        <v>424</v>
      </c>
      <c r="B42" s="10" t="s">
        <v>659</v>
      </c>
      <c r="C42" s="108"/>
      <c r="D42" s="108" t="e">
        <f>VLOOKUP(B42,[9]Data!$B$5:$BI$270,60,FALSE)</f>
        <v>#N/A</v>
      </c>
      <c r="E42" s="277" t="e">
        <f>VLOOKUP(B42,'3.2 Prices and Deflators'!$BI$3:$BL$196,3,FALSE)</f>
        <v>#N/A</v>
      </c>
      <c r="F42" s="480">
        <f t="shared" si="0"/>
        <v>0</v>
      </c>
      <c r="G42" s="480" t="e">
        <f t="shared" si="1"/>
        <v>#N/A</v>
      </c>
      <c r="H42" s="480" t="e">
        <f>F42*(VLOOKUP(B42,'3.2 Prices and Deflators'!$B$3:$BJ$196,58,FALSE))</f>
        <v>#N/A</v>
      </c>
      <c r="I42" s="480" t="e">
        <f>G42*(VLOOKUP(B42,'3.2 Prices and Deflators'!$B$3:$BJ$196,58,FALSE))</f>
        <v>#N/A</v>
      </c>
    </row>
    <row r="43" spans="1:9" x14ac:dyDescent="0.25">
      <c r="A43" s="10" t="s">
        <v>425</v>
      </c>
      <c r="B43" s="10" t="s">
        <v>660</v>
      </c>
      <c r="C43" s="108">
        <f>VLOOKUP(B43,[8]Data!$B$5:$AD$270,29,FALSE)</f>
        <v>0.98</v>
      </c>
      <c r="D43" s="108">
        <f>VLOOKUP(B43,[9]Data!$B$5:$BI$270,60,FALSE)</f>
        <v>0.79</v>
      </c>
      <c r="E43" s="277">
        <f>VLOOKUP(B43,'3.2 Prices and Deflators'!$BI$3:$BL$196,3,FALSE)</f>
        <v>1.0950786969859578</v>
      </c>
      <c r="F43" s="480">
        <f t="shared" si="0"/>
        <v>1.1517525773195874</v>
      </c>
      <c r="G43" s="480">
        <f t="shared" si="1"/>
        <v>1.0308536585365857</v>
      </c>
      <c r="H43" s="480">
        <f>F43*(VLOOKUP(B43,'3.2 Prices and Deflators'!$B$3:$BJ$196,58,FALSE))</f>
        <v>2.0425240095617716</v>
      </c>
      <c r="I43" s="480">
        <f>G43*(VLOOKUP(B43,'3.2 Prices and Deflators'!$B$3:$BJ$196,58,FALSE))</f>
        <v>1.8281212383354835</v>
      </c>
    </row>
    <row r="44" spans="1:9" x14ac:dyDescent="0.25">
      <c r="A44" s="10" t="s">
        <v>426</v>
      </c>
      <c r="B44" s="10" t="s">
        <v>661</v>
      </c>
      <c r="C44" s="108">
        <f>VLOOKUP(B44,[8]Data!$B$5:$AD$270,29,FALSE)</f>
        <v>0.93</v>
      </c>
      <c r="D44" s="108">
        <f>VLOOKUP(B44,[9]Data!$B$5:$BI$270,60,FALSE)</f>
        <v>0.93</v>
      </c>
      <c r="E44" s="277">
        <f>VLOOKUP(B44,'3.2 Prices and Deflators'!$BI$3:$BL$196,3,FALSE)</f>
        <v>0.96914517958189894</v>
      </c>
      <c r="F44" s="480">
        <f t="shared" si="0"/>
        <v>1.0929896907216494</v>
      </c>
      <c r="G44" s="480">
        <f t="shared" si="1"/>
        <v>1.213536585365854</v>
      </c>
      <c r="H44" s="480">
        <f>F44*(VLOOKUP(B44,'3.2 Prices and Deflators'!$B$3:$BJ$196,58,FALSE))</f>
        <v>2.6086722043742756</v>
      </c>
      <c r="I44" s="480">
        <f>G44*(VLOOKUP(B44,'3.2 Prices and Deflators'!$B$3:$BJ$196,58,FALSE))</f>
        <v>2.896385195678286</v>
      </c>
    </row>
    <row r="45" spans="1:9" x14ac:dyDescent="0.25">
      <c r="A45" s="10" t="s">
        <v>427</v>
      </c>
      <c r="B45" s="10" t="s">
        <v>662</v>
      </c>
      <c r="C45" s="108">
        <f>VLOOKUP(B45,[8]Data!$B$5:$AD$270,29,FALSE)</f>
        <v>1.26</v>
      </c>
      <c r="D45" s="108">
        <f>VLOOKUP(B45,[9]Data!$B$5:$BI$270,60,FALSE)</f>
        <v>1.17</v>
      </c>
      <c r="E45" s="277">
        <f>VLOOKUP(B45,'3.2 Prices and Deflators'!$BI$3:$BL$196,3,FALSE)</f>
        <v>1.0509929139737568</v>
      </c>
      <c r="F45" s="480">
        <f t="shared" si="0"/>
        <v>1.4808247422680409</v>
      </c>
      <c r="G45" s="480">
        <f t="shared" si="1"/>
        <v>1.5267073170731709</v>
      </c>
      <c r="H45" s="480">
        <f>F45*(VLOOKUP(B45,'3.2 Prices and Deflators'!$B$3:$BJ$196,58,FALSE))</f>
        <v>2.9571123069453731</v>
      </c>
      <c r="I45" s="480">
        <f>G45*(VLOOKUP(B45,'3.2 Prices and Deflators'!$B$3:$BJ$196,58,FALSE))</f>
        <v>3.0487368744973598</v>
      </c>
    </row>
    <row r="46" spans="1:9" x14ac:dyDescent="0.25">
      <c r="A46" s="10" t="s">
        <v>428</v>
      </c>
      <c r="B46" s="10" t="s">
        <v>663</v>
      </c>
      <c r="C46" s="108">
        <f>VLOOKUP(B46,[8]Data!$B$5:$AD$270,29,FALSE)</f>
        <v>0</v>
      </c>
      <c r="D46" s="108">
        <f>VLOOKUP(B46,[9]Data!$B$5:$BI$270,60,FALSE)</f>
        <v>0</v>
      </c>
      <c r="E46" s="277">
        <f>VLOOKUP(B46,'3.2 Prices and Deflators'!$BI$3:$BL$196,3,FALSE)</f>
        <v>1.1363265385744654</v>
      </c>
      <c r="F46" s="480">
        <f t="shared" si="0"/>
        <v>0</v>
      </c>
      <c r="G46" s="480">
        <f t="shared" si="1"/>
        <v>0</v>
      </c>
      <c r="H46" s="480" t="e">
        <f>F46*(VLOOKUP(B46,'3.2 Prices and Deflators'!$B$3:$BJ$196,58,FALSE))</f>
        <v>#REF!</v>
      </c>
      <c r="I46" s="480" t="e">
        <f>G46*(VLOOKUP(B46,'3.2 Prices and Deflators'!$B$3:$BJ$196,58,FALSE))</f>
        <v>#REF!</v>
      </c>
    </row>
    <row r="47" spans="1:9" x14ac:dyDescent="0.25">
      <c r="A47" s="10" t="s">
        <v>429</v>
      </c>
      <c r="B47" s="10" t="s">
        <v>664</v>
      </c>
      <c r="C47" s="108">
        <f>VLOOKUP(B47,[8]Data!$B$5:$AD$270,29,FALSE)</f>
        <v>1.23</v>
      </c>
      <c r="D47" s="108">
        <f>VLOOKUP(B47,[9]Data!$B$5:$BI$270,60,FALSE)</f>
        <v>1.23</v>
      </c>
      <c r="E47" s="277">
        <f>VLOOKUP(B47,'3.2 Prices and Deflators'!$BI$3:$BL$196,3,FALSE)</f>
        <v>1.0260811479637024</v>
      </c>
      <c r="F47" s="480">
        <f t="shared" si="0"/>
        <v>1.4455670103092781</v>
      </c>
      <c r="G47" s="480">
        <f t="shared" si="1"/>
        <v>1.6050000000000002</v>
      </c>
      <c r="H47" s="480">
        <f>F47*(VLOOKUP(B47,'3.2 Prices and Deflators'!$B$3:$BJ$196,58,FALSE))</f>
        <v>2.0977694047603235</v>
      </c>
      <c r="I47" s="480">
        <f>G47*(VLOOKUP(B47,'3.2 Prices and Deflators'!$B$3:$BJ$196,58,FALSE))</f>
        <v>2.3291344300393027</v>
      </c>
    </row>
    <row r="48" spans="1:9" x14ac:dyDescent="0.25">
      <c r="A48" s="10" t="s">
        <v>430</v>
      </c>
      <c r="B48" s="10" t="s">
        <v>665</v>
      </c>
      <c r="C48" s="108">
        <f>VLOOKUP(B48,[8]Data!$B$5:$AD$270,29,FALSE)</f>
        <v>1.17</v>
      </c>
      <c r="D48" s="108">
        <f>VLOOKUP(B48,[9]Data!$B$5:$BI$270,60,FALSE)</f>
        <v>1.1100000000000001</v>
      </c>
      <c r="E48" s="277">
        <f>VLOOKUP(B48,'3.2 Prices and Deflators'!$BI$3:$BL$196,3,FALSE)</f>
        <v>1.0918261080096188</v>
      </c>
      <c r="F48" s="480">
        <f t="shared" si="0"/>
        <v>1.3750515463917523</v>
      </c>
      <c r="G48" s="480">
        <f t="shared" si="1"/>
        <v>1.448414634146342</v>
      </c>
      <c r="H48" s="480">
        <f>F48*(VLOOKUP(B48,'3.2 Prices and Deflators'!$B$3:$BJ$196,58,FALSE))</f>
        <v>2.4901297368724999</v>
      </c>
      <c r="I48" s="480">
        <f>G48*(VLOOKUP(B48,'3.2 Prices and Deflators'!$B$3:$BJ$196,58,FALSE))</f>
        <v>2.622985560994779</v>
      </c>
    </row>
    <row r="49" spans="1:9" x14ac:dyDescent="0.25">
      <c r="A49" s="10" t="s">
        <v>431</v>
      </c>
      <c r="B49" s="10" t="s">
        <v>666</v>
      </c>
      <c r="C49" s="108">
        <f>VLOOKUP(B49,[8]Data!$B$5:$AD$270,29,FALSE)</f>
        <v>0.57999999999999996</v>
      </c>
      <c r="D49" s="108">
        <f>VLOOKUP(B49,[9]Data!$B$5:$BI$270,60,FALSE)</f>
        <v>0.73</v>
      </c>
      <c r="E49" s="277" t="e">
        <f>VLOOKUP(B49,'3.2 Prices and Deflators'!$BI$3:$BL$196,3,FALSE)</f>
        <v>#DIV/0!</v>
      </c>
      <c r="F49" s="480">
        <f t="shared" si="0"/>
        <v>0.68164948453608232</v>
      </c>
      <c r="G49" s="480">
        <f t="shared" si="1"/>
        <v>0.95256097560975628</v>
      </c>
      <c r="H49" s="480" t="e">
        <f>F49*(VLOOKUP(B49,'3.2 Prices and Deflators'!$B$3:$BJ$196,58,FALSE))</f>
        <v>#REF!</v>
      </c>
      <c r="I49" s="480" t="e">
        <f>G49*(VLOOKUP(B49,'3.2 Prices and Deflators'!$B$3:$BJ$196,58,FALSE))</f>
        <v>#REF!</v>
      </c>
    </row>
    <row r="50" spans="1:9" x14ac:dyDescent="0.25">
      <c r="A50" s="10" t="s">
        <v>432</v>
      </c>
      <c r="B50" s="10" t="s">
        <v>667</v>
      </c>
      <c r="C50" s="108">
        <f>VLOOKUP(B50,[8]Data!$B$5:$AD$270,29,FALSE)</f>
        <v>1.49</v>
      </c>
      <c r="D50" s="108">
        <f>VLOOKUP(B50,[9]Data!$B$5:$BI$270,60,FALSE)</f>
        <v>1.2</v>
      </c>
      <c r="E50" s="277">
        <f>VLOOKUP(B50,'3.2 Prices and Deflators'!$BI$3:$BL$196,3,FALSE)</f>
        <v>1.3097859129576226</v>
      </c>
      <c r="F50" s="480">
        <f t="shared" si="0"/>
        <v>1.7511340206185564</v>
      </c>
      <c r="G50" s="480">
        <f t="shared" si="1"/>
        <v>1.5658536585365856</v>
      </c>
      <c r="H50" s="480">
        <f>F50*(VLOOKUP(B50,'3.2 Prices and Deflators'!$B$3:$BJ$196,58,FALSE))</f>
        <v>2.9465936287621717</v>
      </c>
      <c r="I50" s="480">
        <f>G50*(VLOOKUP(B50,'3.2 Prices and Deflators'!$B$3:$BJ$196,58,FALSE))</f>
        <v>2.6348265521036773</v>
      </c>
    </row>
    <row r="51" spans="1:9" x14ac:dyDescent="0.25">
      <c r="A51" s="10" t="s">
        <v>433</v>
      </c>
      <c r="B51" s="10" t="s">
        <v>668</v>
      </c>
      <c r="C51" s="108">
        <f>VLOOKUP(B51,[8]Data!$B$5:$AD$270,29,FALSE)</f>
        <v>1.55</v>
      </c>
      <c r="D51" s="108">
        <f>VLOOKUP(B51,[9]Data!$B$5:$BI$270,60,FALSE)</f>
        <v>1.35</v>
      </c>
      <c r="E51" s="277">
        <f>VLOOKUP(B51,'3.2 Prices and Deflators'!$BI$3:$BL$196,3,FALSE)</f>
        <v>1.0295935202526789</v>
      </c>
      <c r="F51" s="480">
        <f t="shared" si="0"/>
        <v>1.8216494845360822</v>
      </c>
      <c r="G51" s="480">
        <f t="shared" si="1"/>
        <v>1.7615853658536591</v>
      </c>
      <c r="H51" s="480">
        <f>F51*(VLOOKUP(B51,'3.2 Prices and Deflators'!$B$3:$BJ$196,58,FALSE))</f>
        <v>1.7888964488495376</v>
      </c>
      <c r="I51" s="480">
        <f>G51*(VLOOKUP(B51,'3.2 Prices and Deflators'!$B$3:$BJ$196,58,FALSE))</f>
        <v>1.7299122756996588</v>
      </c>
    </row>
    <row r="52" spans="1:9" x14ac:dyDescent="0.25">
      <c r="A52" s="10" t="s">
        <v>434</v>
      </c>
      <c r="B52" s="10" t="s">
        <v>669</v>
      </c>
      <c r="C52" s="108">
        <f>VLOOKUP(B52,[8]Data!$B$5:$AD$270,29,FALSE)</f>
        <v>1.32</v>
      </c>
      <c r="D52" s="108">
        <f>VLOOKUP(B52,[9]Data!$B$5:$BI$270,60,FALSE)</f>
        <v>0.98</v>
      </c>
      <c r="E52" s="277">
        <f>VLOOKUP(B52,'3.2 Prices and Deflators'!$BI$3:$BL$196,3,FALSE)</f>
        <v>1.0416006337689068</v>
      </c>
      <c r="F52" s="480">
        <f t="shared" si="0"/>
        <v>1.5513402061855668</v>
      </c>
      <c r="G52" s="480">
        <f t="shared" si="1"/>
        <v>1.2787804878048783</v>
      </c>
      <c r="H52" s="480">
        <f>F52*(VLOOKUP(B52,'3.2 Prices and Deflators'!$B$3:$BJ$196,58,FALSE))</f>
        <v>2.6206850028294939</v>
      </c>
      <c r="I52" s="480">
        <f>G52*(VLOOKUP(B52,'3.2 Prices and Deflators'!$B$3:$BJ$196,58,FALSE))</f>
        <v>2.1602488177247428</v>
      </c>
    </row>
    <row r="53" spans="1:9" x14ac:dyDescent="0.25">
      <c r="A53" s="10" t="s">
        <v>435</v>
      </c>
      <c r="B53" s="10" t="s">
        <v>670</v>
      </c>
      <c r="C53" s="108">
        <f>VLOOKUP(B53,[8]Data!$B$5:$AD$270,29,FALSE)</f>
        <v>0</v>
      </c>
      <c r="D53" s="108">
        <f>VLOOKUP(B53,[9]Data!$B$5:$BI$270,60,FALSE)</f>
        <v>0</v>
      </c>
      <c r="E53" s="277">
        <f>VLOOKUP(B53,'3.2 Prices and Deflators'!$BI$3:$BL$196,3,FALSE)</f>
        <v>1.0760846401057778</v>
      </c>
      <c r="F53" s="480">
        <f t="shared" si="0"/>
        <v>0</v>
      </c>
      <c r="G53" s="480">
        <f t="shared" si="1"/>
        <v>0</v>
      </c>
      <c r="H53" s="480">
        <f>F53*(VLOOKUP(B53,'3.2 Prices and Deflators'!$B$3:$BJ$196,58,FALSE))</f>
        <v>0</v>
      </c>
      <c r="I53" s="480">
        <f>G53*(VLOOKUP(B53,'3.2 Prices and Deflators'!$B$3:$BJ$196,58,FALSE))</f>
        <v>0</v>
      </c>
    </row>
    <row r="54" spans="1:9" x14ac:dyDescent="0.25">
      <c r="A54" s="10" t="s">
        <v>436</v>
      </c>
      <c r="B54" s="10" t="s">
        <v>671</v>
      </c>
      <c r="C54" s="108">
        <f>VLOOKUP(B54,[8]Data!$B$5:$AD$270,29,FALSE)</f>
        <v>1.07</v>
      </c>
      <c r="D54" s="108">
        <f>VLOOKUP(B54,[9]Data!$B$5:$BI$270,60,FALSE)</f>
        <v>0.91</v>
      </c>
      <c r="E54" s="277">
        <f>VLOOKUP(B54,'3.2 Prices and Deflators'!$BI$3:$BL$196,3,FALSE)</f>
        <v>1.1343213644510484</v>
      </c>
      <c r="F54" s="480">
        <f t="shared" si="0"/>
        <v>1.2575257731958762</v>
      </c>
      <c r="G54" s="480">
        <f t="shared" si="1"/>
        <v>1.1874390243902442</v>
      </c>
      <c r="H54" s="480">
        <f>F54*(VLOOKUP(B54,'3.2 Prices and Deflators'!$B$3:$BJ$196,58,FALSE))</f>
        <v>2.9139756152631549</v>
      </c>
      <c r="I54" s="480">
        <f>G54*(VLOOKUP(B54,'3.2 Prices and Deflators'!$B$3:$BJ$196,58,FALSE))</f>
        <v>2.7515685447077316</v>
      </c>
    </row>
    <row r="55" spans="1:9" x14ac:dyDescent="0.25">
      <c r="A55" s="10" t="s">
        <v>437</v>
      </c>
      <c r="B55" s="10" t="s">
        <v>672</v>
      </c>
      <c r="C55" s="108">
        <f>VLOOKUP(B55,[8]Data!$B$5:$AD$270,29,FALSE)</f>
        <v>0.61</v>
      </c>
      <c r="D55" s="108">
        <f>VLOOKUP(B55,[9]Data!$B$5:$BI$270,60,FALSE)</f>
        <v>0.28999999999999998</v>
      </c>
      <c r="E55" s="277">
        <f>VLOOKUP(B55,'3.2 Prices and Deflators'!$BI$3:$BL$196,3,FALSE)</f>
        <v>1.0629865678285164</v>
      </c>
      <c r="F55" s="480">
        <f t="shared" si="0"/>
        <v>0.71690721649484523</v>
      </c>
      <c r="G55" s="480">
        <f t="shared" si="1"/>
        <v>0.37841463414634152</v>
      </c>
      <c r="H55" s="480">
        <f>F55*(VLOOKUP(B55,'3.2 Prices and Deflators'!$B$3:$BJ$196,58,FALSE))</f>
        <v>1.3654266636803465</v>
      </c>
      <c r="I55" s="480">
        <f>G55*(VLOOKUP(B55,'3.2 Prices and Deflators'!$B$3:$BJ$196,58,FALSE))</f>
        <v>0.72073124597145577</v>
      </c>
    </row>
    <row r="56" spans="1:9" x14ac:dyDescent="0.25">
      <c r="A56" s="10" t="s">
        <v>438</v>
      </c>
      <c r="B56" s="10" t="s">
        <v>673</v>
      </c>
      <c r="C56" s="108">
        <f>VLOOKUP(B56,[8]Data!$B$5:$AD$270,29,FALSE)</f>
        <v>0.4</v>
      </c>
      <c r="D56" s="108">
        <f>VLOOKUP(B56,[9]Data!$B$5:$BI$270,60,FALSE)</f>
        <v>0.15</v>
      </c>
      <c r="E56" s="277">
        <f>VLOOKUP(B56,'3.2 Prices and Deflators'!$BI$3:$BL$196,3,FALSE)</f>
        <v>1.8020017672788995</v>
      </c>
      <c r="F56" s="480">
        <f t="shared" si="0"/>
        <v>0.47010309278350509</v>
      </c>
      <c r="G56" s="480">
        <f t="shared" si="1"/>
        <v>0.19573170731707321</v>
      </c>
      <c r="H56" s="480">
        <f>F56*(VLOOKUP(B56,'3.2 Prices and Deflators'!$B$3:$BJ$196,58,FALSE))</f>
        <v>1.8232924457289097</v>
      </c>
      <c r="I56" s="480">
        <f>G56*(VLOOKUP(B56,'3.2 Prices and Deflators'!$B$3:$BJ$196,58,FALSE))</f>
        <v>0.75914442772064983</v>
      </c>
    </row>
    <row r="57" spans="1:9" x14ac:dyDescent="0.25">
      <c r="A57" s="10" t="s">
        <v>439</v>
      </c>
      <c r="B57" s="10" t="s">
        <v>674</v>
      </c>
      <c r="C57" s="108">
        <f>VLOOKUP(B57,[8]Data!$B$5:$AD$270,29,FALSE)</f>
        <v>0.83</v>
      </c>
      <c r="D57" s="108">
        <f>VLOOKUP(B57,[9]Data!$B$5:$BI$270,60,FALSE)</f>
        <v>0.7</v>
      </c>
      <c r="E57" s="277">
        <f>VLOOKUP(B57,'3.2 Prices and Deflators'!$BI$3:$BL$196,3,FALSE)</f>
        <v>1.0436210363910059</v>
      </c>
      <c r="F57" s="480">
        <f t="shared" si="0"/>
        <v>0.97546391752577299</v>
      </c>
      <c r="G57" s="480">
        <f t="shared" si="1"/>
        <v>0.91341463414634161</v>
      </c>
      <c r="H57" s="480">
        <f>F57*(VLOOKUP(B57,'3.2 Prices and Deflators'!$B$3:$BJ$196,58,FALSE))</f>
        <v>2.1409306995609798</v>
      </c>
      <c r="I57" s="480">
        <f>G57*(VLOOKUP(B57,'3.2 Prices and Deflators'!$B$3:$BJ$196,58,FALSE))</f>
        <v>2.0047460459966171</v>
      </c>
    </row>
    <row r="58" spans="1:9" x14ac:dyDescent="0.25">
      <c r="A58" s="10" t="s">
        <v>440</v>
      </c>
      <c r="B58" s="10" t="s">
        <v>675</v>
      </c>
      <c r="C58" s="108">
        <f>VLOOKUP(B58,[8]Data!$B$5:$AD$270,29,FALSE)</f>
        <v>0</v>
      </c>
      <c r="D58" s="108">
        <f>VLOOKUP(B58,[9]Data!$B$5:$BI$270,60,FALSE)</f>
        <v>0</v>
      </c>
      <c r="E58" s="277">
        <f>VLOOKUP(B58,'3.2 Prices and Deflators'!$BI$3:$BL$196,3,FALSE)</f>
        <v>1.1316653152816458</v>
      </c>
      <c r="F58" s="480">
        <f t="shared" si="0"/>
        <v>0</v>
      </c>
      <c r="G58" s="480">
        <f t="shared" si="1"/>
        <v>0</v>
      </c>
      <c r="H58" s="480">
        <f>F58*(VLOOKUP(B58,'3.2 Prices and Deflators'!$B$3:$BJ$196,58,FALSE))</f>
        <v>0</v>
      </c>
      <c r="I58" s="480">
        <f>G58*(VLOOKUP(B58,'3.2 Prices and Deflators'!$B$3:$BJ$196,58,FALSE))</f>
        <v>0</v>
      </c>
    </row>
    <row r="59" spans="1:9" x14ac:dyDescent="0.25">
      <c r="A59" s="10" t="s">
        <v>441</v>
      </c>
      <c r="B59" s="10" t="s">
        <v>676</v>
      </c>
      <c r="C59" s="108">
        <f>VLOOKUP(B59,[8]Data!$B$5:$AD$270,29,FALSE)</f>
        <v>2</v>
      </c>
      <c r="D59" s="108">
        <f>VLOOKUP(B59,[9]Data!$B$5:$BI$270,60,FALSE)</f>
        <v>1.33</v>
      </c>
      <c r="E59" s="277">
        <f>VLOOKUP(B59,'3.2 Prices and Deflators'!$BI$3:$BL$196,3,FALSE)</f>
        <v>-0.57543859649122808</v>
      </c>
      <c r="F59" s="480">
        <f t="shared" si="0"/>
        <v>2.3505154639175254</v>
      </c>
      <c r="G59" s="480">
        <f t="shared" si="1"/>
        <v>1.7354878048780493</v>
      </c>
      <c r="H59" s="480">
        <f>F59*(VLOOKUP(B59,'3.2 Prices and Deflators'!$B$3:$BJ$196,58,FALSE))</f>
        <v>4.668513915488365</v>
      </c>
      <c r="I59" s="480">
        <f>G59*(VLOOKUP(B59,'3.2 Prices and Deflators'!$B$3:$BJ$196,58,FALSE))</f>
        <v>3.4469668851826865</v>
      </c>
    </row>
    <row r="60" spans="1:9" x14ac:dyDescent="0.25">
      <c r="A60" s="10" t="s">
        <v>442</v>
      </c>
      <c r="B60" s="10" t="s">
        <v>678</v>
      </c>
      <c r="C60" s="108">
        <f>VLOOKUP(B60,[8]Data!$B$5:$AD$270,29,FALSE)</f>
        <v>1.1399999999999999</v>
      </c>
      <c r="D60" s="108">
        <f>VLOOKUP(B60,[9]Data!$B$5:$BI$270,60,FALSE)</f>
        <v>1.1399999999999999</v>
      </c>
      <c r="E60" s="277">
        <f>VLOOKUP(B60,'3.2 Prices and Deflators'!$BI$3:$BL$196,3,FALSE)</f>
        <v>1.136278766108894</v>
      </c>
      <c r="F60" s="480">
        <f t="shared" si="0"/>
        <v>1.3397938144329893</v>
      </c>
      <c r="G60" s="480">
        <f t="shared" si="1"/>
        <v>1.4875609756097563</v>
      </c>
      <c r="H60" s="480">
        <f>F60*(VLOOKUP(B60,'3.2 Prices and Deflators'!$B$3:$BJ$196,58,FALSE))</f>
        <v>2.1674155021296326</v>
      </c>
      <c r="I60" s="480">
        <f>G60*(VLOOKUP(B60,'3.2 Prices and Deflators'!$B$3:$BJ$196,58,FALSE))</f>
        <v>2.4064618631368706</v>
      </c>
    </row>
    <row r="61" spans="1:9" x14ac:dyDescent="0.25">
      <c r="A61" s="10" t="s">
        <v>443</v>
      </c>
      <c r="B61" s="10" t="s">
        <v>679</v>
      </c>
      <c r="C61" s="108">
        <f>VLOOKUP(B61,[8]Data!$B$5:$AD$270,29,FALSE)</f>
        <v>0.75</v>
      </c>
      <c r="D61" s="108">
        <f>VLOOKUP(B61,[9]Data!$B$5:$BI$270,60,FALSE)</f>
        <v>0.64</v>
      </c>
      <c r="E61" s="277">
        <f>VLOOKUP(B61,'3.2 Prices and Deflators'!$BI$3:$BL$196,3,FALSE)</f>
        <v>1.4937247793528057</v>
      </c>
      <c r="F61" s="480">
        <f t="shared" si="0"/>
        <v>0.88144329896907203</v>
      </c>
      <c r="G61" s="480">
        <f t="shared" si="1"/>
        <v>0.83512195121951238</v>
      </c>
      <c r="H61" s="480">
        <f>F61*(VLOOKUP(B61,'3.2 Prices and Deflators'!$B$3:$BJ$196,58,FALSE))</f>
        <v>2.471164072211876</v>
      </c>
      <c r="I61" s="480">
        <f>G61*(VLOOKUP(B61,'3.2 Prices and Deflators'!$B$3:$BJ$196,58,FALSE))</f>
        <v>2.3413001882059232</v>
      </c>
    </row>
    <row r="62" spans="1:9" x14ac:dyDescent="0.25">
      <c r="A62" s="10" t="s">
        <v>444</v>
      </c>
      <c r="B62" s="10" t="s">
        <v>680</v>
      </c>
      <c r="C62" s="108">
        <f>VLOOKUP(B62,[8]Data!$B$5:$AD$270,29,FALSE)</f>
        <v>0.82</v>
      </c>
      <c r="D62" s="108">
        <f>VLOOKUP(B62,[9]Data!$B$5:$BI$270,60,FALSE)</f>
        <v>0.67</v>
      </c>
      <c r="E62" s="277">
        <f>VLOOKUP(B62,'3.2 Prices and Deflators'!$BI$3:$BL$196,3,FALSE)</f>
        <v>1.0837906954420864</v>
      </c>
      <c r="F62" s="480">
        <f t="shared" si="0"/>
        <v>0.96371134020618532</v>
      </c>
      <c r="G62" s="480">
        <f t="shared" si="1"/>
        <v>0.87426829268292705</v>
      </c>
      <c r="H62" s="480">
        <f>F62*(VLOOKUP(B62,'3.2 Prices and Deflators'!$B$3:$BJ$196,58,FALSE))</f>
        <v>2.2256499303735806</v>
      </c>
      <c r="I62" s="480">
        <f>G62*(VLOOKUP(B62,'3.2 Prices and Deflators'!$B$3:$BJ$196,58,FALSE))</f>
        <v>2.0190850554080644</v>
      </c>
    </row>
    <row r="63" spans="1:9" x14ac:dyDescent="0.25">
      <c r="A63" s="10" t="s">
        <v>445</v>
      </c>
      <c r="B63" s="10" t="s">
        <v>681</v>
      </c>
      <c r="C63" s="108">
        <f>VLOOKUP(B63,[8]Data!$B$5:$AD$270,29,FALSE)</f>
        <v>1.45</v>
      </c>
      <c r="D63" s="108">
        <f>VLOOKUP(B63,[9]Data!$B$5:$BI$270,60,FALSE)</f>
        <v>1.34</v>
      </c>
      <c r="E63" s="277">
        <f>VLOOKUP(B63,'3.2 Prices and Deflators'!$BI$3:$BL$196,3,FALSE)</f>
        <v>1.0446697677659889</v>
      </c>
      <c r="F63" s="480">
        <f t="shared" si="0"/>
        <v>1.7041237113402059</v>
      </c>
      <c r="G63" s="480">
        <f t="shared" si="1"/>
        <v>1.7485365853658541</v>
      </c>
      <c r="H63" s="480">
        <f>F63*(VLOOKUP(B63,'3.2 Prices and Deflators'!$B$3:$BJ$196,58,FALSE))</f>
        <v>1.7634484779415953</v>
      </c>
      <c r="I63" s="480">
        <f>G63*(VLOOKUP(B63,'3.2 Prices and Deflators'!$B$3:$BJ$196,58,FALSE))</f>
        <v>1.8094074740991846</v>
      </c>
    </row>
    <row r="64" spans="1:9" x14ac:dyDescent="0.25">
      <c r="A64" s="10" t="s">
        <v>446</v>
      </c>
      <c r="B64" s="10" t="s">
        <v>682</v>
      </c>
      <c r="C64" s="108">
        <f>VLOOKUP(B64,[8]Data!$B$5:$AD$270,29,FALSE)</f>
        <v>1.39</v>
      </c>
      <c r="D64" s="108">
        <f>VLOOKUP(B64,[9]Data!$B$5:$BI$270,60,FALSE)</f>
        <v>1.2</v>
      </c>
      <c r="E64" s="277">
        <f>VLOOKUP(B64,'3.2 Prices and Deflators'!$BI$3:$BL$196,3,FALSE)</f>
        <v>1.0335427050656933</v>
      </c>
      <c r="F64" s="480">
        <f t="shared" si="0"/>
        <v>1.6336082474226801</v>
      </c>
      <c r="G64" s="480">
        <f t="shared" si="1"/>
        <v>1.5658536585365856</v>
      </c>
      <c r="H64" s="480">
        <f>F64*(VLOOKUP(B64,'3.2 Prices and Deflators'!$B$3:$BJ$196,58,FALSE))</f>
        <v>1.9755464140274279</v>
      </c>
      <c r="I64" s="480">
        <f>G64*(VLOOKUP(B64,'3.2 Prices and Deflators'!$B$3:$BJ$196,58,FALSE))</f>
        <v>1.8936097959190146</v>
      </c>
    </row>
    <row r="65" spans="1:10" x14ac:dyDescent="0.25">
      <c r="A65" s="10" t="s">
        <v>447</v>
      </c>
      <c r="B65" s="10" t="s">
        <v>683</v>
      </c>
      <c r="C65" s="108">
        <f>VLOOKUP(B65,[8]Data!$B$5:$AD$270,29,FALSE)</f>
        <v>0.92</v>
      </c>
      <c r="D65" s="108">
        <f>VLOOKUP(B65,[9]Data!$B$5:$BI$270,60,FALSE)</f>
        <v>0.79</v>
      </c>
      <c r="E65" s="277">
        <f>VLOOKUP(B65,'3.2 Prices and Deflators'!$BI$3:$BL$196,3,FALSE)</f>
        <v>1.081685093380482</v>
      </c>
      <c r="F65" s="480">
        <f t="shared" si="0"/>
        <v>1.0812371134020617</v>
      </c>
      <c r="G65" s="480">
        <f t="shared" si="1"/>
        <v>1.0308536585365857</v>
      </c>
      <c r="H65" s="480">
        <f>F65*(VLOOKUP(B65,'3.2 Prices and Deflators'!$B$3:$BJ$196,58,FALSE))</f>
        <v>2.1685891284724073</v>
      </c>
      <c r="I65" s="480">
        <f>G65*(VLOOKUP(B65,'3.2 Prices and Deflators'!$B$3:$BJ$196,58,FALSE))</f>
        <v>2.0675372767353108</v>
      </c>
    </row>
    <row r="66" spans="1:10" x14ac:dyDescent="0.25">
      <c r="A66" s="10" t="s">
        <v>448</v>
      </c>
      <c r="B66" s="10" t="s">
        <v>684</v>
      </c>
      <c r="C66" s="108">
        <f>VLOOKUP(B66,[8]Data!$B$5:$AD$270,29,FALSE)</f>
        <v>1.18</v>
      </c>
      <c r="D66" s="108">
        <f>VLOOKUP(B66,[9]Data!$B$5:$BI$270,60,FALSE)</f>
        <v>1.06</v>
      </c>
      <c r="E66" s="277">
        <f>VLOOKUP(B66,'3.2 Prices and Deflators'!$BI$3:$BL$196,3,FALSE)</f>
        <v>1.2733723008902587</v>
      </c>
      <c r="F66" s="480">
        <f t="shared" si="0"/>
        <v>1.38680412371134</v>
      </c>
      <c r="G66" s="480">
        <f t="shared" si="1"/>
        <v>1.3831707317073174</v>
      </c>
      <c r="H66" s="480">
        <f>F66*(VLOOKUP(B66,'3.2 Prices and Deflators'!$B$3:$BJ$196,58,FALSE))</f>
        <v>4.1655525977348571</v>
      </c>
      <c r="I66" s="480">
        <f>G66*(VLOOKUP(B66,'3.2 Prices and Deflators'!$B$3:$BJ$196,58,FALSE))</f>
        <v>4.1546389544580826</v>
      </c>
    </row>
    <row r="67" spans="1:10" x14ac:dyDescent="0.25">
      <c r="A67" s="10" t="s">
        <v>449</v>
      </c>
      <c r="B67" s="10" t="s">
        <v>685</v>
      </c>
      <c r="C67" s="108">
        <f>VLOOKUP(B67,[8]Data!$B$5:$AD$270,29,FALSE)</f>
        <v>0.76</v>
      </c>
      <c r="D67" s="108">
        <f>VLOOKUP(B67,[9]Data!$B$5:$BI$270,60,FALSE)</f>
        <v>0.74</v>
      </c>
      <c r="E67" s="277">
        <f>VLOOKUP(B67,'3.2 Prices and Deflators'!$BI$3:$BL$196,3,FALSE)</f>
        <v>1.2222105792430473</v>
      </c>
      <c r="F67" s="480">
        <f t="shared" si="0"/>
        <v>0.89319587628865971</v>
      </c>
      <c r="G67" s="480">
        <f t="shared" si="1"/>
        <v>0.96560975609756117</v>
      </c>
      <c r="H67" s="480">
        <f>F67*(VLOOKUP(B67,'3.2 Prices and Deflators'!$B$3:$BJ$196,58,FALSE))</f>
        <v>2.9703718997197335</v>
      </c>
      <c r="I67" s="480">
        <f>G67*(VLOOKUP(B67,'3.2 Prices and Deflators'!$B$3:$BJ$196,58,FALSE))</f>
        <v>3.2111882306546615</v>
      </c>
    </row>
    <row r="68" spans="1:10" x14ac:dyDescent="0.25">
      <c r="A68" s="10" t="s">
        <v>450</v>
      </c>
      <c r="B68" s="10" t="s">
        <v>686</v>
      </c>
      <c r="C68" s="108">
        <f>VLOOKUP(B68,[8]Data!$B$5:$AD$270,29,FALSE)</f>
        <v>1.39</v>
      </c>
      <c r="D68" s="108">
        <f>VLOOKUP(B68,[9]Data!$B$5:$BI$270,60,FALSE)</f>
        <v>1.2</v>
      </c>
      <c r="E68" s="277">
        <f>VLOOKUP(B68,'3.2 Prices and Deflators'!$BI$3:$BL$196,3,FALSE)</f>
        <v>1.0703787684433632</v>
      </c>
      <c r="F68" s="480">
        <f t="shared" ref="F68:F127" si="2">C68*(1+$M$5)</f>
        <v>1.6336082474226801</v>
      </c>
      <c r="G68" s="480">
        <f t="shared" ref="G68:G127" si="3">D68*(1+$N$5)</f>
        <v>1.5658536585365856</v>
      </c>
      <c r="H68" s="480">
        <f>F68*(VLOOKUP(B68,'3.2 Prices and Deflators'!$B$3:$BJ$196,58,FALSE))</f>
        <v>1.9428397370579362</v>
      </c>
      <c r="I68" s="480">
        <f>G68*(VLOOKUP(B68,'3.2 Prices and Deflators'!$B$3:$BJ$196,58,FALSE))</f>
        <v>1.8622596421278275</v>
      </c>
    </row>
    <row r="69" spans="1:10" x14ac:dyDescent="0.25">
      <c r="A69" s="10" t="s">
        <v>451</v>
      </c>
      <c r="B69" s="10" t="s">
        <v>687</v>
      </c>
      <c r="C69" s="108">
        <f>VLOOKUP(B69,[8]Data!$B$5:$AD$270,29,FALSE)</f>
        <v>0.92</v>
      </c>
      <c r="D69" s="108">
        <f>VLOOKUP(B69,[9]Data!$B$5:$BI$270,60,FALSE)</f>
        <v>0.85</v>
      </c>
      <c r="E69" s="277">
        <f>VLOOKUP(B69,'3.2 Prices and Deflators'!$BI$3:$BL$196,3,FALSE)</f>
        <v>1.5365961085421787</v>
      </c>
      <c r="F69" s="480">
        <f t="shared" si="2"/>
        <v>1.0812371134020617</v>
      </c>
      <c r="G69" s="480">
        <f t="shared" si="3"/>
        <v>1.1091463414634148</v>
      </c>
      <c r="H69" s="480">
        <f>F69*(VLOOKUP(B69,'3.2 Prices and Deflators'!$B$3:$BJ$196,58,FALSE))</f>
        <v>2.7790051872588153</v>
      </c>
      <c r="I69" s="480">
        <f>G69*(VLOOKUP(B69,'3.2 Prices and Deflators'!$B$3:$BJ$196,58,FALSE))</f>
        <v>2.8507377319463085</v>
      </c>
    </row>
    <row r="70" spans="1:10" x14ac:dyDescent="0.25">
      <c r="A70" s="10" t="s">
        <v>452</v>
      </c>
      <c r="B70" s="10" t="s">
        <v>688</v>
      </c>
      <c r="C70" s="108">
        <f>VLOOKUP(B70,[8]Data!$B$5:$AD$270,29,FALSE)</f>
        <v>1.54</v>
      </c>
      <c r="D70" s="108">
        <f>VLOOKUP(B70,[9]Data!$B$5:$BI$270,60,FALSE)</f>
        <v>1.22</v>
      </c>
      <c r="E70" s="277">
        <f>VLOOKUP(B70,'3.2 Prices and Deflators'!$BI$3:$BL$196,3,FALSE)</f>
        <v>0.99787765908356818</v>
      </c>
      <c r="F70" s="480">
        <f t="shared" si="2"/>
        <v>1.8098969072164945</v>
      </c>
      <c r="G70" s="480">
        <f t="shared" si="3"/>
        <v>1.5919512195121954</v>
      </c>
      <c r="H70" s="480">
        <f>F70*(VLOOKUP(B70,'3.2 Prices and Deflators'!$B$3:$BJ$196,58,FALSE))</f>
        <v>2.8714535603115974</v>
      </c>
      <c r="I70" s="480">
        <f>G70*(VLOOKUP(B70,'3.2 Prices and Deflators'!$B$3:$BJ$196,58,FALSE))</f>
        <v>2.5256764508984753</v>
      </c>
    </row>
    <row r="71" spans="1:10" x14ac:dyDescent="0.25">
      <c r="A71" s="10" t="s">
        <v>453</v>
      </c>
      <c r="B71" s="10" t="s">
        <v>689</v>
      </c>
      <c r="C71" s="108">
        <f>VLOOKUP(B71,[8]Data!$B$5:$AD$270,29,FALSE)</f>
        <v>1.1200000000000001</v>
      </c>
      <c r="D71" s="108">
        <f>VLOOKUP(B71,[9]Data!$B$5:$BI$270,60,FALSE)</f>
        <v>1.04</v>
      </c>
      <c r="E71" s="277">
        <f>VLOOKUP(B71,'3.2 Prices and Deflators'!$BI$3:$BL$196,3,FALSE)</f>
        <v>1.0685181118851435</v>
      </c>
      <c r="F71" s="480">
        <f t="shared" si="2"/>
        <v>1.3162886597938144</v>
      </c>
      <c r="G71" s="480">
        <f t="shared" si="3"/>
        <v>1.3570731707317076</v>
      </c>
      <c r="H71" s="480">
        <f>F71*(VLOOKUP(B71,'3.2 Prices and Deflators'!$B$3:$BJ$196,58,FALSE))</f>
        <v>2.1373057991735593</v>
      </c>
      <c r="I71" s="480">
        <f>G71*(VLOOKUP(B71,'3.2 Prices and Deflators'!$B$3:$BJ$196,58,FALSE))</f>
        <v>2.2035290938099128</v>
      </c>
    </row>
    <row r="72" spans="1:10" x14ac:dyDescent="0.25">
      <c r="A72" s="10" t="s">
        <v>454</v>
      </c>
      <c r="B72" s="10" t="s">
        <v>690</v>
      </c>
      <c r="C72" s="108">
        <f>VLOOKUP(B72,[8]Data!$B$5:$AD$270,29,FALSE)</f>
        <v>0.79</v>
      </c>
      <c r="D72" s="108">
        <f>VLOOKUP(B72,[9]Data!$B$5:$BI$270,60,FALSE)</f>
        <v>0.65</v>
      </c>
      <c r="E72" s="277">
        <f>VLOOKUP(B72,'3.2 Prices and Deflators'!$BI$3:$BL$196,3,FALSE)</f>
        <v>1.0963767850450084</v>
      </c>
      <c r="F72" s="480">
        <f t="shared" si="2"/>
        <v>0.92845360824742262</v>
      </c>
      <c r="G72" s="480">
        <f t="shared" si="3"/>
        <v>0.84817073170731727</v>
      </c>
      <c r="H72" s="480">
        <f>F72*(VLOOKUP(B72,'3.2 Prices and Deflators'!$B$3:$BJ$196,58,FALSE))</f>
        <v>1.8052636441668184</v>
      </c>
      <c r="I72" s="480">
        <f>G72*(VLOOKUP(B72,'3.2 Prices and Deflators'!$B$3:$BJ$196,58,FALSE))</f>
        <v>1.6491634825867876</v>
      </c>
    </row>
    <row r="73" spans="1:10" x14ac:dyDescent="0.25">
      <c r="A73" s="10" t="s">
        <v>455</v>
      </c>
      <c r="B73" s="10" t="s">
        <v>691</v>
      </c>
      <c r="C73" s="108">
        <f>VLOOKUP(B73,[8]Data!$B$5:$AD$270,29,FALSE)</f>
        <v>0.9</v>
      </c>
      <c r="D73" s="108">
        <f>VLOOKUP(B73,[9]Data!$B$5:$BI$270,60,FALSE)</f>
        <v>0.9</v>
      </c>
      <c r="E73" s="277">
        <f>VLOOKUP(B73,'3.2 Prices and Deflators'!$BI$3:$BL$196,3,FALSE)</f>
        <v>1.3726616564720575</v>
      </c>
      <c r="F73" s="480">
        <f t="shared" si="2"/>
        <v>1.0577319587628864</v>
      </c>
      <c r="G73" s="480">
        <f t="shared" si="3"/>
        <v>1.1743902439024394</v>
      </c>
      <c r="H73" s="480">
        <f>F73*(VLOOKUP(B73,'3.2 Prices and Deflators'!$B$3:$BJ$196,58,FALSE))</f>
        <v>2.6745534055836764</v>
      </c>
      <c r="I73" s="480">
        <f>G73*(VLOOKUP(B73,'3.2 Prices and Deflators'!$B$3:$BJ$196,58,FALSE))</f>
        <v>2.9695324985615095</v>
      </c>
    </row>
    <row r="74" spans="1:10" x14ac:dyDescent="0.25">
      <c r="A74" s="10" t="s">
        <v>456</v>
      </c>
      <c r="B74" s="10" t="s">
        <v>692</v>
      </c>
      <c r="C74" s="483">
        <f>VLOOKUP(B74,[8]Data!$B$5:$AD$270,29,FALSE)</f>
        <v>0</v>
      </c>
      <c r="D74" s="483">
        <f>VLOOKUP(B74,[9]Data!$B$5:$BI$270,60,FALSE)</f>
        <v>0</v>
      </c>
      <c r="E74" s="484">
        <f>VLOOKUP(B74,'3.2 Prices and Deflators'!$BI$3:$BL$196,3,FALSE)</f>
        <v>1.1425461601001992</v>
      </c>
      <c r="F74" s="485">
        <f t="shared" si="2"/>
        <v>0</v>
      </c>
      <c r="G74" s="485">
        <f t="shared" si="3"/>
        <v>0</v>
      </c>
      <c r="H74" s="485">
        <f>H73</f>
        <v>2.6745534055836764</v>
      </c>
      <c r="I74" s="485">
        <f>I73</f>
        <v>2.9695324985615095</v>
      </c>
      <c r="J74" s="283" t="s">
        <v>1445</v>
      </c>
    </row>
    <row r="75" spans="1:10" x14ac:dyDescent="0.25">
      <c r="A75" s="10" t="s">
        <v>457</v>
      </c>
      <c r="B75" s="10" t="s">
        <v>693</v>
      </c>
      <c r="C75" s="108">
        <f>VLOOKUP(B75,[8]Data!$B$5:$AD$270,29,FALSE)</f>
        <v>0.9</v>
      </c>
      <c r="D75" s="108">
        <f>VLOOKUP(B75,[9]Data!$B$5:$BI$270,60,FALSE)</f>
        <v>0.78</v>
      </c>
      <c r="E75" s="277">
        <f>VLOOKUP(B75,'3.2 Prices and Deflators'!$BI$3:$BL$196,3,FALSE)</f>
        <v>1.0301373198743342</v>
      </c>
      <c r="F75" s="480">
        <f t="shared" si="2"/>
        <v>1.0577319587628864</v>
      </c>
      <c r="G75" s="480">
        <f t="shared" si="3"/>
        <v>1.0178048780487807</v>
      </c>
      <c r="H75" s="480">
        <f>F75*(VLOOKUP(B75,'3.2 Prices and Deflators'!$B$3:$BJ$196,58,FALSE))</f>
        <v>2.1821017283837985</v>
      </c>
      <c r="I75" s="480">
        <f>G75*(VLOOKUP(B75,'3.2 Prices and Deflators'!$B$3:$BJ$196,58,FALSE))</f>
        <v>2.0997321345431526</v>
      </c>
    </row>
    <row r="76" spans="1:10" x14ac:dyDescent="0.25">
      <c r="A76" s="10" t="s">
        <v>458</v>
      </c>
      <c r="B76" s="10" t="s">
        <v>694</v>
      </c>
      <c r="C76" s="108">
        <f>VLOOKUP(B76,[8]Data!$B$5:$AD$270,29,FALSE)</f>
        <v>0.81</v>
      </c>
      <c r="D76" s="108">
        <f>VLOOKUP(B76,[9]Data!$B$5:$BI$270,60,FALSE)</f>
        <v>0.62</v>
      </c>
      <c r="E76" s="277">
        <f>VLOOKUP(B76,'3.2 Prices and Deflators'!$BI$3:$BL$196,3,FALSE)</f>
        <v>1.6556388547723655</v>
      </c>
      <c r="F76" s="480">
        <f t="shared" si="2"/>
        <v>0.95195876288659786</v>
      </c>
      <c r="G76" s="480">
        <f t="shared" si="3"/>
        <v>0.8090243902439026</v>
      </c>
      <c r="H76" s="480">
        <f>F76*(VLOOKUP(B76,'3.2 Prices and Deflators'!$B$3:$BJ$196,58,FALSE))</f>
        <v>2.452075148431943</v>
      </c>
      <c r="I76" s="480">
        <f>G76*(VLOOKUP(B76,'3.2 Prices and Deflators'!$B$3:$BJ$196,58,FALSE))</f>
        <v>2.0839018234119648</v>
      </c>
    </row>
    <row r="77" spans="1:10" x14ac:dyDescent="0.25">
      <c r="A77" s="10" t="s">
        <v>459</v>
      </c>
      <c r="B77" s="10" t="s">
        <v>695</v>
      </c>
      <c r="C77" s="108">
        <f>VLOOKUP(B77,[8]Data!$B$5:$AD$270,29,FALSE)</f>
        <v>0.98</v>
      </c>
      <c r="D77" s="108">
        <f>VLOOKUP(B77,[9]Data!$B$5:$BI$270,60,FALSE)</f>
        <v>0.8</v>
      </c>
      <c r="E77" s="277">
        <f>VLOOKUP(B77,'3.2 Prices and Deflators'!$BI$3:$BL$196,3,FALSE)</f>
        <v>1.1502547231450182</v>
      </c>
      <c r="F77" s="480">
        <f t="shared" si="2"/>
        <v>1.1517525773195874</v>
      </c>
      <c r="G77" s="480">
        <f t="shared" si="3"/>
        <v>1.0439024390243905</v>
      </c>
      <c r="H77" s="480">
        <f>F77*(VLOOKUP(B77,'3.2 Prices and Deflators'!$B$3:$BJ$196,58,FALSE))</f>
        <v>2.6748694549811711</v>
      </c>
      <c r="I77" s="480">
        <f>G77*(VLOOKUP(B77,'3.2 Prices and Deflators'!$B$3:$BJ$196,58,FALSE))</f>
        <v>2.4243946166155448</v>
      </c>
    </row>
    <row r="78" spans="1:10" x14ac:dyDescent="0.25">
      <c r="A78" s="10" t="s">
        <v>460</v>
      </c>
      <c r="B78" s="10" t="s">
        <v>696</v>
      </c>
      <c r="C78" s="108">
        <f>VLOOKUP(B78,[8]Data!$B$5:$AD$270,29,FALSE)</f>
        <v>1.18</v>
      </c>
      <c r="D78" s="108">
        <f>VLOOKUP(B78,[9]Data!$B$5:$BI$270,60,FALSE)</f>
        <v>1.2</v>
      </c>
      <c r="E78" s="277">
        <f>VLOOKUP(B78,'3.2 Prices and Deflators'!$BI$3:$BL$196,3,FALSE)</f>
        <v>1.1577827689789231</v>
      </c>
      <c r="F78" s="480">
        <f t="shared" si="2"/>
        <v>1.38680412371134</v>
      </c>
      <c r="G78" s="480">
        <f t="shared" si="3"/>
        <v>1.5658536585365856</v>
      </c>
      <c r="H78" s="480">
        <f>F78*(VLOOKUP(B78,'3.2 Prices and Deflators'!$B$3:$BJ$196,58,FALSE))</f>
        <v>2.7772230134777507</v>
      </c>
      <c r="I78" s="480">
        <f>G78*(VLOOKUP(B78,'3.2 Prices and Deflators'!$B$3:$BJ$196,58,FALSE))</f>
        <v>3.1357887836302067</v>
      </c>
    </row>
    <row r="79" spans="1:10" x14ac:dyDescent="0.25">
      <c r="A79" s="10" t="s">
        <v>461</v>
      </c>
      <c r="B79" s="10" t="s">
        <v>697</v>
      </c>
      <c r="C79" s="108">
        <f>VLOOKUP(B79,[8]Data!$B$5:$AD$270,29,FALSE)</f>
        <v>1.69</v>
      </c>
      <c r="D79" s="108">
        <f>VLOOKUP(B79,[9]Data!$B$5:$BI$270,60,FALSE)</f>
        <v>1.63</v>
      </c>
      <c r="E79" s="277">
        <f>VLOOKUP(B79,'3.2 Prices and Deflators'!$BI$3:$BL$196,3,FALSE)</f>
        <v>1.1082022903401725</v>
      </c>
      <c r="F79" s="480">
        <f t="shared" si="2"/>
        <v>1.986185567010309</v>
      </c>
      <c r="G79" s="480">
        <f t="shared" si="3"/>
        <v>2.1269512195121956</v>
      </c>
      <c r="H79" s="480">
        <f>F79*(VLOOKUP(B79,'3.2 Prices and Deflators'!$B$3:$BJ$196,58,FALSE))</f>
        <v>1.6793225047182072</v>
      </c>
      <c r="I79" s="480">
        <f>G79*(VLOOKUP(B79,'3.2 Prices and Deflators'!$B$3:$BJ$196,58,FALSE))</f>
        <v>1.7983400487302639</v>
      </c>
    </row>
    <row r="80" spans="1:10" x14ac:dyDescent="0.25">
      <c r="A80" s="10" t="s">
        <v>462</v>
      </c>
      <c r="B80" s="10" t="s">
        <v>698</v>
      </c>
      <c r="C80" s="108">
        <f>VLOOKUP(B80,[8]Data!$B$5:$AD$270,29,FALSE)</f>
        <v>0.97</v>
      </c>
      <c r="D80" s="108">
        <f>VLOOKUP(B80,[9]Data!$B$5:$BI$270,60,FALSE)</f>
        <v>0.81</v>
      </c>
      <c r="E80" s="277">
        <f>VLOOKUP(B80,'3.2 Prices and Deflators'!$BI$3:$BL$196,3,FALSE)</f>
        <v>1.1531780525954054</v>
      </c>
      <c r="F80" s="480">
        <f t="shared" si="2"/>
        <v>1.1399999999999999</v>
      </c>
      <c r="G80" s="480">
        <f t="shared" si="3"/>
        <v>1.0569512195121955</v>
      </c>
      <c r="H80" s="480">
        <f>F80*(VLOOKUP(B80,'3.2 Prices and Deflators'!$B$3:$BJ$196,58,FALSE))</f>
        <v>3.7719500834031092</v>
      </c>
      <c r="I80" s="480">
        <f>G80*(VLOOKUP(B80,'3.2 Prices and Deflators'!$B$3:$BJ$196,58,FALSE))</f>
        <v>3.4971642461333721</v>
      </c>
    </row>
    <row r="81" spans="1:9" x14ac:dyDescent="0.25">
      <c r="A81" s="10" t="s">
        <v>463</v>
      </c>
      <c r="B81" s="10" t="s">
        <v>699</v>
      </c>
      <c r="C81" s="108">
        <f>VLOOKUP(B81,[8]Data!$B$5:$AD$270,29,FALSE)</f>
        <v>0.63</v>
      </c>
      <c r="D81" s="108">
        <f>VLOOKUP(B81,[9]Data!$B$5:$BI$270,60,FALSE)</f>
        <v>0.61</v>
      </c>
      <c r="E81" s="277">
        <f>VLOOKUP(B81,'3.2 Prices and Deflators'!$BI$3:$BL$196,3,FALSE)</f>
        <v>1.1268897028166804</v>
      </c>
      <c r="F81" s="480">
        <f t="shared" si="2"/>
        <v>0.74041237113402047</v>
      </c>
      <c r="G81" s="480">
        <f t="shared" si="3"/>
        <v>0.79597560975609771</v>
      </c>
      <c r="H81" s="480">
        <f>F81*(VLOOKUP(B81,'3.2 Prices and Deflators'!$B$3:$BJ$196,58,FALSE))</f>
        <v>2.204388162541683</v>
      </c>
      <c r="I81" s="480">
        <f>G81*(VLOOKUP(B81,'3.2 Prices and Deflators'!$B$3:$BJ$196,58,FALSE))</f>
        <v>2.3698134718235768</v>
      </c>
    </row>
    <row r="82" spans="1:9" x14ac:dyDescent="0.25">
      <c r="A82" s="10" t="s">
        <v>464</v>
      </c>
      <c r="B82" s="10" t="s">
        <v>700</v>
      </c>
      <c r="C82" s="108">
        <f>VLOOKUP(B82,[8]Data!$B$5:$AD$270,29,FALSE)</f>
        <v>0.39900000000000002</v>
      </c>
      <c r="D82" s="108">
        <f>VLOOKUP(B82,[9]Data!$B$5:$BI$270,60,FALSE)</f>
        <v>0.216</v>
      </c>
      <c r="E82" s="277">
        <f>VLOOKUP(B82,'3.2 Prices and Deflators'!$BI$3:$BL$196,3,FALSE)</f>
        <v>2.0752168542974436</v>
      </c>
      <c r="F82" s="480">
        <f t="shared" si="2"/>
        <v>0.46892783505154634</v>
      </c>
      <c r="G82" s="480">
        <f t="shared" si="3"/>
        <v>0.28185365853658539</v>
      </c>
      <c r="H82" s="480">
        <f>F82*(VLOOKUP(B82,'3.2 Prices and Deflators'!$B$3:$BJ$196,58,FALSE))</f>
        <v>0.86377721785750372</v>
      </c>
      <c r="I82" s="480">
        <f>G82*(VLOOKUP(B82,'3.2 Prices and Deflators'!$B$3:$BJ$196,58,FALSE))</f>
        <v>0.51918173931161216</v>
      </c>
    </row>
    <row r="83" spans="1:9" x14ac:dyDescent="0.25">
      <c r="A83" s="10" t="s">
        <v>465</v>
      </c>
      <c r="B83" s="10" t="s">
        <v>701</v>
      </c>
      <c r="C83" s="108">
        <f>VLOOKUP(B83,[8]Data!$B$5:$AD$270,29,FALSE)</f>
        <v>0.61</v>
      </c>
      <c r="D83" s="108">
        <f>VLOOKUP(B83,[9]Data!$B$5:$BI$270,60,FALSE)</f>
        <v>0.7</v>
      </c>
      <c r="E83" s="277">
        <f>VLOOKUP(B83,'3.2 Prices and Deflators'!$BI$3:$BL$196,3,FALSE)</f>
        <v>1.1749018059095233</v>
      </c>
      <c r="F83" s="480">
        <f t="shared" si="2"/>
        <v>0.71690721649484523</v>
      </c>
      <c r="G83" s="480">
        <f t="shared" si="3"/>
        <v>0.91341463414634161</v>
      </c>
      <c r="H83" s="480">
        <f>F83*(VLOOKUP(B83,'3.2 Prices and Deflators'!$B$3:$BJ$196,58,FALSE))</f>
        <v>1.3663015468284236</v>
      </c>
      <c r="I83" s="480">
        <f>G83*(VLOOKUP(B83,'3.2 Prices and Deflators'!$B$3:$BJ$196,58,FALSE))</f>
        <v>1.7408108034281988</v>
      </c>
    </row>
    <row r="84" spans="1:9" x14ac:dyDescent="0.25">
      <c r="A84" s="10" t="s">
        <v>466</v>
      </c>
      <c r="B84" s="10" t="s">
        <v>702</v>
      </c>
      <c r="C84" s="108">
        <f>VLOOKUP(B84,[8]Data!$B$5:$AD$270,29,FALSE)</f>
        <v>1.37</v>
      </c>
      <c r="D84" s="108">
        <f>VLOOKUP(B84,[9]Data!$B$5:$BI$270,60,FALSE)</f>
        <v>1.29</v>
      </c>
      <c r="E84" s="277">
        <f>VLOOKUP(B84,'3.2 Prices and Deflators'!$BI$3:$BL$196,3,FALSE)</f>
        <v>1.0668569031139457</v>
      </c>
      <c r="F84" s="480">
        <f t="shared" si="2"/>
        <v>1.6101030927835049</v>
      </c>
      <c r="G84" s="480">
        <f t="shared" si="3"/>
        <v>1.6832926829268298</v>
      </c>
      <c r="H84" s="480">
        <f>F84*(VLOOKUP(B84,'3.2 Prices and Deflators'!$B$3:$BJ$196,58,FALSE))</f>
        <v>1.7393517100165654</v>
      </c>
      <c r="I84" s="480">
        <f>G84*(VLOOKUP(B84,'3.2 Prices and Deflators'!$B$3:$BJ$196,58,FALSE))</f>
        <v>1.8184164850249325</v>
      </c>
    </row>
    <row r="85" spans="1:9" x14ac:dyDescent="0.25">
      <c r="A85" s="10" t="s">
        <v>467</v>
      </c>
      <c r="B85" s="10" t="s">
        <v>703</v>
      </c>
      <c r="C85" s="108">
        <f>VLOOKUP(B85,[8]Data!$B$5:$AD$270,29,FALSE)</f>
        <v>1.57</v>
      </c>
      <c r="D85" s="108">
        <f>VLOOKUP(B85,[9]Data!$B$5:$BI$270,60,FALSE)</f>
        <v>0</v>
      </c>
      <c r="E85" s="277">
        <f>VLOOKUP(B85,'3.2 Prices and Deflators'!$BI$3:$BL$196,3,FALSE)</f>
        <v>1.0336315329224768</v>
      </c>
      <c r="F85" s="480">
        <f t="shared" si="2"/>
        <v>1.8451546391752576</v>
      </c>
      <c r="G85" s="480">
        <f t="shared" si="3"/>
        <v>0</v>
      </c>
      <c r="H85" s="480">
        <f>F85*(VLOOKUP(B85,'3.2 Prices and Deflators'!$B$3:$BJ$196,58,FALSE))</f>
        <v>1.6794431624780572</v>
      </c>
      <c r="I85" s="480">
        <f>G85*(VLOOKUP(B85,'3.2 Prices and Deflators'!$B$3:$BJ$196,58,FALSE))</f>
        <v>0</v>
      </c>
    </row>
    <row r="86" spans="1:9" x14ac:dyDescent="0.25">
      <c r="A86" s="10" t="s">
        <v>468</v>
      </c>
      <c r="B86" s="10" t="s">
        <v>704</v>
      </c>
      <c r="C86" s="108">
        <f>VLOOKUP(B86,[8]Data!$B$5:$AD$270,29,FALSE)</f>
        <v>1.61</v>
      </c>
      <c r="D86" s="108">
        <f>VLOOKUP(B86,[9]Data!$B$5:$BI$270,60,FALSE)</f>
        <v>1.44</v>
      </c>
      <c r="E86" s="277">
        <f>VLOOKUP(B86,'3.2 Prices and Deflators'!$BI$3:$BL$196,3,FALSE)</f>
        <v>1.038991614830971</v>
      </c>
      <c r="F86" s="480">
        <f t="shared" si="2"/>
        <v>1.8921649484536081</v>
      </c>
      <c r="G86" s="480">
        <f t="shared" si="3"/>
        <v>1.8790243902439028</v>
      </c>
      <c r="H86" s="480">
        <f>F86*(VLOOKUP(B86,'3.2 Prices and Deflators'!$B$3:$BJ$196,58,FALSE))</f>
        <v>2.4935648594345898</v>
      </c>
      <c r="I86" s="480">
        <f>G86*(VLOOKUP(B86,'3.2 Prices and Deflators'!$B$3:$BJ$196,58,FALSE))</f>
        <v>2.4762477464567518</v>
      </c>
    </row>
    <row r="87" spans="1:9" x14ac:dyDescent="0.25">
      <c r="A87" s="10" t="s">
        <v>469</v>
      </c>
      <c r="B87" s="10" t="s">
        <v>705</v>
      </c>
      <c r="C87" s="108">
        <f>VLOOKUP(B87,[8]Data!$B$5:$AD$270,29,FALSE)</f>
        <v>1.1100000000000001</v>
      </c>
      <c r="D87" s="108">
        <f>VLOOKUP(B87,[9]Data!$B$5:$BI$270,60,FALSE)</f>
        <v>0</v>
      </c>
      <c r="E87" s="277">
        <f>VLOOKUP(B87,'3.2 Prices and Deflators'!$BI$3:$BL$196,3,FALSE)</f>
        <v>1.2081418937291755</v>
      </c>
      <c r="F87" s="480">
        <f t="shared" si="2"/>
        <v>1.3045360824742267</v>
      </c>
      <c r="G87" s="480">
        <f t="shared" si="3"/>
        <v>0</v>
      </c>
      <c r="H87" s="480">
        <f>F87*(VLOOKUP(B87,'3.2 Prices and Deflators'!$B$3:$BJ$196,58,FALSE))</f>
        <v>2.4758073824885525</v>
      </c>
      <c r="I87" s="480">
        <f>G87*(VLOOKUP(B87,'3.2 Prices and Deflators'!$B$3:$BJ$196,58,FALSE))</f>
        <v>0</v>
      </c>
    </row>
    <row r="88" spans="1:9" x14ac:dyDescent="0.25">
      <c r="A88" s="10" t="s">
        <v>470</v>
      </c>
      <c r="B88" s="10" t="s">
        <v>706</v>
      </c>
      <c r="C88" s="108">
        <f>VLOOKUP(B88,[8]Data!$B$5:$AD$270,29,FALSE)</f>
        <v>1.06</v>
      </c>
      <c r="D88" s="108">
        <f>VLOOKUP(B88,[9]Data!$B$5:$BI$270,60,FALSE)</f>
        <v>0.88</v>
      </c>
      <c r="E88" s="277">
        <f>VLOOKUP(B88,'3.2 Prices and Deflators'!$BI$3:$BL$196,3,FALSE)</f>
        <v>1.0099302332544822</v>
      </c>
      <c r="F88" s="480">
        <f t="shared" si="2"/>
        <v>1.2457731958762885</v>
      </c>
      <c r="G88" s="480">
        <f t="shared" si="3"/>
        <v>1.1482926829268296</v>
      </c>
      <c r="H88" s="480">
        <f>F88*(VLOOKUP(B88,'3.2 Prices and Deflators'!$B$3:$BJ$196,58,FALSE))</f>
        <v>1.301954276411569</v>
      </c>
      <c r="I88" s="480">
        <f>G88*(VLOOKUP(B88,'3.2 Prices and Deflators'!$B$3:$BJ$196,58,FALSE))</f>
        <v>1.2000776498141665</v>
      </c>
    </row>
    <row r="89" spans="1:9" x14ac:dyDescent="0.25">
      <c r="A89" s="10" t="s">
        <v>471</v>
      </c>
      <c r="B89" s="10" t="s">
        <v>707</v>
      </c>
      <c r="C89" s="108">
        <f>VLOOKUP(B89,[8]Data!$B$5:$AD$270,29,FALSE)</f>
        <v>1.1000000000000001</v>
      </c>
      <c r="D89" s="108">
        <f>VLOOKUP(B89,[9]Data!$B$5:$BI$270,60,FALSE)</f>
        <v>0.64</v>
      </c>
      <c r="E89" s="277">
        <f>VLOOKUP(B89,'3.2 Prices and Deflators'!$BI$3:$BL$196,3,FALSE)</f>
        <v>1.065787837928144</v>
      </c>
      <c r="F89" s="480">
        <f t="shared" si="2"/>
        <v>1.292783505154639</v>
      </c>
      <c r="G89" s="480">
        <f t="shared" si="3"/>
        <v>0.83512195121951238</v>
      </c>
      <c r="H89" s="480">
        <f>F89*(VLOOKUP(B89,'3.2 Prices and Deflators'!$B$3:$BJ$196,58,FALSE))</f>
        <v>3.0804161407232575</v>
      </c>
      <c r="I89" s="480">
        <f>G89*(VLOOKUP(B89,'3.2 Prices and Deflators'!$B$3:$BJ$196,58,FALSE))</f>
        <v>1.9899102423194741</v>
      </c>
    </row>
    <row r="90" spans="1:9" x14ac:dyDescent="0.25">
      <c r="A90" s="10" t="s">
        <v>472</v>
      </c>
      <c r="B90" s="10" t="s">
        <v>708</v>
      </c>
      <c r="C90" s="108">
        <f>VLOOKUP(B90,[8]Data!$B$5:$AD$270,29,FALSE)</f>
        <v>0.42</v>
      </c>
      <c r="D90" s="108">
        <f>VLOOKUP(B90,[9]Data!$B$5:$BI$270,60,FALSE)</f>
        <v>0.4</v>
      </c>
      <c r="E90" s="277">
        <f>VLOOKUP(B90,'3.2 Prices and Deflators'!$BI$3:$BL$196,3,FALSE)</f>
        <v>1.4854735755251303</v>
      </c>
      <c r="F90" s="480">
        <f t="shared" si="2"/>
        <v>0.49360824742268034</v>
      </c>
      <c r="G90" s="480">
        <f t="shared" si="3"/>
        <v>0.52195121951219525</v>
      </c>
      <c r="H90" s="480">
        <f>F90*(VLOOKUP(B90,'3.2 Prices and Deflators'!$B$3:$BJ$196,58,FALSE))</f>
        <v>1.3816480025758469</v>
      </c>
      <c r="I90" s="480">
        <f>G90*(VLOOKUP(B90,'3.2 Prices and Deflators'!$B$3:$BJ$196,58,FALSE))</f>
        <v>1.4609821931591906</v>
      </c>
    </row>
    <row r="91" spans="1:9" x14ac:dyDescent="0.25">
      <c r="A91" s="10" t="s">
        <v>473</v>
      </c>
      <c r="B91" s="10" t="s">
        <v>709</v>
      </c>
      <c r="C91" s="108">
        <f>VLOOKUP(B91,[8]Data!$B$5:$AD$270,29,FALSE)</f>
        <v>0.95</v>
      </c>
      <c r="D91" s="108">
        <f>VLOOKUP(B91,[9]Data!$B$5:$BI$270,60,FALSE)</f>
        <v>0.82</v>
      </c>
      <c r="E91" s="277">
        <f>VLOOKUP(B91,'3.2 Prices and Deflators'!$BI$3:$BL$196,3,FALSE)</f>
        <v>1.2417134382733535</v>
      </c>
      <c r="F91" s="480">
        <f t="shared" si="2"/>
        <v>1.1164948453608246</v>
      </c>
      <c r="G91" s="480">
        <f t="shared" si="3"/>
        <v>1.07</v>
      </c>
      <c r="H91" s="480">
        <f>F91*(VLOOKUP(B91,'3.2 Prices and Deflators'!$B$3:$BJ$196,58,FALSE))</f>
        <v>2.7092327731259283</v>
      </c>
      <c r="I91" s="480">
        <f>G91*(VLOOKUP(B91,'3.2 Prices and Deflators'!$B$3:$BJ$196,58,FALSE))</f>
        <v>2.5964106142450616</v>
      </c>
    </row>
    <row r="92" spans="1:9" x14ac:dyDescent="0.25">
      <c r="A92" s="10" t="s">
        <v>474</v>
      </c>
      <c r="B92" s="10" t="s">
        <v>710</v>
      </c>
      <c r="C92" s="108">
        <f>VLOOKUP(B92,[8]Data!$B$5:$AD$270,29,FALSE)</f>
        <v>0</v>
      </c>
      <c r="D92" s="108">
        <f>VLOOKUP(B92,[9]Data!$B$5:$BI$270,60,FALSE)</f>
        <v>0</v>
      </c>
      <c r="E92" s="277">
        <f>VLOOKUP(B92,'3.2 Prices and Deflators'!$BI$3:$BL$196,3,FALSE)</f>
        <v>1.0400098229757164</v>
      </c>
      <c r="F92" s="480">
        <f t="shared" si="2"/>
        <v>0</v>
      </c>
      <c r="G92" s="480">
        <f t="shared" si="3"/>
        <v>0</v>
      </c>
      <c r="H92" s="480">
        <f>F92*(VLOOKUP(B92,'3.2 Prices and Deflators'!$B$3:$BJ$196,58,FALSE))</f>
        <v>0</v>
      </c>
      <c r="I92" s="480">
        <f>G92*(VLOOKUP(B92,'3.2 Prices and Deflators'!$B$3:$BJ$196,58,FALSE))</f>
        <v>0</v>
      </c>
    </row>
    <row r="93" spans="1:9" x14ac:dyDescent="0.25">
      <c r="A93" s="10" t="s">
        <v>475</v>
      </c>
      <c r="B93" s="10" t="s">
        <v>711</v>
      </c>
      <c r="C93" s="108">
        <f>VLOOKUP(B93,[8]Data!$B$5:$AD$270,29,FALSE)</f>
        <v>0.35</v>
      </c>
      <c r="D93" s="108">
        <f>VLOOKUP(B93,[9]Data!$B$5:$BI$270,60,FALSE)</f>
        <v>0.31</v>
      </c>
      <c r="E93" s="277">
        <f>VLOOKUP(B93,'3.2 Prices and Deflators'!$BI$3:$BL$196,3,FALSE)</f>
        <v>1.2027974356937454</v>
      </c>
      <c r="F93" s="480">
        <f t="shared" si="2"/>
        <v>0.41134020618556694</v>
      </c>
      <c r="G93" s="480">
        <f t="shared" si="3"/>
        <v>0.4045121951219513</v>
      </c>
      <c r="H93" s="480">
        <f>F93*(VLOOKUP(B93,'3.2 Prices and Deflators'!$B$3:$BJ$196,58,FALSE))</f>
        <v>0.66026316792703599</v>
      </c>
      <c r="I93" s="480">
        <f>G93*(VLOOKUP(B93,'3.2 Prices and Deflators'!$B$3:$BJ$196,58,FALSE))</f>
        <v>0.64930317873145049</v>
      </c>
    </row>
    <row r="94" spans="1:9" x14ac:dyDescent="0.25">
      <c r="A94" s="10" t="s">
        <v>476</v>
      </c>
      <c r="B94" s="10" t="s">
        <v>712</v>
      </c>
      <c r="C94" s="108">
        <f>VLOOKUP(B94,[8]Data!$B$5:$AD$270,29,FALSE)</f>
        <v>0.56000000000000005</v>
      </c>
      <c r="D94" s="108">
        <f>VLOOKUP(B94,[9]Data!$B$5:$BI$270,60,FALSE)</f>
        <v>0.49</v>
      </c>
      <c r="E94" s="277">
        <f>VLOOKUP(B94,'3.2 Prices and Deflators'!$BI$3:$BL$196,3,FALSE)</f>
        <v>1.212547737140889</v>
      </c>
      <c r="F94" s="480">
        <f t="shared" si="2"/>
        <v>0.65814432989690719</v>
      </c>
      <c r="G94" s="480">
        <f t="shared" si="3"/>
        <v>0.63939024390243915</v>
      </c>
      <c r="H94" s="480">
        <f>F94*(VLOOKUP(B94,'3.2 Prices and Deflators'!$B$3:$BJ$196,58,FALSE))</f>
        <v>2.625209600277465</v>
      </c>
      <c r="I94" s="480">
        <f>G94*(VLOOKUP(B94,'3.2 Prices and Deflators'!$B$3:$BJ$196,58,FALSE))</f>
        <v>2.5504032024090542</v>
      </c>
    </row>
    <row r="95" spans="1:9" x14ac:dyDescent="0.25">
      <c r="A95" s="10" t="s">
        <v>477</v>
      </c>
      <c r="B95" s="10" t="s">
        <v>713</v>
      </c>
      <c r="C95" s="108">
        <f>VLOOKUP(B95,[8]Data!$B$5:$AD$270,29,FALSE)</f>
        <v>0.93</v>
      </c>
      <c r="D95" s="108">
        <f>VLOOKUP(B95,[9]Data!$B$5:$BI$270,60,FALSE)</f>
        <v>0.8</v>
      </c>
      <c r="E95" s="277">
        <f>VLOOKUP(B95,'3.2 Prices and Deflators'!$BI$3:$BL$196,3,FALSE)</f>
        <v>1.091304003936943</v>
      </c>
      <c r="F95" s="480">
        <f t="shared" si="2"/>
        <v>1.0929896907216494</v>
      </c>
      <c r="G95" s="480">
        <f t="shared" si="3"/>
        <v>1.0439024390243905</v>
      </c>
      <c r="H95" s="480">
        <f>F95*(VLOOKUP(B95,'3.2 Prices and Deflators'!$B$3:$BJ$196,58,FALSE))</f>
        <v>3.4547677928853471</v>
      </c>
      <c r="I95" s="480">
        <f>G95*(VLOOKUP(B95,'3.2 Prices and Deflators'!$B$3:$BJ$196,58,FALSE))</f>
        <v>3.2996107427827264</v>
      </c>
    </row>
    <row r="96" spans="1:9" x14ac:dyDescent="0.25">
      <c r="A96" s="10" t="s">
        <v>478</v>
      </c>
      <c r="B96" s="10" t="s">
        <v>714</v>
      </c>
      <c r="C96" s="108">
        <f>VLOOKUP(B96,[8]Data!$B$5:$AD$270,29,FALSE)</f>
        <v>1.1599999999999999</v>
      </c>
      <c r="D96" s="108">
        <f>VLOOKUP(B96,[9]Data!$B$5:$BI$270,60,FALSE)</f>
        <v>1.07</v>
      </c>
      <c r="E96" s="277">
        <f>VLOOKUP(B96,'3.2 Prices and Deflators'!$BI$3:$BL$196,3,FALSE)</f>
        <v>1.1065820302013429</v>
      </c>
      <c r="F96" s="480">
        <f t="shared" si="2"/>
        <v>1.3632989690721646</v>
      </c>
      <c r="G96" s="480">
        <f t="shared" si="3"/>
        <v>1.3962195121951224</v>
      </c>
      <c r="H96" s="480">
        <f>F96*(VLOOKUP(B96,'3.2 Prices and Deflators'!$B$3:$BJ$196,58,FALSE))</f>
        <v>0</v>
      </c>
      <c r="I96" s="480">
        <f>G96*(VLOOKUP(B96,'3.2 Prices and Deflators'!$B$3:$BJ$196,58,FALSE))</f>
        <v>0</v>
      </c>
    </row>
    <row r="97" spans="1:9" x14ac:dyDescent="0.25">
      <c r="A97" s="10" t="s">
        <v>479</v>
      </c>
      <c r="B97" s="10" t="s">
        <v>715</v>
      </c>
      <c r="C97" s="108">
        <f>VLOOKUP(B97,[8]Data!$B$5:$AD$270,29,FALSE)</f>
        <v>0.74</v>
      </c>
      <c r="D97" s="108">
        <f>VLOOKUP(B97,[9]Data!$B$5:$BI$270,60,FALSE)</f>
        <v>0.47</v>
      </c>
      <c r="E97" s="277">
        <f>VLOOKUP(B97,'3.2 Prices and Deflators'!$BI$3:$BL$196,3,FALSE)</f>
        <v>1.1449227274224032</v>
      </c>
      <c r="F97" s="480">
        <f t="shared" si="2"/>
        <v>0.86969072164948436</v>
      </c>
      <c r="G97" s="480">
        <f t="shared" si="3"/>
        <v>0.61329268292682937</v>
      </c>
      <c r="H97" s="480">
        <f>F97*(VLOOKUP(B97,'3.2 Prices and Deflators'!$B$3:$BJ$196,58,FALSE))</f>
        <v>1.6899210871932016</v>
      </c>
      <c r="I97" s="480">
        <f>G97*(VLOOKUP(B97,'3.2 Prices and Deflators'!$B$3:$BJ$196,58,FALSE))</f>
        <v>1.1917066742228104</v>
      </c>
    </row>
    <row r="98" spans="1:9" x14ac:dyDescent="0.25">
      <c r="A98" s="10" t="s">
        <v>480</v>
      </c>
      <c r="B98" s="10" t="s">
        <v>716</v>
      </c>
      <c r="C98" s="108">
        <f>VLOOKUP(B98,[8]Data!$B$5:$AD$270,29,FALSE)</f>
        <v>0.7</v>
      </c>
      <c r="D98" s="108">
        <f>VLOOKUP(B98,[9]Data!$B$5:$BI$270,60,FALSE)</f>
        <v>0.73</v>
      </c>
      <c r="E98" s="277">
        <f>VLOOKUP(B98,'3.2 Prices and Deflators'!$BI$3:$BL$196,3,FALSE)</f>
        <v>1.1501390585029854</v>
      </c>
      <c r="F98" s="480">
        <f t="shared" si="2"/>
        <v>0.82268041237113387</v>
      </c>
      <c r="G98" s="480">
        <f t="shared" si="3"/>
        <v>0.95256097560975628</v>
      </c>
      <c r="H98" s="480">
        <f>F98*(VLOOKUP(B98,'3.2 Prices and Deflators'!$B$3:$BJ$196,58,FALSE))</f>
        <v>1.9900315594193383</v>
      </c>
      <c r="I98" s="480">
        <f>G98*(VLOOKUP(B98,'3.2 Prices and Deflators'!$B$3:$BJ$196,58,FALSE))</f>
        <v>2.3042075333617156</v>
      </c>
    </row>
    <row r="99" spans="1:9" x14ac:dyDescent="0.25">
      <c r="A99" s="10" t="s">
        <v>481</v>
      </c>
      <c r="B99" s="10" t="s">
        <v>717</v>
      </c>
      <c r="C99" s="108">
        <f>VLOOKUP(B99,[8]Data!$B$5:$AD$270,29,FALSE)</f>
        <v>0.8</v>
      </c>
      <c r="D99" s="108">
        <f>VLOOKUP(B99,[9]Data!$B$5:$BI$270,60,FALSE)</f>
        <v>0.83</v>
      </c>
      <c r="E99" s="277">
        <f>VLOOKUP(B99,'3.2 Prices and Deflators'!$BI$3:$BL$196,3,FALSE)</f>
        <v>1.0337126066982791</v>
      </c>
      <c r="F99" s="480">
        <f t="shared" si="2"/>
        <v>0.94020618556701019</v>
      </c>
      <c r="G99" s="480">
        <f t="shared" si="3"/>
        <v>1.0830487804878051</v>
      </c>
      <c r="H99" s="482">
        <f>F99*(VLOOKUP(B99,'3.2 Prices and Deflators'!$B$3:$BJ$196,58,FALSE))</f>
        <v>399.3789539199289</v>
      </c>
      <c r="I99" s="482">
        <f>G99*(VLOOKUP(B99,'3.2 Prices and Deflators'!$B$3:$BJ$196,58,FALSE))</f>
        <v>460.05535342720407</v>
      </c>
    </row>
    <row r="100" spans="1:9" x14ac:dyDescent="0.25">
      <c r="A100" s="10" t="s">
        <v>482</v>
      </c>
      <c r="B100" s="10" t="s">
        <v>718</v>
      </c>
      <c r="C100" s="108">
        <f>VLOOKUP(B100,[8]Data!$B$5:$AD$270,29,FALSE)</f>
        <v>0.11</v>
      </c>
      <c r="D100" s="108">
        <f>VLOOKUP(B100,[9]Data!$B$5:$BI$270,60,FALSE)</f>
        <v>0.11</v>
      </c>
      <c r="E100" s="277">
        <f>VLOOKUP(B100,'3.2 Prices and Deflators'!$BI$3:$BL$196,3,FALSE)</f>
        <v>1.3025911394460439</v>
      </c>
      <c r="F100" s="480">
        <f t="shared" si="2"/>
        <v>0.12927835051546391</v>
      </c>
      <c r="G100" s="480">
        <f t="shared" si="3"/>
        <v>0.1435365853658537</v>
      </c>
      <c r="H100" s="480">
        <f>F100*(VLOOKUP(B100,'3.2 Prices and Deflators'!$B$3:$BJ$196,58,FALSE))</f>
        <v>0.26609355648859156</v>
      </c>
      <c r="I100" s="480">
        <f>G100*(VLOOKUP(B100,'3.2 Prices and Deflators'!$B$3:$BJ$196,58,FALSE))</f>
        <v>0.29544127329857645</v>
      </c>
    </row>
    <row r="101" spans="1:9" x14ac:dyDescent="0.25">
      <c r="A101" s="10" t="s">
        <v>483</v>
      </c>
      <c r="B101" s="10" t="s">
        <v>719</v>
      </c>
      <c r="C101" s="108">
        <f>VLOOKUP(B101,[8]Data!$B$5:$AD$270,29,FALSE)</f>
        <v>1.1599999999999999</v>
      </c>
      <c r="D101" s="108">
        <f>VLOOKUP(B101,[9]Data!$B$5:$BI$270,60,FALSE)</f>
        <v>1.05</v>
      </c>
      <c r="E101" s="277">
        <f>VLOOKUP(B101,'3.2 Prices and Deflators'!$BI$3:$BL$196,3,FALSE)</f>
        <v>1.1252993791421682</v>
      </c>
      <c r="F101" s="480">
        <f t="shared" si="2"/>
        <v>1.3632989690721646</v>
      </c>
      <c r="G101" s="480">
        <f t="shared" si="3"/>
        <v>1.3701219512195126</v>
      </c>
      <c r="H101" s="480">
        <f>F101*(VLOOKUP(B101,'3.2 Prices and Deflators'!$B$3:$BJ$196,58,FALSE))</f>
        <v>0</v>
      </c>
      <c r="I101" s="480">
        <f>G101*(VLOOKUP(B101,'3.2 Prices and Deflators'!$B$3:$BJ$196,58,FALSE))</f>
        <v>0</v>
      </c>
    </row>
    <row r="102" spans="1:9" x14ac:dyDescent="0.25">
      <c r="A102" s="10" t="s">
        <v>484</v>
      </c>
      <c r="B102" s="10" t="s">
        <v>720</v>
      </c>
      <c r="C102" s="108">
        <f>VLOOKUP(B102,[8]Data!$B$5:$AD$270,29,FALSE)</f>
        <v>1.19</v>
      </c>
      <c r="D102" s="108">
        <f>VLOOKUP(B102,[9]Data!$B$5:$BI$270,60,FALSE)</f>
        <v>1.03</v>
      </c>
      <c r="E102" s="277">
        <f>VLOOKUP(B102,'3.2 Prices and Deflators'!$BI$3:$BL$196,3,FALSE)</f>
        <v>1.0335379063990042</v>
      </c>
      <c r="F102" s="480">
        <f t="shared" si="2"/>
        <v>1.3985567010309277</v>
      </c>
      <c r="G102" s="480">
        <f t="shared" si="3"/>
        <v>1.3440243902439029</v>
      </c>
      <c r="H102" s="480">
        <f>F102*(VLOOKUP(B102,'3.2 Prices and Deflators'!$B$3:$BJ$196,58,FALSE))</f>
        <v>1.4494889540985636</v>
      </c>
      <c r="I102" s="480">
        <f>G102*(VLOOKUP(B102,'3.2 Prices and Deflators'!$B$3:$BJ$196,58,FALSE))</f>
        <v>1.3929707006241094</v>
      </c>
    </row>
    <row r="103" spans="1:9" x14ac:dyDescent="0.25">
      <c r="A103" s="10" t="s">
        <v>485</v>
      </c>
      <c r="B103" s="10" t="s">
        <v>721</v>
      </c>
      <c r="C103" s="108">
        <f>VLOOKUP(B103,[8]Data!$B$5:$AD$270,29,FALSE)</f>
        <v>1.1100000000000001</v>
      </c>
      <c r="D103" s="108">
        <f>VLOOKUP(B103,[9]Data!$B$5:$BI$270,60,FALSE)</f>
        <v>0.93</v>
      </c>
      <c r="E103" s="277">
        <f>VLOOKUP(B103,'3.2 Prices and Deflators'!$BI$3:$BL$196,3,FALSE)</f>
        <v>1.3193429489688837</v>
      </c>
      <c r="F103" s="480">
        <f t="shared" si="2"/>
        <v>1.3045360824742267</v>
      </c>
      <c r="G103" s="480">
        <f t="shared" si="3"/>
        <v>1.213536585365854</v>
      </c>
      <c r="H103" s="480">
        <f>F103*(VLOOKUP(B103,'3.2 Prices and Deflators'!$B$3:$BJ$196,58,FALSE))</f>
        <v>4.208196441767595</v>
      </c>
      <c r="I103" s="480">
        <f>G103*(VLOOKUP(B103,'3.2 Prices and Deflators'!$B$3:$BJ$196,58,FALSE))</f>
        <v>3.9146485935487934</v>
      </c>
    </row>
    <row r="104" spans="1:9" x14ac:dyDescent="0.25">
      <c r="A104" s="10" t="s">
        <v>486</v>
      </c>
      <c r="B104" s="10" t="s">
        <v>722</v>
      </c>
      <c r="C104" s="108">
        <f>VLOOKUP(B104,[8]Data!$B$5:$AD$270,29,FALSE)</f>
        <v>1.1499999999999999</v>
      </c>
      <c r="D104" s="108">
        <f>VLOOKUP(B104,[9]Data!$B$5:$BI$270,60,FALSE)</f>
        <v>1.1399999999999999</v>
      </c>
      <c r="E104" s="277">
        <f>VLOOKUP(B104,'3.2 Prices and Deflators'!$BI$3:$BL$196,3,FALSE)</f>
        <v>2.2003078520759902</v>
      </c>
      <c r="F104" s="480">
        <f t="shared" si="2"/>
        <v>1.351546391752577</v>
      </c>
      <c r="G104" s="480">
        <f t="shared" si="3"/>
        <v>1.4875609756097563</v>
      </c>
      <c r="H104" s="480">
        <f>F104*(VLOOKUP(B104,'3.2 Prices and Deflators'!$B$3:$BJ$196,58,FALSE))</f>
        <v>3.6586784126102074</v>
      </c>
      <c r="I104" s="480">
        <f>G104*(VLOOKUP(B104,'3.2 Prices and Deflators'!$B$3:$BJ$196,58,FALSE))</f>
        <v>4.0268741510584682</v>
      </c>
    </row>
    <row r="105" spans="1:9" x14ac:dyDescent="0.25">
      <c r="A105" s="10" t="s">
        <v>487</v>
      </c>
      <c r="B105" s="10" t="s">
        <v>723</v>
      </c>
      <c r="C105" s="108">
        <f>VLOOKUP(B105,[8]Data!$B$5:$AD$270,29,FALSE)</f>
        <v>0.45</v>
      </c>
      <c r="D105" s="108">
        <f>VLOOKUP(B105,[9]Data!$B$5:$BI$270,60,FALSE)</f>
        <v>0.44</v>
      </c>
      <c r="E105" s="277">
        <f>VLOOKUP(B105,'3.2 Prices and Deflators'!$BI$3:$BL$196,3,FALSE)</f>
        <v>1.0623789764868603</v>
      </c>
      <c r="F105" s="480">
        <f t="shared" si="2"/>
        <v>0.5288659793814432</v>
      </c>
      <c r="G105" s="480">
        <f t="shared" si="3"/>
        <v>0.57414634146341481</v>
      </c>
      <c r="H105" s="480">
        <f>F105*(VLOOKUP(B105,'3.2 Prices and Deflators'!$B$3:$BJ$196,58,FALSE))</f>
        <v>1.3703261851337811</v>
      </c>
      <c r="I105" s="480">
        <f>G105*(VLOOKUP(B105,'3.2 Prices and Deflators'!$B$3:$BJ$196,58,FALSE))</f>
        <v>1.4876505513292324</v>
      </c>
    </row>
    <row r="106" spans="1:9" x14ac:dyDescent="0.25">
      <c r="A106" s="10" t="s">
        <v>488</v>
      </c>
      <c r="B106" s="10" t="s">
        <v>724</v>
      </c>
      <c r="C106" s="108">
        <f>VLOOKUP(B106,[8]Data!$B$5:$AD$270,29,FALSE)</f>
        <v>0</v>
      </c>
      <c r="D106" s="108">
        <f>VLOOKUP(B106,[9]Data!$B$5:$BI$270,60,FALSE)</f>
        <v>0</v>
      </c>
      <c r="E106" s="277">
        <f>VLOOKUP(B106,'3.2 Prices and Deflators'!$BI$3:$BL$196,3,FALSE)</f>
        <v>1.0368057494916267</v>
      </c>
      <c r="F106" s="480">
        <f t="shared" si="2"/>
        <v>0</v>
      </c>
      <c r="G106" s="480">
        <f t="shared" si="3"/>
        <v>0</v>
      </c>
      <c r="H106" s="480">
        <f>F106*(VLOOKUP(B106,'3.2 Prices and Deflators'!$B$3:$BJ$196,58,FALSE))</f>
        <v>0</v>
      </c>
      <c r="I106" s="480">
        <f>G106*(VLOOKUP(B106,'3.2 Prices and Deflators'!$B$3:$BJ$196,58,FALSE))</f>
        <v>0</v>
      </c>
    </row>
    <row r="107" spans="1:9" x14ac:dyDescent="0.25">
      <c r="A107" s="10" t="s">
        <v>489</v>
      </c>
      <c r="B107" s="10" t="s">
        <v>725</v>
      </c>
      <c r="C107" s="108">
        <f>VLOOKUP(B107,[8]Data!$B$5:$AD$270,29,FALSE)</f>
        <v>1.1200000000000001</v>
      </c>
      <c r="D107" s="108">
        <f>VLOOKUP(B107,[9]Data!$B$5:$BI$270,60,FALSE)</f>
        <v>0.98</v>
      </c>
      <c r="E107" s="277">
        <f>VLOOKUP(B107,'3.2 Prices and Deflators'!$BI$3:$BL$196,3,FALSE)</f>
        <v>1.0684132598453289</v>
      </c>
      <c r="F107" s="480">
        <f t="shared" si="2"/>
        <v>1.3162886597938144</v>
      </c>
      <c r="G107" s="480">
        <f t="shared" si="3"/>
        <v>1.2787804878048783</v>
      </c>
      <c r="H107" s="480">
        <f>F107*(VLOOKUP(B107,'3.2 Prices and Deflators'!$B$3:$BJ$196,58,FALSE))</f>
        <v>3.6235644900852435</v>
      </c>
      <c r="I107" s="480">
        <f>G107*(VLOOKUP(B107,'3.2 Prices and Deflators'!$B$3:$BJ$196,58,FALSE))</f>
        <v>3.5203095702043652</v>
      </c>
    </row>
    <row r="108" spans="1:9" x14ac:dyDescent="0.25">
      <c r="A108" s="10" t="s">
        <v>490</v>
      </c>
      <c r="B108" s="10" t="s">
        <v>726</v>
      </c>
      <c r="C108" s="108">
        <f>VLOOKUP(B108,[8]Data!$B$5:$AD$270,29,FALSE)</f>
        <v>1.36</v>
      </c>
      <c r="D108" s="108">
        <f>VLOOKUP(B108,[9]Data!$B$5:$BI$270,60,FALSE)</f>
        <v>1.22</v>
      </c>
      <c r="E108" s="277">
        <f>VLOOKUP(B108,'3.2 Prices and Deflators'!$BI$3:$BL$196,3,FALSE)</f>
        <v>1.0883554448440433</v>
      </c>
      <c r="F108" s="480">
        <f t="shared" si="2"/>
        <v>1.5983505154639175</v>
      </c>
      <c r="G108" s="480">
        <f t="shared" si="3"/>
        <v>1.5919512195121954</v>
      </c>
      <c r="H108" s="480">
        <f>F108*(VLOOKUP(B108,'3.2 Prices and Deflators'!$B$3:$BJ$196,58,FALSE))</f>
        <v>0</v>
      </c>
      <c r="I108" s="480">
        <f>G108*(VLOOKUP(B108,'3.2 Prices and Deflators'!$B$3:$BJ$196,58,FALSE))</f>
        <v>0</v>
      </c>
    </row>
    <row r="109" spans="1:9" x14ac:dyDescent="0.25">
      <c r="A109" s="10" t="s">
        <v>491</v>
      </c>
      <c r="B109" s="10" t="s">
        <v>727</v>
      </c>
      <c r="C109" s="108">
        <f>VLOOKUP(B109,[8]Data!$B$5:$AD$270,29,FALSE)</f>
        <v>0</v>
      </c>
      <c r="D109" s="108">
        <f>VLOOKUP(B109,[9]Data!$B$5:$BI$270,60,FALSE)</f>
        <v>0</v>
      </c>
      <c r="E109" s="277">
        <f>VLOOKUP(B109,'3.2 Prices and Deflators'!$BI$3:$BL$196,3,FALSE)</f>
        <v>1.1274725326465416</v>
      </c>
      <c r="F109" s="480">
        <f t="shared" si="2"/>
        <v>0</v>
      </c>
      <c r="G109" s="480">
        <f t="shared" si="3"/>
        <v>0</v>
      </c>
      <c r="H109" s="480">
        <f>F109*(VLOOKUP(B109,'3.2 Prices and Deflators'!$B$3:$BJ$196,58,FALSE))</f>
        <v>0</v>
      </c>
      <c r="I109" s="480">
        <f>G109*(VLOOKUP(B109,'3.2 Prices and Deflators'!$B$3:$BJ$196,58,FALSE))</f>
        <v>0</v>
      </c>
    </row>
    <row r="110" spans="1:9" x14ac:dyDescent="0.25">
      <c r="A110" s="10" t="s">
        <v>492</v>
      </c>
      <c r="B110" s="10" t="s">
        <v>728</v>
      </c>
      <c r="C110" s="108">
        <f>VLOOKUP(B110,[8]Data!$B$5:$AD$270,29,FALSE)</f>
        <v>1.1299999999999999</v>
      </c>
      <c r="D110" s="108">
        <f>VLOOKUP(B110,[9]Data!$B$5:$BI$270,60,FALSE)</f>
        <v>1.0900000000000001</v>
      </c>
      <c r="E110" s="277">
        <f>VLOOKUP(B110,'3.2 Prices and Deflators'!$BI$3:$BL$196,3,FALSE)</f>
        <v>1.2153560398254992</v>
      </c>
      <c r="F110" s="480">
        <f t="shared" si="2"/>
        <v>1.3280412371134018</v>
      </c>
      <c r="G110" s="480">
        <f t="shared" si="3"/>
        <v>1.4223170731707322</v>
      </c>
      <c r="H110" s="480">
        <f>F110*(VLOOKUP(B110,'3.2 Prices and Deflators'!$B$3:$BJ$196,58,FALSE))</f>
        <v>4.2432041587773979</v>
      </c>
      <c r="I110" s="480">
        <f>G110*(VLOOKUP(B110,'3.2 Prices and Deflators'!$B$3:$BJ$196,58,FALSE))</f>
        <v>4.5444234345433969</v>
      </c>
    </row>
    <row r="111" spans="1:9" x14ac:dyDescent="0.25">
      <c r="A111" s="10" t="s">
        <v>493</v>
      </c>
      <c r="B111" s="10" t="s">
        <v>729</v>
      </c>
      <c r="C111" s="108">
        <f>VLOOKUP(B111,[8]Data!$B$5:$AD$270,29,FALSE)</f>
        <v>1.1200000000000001</v>
      </c>
      <c r="D111" s="108">
        <f>VLOOKUP(B111,[9]Data!$B$5:$BI$270,60,FALSE)</f>
        <v>0.85</v>
      </c>
      <c r="E111" s="277">
        <f>VLOOKUP(B111,'3.2 Prices and Deflators'!$BI$3:$BL$196,3,FALSE)</f>
        <v>1.0549932523553738</v>
      </c>
      <c r="F111" s="480">
        <f t="shared" si="2"/>
        <v>1.3162886597938144</v>
      </c>
      <c r="G111" s="480">
        <f t="shared" si="3"/>
        <v>1.1091463414634148</v>
      </c>
      <c r="H111" s="480">
        <f>F111*(VLOOKUP(B111,'3.2 Prices and Deflators'!$B$3:$BJ$196,58,FALSE))</f>
        <v>2.8274128463116277</v>
      </c>
      <c r="I111" s="480">
        <f>G111*(VLOOKUP(B111,'3.2 Prices and Deflators'!$B$3:$BJ$196,58,FALSE))</f>
        <v>2.3824672430015714</v>
      </c>
    </row>
    <row r="112" spans="1:9" x14ac:dyDescent="0.25">
      <c r="A112" s="10" t="s">
        <v>494</v>
      </c>
      <c r="B112" s="10" t="s">
        <v>730</v>
      </c>
      <c r="C112" s="108">
        <f>VLOOKUP(B112,[8]Data!$B$5:$AD$270,29,FALSE)</f>
        <v>0.73</v>
      </c>
      <c r="D112" s="108">
        <f>VLOOKUP(B112,[9]Data!$B$5:$BI$270,60,FALSE)</f>
        <v>0.72</v>
      </c>
      <c r="E112" s="277">
        <f>VLOOKUP(B112,'3.2 Prices and Deflators'!$BI$3:$BL$196,3,FALSE)</f>
        <v>1.2315900416300347</v>
      </c>
      <c r="F112" s="480">
        <f t="shared" si="2"/>
        <v>0.85793814432989679</v>
      </c>
      <c r="G112" s="480">
        <f t="shared" si="3"/>
        <v>0.93951219512195139</v>
      </c>
      <c r="H112" s="480">
        <f>F112*(VLOOKUP(B112,'3.2 Prices and Deflators'!$B$3:$BJ$196,58,FALSE))</f>
        <v>1.7126138086811487</v>
      </c>
      <c r="I112" s="480">
        <f>G112*(VLOOKUP(B112,'3.2 Prices and Deflators'!$B$3:$BJ$196,58,FALSE))</f>
        <v>1.875451708755691</v>
      </c>
    </row>
    <row r="113" spans="1:9" x14ac:dyDescent="0.25">
      <c r="A113" s="10" t="s">
        <v>495</v>
      </c>
      <c r="B113" s="10" t="s">
        <v>731</v>
      </c>
      <c r="C113" s="108">
        <f>VLOOKUP(B113,[8]Data!$B$5:$AD$270,29,FALSE)</f>
        <v>0</v>
      </c>
      <c r="D113" s="108">
        <f>VLOOKUP(B113,[9]Data!$B$5:$BI$270,60,FALSE)</f>
        <v>0</v>
      </c>
      <c r="E113" s="277">
        <f>VLOOKUP(B113,'3.2 Prices and Deflators'!$BI$3:$BL$196,3,FALSE)</f>
        <v>1.2273924727203553</v>
      </c>
      <c r="F113" s="480">
        <f t="shared" si="2"/>
        <v>0</v>
      </c>
      <c r="G113" s="480">
        <f t="shared" si="3"/>
        <v>0</v>
      </c>
      <c r="H113" s="480">
        <f>F113*(VLOOKUP(B113,'3.2 Prices and Deflators'!$B$3:$BJ$196,58,FALSE))</f>
        <v>0</v>
      </c>
      <c r="I113" s="480">
        <f>G113*(VLOOKUP(B113,'3.2 Prices and Deflators'!$B$3:$BJ$196,58,FALSE))</f>
        <v>0</v>
      </c>
    </row>
    <row r="114" spans="1:9" x14ac:dyDescent="0.25">
      <c r="A114" s="10" t="s">
        <v>496</v>
      </c>
      <c r="B114" s="10" t="s">
        <v>732</v>
      </c>
      <c r="C114" s="108">
        <f>VLOOKUP(B114,[8]Data!$B$5:$AD$270,29,FALSE)</f>
        <v>0</v>
      </c>
      <c r="D114" s="108">
        <f>VLOOKUP(B114,[9]Data!$B$5:$BI$270,60,FALSE)</f>
        <v>0</v>
      </c>
      <c r="E114" s="277">
        <f>VLOOKUP(B114,'3.2 Prices and Deflators'!$BI$3:$BL$196,3,FALSE)</f>
        <v>1.0335475470636752</v>
      </c>
      <c r="F114" s="480">
        <f t="shared" si="2"/>
        <v>0</v>
      </c>
      <c r="G114" s="480">
        <f t="shared" si="3"/>
        <v>0</v>
      </c>
      <c r="H114" s="480" t="e">
        <f>F114*(VLOOKUP(B114,'3.2 Prices and Deflators'!$B$3:$BJ$196,58,FALSE))</f>
        <v>#REF!</v>
      </c>
      <c r="I114" s="480" t="e">
        <f>G114*(VLOOKUP(B114,'3.2 Prices and Deflators'!$B$3:$BJ$196,58,FALSE))</f>
        <v>#REF!</v>
      </c>
    </row>
    <row r="115" spans="1:9" x14ac:dyDescent="0.25">
      <c r="A115" s="10" t="s">
        <v>497</v>
      </c>
      <c r="B115" s="10" t="s">
        <v>733</v>
      </c>
      <c r="C115" s="108">
        <f>VLOOKUP(B115,[8]Data!$B$5:$AD$270,29,FALSE)</f>
        <v>0.72</v>
      </c>
      <c r="D115" s="108">
        <f>VLOOKUP(B115,[9]Data!$B$5:$BI$270,60,FALSE)</f>
        <v>0.67</v>
      </c>
      <c r="E115" s="277">
        <f>VLOOKUP(B115,'3.2 Prices and Deflators'!$BI$3:$BL$196,3,FALSE)</f>
        <v>1.3548713899930112</v>
      </c>
      <c r="F115" s="480">
        <f t="shared" si="2"/>
        <v>0.84618556701030911</v>
      </c>
      <c r="G115" s="480">
        <f t="shared" si="3"/>
        <v>0.87426829268292705</v>
      </c>
      <c r="H115" s="480">
        <f>F115*(VLOOKUP(B115,'3.2 Prices and Deflators'!$B$3:$BJ$196,58,FALSE))</f>
        <v>2.5000544679434422</v>
      </c>
      <c r="I115" s="480">
        <f>G115*(VLOOKUP(B115,'3.2 Prices and Deflators'!$B$3:$BJ$196,58,FALSE))</f>
        <v>2.5830248547321393</v>
      </c>
    </row>
    <row r="116" spans="1:9" x14ac:dyDescent="0.25">
      <c r="A116" s="10" t="s">
        <v>498</v>
      </c>
      <c r="B116" s="10" t="s">
        <v>734</v>
      </c>
      <c r="C116" s="108">
        <f>VLOOKUP(B116,[8]Data!$B$5:$AD$270,29,FALSE)</f>
        <v>1.1599999999999999</v>
      </c>
      <c r="D116" s="108">
        <f>VLOOKUP(B116,[9]Data!$B$5:$BI$270,60,FALSE)</f>
        <v>1.02</v>
      </c>
      <c r="E116" s="277">
        <f>VLOOKUP(B116,'3.2 Prices and Deflators'!$BI$3:$BL$196,3,FALSE)</f>
        <v>1.1491929228627003</v>
      </c>
      <c r="F116" s="480">
        <f t="shared" si="2"/>
        <v>1.3632989690721646</v>
      </c>
      <c r="G116" s="480">
        <f t="shared" si="3"/>
        <v>1.3309756097560979</v>
      </c>
      <c r="H116" s="480">
        <f>F116*(VLOOKUP(B116,'3.2 Prices and Deflators'!$B$3:$BJ$196,58,FALSE))</f>
        <v>3.5338717792285679</v>
      </c>
      <c r="I116" s="480">
        <f>G116*(VLOOKUP(B116,'3.2 Prices and Deflators'!$B$3:$BJ$196,58,FALSE))</f>
        <v>3.4500848697624416</v>
      </c>
    </row>
    <row r="117" spans="1:9" x14ac:dyDescent="0.25">
      <c r="A117" s="10" t="s">
        <v>499</v>
      </c>
      <c r="B117" s="10" t="s">
        <v>735</v>
      </c>
      <c r="C117" s="108">
        <f>VLOOKUP(B117,[8]Data!$B$5:$AD$270,29,FALSE)</f>
        <v>0.99</v>
      </c>
      <c r="D117" s="108">
        <f>VLOOKUP(B117,[9]Data!$B$5:$BI$270,60,FALSE)</f>
        <v>0.86</v>
      </c>
      <c r="E117" s="277">
        <f>VLOOKUP(B117,'3.2 Prices and Deflators'!$BI$3:$BL$196,3,FALSE)</f>
        <v>1.0464138239089482</v>
      </c>
      <c r="F117" s="480">
        <f t="shared" si="2"/>
        <v>1.163505154639175</v>
      </c>
      <c r="G117" s="480">
        <f t="shared" si="3"/>
        <v>1.1221951219512196</v>
      </c>
      <c r="H117" s="480">
        <f>F117*(VLOOKUP(B117,'3.2 Prices and Deflators'!$B$3:$BJ$196,58,FALSE))</f>
        <v>2.8290566223625753</v>
      </c>
      <c r="I117" s="480">
        <f>G117*(VLOOKUP(B117,'3.2 Prices and Deflators'!$B$3:$BJ$196,58,FALSE))</f>
        <v>2.7286114966320256</v>
      </c>
    </row>
    <row r="118" spans="1:9" x14ac:dyDescent="0.25">
      <c r="A118" s="10" t="s">
        <v>500</v>
      </c>
      <c r="B118" s="10" t="s">
        <v>736</v>
      </c>
      <c r="C118" s="108">
        <f>VLOOKUP(B118,[8]Data!$B$5:$AD$270,29,FALSE)</f>
        <v>0.65</v>
      </c>
      <c r="D118" s="108">
        <f>VLOOKUP(B118,[9]Data!$B$5:$BI$270,60,FALSE)</f>
        <v>0.6</v>
      </c>
      <c r="E118" s="277">
        <f>VLOOKUP(B118,'3.2 Prices and Deflators'!$BI$3:$BL$196,3,FALSE)</f>
        <v>1.3240538459559876</v>
      </c>
      <c r="F118" s="480">
        <f t="shared" si="2"/>
        <v>0.76391752577319583</v>
      </c>
      <c r="G118" s="480">
        <f t="shared" si="3"/>
        <v>0.78292682926829282</v>
      </c>
      <c r="H118" s="480">
        <f>F118*(VLOOKUP(B118,'3.2 Prices and Deflators'!$B$3:$BJ$196,58,FALSE))</f>
        <v>2.0137113659266359</v>
      </c>
      <c r="I118" s="480">
        <f>G118*(VLOOKUP(B118,'3.2 Prices and Deflators'!$B$3:$BJ$196,58,FALSE))</f>
        <v>2.063820506265682</v>
      </c>
    </row>
    <row r="119" spans="1:9" x14ac:dyDescent="0.25">
      <c r="A119" s="10" t="s">
        <v>501</v>
      </c>
      <c r="B119" s="10" t="s">
        <v>737</v>
      </c>
      <c r="C119" s="108">
        <f>VLOOKUP(B119,[8]Data!$B$5:$AD$270,29,FALSE)</f>
        <v>0.54</v>
      </c>
      <c r="D119" s="108">
        <f>VLOOKUP(B119,[9]Data!$B$5:$BI$270,60,FALSE)</f>
        <v>0.51</v>
      </c>
      <c r="E119" s="277">
        <f>VLOOKUP(B119,'3.2 Prices and Deflators'!$BI$3:$BL$196,3,FALSE)</f>
        <v>1.149419886101998</v>
      </c>
      <c r="F119" s="480">
        <f t="shared" si="2"/>
        <v>0.63463917525773195</v>
      </c>
      <c r="G119" s="480">
        <f t="shared" si="3"/>
        <v>0.66548780487804893</v>
      </c>
      <c r="H119" s="480">
        <f>F119*(VLOOKUP(B119,'3.2 Prices and Deflators'!$B$3:$BJ$196,58,FALSE))</f>
        <v>2.4440704375834597</v>
      </c>
      <c r="I119" s="480">
        <f>G119*(VLOOKUP(B119,'3.2 Prices and Deflators'!$B$3:$BJ$196,58,FALSE))</f>
        <v>2.5628721545817195</v>
      </c>
    </row>
    <row r="120" spans="1:9" x14ac:dyDescent="0.25">
      <c r="A120" s="10" t="s">
        <v>502</v>
      </c>
      <c r="B120" s="10" t="s">
        <v>738</v>
      </c>
      <c r="C120" s="108">
        <f>VLOOKUP(B120,[8]Data!$B$5:$AD$270,29,FALSE)</f>
        <v>0.76</v>
      </c>
      <c r="D120" s="108">
        <f>VLOOKUP(B120,[9]Data!$B$5:$BI$270,60,FALSE)</f>
        <v>0.74</v>
      </c>
      <c r="E120" s="277">
        <f>VLOOKUP(B120,'3.2 Prices and Deflators'!$BI$3:$BL$196,3,FALSE)</f>
        <v>1.2469308790165776</v>
      </c>
      <c r="F120" s="480">
        <f t="shared" si="2"/>
        <v>0.89319587628865971</v>
      </c>
      <c r="G120" s="480">
        <f t="shared" si="3"/>
        <v>0.96560975609756117</v>
      </c>
      <c r="H120" s="480">
        <f>F120*(VLOOKUP(B120,'3.2 Prices and Deflators'!$B$3:$BJ$196,58,FALSE))</f>
        <v>1.8235511008354448</v>
      </c>
      <c r="I120" s="480">
        <f>G120*(VLOOKUP(B120,'3.2 Prices and Deflators'!$B$3:$BJ$196,58,FALSE))</f>
        <v>1.9713914724121406</v>
      </c>
    </row>
    <row r="121" spans="1:9" x14ac:dyDescent="0.25">
      <c r="A121" s="10" t="s">
        <v>503</v>
      </c>
      <c r="B121" s="10" t="s">
        <v>739</v>
      </c>
      <c r="C121" s="108">
        <f>VLOOKUP(B121,[8]Data!$B$5:$AD$270,29,FALSE)</f>
        <v>0</v>
      </c>
      <c r="D121" s="108">
        <f>VLOOKUP(B121,[9]Data!$B$5:$BI$270,60,FALSE)</f>
        <v>0</v>
      </c>
      <c r="E121" s="277">
        <f>VLOOKUP(B121,'3.2 Prices and Deflators'!$BI$3:$BL$196,3,FALSE)</f>
        <v>1.5411140583554377</v>
      </c>
      <c r="F121" s="480">
        <f t="shared" si="2"/>
        <v>0</v>
      </c>
      <c r="G121" s="480">
        <f t="shared" si="3"/>
        <v>0</v>
      </c>
      <c r="H121" s="480">
        <f>F121*(VLOOKUP(B121,'3.2 Prices and Deflators'!$B$3:$BJ$196,58,FALSE))</f>
        <v>0</v>
      </c>
      <c r="I121" s="480">
        <f>G121*(VLOOKUP(B121,'3.2 Prices and Deflators'!$B$3:$BJ$196,58,FALSE))</f>
        <v>0</v>
      </c>
    </row>
    <row r="122" spans="1:9" x14ac:dyDescent="0.25">
      <c r="A122" s="10" t="s">
        <v>504</v>
      </c>
      <c r="B122" s="10" t="s">
        <v>740</v>
      </c>
      <c r="C122" s="108">
        <f>VLOOKUP(B122,[8]Data!$B$5:$AD$270,29,FALSE)</f>
        <v>0.91</v>
      </c>
      <c r="D122" s="108">
        <f>VLOOKUP(B122,[9]Data!$B$5:$BI$270,60,FALSE)</f>
        <v>0.68</v>
      </c>
      <c r="E122" s="277">
        <f>VLOOKUP(B122,'3.2 Prices and Deflators'!$BI$3:$BL$196,3,FALSE)</f>
        <v>1.2673426536742851</v>
      </c>
      <c r="F122" s="480">
        <f t="shared" si="2"/>
        <v>1.0694845360824741</v>
      </c>
      <c r="G122" s="480">
        <f t="shared" si="3"/>
        <v>0.88731707317073194</v>
      </c>
      <c r="H122" s="480">
        <f>F122*(VLOOKUP(B122,'3.2 Prices and Deflators'!$B$3:$BJ$196,58,FALSE))</f>
        <v>3.678492780899103</v>
      </c>
      <c r="I122" s="480">
        <f>G122*(VLOOKUP(B122,'3.2 Prices and Deflators'!$B$3:$BJ$196,58,FALSE))</f>
        <v>3.0519276697380442</v>
      </c>
    </row>
    <row r="123" spans="1:9" x14ac:dyDescent="0.25">
      <c r="A123" s="10" t="s">
        <v>505</v>
      </c>
      <c r="B123" s="10" t="s">
        <v>741</v>
      </c>
      <c r="C123" s="108">
        <f>VLOOKUP(B123,[8]Data!$B$5:$AD$270,29,FALSE)</f>
        <v>1.68</v>
      </c>
      <c r="D123" s="108">
        <f>VLOOKUP(B123,[9]Data!$B$5:$BI$270,60,FALSE)</f>
        <v>1.34</v>
      </c>
      <c r="E123" s="277">
        <f>VLOOKUP(B123,'3.2 Prices and Deflators'!$BI$3:$BL$196,3,FALSE)</f>
        <v>1.0736025506416087</v>
      </c>
      <c r="F123" s="480">
        <f t="shared" si="2"/>
        <v>1.9744329896907213</v>
      </c>
      <c r="G123" s="480">
        <f t="shared" si="3"/>
        <v>1.7485365853658541</v>
      </c>
      <c r="H123" s="480">
        <f>F123*(VLOOKUP(B123,'3.2 Prices and Deflators'!$B$3:$BJ$196,58,FALSE))</f>
        <v>2.2200519396498049</v>
      </c>
      <c r="I123" s="480">
        <f>G123*(VLOOKUP(B123,'3.2 Prices and Deflators'!$B$3:$BJ$196,58,FALSE))</f>
        <v>1.9660540814293068</v>
      </c>
    </row>
    <row r="124" spans="1:9" x14ac:dyDescent="0.25">
      <c r="A124" s="10" t="s">
        <v>506</v>
      </c>
      <c r="B124" s="10" t="s">
        <v>742</v>
      </c>
      <c r="C124" s="108">
        <f>VLOOKUP(B124,[8]Data!$B$5:$AD$270,29,FALSE)</f>
        <v>1.4</v>
      </c>
      <c r="D124" s="108">
        <f>VLOOKUP(B124,[9]Data!$B$5:$BI$270,60,FALSE)</f>
        <v>0.79</v>
      </c>
      <c r="E124" s="277">
        <f>VLOOKUP(B124,'3.2 Prices and Deflators'!$BI$3:$BL$196,3,FALSE)</f>
        <v>1.122565776653133</v>
      </c>
      <c r="F124" s="480">
        <f t="shared" si="2"/>
        <v>1.6453608247422677</v>
      </c>
      <c r="G124" s="480">
        <f t="shared" si="3"/>
        <v>1.0308536585365857</v>
      </c>
      <c r="H124" s="480">
        <f>F124*(VLOOKUP(B124,'3.2 Prices and Deflators'!$B$3:$BJ$196,58,FALSE))</f>
        <v>1.7485988618700599</v>
      </c>
      <c r="I124" s="480">
        <f>G124*(VLOOKUP(B124,'3.2 Prices and Deflators'!$B$3:$BJ$196,58,FALSE))</f>
        <v>1.0955344912590925</v>
      </c>
    </row>
    <row r="125" spans="1:9" x14ac:dyDescent="0.25">
      <c r="A125" s="10" t="s">
        <v>507</v>
      </c>
      <c r="B125" s="10" t="s">
        <v>743</v>
      </c>
      <c r="C125" s="108">
        <f>VLOOKUP(B125,[8]Data!$B$5:$AD$270,29,FALSE)</f>
        <v>0.91</v>
      </c>
      <c r="D125" s="108">
        <f>VLOOKUP(B125,[9]Data!$B$5:$BI$270,60,FALSE)</f>
        <v>0.75</v>
      </c>
      <c r="E125" s="277">
        <f>VLOOKUP(B125,'3.2 Prices and Deflators'!$BI$3:$BL$196,3,FALSE)</f>
        <v>1.1795907499974512</v>
      </c>
      <c r="F125" s="480">
        <f t="shared" si="2"/>
        <v>1.0694845360824741</v>
      </c>
      <c r="G125" s="480">
        <f t="shared" si="3"/>
        <v>0.97865853658536606</v>
      </c>
      <c r="H125" s="480">
        <f>F125*(VLOOKUP(B125,'3.2 Prices and Deflators'!$B$3:$BJ$196,58,FALSE))</f>
        <v>3.1541243520237927</v>
      </c>
      <c r="I125" s="480">
        <f>G125*(VLOOKUP(B125,'3.2 Prices and Deflators'!$B$3:$BJ$196,58,FALSE))</f>
        <v>2.8862602669009783</v>
      </c>
    </row>
    <row r="126" spans="1:9" x14ac:dyDescent="0.25">
      <c r="A126" s="10" t="s">
        <v>508</v>
      </c>
      <c r="B126" s="10" t="s">
        <v>744</v>
      </c>
      <c r="C126" s="108">
        <f>VLOOKUP(B126,[8]Data!$B$5:$AD$270,29,FALSE)</f>
        <v>0.88</v>
      </c>
      <c r="D126" s="108">
        <f>VLOOKUP(B126,[9]Data!$B$5:$BI$270,60,FALSE)</f>
        <v>0.88</v>
      </c>
      <c r="E126" s="277">
        <f>VLOOKUP(B126,'3.2 Prices and Deflators'!$BI$3:$BL$196,3,FALSE)</f>
        <v>1.0481923210985651</v>
      </c>
      <c r="F126" s="480">
        <f t="shared" si="2"/>
        <v>1.0342268041237113</v>
      </c>
      <c r="G126" s="480">
        <f t="shared" si="3"/>
        <v>1.1482926829268296</v>
      </c>
      <c r="H126" s="480">
        <f>F126*(VLOOKUP(B126,'3.2 Prices and Deflators'!$B$3:$BJ$196,58,FALSE))</f>
        <v>2.3819419541332922</v>
      </c>
      <c r="I126" s="480">
        <f>G126*(VLOOKUP(B126,'3.2 Prices and Deflators'!$B$3:$BJ$196,58,FALSE))</f>
        <v>2.6446486459081568</v>
      </c>
    </row>
    <row r="127" spans="1:9" x14ac:dyDescent="0.25">
      <c r="A127" s="10" t="s">
        <v>509</v>
      </c>
      <c r="B127" s="10" t="s">
        <v>745</v>
      </c>
      <c r="C127" s="108">
        <f>VLOOKUP(B127,[8]Data!$B$5:$AD$270,29,FALSE)</f>
        <v>0.46</v>
      </c>
      <c r="D127" s="108">
        <f>VLOOKUP(B127,[9]Data!$B$5:$BI$270,60,FALSE)</f>
        <v>0.64</v>
      </c>
      <c r="E127" s="277">
        <f>VLOOKUP(B127,'3.2 Prices and Deflators'!$BI$3:$BL$196,3,FALSE)</f>
        <v>1.4810793381244756</v>
      </c>
      <c r="F127" s="480">
        <f t="shared" si="2"/>
        <v>0.54061855670103087</v>
      </c>
      <c r="G127" s="480">
        <f t="shared" si="3"/>
        <v>0.83512195121951238</v>
      </c>
      <c r="H127" s="480">
        <f>F127*(VLOOKUP(B127,'3.2 Prices and Deflators'!$B$3:$BJ$196,58,FALSE))</f>
        <v>1.2255415024380805</v>
      </c>
      <c r="I127" s="480">
        <f>G127*(VLOOKUP(B127,'3.2 Prices and Deflators'!$B$3:$BJ$196,58,FALSE))</f>
        <v>1.8931584906408947</v>
      </c>
    </row>
    <row r="128" spans="1:9" x14ac:dyDescent="0.25">
      <c r="A128" s="10" t="s">
        <v>510</v>
      </c>
      <c r="B128" s="10" t="s">
        <v>746</v>
      </c>
      <c r="C128" s="108"/>
      <c r="D128" s="108" t="e">
        <f>VLOOKUP(B128,[9]Data!$B$5:$BI$270,60,FALSE)</f>
        <v>#N/A</v>
      </c>
      <c r="E128" s="277" t="e">
        <f>VLOOKUP(B128,'3.2 Prices and Deflators'!$BI$3:$BL$196,3,FALSE)</f>
        <v>#N/A</v>
      </c>
      <c r="F128" s="480">
        <f>C128*(1+$M$5)</f>
        <v>0</v>
      </c>
      <c r="G128" s="480" t="e">
        <f>D128*(1+$N$5)</f>
        <v>#N/A</v>
      </c>
      <c r="H128" s="480" t="e">
        <f>F128*(VLOOKUP(B128,'3.2 Prices and Deflators'!$B$3:$BJ$196,58,FALSE))</f>
        <v>#N/A</v>
      </c>
      <c r="I128" s="480" t="e">
        <f>G128*(VLOOKUP(B128,'3.2 Prices and Deflators'!$B$3:$BJ$196,58,FALSE))</f>
        <v>#N/A</v>
      </c>
    </row>
    <row r="129" spans="1:9" x14ac:dyDescent="0.25">
      <c r="A129" s="10" t="s">
        <v>511</v>
      </c>
      <c r="B129" s="10" t="s">
        <v>747</v>
      </c>
      <c r="C129" s="108">
        <f>VLOOKUP(B129,[8]Data!$B$5:$AD$270,29,FALSE)</f>
        <v>1.78</v>
      </c>
      <c r="D129" s="108">
        <f>VLOOKUP(B129,[9]Data!$B$5:$BI$270,60,FALSE)</f>
        <v>1.63</v>
      </c>
      <c r="E129" s="277">
        <f>VLOOKUP(B129,'3.2 Prices and Deflators'!$BI$3:$BL$196,3,FALSE)</f>
        <v>1.0871486161864601</v>
      </c>
      <c r="F129" s="480">
        <f t="shared" ref="F129:F192" si="4">C129*(1+$M$5)</f>
        <v>2.0919587628865974</v>
      </c>
      <c r="G129" s="480">
        <f t="shared" ref="G129:G192" si="5">D129*(1+$N$5)</f>
        <v>2.1269512195121956</v>
      </c>
      <c r="H129" s="480">
        <f>F129*(VLOOKUP(B129,'3.2 Prices and Deflators'!$B$3:$BJ$196,58,FALSE))</f>
        <v>1.8455038828767294</v>
      </c>
      <c r="I129" s="480">
        <f>G129*(VLOOKUP(B129,'3.2 Prices and Deflators'!$B$3:$BJ$196,58,FALSE))</f>
        <v>1.8763738578110478</v>
      </c>
    </row>
    <row r="130" spans="1:9" x14ac:dyDescent="0.25">
      <c r="A130" s="10" t="s">
        <v>512</v>
      </c>
      <c r="B130" s="10" t="s">
        <v>748</v>
      </c>
      <c r="C130" s="108">
        <f>VLOOKUP(B130,[8]Data!$B$5:$AD$270,29,FALSE)</f>
        <v>0.45</v>
      </c>
      <c r="D130" s="108">
        <f>VLOOKUP(B130,[9]Data!$B$5:$BI$270,60,FALSE)</f>
        <v>0.49</v>
      </c>
      <c r="E130" s="277">
        <f>VLOOKUP(B130,'3.2 Prices and Deflators'!$BI$3:$BL$196,3,FALSE)</f>
        <v>1.0602949110934154</v>
      </c>
      <c r="F130" s="480">
        <f t="shared" si="4"/>
        <v>0.5288659793814432</v>
      </c>
      <c r="G130" s="480">
        <f t="shared" si="5"/>
        <v>0.63939024390243915</v>
      </c>
      <c r="H130" s="480">
        <f>F130*(VLOOKUP(B130,'3.2 Prices and Deflators'!$B$3:$BJ$196,58,FALSE))</f>
        <v>0.97424044079627525</v>
      </c>
      <c r="I130" s="480">
        <f>G130*(VLOOKUP(B130,'3.2 Prices and Deflators'!$B$3:$BJ$196,58,FALSE))</f>
        <v>1.1778406200166469</v>
      </c>
    </row>
    <row r="131" spans="1:9" x14ac:dyDescent="0.25">
      <c r="A131" s="10" t="s">
        <v>513</v>
      </c>
      <c r="B131" s="10" t="s">
        <v>749</v>
      </c>
      <c r="C131" s="108">
        <f>VLOOKUP(B131,[8]Data!$B$5:$AD$270,29,FALSE)</f>
        <v>0.79</v>
      </c>
      <c r="D131" s="108">
        <f>VLOOKUP(B131,[9]Data!$B$5:$BI$270,60,FALSE)</f>
        <v>0.7</v>
      </c>
      <c r="E131" s="277">
        <f>VLOOKUP(B131,'3.2 Prices and Deflators'!$BI$3:$BL$196,3,FALSE)</f>
        <v>1.163909600953791</v>
      </c>
      <c r="F131" s="480">
        <f t="shared" si="4"/>
        <v>0.92845360824742262</v>
      </c>
      <c r="G131" s="480">
        <f t="shared" si="5"/>
        <v>0.91341463414634161</v>
      </c>
      <c r="H131" s="480">
        <f>F131*(VLOOKUP(B131,'3.2 Prices and Deflators'!$B$3:$BJ$196,58,FALSE))</f>
        <v>3.8784089335692049</v>
      </c>
      <c r="I131" s="480">
        <f>G131*(VLOOKUP(B131,'3.2 Prices and Deflators'!$B$3:$BJ$196,58,FALSE))</f>
        <v>3.8155869562649767</v>
      </c>
    </row>
    <row r="132" spans="1:9" x14ac:dyDescent="0.25">
      <c r="A132" s="10" t="s">
        <v>514</v>
      </c>
      <c r="B132" s="10" t="s">
        <v>750</v>
      </c>
      <c r="C132" s="108">
        <f>VLOOKUP(B132,[8]Data!$B$5:$AD$270,29,FALSE)</f>
        <v>0</v>
      </c>
      <c r="D132" s="108">
        <f>VLOOKUP(B132,[9]Data!$B$5:$BI$270,60,FALSE)</f>
        <v>0</v>
      </c>
      <c r="E132" s="277">
        <f>VLOOKUP(B132,'3.2 Prices and Deflators'!$BI$3:$BL$196,3,FALSE)</f>
        <v>1.032388743429808</v>
      </c>
      <c r="F132" s="480">
        <f t="shared" si="4"/>
        <v>0</v>
      </c>
      <c r="G132" s="480">
        <f t="shared" si="5"/>
        <v>0</v>
      </c>
      <c r="H132" s="480">
        <f>F132*(VLOOKUP(B132,'3.2 Prices and Deflators'!$B$3:$BJ$196,58,FALSE))</f>
        <v>0</v>
      </c>
      <c r="I132" s="480">
        <f>G132*(VLOOKUP(B132,'3.2 Prices and Deflators'!$B$3:$BJ$196,58,FALSE))</f>
        <v>0</v>
      </c>
    </row>
    <row r="133" spans="1:9" x14ac:dyDescent="0.25">
      <c r="A133" s="10" t="s">
        <v>515</v>
      </c>
      <c r="B133" s="10" t="s">
        <v>751</v>
      </c>
      <c r="C133" s="108">
        <f>VLOOKUP(B133,[8]Data!$B$5:$AD$270,29,FALSE)</f>
        <v>0.74</v>
      </c>
      <c r="D133" s="108">
        <f>VLOOKUP(B133,[9]Data!$B$5:$BI$270,60,FALSE)</f>
        <v>0.61</v>
      </c>
      <c r="E133" s="277">
        <f>VLOOKUP(B133,'3.2 Prices and Deflators'!$BI$3:$BL$196,3,FALSE)</f>
        <v>1.0465238604516005</v>
      </c>
      <c r="F133" s="480">
        <f t="shared" si="4"/>
        <v>0.86969072164948436</v>
      </c>
      <c r="G133" s="480">
        <f t="shared" si="5"/>
        <v>0.79597560975609771</v>
      </c>
      <c r="H133" s="480">
        <f>F133*(VLOOKUP(B133,'3.2 Prices and Deflators'!$B$3:$BJ$196,58,FALSE))</f>
        <v>1.8067193838197473</v>
      </c>
      <c r="I133" s="480">
        <f>G133*(VLOOKUP(B133,'3.2 Prices and Deflators'!$B$3:$BJ$196,58,FALSE))</f>
        <v>1.6535815864133028</v>
      </c>
    </row>
    <row r="134" spans="1:9" x14ac:dyDescent="0.25">
      <c r="A134" s="10" t="s">
        <v>516</v>
      </c>
      <c r="B134" s="10" t="s">
        <v>752</v>
      </c>
      <c r="C134" s="108">
        <f>VLOOKUP(B134,[8]Data!$B$5:$AD$270,29,FALSE)</f>
        <v>0</v>
      </c>
      <c r="D134" s="108">
        <f>VLOOKUP(B134,[9]Data!$B$5:$BI$270,60,FALSE)</f>
        <v>0</v>
      </c>
      <c r="E134" s="277">
        <f>VLOOKUP(B134,'3.2 Prices and Deflators'!$BI$3:$BL$196,3,FALSE)</f>
        <v>1.2251895028487974</v>
      </c>
      <c r="F134" s="480">
        <f t="shared" si="4"/>
        <v>0</v>
      </c>
      <c r="G134" s="480">
        <f t="shared" si="5"/>
        <v>0</v>
      </c>
      <c r="H134" s="480">
        <f>F134*(VLOOKUP(B134,'3.2 Prices and Deflators'!$B$3:$BJ$196,58,FALSE))</f>
        <v>0</v>
      </c>
      <c r="I134" s="480">
        <f>G134*(VLOOKUP(B134,'3.2 Prices and Deflators'!$B$3:$BJ$196,58,FALSE))</f>
        <v>0</v>
      </c>
    </row>
    <row r="135" spans="1:9" x14ac:dyDescent="0.25">
      <c r="A135" s="10" t="s">
        <v>517</v>
      </c>
      <c r="B135" s="10" t="s">
        <v>753</v>
      </c>
      <c r="C135" s="108">
        <f>VLOOKUP(B135,[8]Data!$B$5:$AD$270,29,FALSE)</f>
        <v>1.04</v>
      </c>
      <c r="D135" s="108">
        <f>VLOOKUP(B135,[9]Data!$B$5:$BI$270,60,FALSE)</f>
        <v>0.74</v>
      </c>
      <c r="E135" s="277">
        <f>VLOOKUP(B135,'3.2 Prices and Deflators'!$BI$3:$BL$196,3,FALSE)</f>
        <v>1.117355762030332</v>
      </c>
      <c r="F135" s="480">
        <f t="shared" si="4"/>
        <v>1.2222680412371132</v>
      </c>
      <c r="G135" s="480">
        <f t="shared" si="5"/>
        <v>0.96560975609756117</v>
      </c>
      <c r="H135" s="480">
        <f>F135*(VLOOKUP(B135,'3.2 Prices and Deflators'!$B$3:$BJ$196,58,FALSE))</f>
        <v>2.9867606598784699</v>
      </c>
      <c r="I135" s="480">
        <f>G135*(VLOOKUP(B135,'3.2 Prices and Deflators'!$B$3:$BJ$196,58,FALSE))</f>
        <v>2.35958491509601</v>
      </c>
    </row>
    <row r="136" spans="1:9" x14ac:dyDescent="0.25">
      <c r="A136" s="10" t="s">
        <v>518</v>
      </c>
      <c r="B136" s="10" t="s">
        <v>754</v>
      </c>
      <c r="C136" s="108">
        <f>VLOOKUP(B136,[8]Data!$B$5:$AD$270,29,FALSE)</f>
        <v>0.99</v>
      </c>
      <c r="D136" s="108">
        <f>VLOOKUP(B136,[9]Data!$B$5:$BI$270,60,FALSE)</f>
        <v>0.88</v>
      </c>
      <c r="E136" s="277">
        <f>VLOOKUP(B136,'3.2 Prices and Deflators'!$BI$3:$BL$196,3,FALSE)</f>
        <v>1.1139761550689282</v>
      </c>
      <c r="F136" s="480">
        <f t="shared" si="4"/>
        <v>1.163505154639175</v>
      </c>
      <c r="G136" s="480">
        <f t="shared" si="5"/>
        <v>1.1482926829268296</v>
      </c>
      <c r="H136" s="480">
        <f>F136*(VLOOKUP(B136,'3.2 Prices and Deflators'!$B$3:$BJ$196,58,FALSE))</f>
        <v>2.2180558453950727</v>
      </c>
      <c r="I136" s="480">
        <f>G136*(VLOOKUP(B136,'3.2 Prices and Deflators'!$B$3:$BJ$196,58,FALSE))</f>
        <v>2.1890554480440709</v>
      </c>
    </row>
    <row r="137" spans="1:9" x14ac:dyDescent="0.25">
      <c r="A137" s="10" t="s">
        <v>519</v>
      </c>
      <c r="B137" s="10" t="s">
        <v>755</v>
      </c>
      <c r="C137" s="108">
        <f>VLOOKUP(B137,[8]Data!$B$5:$AD$270,29,FALSE)</f>
        <v>0.86</v>
      </c>
      <c r="D137" s="108">
        <f>VLOOKUP(B137,[9]Data!$B$5:$BI$270,60,FALSE)</f>
        <v>0.57999999999999996</v>
      </c>
      <c r="E137" s="277">
        <f>VLOOKUP(B137,'3.2 Prices and Deflators'!$BI$3:$BL$196,3,FALSE)</f>
        <v>1.0825613214387499</v>
      </c>
      <c r="F137" s="480">
        <f t="shared" si="4"/>
        <v>1.0107216494845359</v>
      </c>
      <c r="G137" s="480">
        <f t="shared" si="5"/>
        <v>0.75682926829268304</v>
      </c>
      <c r="H137" s="480">
        <f>F137*(VLOOKUP(B137,'3.2 Prices and Deflators'!$B$3:$BJ$196,58,FALSE))</f>
        <v>2.6945274018849448</v>
      </c>
      <c r="I137" s="480">
        <f>G137*(VLOOKUP(B137,'3.2 Prices and Deflators'!$B$3:$BJ$196,58,FALSE))</f>
        <v>2.0176645103062754</v>
      </c>
    </row>
    <row r="138" spans="1:9" x14ac:dyDescent="0.25">
      <c r="A138" s="10" t="s">
        <v>520</v>
      </c>
      <c r="B138" s="10" t="s">
        <v>756</v>
      </c>
      <c r="C138" s="108">
        <f>VLOOKUP(B138,[8]Data!$B$5:$AD$270,29,FALSE)</f>
        <v>1.07</v>
      </c>
      <c r="D138" s="108">
        <f>VLOOKUP(B138,[9]Data!$B$5:$BI$270,60,FALSE)</f>
        <v>1.04</v>
      </c>
      <c r="E138" s="277">
        <f>VLOOKUP(B138,'3.2 Prices and Deflators'!$BI$3:$BL$196,3,FALSE)</f>
        <v>1.067076181138727</v>
      </c>
      <c r="F138" s="480">
        <f t="shared" si="4"/>
        <v>1.2575257731958762</v>
      </c>
      <c r="G138" s="480">
        <f t="shared" si="5"/>
        <v>1.3570731707317076</v>
      </c>
      <c r="H138" s="480">
        <f>F138*(VLOOKUP(B138,'3.2 Prices and Deflators'!$B$3:$BJ$196,58,FALSE))</f>
        <v>2.7015470389789855</v>
      </c>
      <c r="I138" s="480">
        <f>G138*(VLOOKUP(B138,'3.2 Prices and Deflators'!$B$3:$BJ$196,58,FALSE))</f>
        <v>2.9154050630316659</v>
      </c>
    </row>
    <row r="139" spans="1:9" x14ac:dyDescent="0.25">
      <c r="A139" s="10" t="s">
        <v>521</v>
      </c>
      <c r="B139" s="10" t="s">
        <v>757</v>
      </c>
      <c r="C139" s="108">
        <f>VLOOKUP(B139,[8]Data!$B$5:$AD$270,29,FALSE)</f>
        <v>1.54</v>
      </c>
      <c r="D139" s="108">
        <f>VLOOKUP(B139,[9]Data!$B$5:$BI$270,60,FALSE)</f>
        <v>1.3</v>
      </c>
      <c r="E139" s="277">
        <f>VLOOKUP(B139,'3.2 Prices and Deflators'!$BI$3:$BL$196,3,FALSE)</f>
        <v>1.0696566697628678</v>
      </c>
      <c r="F139" s="480">
        <f t="shared" si="4"/>
        <v>1.8098969072164945</v>
      </c>
      <c r="G139" s="480">
        <f t="shared" si="5"/>
        <v>1.6963414634146345</v>
      </c>
      <c r="H139" s="480">
        <f>F139*(VLOOKUP(B139,'3.2 Prices and Deflators'!$B$3:$BJ$196,58,FALSE))</f>
        <v>2.8060612950430719</v>
      </c>
      <c r="I139" s="480">
        <f>G139*(VLOOKUP(B139,'3.2 Prices and Deflators'!$B$3:$BJ$196,58,FALSE))</f>
        <v>2.630005115034515</v>
      </c>
    </row>
    <row r="140" spans="1:9" x14ac:dyDescent="0.25">
      <c r="A140" s="10" t="s">
        <v>522</v>
      </c>
      <c r="B140" s="10" t="s">
        <v>758</v>
      </c>
      <c r="C140" s="108">
        <f>VLOOKUP(B140,[8]Data!$B$5:$AD$270,29,FALSE)</f>
        <v>0.4</v>
      </c>
      <c r="D140" s="108">
        <f>VLOOKUP(B140,[9]Data!$B$5:$BI$270,60,FALSE)</f>
        <v>0.38</v>
      </c>
      <c r="E140" s="277">
        <f>VLOOKUP(B140,'3.2 Prices and Deflators'!$BI$3:$BL$196,3,FALSE)</f>
        <v>1.0537729119744734</v>
      </c>
      <c r="F140" s="480">
        <f t="shared" si="4"/>
        <v>0.47010309278350509</v>
      </c>
      <c r="G140" s="480">
        <f t="shared" si="5"/>
        <v>0.49585365853658547</v>
      </c>
      <c r="H140" s="480">
        <f>F140*(VLOOKUP(B140,'3.2 Prices and Deflators'!$B$3:$BJ$196,58,FALSE))</f>
        <v>0.70784559975803685</v>
      </c>
      <c r="I140" s="480">
        <f>G140*(VLOOKUP(B140,'3.2 Prices and Deflators'!$B$3:$BJ$196,58,FALSE))</f>
        <v>0.74661884958218161</v>
      </c>
    </row>
    <row r="141" spans="1:9" x14ac:dyDescent="0.25">
      <c r="A141" s="10" t="s">
        <v>523</v>
      </c>
      <c r="B141" s="10" t="s">
        <v>759</v>
      </c>
      <c r="C141" s="108">
        <f>VLOOKUP(B141,[8]Data!$B$5:$AD$270,29,FALSE)</f>
        <v>1.22</v>
      </c>
      <c r="D141" s="108">
        <f>VLOOKUP(B141,[9]Data!$B$5:$BI$270,60,FALSE)</f>
        <v>1.05</v>
      </c>
      <c r="E141" s="277">
        <f>VLOOKUP(B141,'3.2 Prices and Deflators'!$BI$3:$BL$196,3,FALSE)</f>
        <v>1.0387720638750721</v>
      </c>
      <c r="F141" s="480">
        <f t="shared" si="4"/>
        <v>1.4338144329896905</v>
      </c>
      <c r="G141" s="480">
        <f t="shared" si="5"/>
        <v>1.3701219512195126</v>
      </c>
      <c r="H141" s="480">
        <f>F141*(VLOOKUP(B141,'3.2 Prices and Deflators'!$B$3:$BJ$196,58,FALSE))</f>
        <v>1.9325090586264033</v>
      </c>
      <c r="I141" s="480">
        <f>G141*(VLOOKUP(B141,'3.2 Prices and Deflators'!$B$3:$BJ$196,58,FALSE))</f>
        <v>1.8466637113100044</v>
      </c>
    </row>
    <row r="142" spans="1:9" x14ac:dyDescent="0.25">
      <c r="A142" s="10" t="s">
        <v>524</v>
      </c>
      <c r="B142" s="10" t="s">
        <v>760</v>
      </c>
      <c r="C142" s="108">
        <f>VLOOKUP(B142,[8]Data!$B$5:$AD$270,29,FALSE)</f>
        <v>0.8</v>
      </c>
      <c r="D142" s="108">
        <f>VLOOKUP(B142,[9]Data!$B$5:$BI$270,60,FALSE)</f>
        <v>0.69</v>
      </c>
      <c r="E142" s="277">
        <f>VLOOKUP(B142,'3.2 Prices and Deflators'!$BI$3:$BL$196,3,FALSE)</f>
        <v>1.221055380668677</v>
      </c>
      <c r="F142" s="480">
        <f t="shared" si="4"/>
        <v>0.94020618556701019</v>
      </c>
      <c r="G142" s="480">
        <f t="shared" si="5"/>
        <v>0.90036585365853672</v>
      </c>
      <c r="H142" s="480">
        <f>F142*(VLOOKUP(B142,'3.2 Prices and Deflators'!$B$3:$BJ$196,58,FALSE))</f>
        <v>2.8417767517372106</v>
      </c>
      <c r="I142" s="480">
        <f>G142*(VLOOKUP(B142,'3.2 Prices and Deflators'!$B$3:$BJ$196,58,FALSE))</f>
        <v>2.7213591978676663</v>
      </c>
    </row>
    <row r="143" spans="1:9" x14ac:dyDescent="0.25">
      <c r="A143" s="10" t="s">
        <v>525</v>
      </c>
      <c r="B143" s="10" t="s">
        <v>761</v>
      </c>
      <c r="C143" s="108">
        <f>VLOOKUP(B143,[8]Data!$B$5:$AD$270,29,FALSE)</f>
        <v>1.1599999999999999</v>
      </c>
      <c r="D143" s="108">
        <f>VLOOKUP(B143,[9]Data!$B$5:$BI$270,60,FALSE)</f>
        <v>1.1399999999999999</v>
      </c>
      <c r="E143" s="277">
        <f>VLOOKUP(B143,'3.2 Prices and Deflators'!$BI$3:$BL$196,3,FALSE)</f>
        <v>1.2161327977389034</v>
      </c>
      <c r="F143" s="480">
        <f t="shared" si="4"/>
        <v>1.3632989690721646</v>
      </c>
      <c r="G143" s="480">
        <f t="shared" si="5"/>
        <v>1.4875609756097563</v>
      </c>
      <c r="H143" s="480">
        <f>F143*(VLOOKUP(B143,'3.2 Prices and Deflators'!$B$3:$BJ$196,58,FALSE))</f>
        <v>3.3716001812758973</v>
      </c>
      <c r="I143" s="480">
        <f>G143*(VLOOKUP(B143,'3.2 Prices and Deflators'!$B$3:$BJ$196,58,FALSE))</f>
        <v>3.6789148739973245</v>
      </c>
    </row>
    <row r="144" spans="1:9" x14ac:dyDescent="0.25">
      <c r="A144" s="10" t="s">
        <v>526</v>
      </c>
      <c r="B144" s="10" t="s">
        <v>762</v>
      </c>
      <c r="C144" s="108">
        <f>VLOOKUP(B144,[8]Data!$B$5:$AD$270,29,FALSE)</f>
        <v>0.59</v>
      </c>
      <c r="D144" s="108">
        <f>VLOOKUP(B144,[9]Data!$B$5:$BI$270,60,FALSE)</f>
        <v>0.55000000000000004</v>
      </c>
      <c r="E144" s="277">
        <f>VLOOKUP(B144,'3.2 Prices and Deflators'!$BI$3:$BL$196,3,FALSE)</f>
        <v>1.2285424428493974</v>
      </c>
      <c r="F144" s="480">
        <f t="shared" si="4"/>
        <v>0.69340206185566999</v>
      </c>
      <c r="G144" s="480">
        <f t="shared" si="5"/>
        <v>0.71768292682926849</v>
      </c>
      <c r="H144" s="480">
        <f>F144*(VLOOKUP(B144,'3.2 Prices and Deflators'!$B$3:$BJ$196,58,FALSE))</f>
        <v>1.807261215591591</v>
      </c>
      <c r="I144" s="480">
        <f>G144*(VLOOKUP(B144,'3.2 Prices and Deflators'!$B$3:$BJ$196,58,FALSE))</f>
        <v>1.8705460945409917</v>
      </c>
    </row>
    <row r="145" spans="1:9" x14ac:dyDescent="0.25">
      <c r="A145" s="10" t="s">
        <v>527</v>
      </c>
      <c r="B145" s="10" t="s">
        <v>763</v>
      </c>
      <c r="C145" s="108">
        <f>VLOOKUP(B145,[8]Data!$B$5:$AD$270,29,FALSE)</f>
        <v>1.17</v>
      </c>
      <c r="D145" s="108">
        <f>VLOOKUP(B145,[9]Data!$B$5:$BI$270,60,FALSE)</f>
        <v>1.1299999999999999</v>
      </c>
      <c r="E145" s="277">
        <f>VLOOKUP(B145,'3.2 Prices and Deflators'!$BI$3:$BL$196,3,FALSE)</f>
        <v>1.1571476463581656</v>
      </c>
      <c r="F145" s="480">
        <f t="shared" si="4"/>
        <v>1.3750515463917523</v>
      </c>
      <c r="G145" s="480">
        <f t="shared" si="5"/>
        <v>1.4745121951219513</v>
      </c>
      <c r="H145" s="480">
        <f>F145*(VLOOKUP(B145,'3.2 Prices and Deflators'!$B$3:$BJ$196,58,FALSE))</f>
        <v>3.8920960366352393</v>
      </c>
      <c r="I145" s="480">
        <f>G145*(VLOOKUP(B145,'3.2 Prices and Deflators'!$B$3:$BJ$196,58,FALSE))</f>
        <v>4.1736203167538912</v>
      </c>
    </row>
    <row r="146" spans="1:9" x14ac:dyDescent="0.25">
      <c r="A146" s="10" t="s">
        <v>528</v>
      </c>
      <c r="B146" s="10" t="s">
        <v>764</v>
      </c>
      <c r="C146" s="108">
        <f>VLOOKUP(B146,[8]Data!$B$5:$AD$270,29,FALSE)</f>
        <v>0</v>
      </c>
      <c r="D146" s="108">
        <f>VLOOKUP(B146,[9]Data!$B$5:$BI$270,60,FALSE)</f>
        <v>0</v>
      </c>
      <c r="E146" s="277">
        <f>VLOOKUP(B146,'3.2 Prices and Deflators'!$BI$3:$BL$196,3,FALSE)</f>
        <v>1.0246268668709446</v>
      </c>
      <c r="F146" s="480">
        <f t="shared" si="4"/>
        <v>0</v>
      </c>
      <c r="G146" s="480">
        <f t="shared" si="5"/>
        <v>0</v>
      </c>
      <c r="H146" s="480">
        <f>F146*(VLOOKUP(B146,'3.2 Prices and Deflators'!$B$3:$BJ$196,58,FALSE))</f>
        <v>0</v>
      </c>
      <c r="I146" s="480">
        <f>G146*(VLOOKUP(B146,'3.2 Prices and Deflators'!$B$3:$BJ$196,58,FALSE))</f>
        <v>0</v>
      </c>
    </row>
    <row r="147" spans="1:9" x14ac:dyDescent="0.25">
      <c r="A147" s="10" t="s">
        <v>529</v>
      </c>
      <c r="B147" s="10" t="s">
        <v>765</v>
      </c>
      <c r="C147" s="108">
        <f>VLOOKUP(B147,[8]Data!$B$5:$AD$270,29,FALSE)</f>
        <v>0</v>
      </c>
      <c r="D147" s="108">
        <f>VLOOKUP(B147,[9]Data!$B$5:$BI$270,60,FALSE)</f>
        <v>0</v>
      </c>
      <c r="E147" s="277">
        <f>VLOOKUP(B147,'3.2 Prices and Deflators'!$BI$3:$BL$196,3,FALSE)</f>
        <v>1.0619888786887286</v>
      </c>
      <c r="F147" s="480">
        <f t="shared" si="4"/>
        <v>0</v>
      </c>
      <c r="G147" s="480">
        <f t="shared" si="5"/>
        <v>0</v>
      </c>
      <c r="H147" s="480">
        <f>F147*(VLOOKUP(B147,'3.2 Prices and Deflators'!$B$3:$BJ$196,58,FALSE))</f>
        <v>0</v>
      </c>
      <c r="I147" s="480">
        <f>G147*(VLOOKUP(B147,'3.2 Prices and Deflators'!$B$3:$BJ$196,58,FALSE))</f>
        <v>0</v>
      </c>
    </row>
    <row r="148" spans="1:9" x14ac:dyDescent="0.25">
      <c r="A148" s="10" t="s">
        <v>530</v>
      </c>
      <c r="B148" s="10" t="s">
        <v>766</v>
      </c>
      <c r="C148" s="108">
        <f>VLOOKUP(B148,[8]Data!$B$5:$AD$270,29,FALSE)</f>
        <v>0</v>
      </c>
      <c r="D148" s="108">
        <f>VLOOKUP(B148,[9]Data!$B$5:$BI$270,60,FALSE)</f>
        <v>0</v>
      </c>
      <c r="E148" s="277">
        <f>VLOOKUP(B148,'3.2 Prices and Deflators'!$BI$3:$BL$196,3,FALSE)</f>
        <v>1.0332776915350659</v>
      </c>
      <c r="F148" s="480">
        <f t="shared" si="4"/>
        <v>0</v>
      </c>
      <c r="G148" s="480">
        <f t="shared" si="5"/>
        <v>0</v>
      </c>
      <c r="H148" s="480">
        <f>F148*(VLOOKUP(B148,'3.2 Prices and Deflators'!$B$3:$BJ$196,58,FALSE))</f>
        <v>0</v>
      </c>
      <c r="I148" s="480">
        <f>G148*(VLOOKUP(B148,'3.2 Prices and Deflators'!$B$3:$BJ$196,58,FALSE))</f>
        <v>0</v>
      </c>
    </row>
    <row r="149" spans="1:9" x14ac:dyDescent="0.25">
      <c r="A149" s="10" t="s">
        <v>531</v>
      </c>
      <c r="B149" s="10" t="s">
        <v>767</v>
      </c>
      <c r="C149" s="108">
        <f>VLOOKUP(B149,[8]Data!$B$5:$AD$270,29,FALSE)</f>
        <v>0.91</v>
      </c>
      <c r="D149" s="108">
        <f>VLOOKUP(B149,[9]Data!$B$5:$BI$270,60,FALSE)</f>
        <v>0.87</v>
      </c>
      <c r="E149" s="277">
        <f>VLOOKUP(B149,'3.2 Prices and Deflators'!$BI$3:$BL$196,3,FALSE)</f>
        <v>1.0368031002198055</v>
      </c>
      <c r="F149" s="480">
        <f t="shared" si="4"/>
        <v>1.0694845360824741</v>
      </c>
      <c r="G149" s="480">
        <f t="shared" si="5"/>
        <v>1.1352439024390246</v>
      </c>
      <c r="H149" s="480">
        <f>F149*(VLOOKUP(B149,'3.2 Prices and Deflators'!$B$3:$BJ$196,58,FALSE))</f>
        <v>1.7301842353919918</v>
      </c>
      <c r="I149" s="480">
        <f>G149*(VLOOKUP(B149,'3.2 Prices and Deflators'!$B$3:$BJ$196,58,FALSE))</f>
        <v>1.8365680260508372</v>
      </c>
    </row>
    <row r="150" spans="1:9" x14ac:dyDescent="0.25">
      <c r="A150" s="10" t="s">
        <v>532</v>
      </c>
      <c r="B150" s="10" t="s">
        <v>768</v>
      </c>
      <c r="C150" s="108">
        <f>VLOOKUP(B150,[8]Data!$B$5:$AD$270,29,FALSE)</f>
        <v>0</v>
      </c>
      <c r="D150" s="108">
        <f>VLOOKUP(B150,[9]Data!$B$5:$BI$270,60,FALSE)</f>
        <v>0</v>
      </c>
      <c r="E150" s="277">
        <f>VLOOKUP(B150,'3.2 Prices and Deflators'!$BI$3:$BL$196,3,FALSE)</f>
        <v>1.0579919457360722</v>
      </c>
      <c r="F150" s="480">
        <f t="shared" si="4"/>
        <v>0</v>
      </c>
      <c r="G150" s="480">
        <f t="shared" si="5"/>
        <v>0</v>
      </c>
      <c r="H150" s="480">
        <f>F150*(VLOOKUP(B150,'3.2 Prices and Deflators'!$B$3:$BJ$196,58,FALSE))</f>
        <v>0</v>
      </c>
      <c r="I150" s="480">
        <f>G150*(VLOOKUP(B150,'3.2 Prices and Deflators'!$B$3:$BJ$196,58,FALSE))</f>
        <v>0</v>
      </c>
    </row>
    <row r="151" spans="1:9" x14ac:dyDescent="0.25">
      <c r="A151" s="10" t="s">
        <v>533</v>
      </c>
      <c r="B151" s="10" t="s">
        <v>769</v>
      </c>
      <c r="C151" s="108">
        <f>VLOOKUP(B151,[8]Data!$B$5:$AD$270,29,FALSE)</f>
        <v>0</v>
      </c>
      <c r="D151" s="108">
        <f>VLOOKUP(B151,[9]Data!$B$5:$BI$270,60,FALSE)</f>
        <v>0</v>
      </c>
      <c r="E151" s="277">
        <f>VLOOKUP(B151,'3.2 Prices and Deflators'!$BI$3:$BL$196,3,FALSE)</f>
        <v>1.1777021983849454</v>
      </c>
      <c r="F151" s="480">
        <f t="shared" si="4"/>
        <v>0</v>
      </c>
      <c r="G151" s="480">
        <f t="shared" si="5"/>
        <v>0</v>
      </c>
      <c r="H151" s="480">
        <f>F151*(VLOOKUP(B151,'3.2 Prices and Deflators'!$B$3:$BJ$196,58,FALSE))</f>
        <v>0</v>
      </c>
      <c r="I151" s="480">
        <f>G151*(VLOOKUP(B151,'3.2 Prices and Deflators'!$B$3:$BJ$196,58,FALSE))</f>
        <v>0</v>
      </c>
    </row>
    <row r="152" spans="1:9" x14ac:dyDescent="0.25">
      <c r="A152" s="10" t="s">
        <v>534</v>
      </c>
      <c r="B152" s="10" t="s">
        <v>770</v>
      </c>
      <c r="C152" s="108">
        <f>VLOOKUP(B152,[8]Data!$B$5:$AD$270,29,FALSE)</f>
        <v>0.24</v>
      </c>
      <c r="D152" s="108">
        <f>VLOOKUP(B152,[9]Data!$B$5:$BI$270,60,FALSE)</f>
        <v>0.12</v>
      </c>
      <c r="E152" s="277">
        <f>VLOOKUP(B152,'3.2 Prices and Deflators'!$BI$3:$BL$196,3,FALSE)</f>
        <v>1.1685660522749426</v>
      </c>
      <c r="F152" s="480">
        <f t="shared" si="4"/>
        <v>0.28206185567010306</v>
      </c>
      <c r="G152" s="480">
        <f t="shared" si="5"/>
        <v>0.15658536585365856</v>
      </c>
      <c r="H152" s="480">
        <f>F152*(VLOOKUP(B152,'3.2 Prices and Deflators'!$B$3:$BJ$196,58,FALSE))</f>
        <v>0.59665226129322824</v>
      </c>
      <c r="I152" s="480">
        <f>G152*(VLOOKUP(B152,'3.2 Prices and Deflators'!$B$3:$BJ$196,58,FALSE))</f>
        <v>0.33122880936897825</v>
      </c>
    </row>
    <row r="153" spans="1:9" x14ac:dyDescent="0.25">
      <c r="A153" s="10" t="s">
        <v>535</v>
      </c>
      <c r="B153" s="10" t="s">
        <v>771</v>
      </c>
      <c r="C153" s="108">
        <f>VLOOKUP(B153,[8]Data!$B$5:$AD$270,29,FALSE)</f>
        <v>1.1399999999999999</v>
      </c>
      <c r="D153" s="108">
        <f>VLOOKUP(B153,[9]Data!$B$5:$BI$270,60,FALSE)</f>
        <v>0.97</v>
      </c>
      <c r="E153" s="277">
        <f>VLOOKUP(B153,'3.2 Prices and Deflators'!$BI$3:$BL$196,3,FALSE)</f>
        <v>1.0258569502153592</v>
      </c>
      <c r="F153" s="480">
        <f t="shared" si="4"/>
        <v>1.3397938144329893</v>
      </c>
      <c r="G153" s="480">
        <f t="shared" si="5"/>
        <v>1.2657317073170733</v>
      </c>
      <c r="H153" s="480">
        <f>F153*(VLOOKUP(B153,'3.2 Prices and Deflators'!$B$3:$BJ$196,58,FALSE))</f>
        <v>3.282264754978403</v>
      </c>
      <c r="I153" s="480">
        <f>G153*(VLOOKUP(B153,'3.2 Prices and Deflators'!$B$3:$BJ$196,58,FALSE))</f>
        <v>3.1008253116496665</v>
      </c>
    </row>
    <row r="154" spans="1:9" x14ac:dyDescent="0.25">
      <c r="A154" s="10" t="s">
        <v>536</v>
      </c>
      <c r="B154" s="10" t="s">
        <v>772</v>
      </c>
      <c r="C154" s="108">
        <f>VLOOKUP(B154,[8]Data!$B$5:$AD$270,29,FALSE)</f>
        <v>1.1599999999999999</v>
      </c>
      <c r="D154" s="108">
        <f>VLOOKUP(B154,[9]Data!$B$5:$BI$270,60,FALSE)</f>
        <v>1.21</v>
      </c>
      <c r="E154" s="277">
        <f>VLOOKUP(B154,'3.2 Prices and Deflators'!$BI$3:$BL$196,3,FALSE)</f>
        <v>1.0923431635161882</v>
      </c>
      <c r="F154" s="480">
        <f t="shared" si="4"/>
        <v>1.3632989690721646</v>
      </c>
      <c r="G154" s="480">
        <f t="shared" si="5"/>
        <v>1.5789024390243904</v>
      </c>
      <c r="H154" s="480">
        <f>F154*(VLOOKUP(B154,'3.2 Prices and Deflators'!$B$3:$BJ$196,58,FALSE))</f>
        <v>3.4632979493391507</v>
      </c>
      <c r="I154" s="480">
        <f>G154*(VLOOKUP(B154,'3.2 Prices and Deflators'!$B$3:$BJ$196,58,FALSE))</f>
        <v>4.0110127736701173</v>
      </c>
    </row>
    <row r="155" spans="1:9" x14ac:dyDescent="0.25">
      <c r="A155" s="10" t="s">
        <v>537</v>
      </c>
      <c r="B155" s="10" t="s">
        <v>773</v>
      </c>
      <c r="C155" s="108">
        <f>VLOOKUP(B155,[8]Data!$B$5:$AD$270,29,FALSE)</f>
        <v>0</v>
      </c>
      <c r="D155" s="108">
        <f>VLOOKUP(B155,[9]Data!$B$5:$BI$270,60,FALSE)</f>
        <v>0</v>
      </c>
      <c r="E155" s="277">
        <f>VLOOKUP(B155,'3.2 Prices and Deflators'!$BI$3:$BL$196,3,FALSE)</f>
        <v>1.0738879935652885</v>
      </c>
      <c r="F155" s="480">
        <f t="shared" si="4"/>
        <v>0</v>
      </c>
      <c r="G155" s="480">
        <f t="shared" si="5"/>
        <v>0</v>
      </c>
      <c r="H155" s="480">
        <f>F155*(VLOOKUP(B155,'3.2 Prices and Deflators'!$B$3:$BJ$196,58,FALSE))</f>
        <v>0</v>
      </c>
      <c r="I155" s="480">
        <f>G155*(VLOOKUP(B155,'3.2 Prices and Deflators'!$B$3:$BJ$196,58,FALSE))</f>
        <v>0</v>
      </c>
    </row>
    <row r="156" spans="1:9" x14ac:dyDescent="0.25">
      <c r="A156" s="10" t="s">
        <v>538</v>
      </c>
      <c r="B156" s="10" t="s">
        <v>774</v>
      </c>
      <c r="C156" s="108">
        <f>VLOOKUP(B156,[8]Data!$B$5:$AD$270,29,FALSE)</f>
        <v>1.08</v>
      </c>
      <c r="D156" s="108">
        <f>VLOOKUP(B156,[9]Data!$B$5:$BI$270,60,FALSE)</f>
        <v>1.08</v>
      </c>
      <c r="E156" s="277">
        <f>VLOOKUP(B156,'3.2 Prices and Deflators'!$BI$3:$BL$196,3,FALSE)</f>
        <v>1.4253684595727028</v>
      </c>
      <c r="F156" s="480">
        <f t="shared" si="4"/>
        <v>1.2692783505154639</v>
      </c>
      <c r="G156" s="480">
        <f t="shared" si="5"/>
        <v>1.4092682926829272</v>
      </c>
      <c r="H156" s="480">
        <f>F156*(VLOOKUP(B156,'3.2 Prices and Deflators'!$B$3:$BJ$196,58,FALSE))</f>
        <v>4.3236654568462773</v>
      </c>
      <c r="I156" s="480">
        <f>G156*(VLOOKUP(B156,'3.2 Prices and Deflators'!$B$3:$BJ$196,58,FALSE))</f>
        <v>4.8005267197911339</v>
      </c>
    </row>
    <row r="157" spans="1:9" x14ac:dyDescent="0.25">
      <c r="A157" s="10" t="s">
        <v>539</v>
      </c>
      <c r="B157" s="10" t="s">
        <v>775</v>
      </c>
      <c r="C157" s="108">
        <f>VLOOKUP(B157,[8]Data!$B$5:$AD$270,29,FALSE)</f>
        <v>1.25</v>
      </c>
      <c r="D157" s="108">
        <f>VLOOKUP(B157,[9]Data!$B$5:$BI$270,60,FALSE)</f>
        <v>0.77</v>
      </c>
      <c r="E157" s="277">
        <f>VLOOKUP(B157,'3.2 Prices and Deflators'!$BI$3:$BL$196,3,FALSE)</f>
        <v>1.0647449168812015</v>
      </c>
      <c r="F157" s="480">
        <f t="shared" si="4"/>
        <v>1.4690721649484533</v>
      </c>
      <c r="G157" s="480">
        <f t="shared" si="5"/>
        <v>1.0047560975609759</v>
      </c>
      <c r="H157" s="480">
        <f>F157*(VLOOKUP(B157,'3.2 Prices and Deflators'!$B$3:$BJ$196,58,FALSE))</f>
        <v>2.2955743724625175</v>
      </c>
      <c r="I157" s="480">
        <f>G157*(VLOOKUP(B157,'3.2 Prices and Deflators'!$B$3:$BJ$196,58,FALSE))</f>
        <v>1.5700333878542687</v>
      </c>
    </row>
    <row r="158" spans="1:9" x14ac:dyDescent="0.25">
      <c r="A158" s="10" t="s">
        <v>540</v>
      </c>
      <c r="B158" s="10" t="s">
        <v>776</v>
      </c>
      <c r="C158" s="108">
        <f>VLOOKUP(B158,[8]Data!$B$5:$AD$270,29,FALSE)</f>
        <v>1.32</v>
      </c>
      <c r="D158" s="108">
        <f>VLOOKUP(B158,[9]Data!$B$5:$BI$270,60,FALSE)</f>
        <v>1.1599999999999999</v>
      </c>
      <c r="E158" s="277">
        <f>VLOOKUP(B158,'3.2 Prices and Deflators'!$BI$3:$BL$196,3,FALSE)</f>
        <v>1.0530777869348753</v>
      </c>
      <c r="F158" s="480">
        <f t="shared" si="4"/>
        <v>1.5513402061855668</v>
      </c>
      <c r="G158" s="480">
        <f t="shared" si="5"/>
        <v>1.5136585365853661</v>
      </c>
      <c r="H158" s="480">
        <f>F158*(VLOOKUP(B158,'3.2 Prices and Deflators'!$B$3:$BJ$196,58,FALSE))</f>
        <v>0</v>
      </c>
      <c r="I158" s="480">
        <f>G158*(VLOOKUP(B158,'3.2 Prices and Deflators'!$B$3:$BJ$196,58,FALSE))</f>
        <v>0</v>
      </c>
    </row>
    <row r="159" spans="1:9" x14ac:dyDescent="0.25">
      <c r="A159" s="10" t="s">
        <v>541</v>
      </c>
      <c r="B159" s="10" t="s">
        <v>777</v>
      </c>
      <c r="C159" s="108">
        <f>VLOOKUP(B159,[8]Data!$B$5:$AD$270,29,FALSE)</f>
        <v>1.32</v>
      </c>
      <c r="D159" s="108">
        <f>VLOOKUP(B159,[9]Data!$B$5:$BI$270,60,FALSE)</f>
        <v>1.21</v>
      </c>
      <c r="E159" s="277">
        <f>VLOOKUP(B159,'3.2 Prices and Deflators'!$BI$3:$BL$196,3,FALSE)</f>
        <v>1.068165023132865</v>
      </c>
      <c r="F159" s="480">
        <f t="shared" si="4"/>
        <v>1.5513402061855668</v>
      </c>
      <c r="G159" s="480">
        <f t="shared" si="5"/>
        <v>1.5789024390243904</v>
      </c>
      <c r="H159" s="480">
        <f>F159*(VLOOKUP(B159,'3.2 Prices and Deflators'!$B$3:$BJ$196,58,FALSE))</f>
        <v>0</v>
      </c>
      <c r="I159" s="480">
        <f>G159*(VLOOKUP(B159,'3.2 Prices and Deflators'!$B$3:$BJ$196,58,FALSE))</f>
        <v>0</v>
      </c>
    </row>
    <row r="160" spans="1:9" x14ac:dyDescent="0.25">
      <c r="A160" s="10" t="s">
        <v>542</v>
      </c>
      <c r="B160" s="10" t="s">
        <v>778</v>
      </c>
      <c r="C160" s="108">
        <f>VLOOKUP(B160,[8]Data!$B$5:$AD$270,29,FALSE)</f>
        <v>0</v>
      </c>
      <c r="D160" s="108">
        <f>VLOOKUP(B160,[9]Data!$B$5:$BI$270,60,FALSE)</f>
        <v>0</v>
      </c>
      <c r="E160" s="277">
        <f>VLOOKUP(B160,'3.2 Prices and Deflators'!$BI$3:$BL$196,3,FALSE)</f>
        <v>1.0572503953836008</v>
      </c>
      <c r="F160" s="480">
        <f t="shared" si="4"/>
        <v>0</v>
      </c>
      <c r="G160" s="480">
        <f t="shared" si="5"/>
        <v>0</v>
      </c>
      <c r="H160" s="480">
        <f>F160*(VLOOKUP(B160,'3.2 Prices and Deflators'!$B$3:$BJ$196,58,FALSE))</f>
        <v>0</v>
      </c>
      <c r="I160" s="480">
        <f>G160*(VLOOKUP(B160,'3.2 Prices and Deflators'!$B$3:$BJ$196,58,FALSE))</f>
        <v>0</v>
      </c>
    </row>
    <row r="161" spans="1:9" x14ac:dyDescent="0.25">
      <c r="A161" s="10" t="s">
        <v>543</v>
      </c>
      <c r="B161" s="10" t="s">
        <v>779</v>
      </c>
      <c r="C161" s="108">
        <f>VLOOKUP(B161,[8]Data!$B$5:$AD$270,29,FALSE)</f>
        <v>1.41</v>
      </c>
      <c r="D161" s="108">
        <f>VLOOKUP(B161,[9]Data!$B$5:$BI$270,60,FALSE)</f>
        <v>1.18</v>
      </c>
      <c r="E161" s="277">
        <f>VLOOKUP(B161,'3.2 Prices and Deflators'!$BI$3:$BL$196,3,FALSE)</f>
        <v>1.0570370988269331</v>
      </c>
      <c r="F161" s="480">
        <f t="shared" si="4"/>
        <v>1.6571134020618554</v>
      </c>
      <c r="G161" s="480">
        <f t="shared" si="5"/>
        <v>1.5397560975609759</v>
      </c>
      <c r="H161" s="480">
        <f>F161*(VLOOKUP(B161,'3.2 Prices and Deflators'!$B$3:$BJ$196,58,FALSE))</f>
        <v>4.7372653182105209</v>
      </c>
      <c r="I161" s="480">
        <f>G161*(VLOOKUP(B161,'3.2 Prices and Deflators'!$B$3:$BJ$196,58,FALSE))</f>
        <v>4.401770663614796</v>
      </c>
    </row>
    <row r="162" spans="1:9" x14ac:dyDescent="0.25">
      <c r="A162" s="10" t="s">
        <v>544</v>
      </c>
      <c r="B162" s="10" t="s">
        <v>780</v>
      </c>
      <c r="C162" s="108">
        <f>VLOOKUP(B162,[8]Data!$B$5:$AD$270,29,FALSE)</f>
        <v>0.92</v>
      </c>
      <c r="D162" s="108">
        <f>VLOOKUP(B162,[9]Data!$B$5:$BI$270,60,FALSE)</f>
        <v>0.9</v>
      </c>
      <c r="E162" s="277">
        <f>VLOOKUP(B162,'3.2 Prices and Deflators'!$BI$3:$BL$196,3,FALSE)</f>
        <v>1.2254561399000279</v>
      </c>
      <c r="F162" s="480">
        <f t="shared" si="4"/>
        <v>1.0812371134020617</v>
      </c>
      <c r="G162" s="480">
        <f t="shared" si="5"/>
        <v>1.1743902439024394</v>
      </c>
      <c r="H162" s="480">
        <f>F162*(VLOOKUP(B162,'3.2 Prices and Deflators'!$B$3:$BJ$196,58,FALSE))</f>
        <v>2.3322570838676695</v>
      </c>
      <c r="I162" s="480">
        <f>G162*(VLOOKUP(B162,'3.2 Prices and Deflators'!$B$3:$BJ$196,58,FALSE))</f>
        <v>2.5331908529743981</v>
      </c>
    </row>
    <row r="163" spans="1:9" x14ac:dyDescent="0.25">
      <c r="A163" s="10" t="s">
        <v>545</v>
      </c>
      <c r="B163" s="10" t="s">
        <v>781</v>
      </c>
      <c r="C163" s="108">
        <f>VLOOKUP(B163,[8]Data!$B$5:$AD$270,29,FALSE)</f>
        <v>0.28000000000000003</v>
      </c>
      <c r="D163" s="108">
        <f>VLOOKUP(B163,[9]Data!$B$5:$BI$270,60,FALSE)</f>
        <v>0.28000000000000003</v>
      </c>
      <c r="E163" s="277">
        <f>VLOOKUP(B163,'3.2 Prices and Deflators'!$BI$3:$BL$196,3,FALSE)</f>
        <v>0</v>
      </c>
      <c r="F163" s="480">
        <f t="shared" si="4"/>
        <v>0.32907216494845359</v>
      </c>
      <c r="G163" s="480">
        <f t="shared" si="5"/>
        <v>0.36536585365853669</v>
      </c>
      <c r="H163" s="480">
        <f>F163*(VLOOKUP(B163,'3.2 Prices and Deflators'!$B$3:$BJ$196,58,FALSE))</f>
        <v>26.340853867950198</v>
      </c>
      <c r="I163" s="480">
        <f>G163*(VLOOKUP(B163,'3.2 Prices and Deflators'!$B$3:$BJ$196,58,FALSE))</f>
        <v>29.246012226728201</v>
      </c>
    </row>
    <row r="164" spans="1:9" x14ac:dyDescent="0.25">
      <c r="A164" s="10" t="s">
        <v>546</v>
      </c>
      <c r="B164" s="10" t="s">
        <v>782</v>
      </c>
      <c r="C164" s="108">
        <f>VLOOKUP(B164,[8]Data!$B$5:$AD$270,29,FALSE)</f>
        <v>1.26</v>
      </c>
      <c r="D164" s="108">
        <f>VLOOKUP(B164,[9]Data!$B$5:$BI$270,60,FALSE)</f>
        <v>1.1299999999999999</v>
      </c>
      <c r="E164" s="277">
        <f>VLOOKUP(B164,'3.2 Prices and Deflators'!$BI$3:$BL$196,3,FALSE)</f>
        <v>1.0423455087944433</v>
      </c>
      <c r="F164" s="480">
        <f t="shared" si="4"/>
        <v>1.4808247422680409</v>
      </c>
      <c r="G164" s="480">
        <f t="shared" si="5"/>
        <v>1.4745121951219513</v>
      </c>
      <c r="H164" s="480">
        <f>F164*(VLOOKUP(B164,'3.2 Prices and Deflators'!$B$3:$BJ$196,58,FALSE))</f>
        <v>2.0891304970572535</v>
      </c>
      <c r="I164" s="480">
        <f>G164*(VLOOKUP(B164,'3.2 Prices and Deflators'!$B$3:$BJ$196,58,FALSE))</f>
        <v>2.0802248282224598</v>
      </c>
    </row>
    <row r="165" spans="1:9" x14ac:dyDescent="0.25">
      <c r="A165" s="10" t="s">
        <v>547</v>
      </c>
      <c r="B165" s="10" t="s">
        <v>783</v>
      </c>
      <c r="C165" s="108">
        <f>VLOOKUP(B165,[8]Data!$B$5:$AD$270,29,FALSE)</f>
        <v>0.88</v>
      </c>
      <c r="D165" s="108">
        <f>VLOOKUP(B165,[9]Data!$B$5:$BI$270,60,FALSE)</f>
        <v>0.65</v>
      </c>
      <c r="E165" s="277">
        <f>VLOOKUP(B165,'3.2 Prices and Deflators'!$BI$3:$BL$196,3,FALSE)</f>
        <v>1.1995836595563574</v>
      </c>
      <c r="F165" s="480">
        <f t="shared" si="4"/>
        <v>1.0342268041237113</v>
      </c>
      <c r="G165" s="480">
        <f t="shared" si="5"/>
        <v>0.84817073170731727</v>
      </c>
      <c r="H165" s="480">
        <f>F165*(VLOOKUP(B165,'3.2 Prices and Deflators'!$B$3:$BJ$196,58,FALSE))</f>
        <v>3.6573618880989298</v>
      </c>
      <c r="I165" s="480">
        <f>G165*(VLOOKUP(B165,'3.2 Prices and Deflators'!$B$3:$BJ$196,58,FALSE))</f>
        <v>2.9994071864881433</v>
      </c>
    </row>
    <row r="166" spans="1:9" x14ac:dyDescent="0.25">
      <c r="A166" s="10" t="s">
        <v>548</v>
      </c>
      <c r="B166" s="10" t="s">
        <v>784</v>
      </c>
      <c r="C166" s="108">
        <f>VLOOKUP(B166,[8]Data!$B$5:$AD$270,29,FALSE)</f>
        <v>0.95</v>
      </c>
      <c r="D166" s="108">
        <f>VLOOKUP(B166,[9]Data!$B$5:$BI$270,60,FALSE)</f>
        <v>0.61</v>
      </c>
      <c r="E166" s="277">
        <f>VLOOKUP(B166,'3.2 Prices and Deflators'!$BI$3:$BL$196,3,FALSE)</f>
        <v>3.8513396639317041</v>
      </c>
      <c r="F166" s="480">
        <f t="shared" si="4"/>
        <v>1.1164948453608246</v>
      </c>
      <c r="G166" s="480">
        <f t="shared" si="5"/>
        <v>0.79597560975609771</v>
      </c>
      <c r="H166" s="480">
        <f>F166*(VLOOKUP(B166,'3.2 Prices and Deflators'!$B$3:$BJ$196,58,FALSE))</f>
        <v>4.8642279868193823</v>
      </c>
      <c r="I166" s="480">
        <f>G166*(VLOOKUP(B166,'3.2 Prices and Deflators'!$B$3:$BJ$196,58,FALSE))</f>
        <v>3.4678232988616777</v>
      </c>
    </row>
    <row r="167" spans="1:9" x14ac:dyDescent="0.25">
      <c r="A167" s="10" t="s">
        <v>549</v>
      </c>
      <c r="B167" s="10" t="s">
        <v>785</v>
      </c>
      <c r="C167" s="108">
        <f>VLOOKUP(B167,[8]Data!$B$5:$AD$270,29,FALSE)</f>
        <v>0</v>
      </c>
      <c r="D167" s="108">
        <f>VLOOKUP(B167,[9]Data!$B$5:$BI$270,60,FALSE)</f>
        <v>0</v>
      </c>
      <c r="E167" s="277">
        <f>VLOOKUP(B167,'3.2 Prices and Deflators'!$BI$3:$BL$196,3,FALSE)</f>
        <v>1.7542207611299938</v>
      </c>
      <c r="F167" s="480">
        <f t="shared" si="4"/>
        <v>0</v>
      </c>
      <c r="G167" s="480">
        <f t="shared" si="5"/>
        <v>0</v>
      </c>
      <c r="H167" s="480">
        <f>F167*(VLOOKUP(B167,'3.2 Prices and Deflators'!$B$3:$BJ$196,58,FALSE))</f>
        <v>0</v>
      </c>
      <c r="I167" s="480">
        <f>G167*(VLOOKUP(B167,'3.2 Prices and Deflators'!$B$3:$BJ$196,58,FALSE))</f>
        <v>0</v>
      </c>
    </row>
    <row r="168" spans="1:9" x14ac:dyDescent="0.25">
      <c r="A168" s="10" t="s">
        <v>550</v>
      </c>
      <c r="B168" s="10" t="s">
        <v>786</v>
      </c>
      <c r="C168" s="108">
        <f>VLOOKUP(B168,[8]Data!$B$5:$AD$270,29,FALSE)</f>
        <v>0.77</v>
      </c>
      <c r="D168" s="108">
        <f>VLOOKUP(B168,[9]Data!$B$5:$BI$270,60,FALSE)</f>
        <v>0.77</v>
      </c>
      <c r="E168" s="277">
        <f>VLOOKUP(B168,'3.2 Prices and Deflators'!$BI$3:$BL$196,3,FALSE)</f>
        <v>1.158030688435048</v>
      </c>
      <c r="F168" s="480">
        <f t="shared" si="4"/>
        <v>0.90494845360824727</v>
      </c>
      <c r="G168" s="480">
        <f t="shared" si="5"/>
        <v>1.0047560975609759</v>
      </c>
      <c r="H168" s="480">
        <f>F168*(VLOOKUP(B168,'3.2 Prices and Deflators'!$B$3:$BJ$196,58,FALSE))</f>
        <v>2.084614927304667</v>
      </c>
      <c r="I168" s="480">
        <f>G168*(VLOOKUP(B168,'3.2 Prices and Deflators'!$B$3:$BJ$196,58,FALSE))</f>
        <v>2.314529132487714</v>
      </c>
    </row>
    <row r="169" spans="1:9" x14ac:dyDescent="0.25">
      <c r="A169" s="10" t="s">
        <v>551</v>
      </c>
      <c r="B169" s="10" t="s">
        <v>787</v>
      </c>
      <c r="C169" s="108">
        <f>VLOOKUP(B169,[8]Data!$B$5:$AD$270,29,FALSE)</f>
        <v>1.42</v>
      </c>
      <c r="D169" s="108">
        <f>VLOOKUP(B169,[9]Data!$B$5:$BI$270,60,FALSE)</f>
        <v>1.42</v>
      </c>
      <c r="E169" s="277">
        <f>VLOOKUP(B169,'3.2 Prices and Deflators'!$BI$3:$BL$196,3,FALSE)</f>
        <v>1.0888302385580644</v>
      </c>
      <c r="F169" s="480">
        <f t="shared" si="4"/>
        <v>1.6688659793814429</v>
      </c>
      <c r="G169" s="480">
        <f t="shared" si="5"/>
        <v>1.852926829268293</v>
      </c>
      <c r="H169" s="480">
        <f>F169*(VLOOKUP(B169,'3.2 Prices and Deflators'!$B$3:$BJ$196,58,FALSE))</f>
        <v>1.7543135821269984</v>
      </c>
      <c r="I169" s="480">
        <f>G169*(VLOOKUP(B169,'3.2 Prices and Deflators'!$B$3:$BJ$196,58,FALSE))</f>
        <v>1.9477985311185415</v>
      </c>
    </row>
    <row r="170" spans="1:9" x14ac:dyDescent="0.25">
      <c r="A170" s="10" t="s">
        <v>552</v>
      </c>
      <c r="B170" s="10" t="s">
        <v>788</v>
      </c>
      <c r="C170" s="108">
        <f>VLOOKUP(B170,[8]Data!$B$5:$AD$270,29,FALSE)</f>
        <v>1.45</v>
      </c>
      <c r="D170" s="108">
        <f>VLOOKUP(B170,[9]Data!$B$5:$BI$270,60,FALSE)</f>
        <v>1.46</v>
      </c>
      <c r="E170" s="277">
        <f>VLOOKUP(B170,'3.2 Prices and Deflators'!$BI$3:$BL$196,3,FALSE)</f>
        <v>0.99666350808736581</v>
      </c>
      <c r="F170" s="480">
        <f t="shared" si="4"/>
        <v>1.7041237113402059</v>
      </c>
      <c r="G170" s="480">
        <f t="shared" si="5"/>
        <v>1.9051219512195126</v>
      </c>
      <c r="H170" s="480">
        <f>F170*(VLOOKUP(B170,'3.2 Prices and Deflators'!$B$3:$BJ$196,58,FALSE))</f>
        <v>1.4384166686566824</v>
      </c>
      <c r="I170" s="480">
        <f>G170*(VLOOKUP(B170,'3.2 Prices and Deflators'!$B$3:$BJ$196,58,FALSE))</f>
        <v>1.6080752542916841</v>
      </c>
    </row>
    <row r="171" spans="1:9" x14ac:dyDescent="0.25">
      <c r="A171" s="10" t="s">
        <v>553</v>
      </c>
      <c r="B171" s="10" t="s">
        <v>789</v>
      </c>
      <c r="C171" s="108">
        <f>VLOOKUP(B171,[8]Data!$B$5:$AD$270,29,FALSE)</f>
        <v>0</v>
      </c>
      <c r="D171" s="108">
        <f>VLOOKUP(B171,[9]Data!$B$5:$BI$270,60,FALSE)</f>
        <v>0</v>
      </c>
      <c r="E171" s="277">
        <f>VLOOKUP(B171,'3.2 Prices and Deflators'!$BI$3:$BL$196,3,FALSE)</f>
        <v>2.5503366769905362</v>
      </c>
      <c r="F171" s="480">
        <f t="shared" si="4"/>
        <v>0</v>
      </c>
      <c r="G171" s="480">
        <f t="shared" si="5"/>
        <v>0</v>
      </c>
      <c r="H171" s="480" t="e">
        <f>F171*(VLOOKUP(B171,'3.2 Prices and Deflators'!$B$3:$BJ$196,58,FALSE))</f>
        <v>#REF!</v>
      </c>
      <c r="I171" s="480" t="e">
        <f>G171*(VLOOKUP(B171,'3.2 Prices and Deflators'!$B$3:$BJ$196,58,FALSE))</f>
        <v>#REF!</v>
      </c>
    </row>
    <row r="172" spans="1:9" x14ac:dyDescent="0.25">
      <c r="A172" s="10" t="s">
        <v>554</v>
      </c>
      <c r="B172" s="10" t="s">
        <v>790</v>
      </c>
      <c r="C172" s="108">
        <f>VLOOKUP(B172,[8]Data!$B$5:$AD$270,29,FALSE)</f>
        <v>0.71</v>
      </c>
      <c r="D172" s="108">
        <f>VLOOKUP(B172,[9]Data!$B$5:$BI$270,60,FALSE)</f>
        <v>0.69</v>
      </c>
      <c r="E172" s="277">
        <f>VLOOKUP(B172,'3.2 Prices and Deflators'!$BI$3:$BL$196,3,FALSE)</f>
        <v>1.1729121052159333</v>
      </c>
      <c r="F172" s="480">
        <f t="shared" si="4"/>
        <v>0.83443298969072144</v>
      </c>
      <c r="G172" s="480">
        <f t="shared" si="5"/>
        <v>0.90036585365853672</v>
      </c>
      <c r="H172" s="480">
        <f>F172*(VLOOKUP(B172,'3.2 Prices and Deflators'!$B$3:$BJ$196,58,FALSE))</f>
        <v>3.4976562583634787</v>
      </c>
      <c r="I172" s="480">
        <f>G172*(VLOOKUP(B172,'3.2 Prices and Deflators'!$B$3:$BJ$196,58,FALSE))</f>
        <v>3.7740241598462947</v>
      </c>
    </row>
    <row r="173" spans="1:9" x14ac:dyDescent="0.25">
      <c r="A173" s="10" t="s">
        <v>555</v>
      </c>
      <c r="B173" s="10" t="s">
        <v>791</v>
      </c>
      <c r="C173" s="108">
        <f>VLOOKUP(B173,[8]Data!$B$5:$AD$270,29,FALSE)</f>
        <v>0.71</v>
      </c>
      <c r="D173" s="108">
        <f>VLOOKUP(B173,[9]Data!$B$5:$BI$270,60,FALSE)</f>
        <v>0.68</v>
      </c>
      <c r="E173" s="277">
        <f>VLOOKUP(B173,'3.2 Prices and Deflators'!$BI$3:$BL$196,3,FALSE)</f>
        <v>1.070879273441538</v>
      </c>
      <c r="F173" s="480">
        <f t="shared" si="4"/>
        <v>0.83443298969072144</v>
      </c>
      <c r="G173" s="480">
        <f t="shared" si="5"/>
        <v>0.88731707317073194</v>
      </c>
      <c r="H173" s="480">
        <f>F173*(VLOOKUP(B173,'3.2 Prices and Deflators'!$B$3:$BJ$196,58,FALSE))</f>
        <v>2.0531348819615118</v>
      </c>
      <c r="I173" s="480">
        <f>G173*(VLOOKUP(B173,'3.2 Prices and Deflators'!$B$3:$BJ$196,58,FALSE))</f>
        <v>2.1832569622661486</v>
      </c>
    </row>
    <row r="174" spans="1:9" x14ac:dyDescent="0.25">
      <c r="A174" s="10" t="s">
        <v>556</v>
      </c>
      <c r="B174" s="10" t="s">
        <v>792</v>
      </c>
      <c r="C174" s="108">
        <f>VLOOKUP(B174,[8]Data!$B$5:$AD$270,29,FALSE)</f>
        <v>1.1100000000000001</v>
      </c>
      <c r="D174" s="108">
        <f>VLOOKUP(B174,[9]Data!$B$5:$BI$270,60,FALSE)</f>
        <v>0.88</v>
      </c>
      <c r="E174" s="277">
        <f>VLOOKUP(B174,'3.2 Prices and Deflators'!$BI$3:$BL$196,3,FALSE)</f>
        <v>1.1150550808957904</v>
      </c>
      <c r="F174" s="480">
        <f t="shared" si="4"/>
        <v>1.3045360824742267</v>
      </c>
      <c r="G174" s="480">
        <f t="shared" si="5"/>
        <v>1.1482926829268296</v>
      </c>
      <c r="H174" s="480">
        <f>F174*(VLOOKUP(B174,'3.2 Prices and Deflators'!$B$3:$BJ$196,58,FALSE))</f>
        <v>3.7747939174648018</v>
      </c>
      <c r="I174" s="480">
        <f>G174*(VLOOKUP(B174,'3.2 Prices and Deflators'!$B$3:$BJ$196,58,FALSE))</f>
        <v>3.3226894167315386</v>
      </c>
    </row>
    <row r="175" spans="1:9" x14ac:dyDescent="0.25">
      <c r="A175" s="10" t="s">
        <v>557</v>
      </c>
      <c r="B175" s="10" t="s">
        <v>793</v>
      </c>
      <c r="C175" s="108">
        <f>VLOOKUP(B175,[8]Data!$B$5:$AD$270,29,FALSE)</f>
        <v>1.1000000000000001</v>
      </c>
      <c r="D175" s="108">
        <f>VLOOKUP(B175,[9]Data!$B$5:$BI$270,60,FALSE)</f>
        <v>0.8</v>
      </c>
      <c r="E175" s="277">
        <f>VLOOKUP(B175,'3.2 Prices and Deflators'!$BI$3:$BL$196,3,FALSE)</f>
        <v>1.0796956466753478</v>
      </c>
      <c r="F175" s="480">
        <f t="shared" si="4"/>
        <v>1.292783505154639</v>
      </c>
      <c r="G175" s="480">
        <f t="shared" si="5"/>
        <v>1.0439024390243905</v>
      </c>
      <c r="H175" s="480">
        <f>F175*(VLOOKUP(B175,'3.2 Prices and Deflators'!$B$3:$BJ$196,58,FALSE))</f>
        <v>3.0856461844313121</v>
      </c>
      <c r="I175" s="480">
        <f>G175*(VLOOKUP(B175,'3.2 Prices and Deflators'!$B$3:$BJ$196,58,FALSE))</f>
        <v>2.4916109813056835</v>
      </c>
    </row>
    <row r="176" spans="1:9" x14ac:dyDescent="0.25">
      <c r="A176" s="10" t="s">
        <v>558</v>
      </c>
      <c r="B176" s="10" t="s">
        <v>794</v>
      </c>
      <c r="C176" s="108">
        <f>VLOOKUP(B176,[8]Data!$B$5:$AD$270,29,FALSE)</f>
        <v>0.71</v>
      </c>
      <c r="D176" s="108">
        <f>VLOOKUP(B176,[9]Data!$B$5:$BI$270,60,FALSE)</f>
        <v>0.71</v>
      </c>
      <c r="E176" s="277">
        <f>VLOOKUP(B176,'3.2 Prices and Deflators'!$BI$3:$BL$196,3,FALSE)</f>
        <v>1.4035449168734102</v>
      </c>
      <c r="F176" s="480">
        <f t="shared" si="4"/>
        <v>0.83443298969072144</v>
      </c>
      <c r="G176" s="480">
        <f t="shared" si="5"/>
        <v>0.9264634146341465</v>
      </c>
      <c r="H176" s="480">
        <f>F176*(VLOOKUP(B176,'3.2 Prices and Deflators'!$B$3:$BJ$196,58,FALSE))</f>
        <v>2.065770551723185</v>
      </c>
      <c r="I176" s="480">
        <f>G176*(VLOOKUP(B176,'3.2 Prices and Deflators'!$B$3:$BJ$196,58,FALSE))</f>
        <v>2.2936063924192283</v>
      </c>
    </row>
    <row r="177" spans="1:9" x14ac:dyDescent="0.25">
      <c r="A177" s="10" t="s">
        <v>559</v>
      </c>
      <c r="B177" s="10" t="s">
        <v>795</v>
      </c>
      <c r="C177" s="108">
        <f>VLOOKUP(B177,[8]Data!$B$5:$AD$270,29,FALSE)</f>
        <v>0</v>
      </c>
      <c r="D177" s="108">
        <f>VLOOKUP(B177,[9]Data!$B$5:$BI$270,60,FALSE)</f>
        <v>0</v>
      </c>
      <c r="E177" s="277">
        <f>VLOOKUP(B177,'3.2 Prices and Deflators'!$BI$3:$BL$196,3,FALSE)</f>
        <v>1.2321465835473981</v>
      </c>
      <c r="F177" s="480">
        <f t="shared" si="4"/>
        <v>0</v>
      </c>
      <c r="G177" s="480">
        <f t="shared" si="5"/>
        <v>0</v>
      </c>
      <c r="H177" s="480">
        <f>F177*(VLOOKUP(B177,'3.2 Prices and Deflators'!$B$3:$BJ$196,58,FALSE))</f>
        <v>0</v>
      </c>
      <c r="I177" s="480">
        <f>G177*(VLOOKUP(B177,'3.2 Prices and Deflators'!$B$3:$BJ$196,58,FALSE))</f>
        <v>0</v>
      </c>
    </row>
    <row r="178" spans="1:9" x14ac:dyDescent="0.25">
      <c r="A178" s="10" t="s">
        <v>560</v>
      </c>
      <c r="B178" s="10" t="s">
        <v>796</v>
      </c>
      <c r="C178" s="108">
        <f>VLOOKUP(B178,[8]Data!$B$5:$AD$270,29,FALSE)</f>
        <v>0.54</v>
      </c>
      <c r="D178" s="108">
        <f>VLOOKUP(B178,[9]Data!$B$5:$BI$270,60,FALSE)</f>
        <v>0.3</v>
      </c>
      <c r="E178" s="277">
        <f>VLOOKUP(B178,'3.2 Prices and Deflators'!$BI$3:$BL$196,3,FALSE)</f>
        <v>1.0881951530249576</v>
      </c>
      <c r="F178" s="480">
        <f t="shared" si="4"/>
        <v>0.63463917525773195</v>
      </c>
      <c r="G178" s="480">
        <f t="shared" si="5"/>
        <v>0.39146341463414641</v>
      </c>
      <c r="H178" s="480">
        <f>F178*(VLOOKUP(B178,'3.2 Prices and Deflators'!$B$3:$BJ$196,58,FALSE))</f>
        <v>1.0268965931500158</v>
      </c>
      <c r="I178" s="480">
        <f>G178*(VLOOKUP(B178,'3.2 Prices and Deflators'!$B$3:$BJ$196,58,FALSE))</f>
        <v>0.63341889770265869</v>
      </c>
    </row>
    <row r="179" spans="1:9" x14ac:dyDescent="0.25">
      <c r="A179" s="10" t="s">
        <v>561</v>
      </c>
      <c r="B179" s="10" t="s">
        <v>797</v>
      </c>
      <c r="C179" s="108">
        <f>VLOOKUP(B179,[8]Data!$B$5:$AD$270,29,FALSE)</f>
        <v>0.73</v>
      </c>
      <c r="D179" s="108">
        <f>VLOOKUP(B179,[9]Data!$B$5:$BI$270,60,FALSE)</f>
        <v>0.62</v>
      </c>
      <c r="E179" s="277">
        <f>VLOOKUP(B179,'3.2 Prices and Deflators'!$BI$3:$BL$196,3,FALSE)</f>
        <v>1.2710865106571849</v>
      </c>
      <c r="F179" s="480">
        <f t="shared" si="4"/>
        <v>0.85793814432989679</v>
      </c>
      <c r="G179" s="480">
        <f t="shared" si="5"/>
        <v>0.8090243902439026</v>
      </c>
      <c r="H179" s="480">
        <f>F179*(VLOOKUP(B179,'3.2 Prices and Deflators'!$B$3:$BJ$196,58,FALSE))</f>
        <v>2.8560924792057194</v>
      </c>
      <c r="I179" s="480">
        <f>G179*(VLOOKUP(B179,'3.2 Prices and Deflators'!$B$3:$BJ$196,58,FALSE))</f>
        <v>2.6932576570241715</v>
      </c>
    </row>
    <row r="180" spans="1:9" x14ac:dyDescent="0.25">
      <c r="A180" s="10" t="s">
        <v>562</v>
      </c>
      <c r="B180" s="10" t="s">
        <v>798</v>
      </c>
      <c r="C180" s="108">
        <f>VLOOKUP(B180,[8]Data!$B$5:$AD$270,29,FALSE)</f>
        <v>1.42</v>
      </c>
      <c r="D180" s="108">
        <f>VLOOKUP(B180,[9]Data!$B$5:$BI$270,60,FALSE)</f>
        <v>1.23</v>
      </c>
      <c r="E180" s="277">
        <f>VLOOKUP(B180,'3.2 Prices and Deflators'!$BI$3:$BL$196,3,FALSE)</f>
        <v>1.5915004901761374</v>
      </c>
      <c r="F180" s="480">
        <f t="shared" si="4"/>
        <v>1.6688659793814429</v>
      </c>
      <c r="G180" s="480">
        <f t="shared" si="5"/>
        <v>1.6050000000000002</v>
      </c>
      <c r="H180" s="480">
        <f>F180*(VLOOKUP(B180,'3.2 Prices and Deflators'!$B$3:$BJ$196,58,FALSE))</f>
        <v>4.915670140072665</v>
      </c>
      <c r="I180" s="480">
        <f>G180*(VLOOKUP(B180,'3.2 Prices and Deflators'!$B$3:$BJ$196,58,FALSE))</f>
        <v>4.7275519258537999</v>
      </c>
    </row>
    <row r="181" spans="1:9" x14ac:dyDescent="0.25">
      <c r="A181" s="10" t="s">
        <v>563</v>
      </c>
      <c r="B181" s="10" t="s">
        <v>799</v>
      </c>
      <c r="C181" s="108">
        <f>VLOOKUP(B181,[8]Data!$B$5:$AD$270,29,FALSE)</f>
        <v>0.28999999999999998</v>
      </c>
      <c r="D181" s="108">
        <f>VLOOKUP(B181,[9]Data!$B$5:$BI$270,60,FALSE)</f>
        <v>0.27</v>
      </c>
      <c r="E181" s="277">
        <f>VLOOKUP(B181,'3.2 Prices and Deflators'!$BI$3:$BL$196,3,FALSE)</f>
        <v>0.98952971044945637</v>
      </c>
      <c r="F181" s="480">
        <f t="shared" si="4"/>
        <v>0.34082474226804116</v>
      </c>
      <c r="G181" s="480">
        <f t="shared" si="5"/>
        <v>0.3523170731707318</v>
      </c>
      <c r="H181" s="480">
        <f>F181*(VLOOKUP(B181,'3.2 Prices and Deflators'!$B$3:$BJ$196,58,FALSE))</f>
        <v>0</v>
      </c>
      <c r="I181" s="480">
        <f>G181*(VLOOKUP(B181,'3.2 Prices and Deflators'!$B$3:$BJ$196,58,FALSE))</f>
        <v>0</v>
      </c>
    </row>
    <row r="182" spans="1:9" x14ac:dyDescent="0.25">
      <c r="A182" s="10" t="s">
        <v>564</v>
      </c>
      <c r="B182" s="10" t="s">
        <v>800</v>
      </c>
      <c r="C182" s="108">
        <f>VLOOKUP(B182,[8]Data!$B$5:$AD$270,29,FALSE)</f>
        <v>0</v>
      </c>
      <c r="D182" s="108">
        <f>VLOOKUP(B182,[9]Data!$B$5:$BI$270,60,FALSE)</f>
        <v>0</v>
      </c>
      <c r="E182" s="277">
        <f>VLOOKUP(B182,'3.2 Prices and Deflators'!$BI$3:$BL$196,3,FALSE)</f>
        <v>1.1929024921711746</v>
      </c>
      <c r="F182" s="480">
        <f t="shared" si="4"/>
        <v>0</v>
      </c>
      <c r="G182" s="480">
        <f t="shared" si="5"/>
        <v>0</v>
      </c>
      <c r="H182" s="480">
        <f>F182*(VLOOKUP(B182,'3.2 Prices and Deflators'!$B$3:$BJ$196,58,FALSE))</f>
        <v>0</v>
      </c>
      <c r="I182" s="480">
        <f>G182*(VLOOKUP(B182,'3.2 Prices and Deflators'!$B$3:$BJ$196,58,FALSE))</f>
        <v>0</v>
      </c>
    </row>
    <row r="183" spans="1:9" x14ac:dyDescent="0.25">
      <c r="A183" s="10" t="s">
        <v>565</v>
      </c>
      <c r="B183" s="10" t="s">
        <v>801</v>
      </c>
      <c r="C183" s="108">
        <f>VLOOKUP(B183,[8]Data!$B$5:$AD$270,29,FALSE)</f>
        <v>0.94</v>
      </c>
      <c r="D183" s="108">
        <f>VLOOKUP(B183,[9]Data!$B$5:$BI$270,60,FALSE)</f>
        <v>0.79</v>
      </c>
      <c r="E183" s="277">
        <f>VLOOKUP(B183,'3.2 Prices and Deflators'!$BI$3:$BL$196,3,FALSE)</f>
        <v>1.1796034883489359</v>
      </c>
      <c r="F183" s="480">
        <f t="shared" si="4"/>
        <v>1.1047422680412369</v>
      </c>
      <c r="G183" s="480">
        <f t="shared" si="5"/>
        <v>1.0308536585365857</v>
      </c>
      <c r="H183" s="480">
        <f>F183*(VLOOKUP(B183,'3.2 Prices and Deflators'!$B$3:$BJ$196,58,FALSE))</f>
        <v>3.1202997152523904</v>
      </c>
      <c r="I183" s="480">
        <f>G183*(VLOOKUP(B183,'3.2 Prices and Deflators'!$B$3:$BJ$196,58,FALSE))</f>
        <v>2.9116043354634527</v>
      </c>
    </row>
    <row r="184" spans="1:9" x14ac:dyDescent="0.25">
      <c r="A184" s="10" t="s">
        <v>566</v>
      </c>
      <c r="B184" s="10" t="s">
        <v>802</v>
      </c>
      <c r="C184" s="108">
        <f>VLOOKUP(B184,[8]Data!$B$5:$AD$270,29,FALSE)</f>
        <v>0.83</v>
      </c>
      <c r="D184" s="108">
        <f>VLOOKUP(B184,[9]Data!$B$5:$BI$270,60,FALSE)</f>
        <v>0.73</v>
      </c>
      <c r="E184" s="277">
        <f>VLOOKUP(B184,'3.2 Prices and Deflators'!$BI$3:$BL$196,3,FALSE)</f>
        <v>1.7859487461480819</v>
      </c>
      <c r="F184" s="480">
        <f t="shared" si="4"/>
        <v>0.97546391752577299</v>
      </c>
      <c r="G184" s="480">
        <f t="shared" si="5"/>
        <v>0.95256097560975628</v>
      </c>
      <c r="H184" s="480">
        <f>F184*(VLOOKUP(B184,'3.2 Prices and Deflators'!$B$3:$BJ$196,58,FALSE))</f>
        <v>3.555689197096747</v>
      </c>
      <c r="I184" s="480">
        <f>G184*(VLOOKUP(B184,'3.2 Prices and Deflators'!$B$3:$BJ$196,58,FALSE))</f>
        <v>3.4722050807810216</v>
      </c>
    </row>
    <row r="185" spans="1:9" x14ac:dyDescent="0.25">
      <c r="A185" s="10" t="s">
        <v>567</v>
      </c>
      <c r="B185" s="10" t="s">
        <v>803</v>
      </c>
      <c r="C185" s="108">
        <f>VLOOKUP(B185,[8]Data!$B$5:$AD$270,29,FALSE)</f>
        <v>0.49</v>
      </c>
      <c r="D185" s="108">
        <f>VLOOKUP(B185,[9]Data!$B$5:$BI$270,60,FALSE)</f>
        <v>0.52</v>
      </c>
      <c r="E185" s="277">
        <f>VLOOKUP(B185,'3.2 Prices and Deflators'!$BI$3:$BL$196,3,FALSE)</f>
        <v>1.0559643301943848</v>
      </c>
      <c r="F185" s="480">
        <f t="shared" si="4"/>
        <v>0.57587628865979368</v>
      </c>
      <c r="G185" s="480">
        <f t="shared" si="5"/>
        <v>0.67853658536585382</v>
      </c>
      <c r="H185" s="480">
        <f>F185*(VLOOKUP(B185,'3.2 Prices and Deflators'!$B$3:$BJ$196,58,FALSE))</f>
        <v>0.95954392222527707</v>
      </c>
      <c r="I185" s="480">
        <f>G185*(VLOOKUP(B185,'3.2 Prices and Deflators'!$B$3:$BJ$196,58,FALSE))</f>
        <v>1.1305998689588956</v>
      </c>
    </row>
    <row r="186" spans="1:9" x14ac:dyDescent="0.25">
      <c r="A186" s="10" t="s">
        <v>568</v>
      </c>
      <c r="B186" s="10" t="s">
        <v>804</v>
      </c>
      <c r="C186" s="108">
        <f>VLOOKUP(B186,[8]Data!$B$5:$AD$270,29,FALSE)</f>
        <v>1.46</v>
      </c>
      <c r="D186" s="108">
        <f>VLOOKUP(B186,[9]Data!$B$5:$BI$270,60,FALSE)</f>
        <v>1.49</v>
      </c>
      <c r="E186" s="277">
        <f>VLOOKUP(B186,'3.2 Prices and Deflators'!$BI$3:$BL$196,3,FALSE)</f>
        <v>1.0796109161307461</v>
      </c>
      <c r="F186" s="480">
        <f t="shared" si="4"/>
        <v>1.7158762886597936</v>
      </c>
      <c r="G186" s="480">
        <f t="shared" si="5"/>
        <v>1.9442682926829271</v>
      </c>
      <c r="H186" s="480">
        <f>F186*(VLOOKUP(B186,'3.2 Prices and Deflators'!$B$3:$BJ$196,58,FALSE))</f>
        <v>1.9537522821272806</v>
      </c>
      <c r="I186" s="480">
        <f>G186*(VLOOKUP(B186,'3.2 Prices and Deflators'!$B$3:$BJ$196,58,FALSE))</f>
        <v>2.2138068105503912</v>
      </c>
    </row>
    <row r="187" spans="1:9" x14ac:dyDescent="0.25">
      <c r="A187" s="10" t="s">
        <v>569</v>
      </c>
      <c r="B187" s="10" t="s">
        <v>805</v>
      </c>
      <c r="C187" s="108">
        <f>VLOOKUP(B187,[8]Data!$B$5:$AD$270,29,FALSE)</f>
        <v>0.87</v>
      </c>
      <c r="D187" s="108">
        <f>VLOOKUP(B187,[9]Data!$B$5:$BI$270,60,FALSE)</f>
        <v>0.8</v>
      </c>
      <c r="E187" s="277">
        <f>VLOOKUP(B187,'3.2 Prices and Deflators'!$BI$3:$BL$196,3,FALSE)</f>
        <v>1.1646383630875021</v>
      </c>
      <c r="F187" s="480">
        <f t="shared" si="4"/>
        <v>1.0224742268041236</v>
      </c>
      <c r="G187" s="480">
        <f t="shared" si="5"/>
        <v>1.0439024390243905</v>
      </c>
      <c r="H187" s="480">
        <f>F187*(VLOOKUP(B187,'3.2 Prices and Deflators'!$B$3:$BJ$196,58,FALSE))</f>
        <v>2.6112161658043309</v>
      </c>
      <c r="I187" s="480">
        <f>G187*(VLOOKUP(B187,'3.2 Prices and Deflators'!$B$3:$BJ$196,58,FALSE))</f>
        <v>2.6659399844464273</v>
      </c>
    </row>
    <row r="188" spans="1:9" x14ac:dyDescent="0.25">
      <c r="A188" s="10" t="s">
        <v>570</v>
      </c>
      <c r="B188" s="10" t="s">
        <v>806</v>
      </c>
      <c r="C188" s="108">
        <f>VLOOKUP(B188,[8]Data!$B$5:$AD$270,29,FALSE)</f>
        <v>0.71</v>
      </c>
      <c r="D188" s="108">
        <f>VLOOKUP(B188,[9]Data!$B$5:$BI$270,60,FALSE)</f>
        <v>0.65</v>
      </c>
      <c r="E188" s="277">
        <f>VLOOKUP(B188,'3.2 Prices and Deflators'!$BI$3:$BL$196,3,FALSE)</f>
        <v>1.0730275040316544</v>
      </c>
      <c r="F188" s="480">
        <f t="shared" si="4"/>
        <v>0.83443298969072144</v>
      </c>
      <c r="G188" s="480">
        <f t="shared" si="5"/>
        <v>0.84817073170731727</v>
      </c>
      <c r="H188" s="480">
        <f>F188*(VLOOKUP(B188,'3.2 Prices and Deflators'!$B$3:$BJ$196,58,FALSE))</f>
        <v>0.83443298969072144</v>
      </c>
      <c r="I188" s="480">
        <f>G188*(VLOOKUP(B188,'3.2 Prices and Deflators'!$B$3:$BJ$196,58,FALSE))</f>
        <v>0.84817073170731727</v>
      </c>
    </row>
    <row r="189" spans="1:9" x14ac:dyDescent="0.25">
      <c r="A189" s="10" t="s">
        <v>571</v>
      </c>
      <c r="B189" s="10" t="s">
        <v>807</v>
      </c>
      <c r="C189" s="108">
        <f>VLOOKUP(B189,[8]Data!$B$5:$AD$270,29,FALSE)</f>
        <v>1.5</v>
      </c>
      <c r="D189" s="108">
        <f>VLOOKUP(B189,[9]Data!$B$5:$BI$270,60,FALSE)</f>
        <v>1.36</v>
      </c>
      <c r="E189" s="277">
        <f>VLOOKUP(B189,'3.2 Prices and Deflators'!$BI$3:$BL$196,3,FALSE)</f>
        <v>1.4229916639252385</v>
      </c>
      <c r="F189" s="480">
        <f t="shared" si="4"/>
        <v>1.7628865979381441</v>
      </c>
      <c r="G189" s="480">
        <f t="shared" si="5"/>
        <v>1.7746341463414639</v>
      </c>
      <c r="H189" s="480">
        <f>F189*(VLOOKUP(B189,'3.2 Prices and Deflators'!$B$3:$BJ$196,58,FALSE))</f>
        <v>2.3926490861323297</v>
      </c>
      <c r="I189" s="480">
        <f>G189*(VLOOKUP(B189,'3.2 Prices and Deflators'!$B$3:$BJ$196,58,FALSE))</f>
        <v>2.4085932546252851</v>
      </c>
    </row>
    <row r="190" spans="1:9" x14ac:dyDescent="0.25">
      <c r="A190" s="10" t="s">
        <v>572</v>
      </c>
      <c r="B190" s="10" t="s">
        <v>808</v>
      </c>
      <c r="C190" s="108">
        <f>VLOOKUP(B190,[8]Data!$B$5:$AD$270,29,FALSE)</f>
        <v>1.03</v>
      </c>
      <c r="D190" s="108">
        <f>VLOOKUP(B190,[9]Data!$B$5:$BI$270,60,FALSE)</f>
        <v>1.28</v>
      </c>
      <c r="E190" s="277">
        <f>VLOOKUP(B190,'3.2 Prices and Deflators'!$BI$3:$BL$196,3,FALSE)</f>
        <v>1.9418569536117865</v>
      </c>
      <c r="F190" s="480">
        <f t="shared" si="4"/>
        <v>1.2105154639175255</v>
      </c>
      <c r="G190" s="480">
        <f t="shared" si="5"/>
        <v>1.6702439024390248</v>
      </c>
      <c r="H190" s="480">
        <f>F190*(VLOOKUP(B190,'3.2 Prices and Deflators'!$B$3:$BJ$196,58,FALSE))</f>
        <v>5.1968415583373311</v>
      </c>
      <c r="I190" s="480">
        <f>G190*(VLOOKUP(B190,'3.2 Prices and Deflators'!$B$3:$BJ$196,58,FALSE))</f>
        <v>7.1704932183716652</v>
      </c>
    </row>
    <row r="191" spans="1:9" x14ac:dyDescent="0.25">
      <c r="A191" s="10" t="s">
        <v>573</v>
      </c>
      <c r="B191" s="10" t="s">
        <v>809</v>
      </c>
      <c r="C191" s="108">
        <f>VLOOKUP(B191,[8]Data!$B$5:$AD$270,29,FALSE)</f>
        <v>1.31</v>
      </c>
      <c r="D191" s="108">
        <f>VLOOKUP(B191,[9]Data!$B$5:$BI$270,60,FALSE)</f>
        <v>1.2</v>
      </c>
      <c r="E191" s="277">
        <f>VLOOKUP(B191,'3.2 Prices and Deflators'!$BI$3:$BL$196,3,FALSE)</f>
        <v>1.1310214587411038</v>
      </c>
      <c r="F191" s="480">
        <f t="shared" si="4"/>
        <v>1.5395876288659791</v>
      </c>
      <c r="G191" s="480">
        <f t="shared" si="5"/>
        <v>1.5658536585365856</v>
      </c>
      <c r="H191" s="480">
        <f>F191*(VLOOKUP(B191,'3.2 Prices and Deflators'!$B$3:$BJ$196,58,FALSE))</f>
        <v>1.615481167672479</v>
      </c>
      <c r="I191" s="480">
        <f>G191*(VLOOKUP(B191,'3.2 Prices and Deflators'!$B$3:$BJ$196,58,FALSE))</f>
        <v>1.6430419738824158</v>
      </c>
    </row>
    <row r="192" spans="1:9" x14ac:dyDescent="0.25">
      <c r="A192" s="10" t="s">
        <v>574</v>
      </c>
      <c r="B192" s="10" t="s">
        <v>810</v>
      </c>
      <c r="C192" s="108">
        <f>VLOOKUP(B192,[8]Data!$B$5:$AD$270,29,FALSE)</f>
        <v>8.0000000000000007E-5</v>
      </c>
      <c r="D192" s="108">
        <f>VLOOKUP(B192,[9]Data!$B$5:$BI$270,60,FALSE)</f>
        <v>0</v>
      </c>
      <c r="E192" s="277" t="e">
        <f>VLOOKUP(B192,'3.2 Prices and Deflators'!$BI$3:$BL$196,3,FALSE)</f>
        <v>#DIV/0!</v>
      </c>
      <c r="F192" s="480">
        <f t="shared" si="4"/>
        <v>9.4020618556701029E-5</v>
      </c>
      <c r="G192" s="480">
        <f t="shared" si="5"/>
        <v>0</v>
      </c>
      <c r="H192" s="480" t="e">
        <f>F192*(VLOOKUP(B192,'3.2 Prices and Deflators'!$B$3:$BJ$196,58,FALSE))</f>
        <v>#REF!</v>
      </c>
      <c r="I192" s="480" t="e">
        <f>G192*(VLOOKUP(B192,'3.2 Prices and Deflators'!$B$3:$BJ$196,58,FALSE))</f>
        <v>#REF!</v>
      </c>
    </row>
    <row r="193" spans="1:9" x14ac:dyDescent="0.25">
      <c r="A193" s="10" t="s">
        <v>575</v>
      </c>
      <c r="B193" s="10" t="s">
        <v>811</v>
      </c>
      <c r="C193" s="108">
        <f>VLOOKUP(B193,[8]Data!$B$5:$AD$270,29,FALSE)</f>
        <v>0.8</v>
      </c>
      <c r="D193" s="108">
        <f>VLOOKUP(B193,[9]Data!$B$5:$BI$270,60,FALSE)</f>
        <v>0.59</v>
      </c>
      <c r="E193" s="277">
        <f>VLOOKUP(B193,'3.2 Prices and Deflators'!$BI$3:$BL$196,3,FALSE)</f>
        <v>1.1076436159257763</v>
      </c>
      <c r="F193" s="480">
        <f t="shared" ref="F193:F196" si="6">C193*(1+$M$5)</f>
        <v>0.94020618556701019</v>
      </c>
      <c r="G193" s="480">
        <f t="shared" ref="G193:G196" si="7">D193*(1+$N$5)</f>
        <v>0.76987804878048793</v>
      </c>
      <c r="H193" s="480">
        <f>F193*(VLOOKUP(B193,'3.2 Prices and Deflators'!$B$3:$BJ$196,58,FALSE))</f>
        <v>2.9021333733166061</v>
      </c>
      <c r="I193" s="480">
        <f>G193*(VLOOKUP(B193,'3.2 Prices and Deflators'!$B$3:$BJ$196,58,FALSE))</f>
        <v>2.3763817054684568</v>
      </c>
    </row>
    <row r="194" spans="1:9" x14ac:dyDescent="0.25">
      <c r="A194" s="10" t="s">
        <v>576</v>
      </c>
      <c r="B194" s="10" t="s">
        <v>812</v>
      </c>
      <c r="C194" s="108">
        <f>VLOOKUP(B194,[8]Data!$B$5:$AD$270,29,FALSE)</f>
        <v>0.92</v>
      </c>
      <c r="D194" s="108">
        <f>VLOOKUP(B194,[9]Data!$B$5:$BI$270,60,FALSE)</f>
        <v>0.76</v>
      </c>
      <c r="E194" s="277">
        <f>VLOOKUP(B194,'3.2 Prices and Deflators'!$BI$3:$BL$196,3,FALSE)</f>
        <v>0</v>
      </c>
      <c r="F194" s="480">
        <f t="shared" si="6"/>
        <v>1.0812371134020617</v>
      </c>
      <c r="G194" s="480">
        <f t="shared" si="7"/>
        <v>0.99170731707317095</v>
      </c>
      <c r="H194" s="480" t="e">
        <f>F194*(VLOOKUP(B194,'3.2 Prices and Deflators'!$B$3:$BJ$196,58,FALSE))</f>
        <v>#REF!</v>
      </c>
      <c r="I194" s="480" t="e">
        <f>G194*(VLOOKUP(B194,'3.2 Prices and Deflators'!$B$3:$BJ$196,58,FALSE))</f>
        <v>#REF!</v>
      </c>
    </row>
    <row r="195" spans="1:9" x14ac:dyDescent="0.25">
      <c r="A195" s="10" t="s">
        <v>577</v>
      </c>
      <c r="B195" s="10" t="s">
        <v>813</v>
      </c>
      <c r="C195" s="108">
        <f>VLOOKUP(B195,[8]Data!$B$5:$AD$270,29,FALSE)</f>
        <v>1.4</v>
      </c>
      <c r="D195" s="108">
        <f>VLOOKUP(B195,[9]Data!$B$5:$BI$270,60,FALSE)</f>
        <v>1.1599999999999999</v>
      </c>
      <c r="E195" s="277">
        <f>VLOOKUP(B195,'3.2 Prices and Deflators'!$BI$3:$BL$196,3,FALSE)</f>
        <v>1.4453250461292282</v>
      </c>
      <c r="F195" s="480">
        <f t="shared" si="6"/>
        <v>1.6453608247422677</v>
      </c>
      <c r="G195" s="480">
        <f t="shared" si="7"/>
        <v>1.5136585365853661</v>
      </c>
      <c r="H195" s="480">
        <f>F195*(VLOOKUP(B195,'3.2 Prices and Deflators'!$B$3:$BJ$196,58,FALSE))</f>
        <v>4.5606088099585023</v>
      </c>
      <c r="I195" s="480">
        <f>G195*(VLOOKUP(B195,'3.2 Prices and Deflators'!$B$3:$BJ$196,58,FALSE))</f>
        <v>4.1955565936738797</v>
      </c>
    </row>
    <row r="196" spans="1:9" x14ac:dyDescent="0.25">
      <c r="A196" s="10" t="s">
        <v>578</v>
      </c>
      <c r="B196" s="10" t="s">
        <v>814</v>
      </c>
      <c r="C196" s="108">
        <f>VLOOKUP(B196,[8]Data!$B$5:$AD$270,29,FALSE)</f>
        <v>1.34</v>
      </c>
      <c r="D196" s="108">
        <f>VLOOKUP(B196,[9]Data!$B$5:$BI$270,60,FALSE)</f>
        <v>1.18</v>
      </c>
      <c r="E196" s="277">
        <f>VLOOKUP(B196,'3.2 Prices and Deflators'!$BI$3:$BL$196,3,FALSE)</f>
        <v>9.0446347242925</v>
      </c>
      <c r="F196" s="480">
        <f t="shared" si="6"/>
        <v>1.5748453608247421</v>
      </c>
      <c r="G196" s="480">
        <f t="shared" si="7"/>
        <v>1.5397560975609759</v>
      </c>
      <c r="H196" s="480">
        <f>F196*(VLOOKUP(B196,'3.2 Prices and Deflators'!$B$3:$BJ$196,58,FALSE))</f>
        <v>0</v>
      </c>
      <c r="I196" s="480">
        <f>G196*(VLOOKUP(B196,'3.2 Prices and Deflators'!$B$3:$BJ$196,58,FALSE))</f>
        <v>0</v>
      </c>
    </row>
    <row r="197" spans="1:9" x14ac:dyDescent="0.25">
      <c r="E197" s="278" t="e">
        <f>SUM(E3:E196)</f>
        <v>#N/A</v>
      </c>
    </row>
    <row r="199" spans="1:9" x14ac:dyDescent="0.25">
      <c r="A199" s="283" t="s">
        <v>1446</v>
      </c>
    </row>
  </sheetData>
  <autoFilter ref="A1:E199" xr:uid="{00000000-0001-0000-0900-000000000000}"/>
  <sortState xmlns:xlrd2="http://schemas.microsoft.com/office/spreadsheetml/2017/richdata2" ref="A2:C196">
    <sortCondition ref="A1"/>
  </sortState>
  <hyperlinks>
    <hyperlink ref="J12" r:id="rId1" xr:uid="{8E65CCD4-7110-4D85-9AEA-DDBB6DB43A97}"/>
    <hyperlink ref="J11" r:id="rId2" xr:uid="{D2A897C9-B89D-4142-B5E9-E6A7870093B8}"/>
  </hyperlinks>
  <pageMargins left="0.7" right="0.7" top="0.75" bottom="0.75" header="0.3" footer="0.3"/>
  <pageSetup paperSize="9" orientation="portrait" verticalDpi="300" r:id="rId3"/>
  <headerFooter alignWithMargins="0"/>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B050"/>
  </sheetPr>
  <dimension ref="A1:P13"/>
  <sheetViews>
    <sheetView zoomScale="85" zoomScaleNormal="85" workbookViewId="0">
      <selection activeCell="N2" sqref="N2"/>
    </sheetView>
  </sheetViews>
  <sheetFormatPr defaultRowHeight="15" x14ac:dyDescent="0.25"/>
  <cols>
    <col min="1" max="1" width="18" style="102" customWidth="1"/>
    <col min="2" max="2" width="18.28515625" style="102" customWidth="1"/>
    <col min="3" max="3" width="39.5703125" style="102" customWidth="1"/>
    <col min="4" max="4" width="25.42578125" style="91" customWidth="1"/>
    <col min="5" max="5" width="20.7109375" style="102" customWidth="1"/>
    <col min="6" max="6" width="12.7109375" style="91" customWidth="1"/>
    <col min="7" max="7" width="11.5703125" style="91" customWidth="1"/>
    <col min="8" max="8" width="18.5703125" style="58" bestFit="1" customWidth="1"/>
    <col min="9" max="9" width="7.140625" style="58" bestFit="1" customWidth="1"/>
    <col min="10" max="10" width="7.7109375" style="58" bestFit="1" customWidth="1"/>
    <col min="11" max="11" width="14.7109375" style="58" bestFit="1" customWidth="1"/>
    <col min="12" max="12" width="7.140625" style="58" bestFit="1" customWidth="1"/>
    <col min="13" max="13" width="7.7109375" style="58" bestFit="1" customWidth="1"/>
    <col min="14" max="14" width="14.7109375" style="123" customWidth="1"/>
    <col min="15" max="15" width="18.5703125" style="58" bestFit="1" customWidth="1"/>
    <col min="16" max="16" width="38.28515625" style="124" bestFit="1" customWidth="1"/>
    <col min="17" max="16384" width="9.140625" style="29"/>
  </cols>
  <sheetData>
    <row r="1" spans="1:16" ht="63" customHeight="1" x14ac:dyDescent="0.25">
      <c r="A1" s="82" t="s">
        <v>1447</v>
      </c>
      <c r="B1" s="82" t="s">
        <v>1448</v>
      </c>
      <c r="C1" s="82" t="s">
        <v>4</v>
      </c>
      <c r="D1" s="82" t="s">
        <v>1449</v>
      </c>
      <c r="E1" s="82" t="s">
        <v>1388</v>
      </c>
      <c r="F1" s="82" t="s">
        <v>1069</v>
      </c>
      <c r="G1" s="82" t="s">
        <v>1450</v>
      </c>
      <c r="H1" s="120" t="s">
        <v>1451</v>
      </c>
      <c r="I1" s="121" t="s">
        <v>1452</v>
      </c>
      <c r="J1" s="121" t="s">
        <v>49</v>
      </c>
      <c r="K1" s="82" t="s">
        <v>1453</v>
      </c>
      <c r="L1" s="121" t="s">
        <v>1452</v>
      </c>
      <c r="M1" s="121" t="s">
        <v>49</v>
      </c>
      <c r="N1" s="118" t="s">
        <v>1454</v>
      </c>
      <c r="O1" s="120" t="s">
        <v>1455</v>
      </c>
    </row>
    <row r="2" spans="1:16" ht="60" x14ac:dyDescent="0.25">
      <c r="A2" s="68" t="s">
        <v>1456</v>
      </c>
      <c r="B2" s="116" t="s">
        <v>1457</v>
      </c>
      <c r="C2" s="68" t="s">
        <v>1458</v>
      </c>
      <c r="D2" s="71" t="s">
        <v>1459</v>
      </c>
      <c r="E2" s="68" t="s">
        <v>1460</v>
      </c>
      <c r="F2" s="71" t="s">
        <v>1461</v>
      </c>
      <c r="G2" s="117" t="s">
        <v>54</v>
      </c>
      <c r="H2" s="105">
        <v>23454.240000000002</v>
      </c>
      <c r="I2" s="73" t="s">
        <v>385</v>
      </c>
      <c r="J2" s="117" t="s">
        <v>54</v>
      </c>
      <c r="K2" s="44"/>
      <c r="L2" s="44"/>
      <c r="M2" s="44"/>
      <c r="N2" s="122">
        <f>H2</f>
        <v>23454.240000000002</v>
      </c>
      <c r="O2" s="105">
        <v>31291</v>
      </c>
      <c r="P2" s="125" t="s">
        <v>1462</v>
      </c>
    </row>
    <row r="3" spans="1:16" ht="60" x14ac:dyDescent="0.25">
      <c r="A3" s="68" t="s">
        <v>1463</v>
      </c>
      <c r="B3" s="116" t="s">
        <v>1464</v>
      </c>
      <c r="C3" s="68" t="s">
        <v>1465</v>
      </c>
      <c r="D3" s="44" t="s">
        <v>1466</v>
      </c>
      <c r="E3" s="68" t="s">
        <v>1460</v>
      </c>
      <c r="F3" s="71" t="s">
        <v>1467</v>
      </c>
      <c r="G3" s="71" t="s">
        <v>1468</v>
      </c>
      <c r="H3" s="104">
        <v>1021.21</v>
      </c>
      <c r="I3" s="71" t="s">
        <v>385</v>
      </c>
      <c r="J3" s="117" t="s">
        <v>54</v>
      </c>
      <c r="K3" s="44">
        <v>559</v>
      </c>
      <c r="L3" s="44" t="s">
        <v>614</v>
      </c>
      <c r="M3" s="44">
        <v>2011</v>
      </c>
      <c r="N3" s="122">
        <f>H3</f>
        <v>1021.21</v>
      </c>
      <c r="O3" s="104">
        <v>741.35</v>
      </c>
      <c r="P3" s="125" t="s">
        <v>1469</v>
      </c>
    </row>
    <row r="4" spans="1:16" ht="75" x14ac:dyDescent="0.25">
      <c r="A4" s="68" t="s">
        <v>1470</v>
      </c>
      <c r="B4" s="116" t="s">
        <v>1471</v>
      </c>
      <c r="C4" s="68" t="s">
        <v>1472</v>
      </c>
      <c r="D4" s="44" t="s">
        <v>1473</v>
      </c>
      <c r="E4" s="68" t="s">
        <v>1474</v>
      </c>
      <c r="F4" s="71" t="s">
        <v>1467</v>
      </c>
      <c r="G4" s="71" t="s">
        <v>1468</v>
      </c>
      <c r="H4" s="104"/>
      <c r="I4" s="71" t="s">
        <v>385</v>
      </c>
      <c r="J4" s="117" t="s">
        <v>54</v>
      </c>
      <c r="K4" s="44">
        <v>744</v>
      </c>
      <c r="L4" s="44" t="s">
        <v>614</v>
      </c>
      <c r="M4" s="44">
        <v>2009</v>
      </c>
      <c r="N4" s="122">
        <f>H4</f>
        <v>0</v>
      </c>
      <c r="O4" s="104">
        <v>1055.0999999999999</v>
      </c>
    </row>
    <row r="5" spans="1:16" ht="120" x14ac:dyDescent="0.25">
      <c r="A5" s="68" t="s">
        <v>1475</v>
      </c>
      <c r="B5" s="116" t="s">
        <v>1476</v>
      </c>
      <c r="C5" s="68" t="s">
        <v>1477</v>
      </c>
      <c r="D5" s="71" t="s">
        <v>1478</v>
      </c>
      <c r="E5" s="68" t="s">
        <v>1474</v>
      </c>
      <c r="F5" s="71" t="s">
        <v>1479</v>
      </c>
      <c r="G5" s="71" t="s">
        <v>1480</v>
      </c>
      <c r="H5" s="119"/>
      <c r="I5" s="117" t="s">
        <v>54</v>
      </c>
      <c r="J5" s="117" t="s">
        <v>54</v>
      </c>
      <c r="K5" s="44">
        <v>2300</v>
      </c>
      <c r="L5" s="44" t="s">
        <v>385</v>
      </c>
      <c r="M5" s="44">
        <v>2011</v>
      </c>
      <c r="N5" s="122">
        <f t="shared" ref="N5:N10" si="0">K5</f>
        <v>2300</v>
      </c>
      <c r="O5" s="119" t="s">
        <v>54</v>
      </c>
    </row>
    <row r="6" spans="1:16" ht="105" x14ac:dyDescent="0.25">
      <c r="A6" s="68" t="s">
        <v>1481</v>
      </c>
      <c r="B6" s="116" t="s">
        <v>1482</v>
      </c>
      <c r="C6" s="68" t="s">
        <v>1483</v>
      </c>
      <c r="D6" s="71" t="s">
        <v>1484</v>
      </c>
      <c r="E6" s="68" t="s">
        <v>1474</v>
      </c>
      <c r="F6" s="71" t="s">
        <v>1479</v>
      </c>
      <c r="G6" s="71" t="s">
        <v>1480</v>
      </c>
      <c r="H6" s="119"/>
      <c r="I6" s="117" t="s">
        <v>54</v>
      </c>
      <c r="J6" s="117" t="s">
        <v>54</v>
      </c>
      <c r="K6" s="44">
        <v>2050</v>
      </c>
      <c r="L6" s="44" t="s">
        <v>385</v>
      </c>
      <c r="M6" s="44">
        <v>2013</v>
      </c>
      <c r="N6" s="122">
        <f>K6</f>
        <v>2050</v>
      </c>
      <c r="O6" s="119" t="s">
        <v>54</v>
      </c>
    </row>
    <row r="7" spans="1:16" ht="60" x14ac:dyDescent="0.25">
      <c r="A7" s="68" t="s">
        <v>1485</v>
      </c>
      <c r="B7" s="116" t="s">
        <v>1486</v>
      </c>
      <c r="C7" s="68" t="s">
        <v>1487</v>
      </c>
      <c r="D7" s="71" t="s">
        <v>1488</v>
      </c>
      <c r="E7" s="68" t="s">
        <v>1489</v>
      </c>
      <c r="F7" s="71" t="s">
        <v>1479</v>
      </c>
      <c r="G7" s="71" t="s">
        <v>1480</v>
      </c>
      <c r="H7" s="119"/>
      <c r="I7" s="117" t="s">
        <v>54</v>
      </c>
      <c r="J7" s="117" t="s">
        <v>54</v>
      </c>
      <c r="K7" s="44">
        <v>145</v>
      </c>
      <c r="L7" s="44" t="s">
        <v>385</v>
      </c>
      <c r="M7" s="44">
        <v>2009</v>
      </c>
      <c r="N7" s="122">
        <f t="shared" si="0"/>
        <v>145</v>
      </c>
      <c r="O7" s="119" t="s">
        <v>54</v>
      </c>
    </row>
    <row r="8" spans="1:16" ht="60" x14ac:dyDescent="0.25">
      <c r="A8" s="68" t="s">
        <v>1490</v>
      </c>
      <c r="B8" s="116" t="s">
        <v>1491</v>
      </c>
      <c r="C8" s="68" t="s">
        <v>1492</v>
      </c>
      <c r="D8" s="71" t="s">
        <v>1493</v>
      </c>
      <c r="E8" s="68" t="s">
        <v>1489</v>
      </c>
      <c r="F8" s="71" t="s">
        <v>1479</v>
      </c>
      <c r="G8" s="71" t="s">
        <v>1480</v>
      </c>
      <c r="H8" s="119"/>
      <c r="I8" s="117" t="s">
        <v>54</v>
      </c>
      <c r="J8" s="117" t="s">
        <v>54</v>
      </c>
      <c r="K8" s="44">
        <v>16</v>
      </c>
      <c r="L8" s="71" t="s">
        <v>385</v>
      </c>
      <c r="M8" s="44">
        <v>2009</v>
      </c>
      <c r="N8" s="122">
        <f t="shared" si="0"/>
        <v>16</v>
      </c>
      <c r="O8" s="119" t="s">
        <v>54</v>
      </c>
    </row>
    <row r="9" spans="1:16" ht="60" x14ac:dyDescent="0.25">
      <c r="A9" s="68" t="s">
        <v>1494</v>
      </c>
      <c r="B9" s="116" t="s">
        <v>1495</v>
      </c>
      <c r="C9" s="68" t="s">
        <v>1496</v>
      </c>
      <c r="D9" s="71" t="s">
        <v>1497</v>
      </c>
      <c r="E9" s="68" t="s">
        <v>1498</v>
      </c>
      <c r="F9" s="71" t="s">
        <v>1479</v>
      </c>
      <c r="G9" s="71" t="s">
        <v>1480</v>
      </c>
      <c r="H9" s="119"/>
      <c r="I9" s="117" t="s">
        <v>54</v>
      </c>
      <c r="J9" s="117" t="s">
        <v>54</v>
      </c>
      <c r="K9" s="44">
        <v>0.6</v>
      </c>
      <c r="L9" s="44" t="s">
        <v>385</v>
      </c>
      <c r="M9" s="44">
        <v>2010</v>
      </c>
      <c r="N9" s="122">
        <f t="shared" si="0"/>
        <v>0.6</v>
      </c>
      <c r="O9" s="119" t="s">
        <v>54</v>
      </c>
    </row>
    <row r="10" spans="1:16" ht="60" x14ac:dyDescent="0.25">
      <c r="A10" s="68" t="s">
        <v>1499</v>
      </c>
      <c r="B10" s="116" t="s">
        <v>1500</v>
      </c>
      <c r="C10" s="68" t="s">
        <v>1501</v>
      </c>
      <c r="D10" s="71" t="s">
        <v>1502</v>
      </c>
      <c r="E10" s="68" t="s">
        <v>1503</v>
      </c>
      <c r="F10" s="71" t="s">
        <v>1467</v>
      </c>
      <c r="G10" s="71" t="s">
        <v>1480</v>
      </c>
      <c r="H10" s="104"/>
      <c r="I10" s="71" t="s">
        <v>385</v>
      </c>
      <c r="J10" s="117" t="s">
        <v>54</v>
      </c>
      <c r="K10" s="44">
        <v>25</v>
      </c>
      <c r="L10" s="44" t="s">
        <v>385</v>
      </c>
      <c r="M10" s="44">
        <v>2007</v>
      </c>
      <c r="N10" s="122">
        <f t="shared" si="0"/>
        <v>25</v>
      </c>
      <c r="O10" s="104">
        <v>44</v>
      </c>
    </row>
    <row r="11" spans="1:16" ht="75" x14ac:dyDescent="0.25">
      <c r="A11" s="68" t="s">
        <v>1504</v>
      </c>
      <c r="B11" s="116" t="s">
        <v>1505</v>
      </c>
      <c r="C11" s="68" t="s">
        <v>1506</v>
      </c>
      <c r="D11" s="71" t="s">
        <v>1507</v>
      </c>
      <c r="E11" s="68" t="s">
        <v>1508</v>
      </c>
      <c r="F11" s="71" t="s">
        <v>1479</v>
      </c>
      <c r="G11" s="71" t="s">
        <v>1480</v>
      </c>
      <c r="H11" s="119"/>
      <c r="I11" s="117" t="s">
        <v>54</v>
      </c>
      <c r="J11" s="117" t="s">
        <v>54</v>
      </c>
      <c r="K11" s="44">
        <v>5.3</v>
      </c>
      <c r="L11" s="44" t="s">
        <v>1509</v>
      </c>
      <c r="M11" s="44">
        <v>2009</v>
      </c>
      <c r="N11" s="122">
        <f>K11*(1/'[10]Prices and Deflators'!Q171)</f>
        <v>4.8706967853401215</v>
      </c>
      <c r="O11" s="119" t="s">
        <v>54</v>
      </c>
    </row>
    <row r="12" spans="1:16" ht="45" x14ac:dyDescent="0.25">
      <c r="A12" s="68" t="s">
        <v>1510</v>
      </c>
      <c r="B12" s="68" t="s">
        <v>1511</v>
      </c>
      <c r="C12" s="117" t="s">
        <v>54</v>
      </c>
      <c r="D12" s="117" t="s">
        <v>54</v>
      </c>
      <c r="E12" s="68" t="s">
        <v>1512</v>
      </c>
      <c r="F12" s="117" t="s">
        <v>54</v>
      </c>
      <c r="G12" s="117" t="s">
        <v>54</v>
      </c>
      <c r="H12" s="119"/>
      <c r="I12" s="117" t="s">
        <v>54</v>
      </c>
      <c r="J12" s="117" t="s">
        <v>54</v>
      </c>
      <c r="K12" s="117" t="s">
        <v>54</v>
      </c>
      <c r="L12" s="117" t="s">
        <v>54</v>
      </c>
      <c r="M12" s="117" t="s">
        <v>54</v>
      </c>
      <c r="N12" s="117" t="s">
        <v>54</v>
      </c>
      <c r="O12" s="119" t="s">
        <v>54</v>
      </c>
    </row>
    <row r="13" spans="1:16" ht="105" x14ac:dyDescent="0.25">
      <c r="A13" s="68" t="s">
        <v>1513</v>
      </c>
      <c r="B13" s="68" t="s">
        <v>1514</v>
      </c>
      <c r="C13" s="117" t="s">
        <v>54</v>
      </c>
      <c r="D13" s="117" t="s">
        <v>54</v>
      </c>
      <c r="E13" s="68" t="s">
        <v>1515</v>
      </c>
      <c r="F13" s="117" t="s">
        <v>54</v>
      </c>
      <c r="G13" s="117" t="s">
        <v>54</v>
      </c>
      <c r="H13" s="119"/>
      <c r="I13" s="117" t="s">
        <v>54</v>
      </c>
      <c r="J13" s="117" t="s">
        <v>54</v>
      </c>
      <c r="K13" s="117" t="s">
        <v>54</v>
      </c>
      <c r="L13" s="117" t="s">
        <v>54</v>
      </c>
      <c r="M13" s="117" t="s">
        <v>54</v>
      </c>
      <c r="N13" s="117" t="s">
        <v>54</v>
      </c>
      <c r="O13" s="119" t="s">
        <v>54</v>
      </c>
    </row>
  </sheetData>
  <hyperlinks>
    <hyperlink ref="B2" r:id="rId1" display="UNICEF Cold Room S0002243" xr:uid="{00000000-0004-0000-0A00-000000000000}"/>
    <hyperlink ref="B3" r:id="rId2" xr:uid="{00000000-0004-0000-0A00-000001000000}"/>
    <hyperlink ref="B4" r:id="rId3" xr:uid="{00000000-0004-0000-0A00-000002000000}"/>
    <hyperlink ref="B5" r:id="rId4" xr:uid="{00000000-0004-0000-0A00-000003000000}"/>
    <hyperlink ref="B6" r:id="rId5" xr:uid="{00000000-0004-0000-0A00-000004000000}"/>
    <hyperlink ref="B7" r:id="rId6" xr:uid="{00000000-0004-0000-0A00-000005000000}"/>
    <hyperlink ref="B8" r:id="rId7" xr:uid="{00000000-0004-0000-0A00-000006000000}"/>
    <hyperlink ref="B9" r:id="rId8" xr:uid="{00000000-0004-0000-0A00-000007000000}"/>
    <hyperlink ref="B10" r:id="rId9" xr:uid="{00000000-0004-0000-0A00-000008000000}"/>
    <hyperlink ref="B11" r:id="rId10" xr:uid="{00000000-0004-0000-0A00-000009000000}"/>
    <hyperlink ref="P2" r:id="rId11" xr:uid="{F75351D5-7863-458B-A207-DC6CA8C5F575}"/>
    <hyperlink ref="P3" r:id="rId12" xr:uid="{C3BAD146-BABC-4CE6-B602-AB9527239122}"/>
  </hyperlinks>
  <pageMargins left="0.25" right="0.25" top="0.75" bottom="0.75" header="0.3" footer="0.3"/>
  <pageSetup paperSize="9" orientation="landscape" verticalDpi="300" r:id="rId1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92D050"/>
  </sheetPr>
  <dimension ref="A1:Q7"/>
  <sheetViews>
    <sheetView zoomScale="90" zoomScaleNormal="90" workbookViewId="0">
      <selection activeCell="L15" sqref="L15"/>
    </sheetView>
  </sheetViews>
  <sheetFormatPr defaultRowHeight="15" x14ac:dyDescent="0.25"/>
  <cols>
    <col min="1" max="1" width="18" style="102" customWidth="1"/>
    <col min="2" max="2" width="39.5703125" style="102" customWidth="1"/>
    <col min="3" max="3" width="15.140625" style="91" customWidth="1"/>
    <col min="4" max="4" width="22.85546875" style="102" customWidth="1"/>
    <col min="5" max="5" width="11.42578125" style="91" customWidth="1"/>
    <col min="6" max="6" width="16.85546875" style="29" hidden="1" customWidth="1"/>
    <col min="7" max="7" width="6.28515625" style="29" hidden="1" customWidth="1"/>
    <col min="8" max="8" width="7.140625" style="29" hidden="1" customWidth="1"/>
    <col min="9" max="9" width="13.85546875" style="29" hidden="1" customWidth="1"/>
    <col min="10" max="10" width="6.28515625" style="29" hidden="1" customWidth="1"/>
    <col min="11" max="11" width="7.140625" style="29" hidden="1" customWidth="1"/>
    <col min="12" max="12" width="14" style="29" customWidth="1"/>
    <col min="13" max="13" width="40" style="29" bestFit="1" customWidth="1"/>
    <col min="14" max="14" width="14.28515625" style="103" customWidth="1"/>
    <col min="15" max="16" width="14.7109375" style="65" hidden="1" customWidth="1"/>
    <col min="17" max="17" width="14.28515625" style="103" hidden="1" customWidth="1"/>
    <col min="18" max="16384" width="9.140625" style="29"/>
  </cols>
  <sheetData>
    <row r="1" spans="1:17" ht="63" customHeight="1" x14ac:dyDescent="0.25">
      <c r="A1" s="111" t="s">
        <v>1447</v>
      </c>
      <c r="B1" s="111" t="s">
        <v>4</v>
      </c>
      <c r="C1" s="82" t="s">
        <v>1516</v>
      </c>
      <c r="D1" s="111" t="s">
        <v>1388</v>
      </c>
      <c r="E1" s="82" t="s">
        <v>1069</v>
      </c>
      <c r="F1" s="112" t="s">
        <v>1517</v>
      </c>
      <c r="G1" s="112" t="s">
        <v>1452</v>
      </c>
      <c r="H1" s="112" t="s">
        <v>49</v>
      </c>
      <c r="I1" s="112" t="s">
        <v>1518</v>
      </c>
      <c r="J1" s="112" t="s">
        <v>1452</v>
      </c>
      <c r="K1" s="112" t="s">
        <v>49</v>
      </c>
      <c r="L1" s="113" t="s">
        <v>1519</v>
      </c>
      <c r="M1" s="114" t="s">
        <v>1520</v>
      </c>
      <c r="N1" s="114" t="s">
        <v>1521</v>
      </c>
      <c r="O1" s="115" t="s">
        <v>1522</v>
      </c>
      <c r="P1" s="115" t="s">
        <v>1523</v>
      </c>
      <c r="Q1" s="114" t="s">
        <v>1524</v>
      </c>
    </row>
    <row r="2" spans="1:17" ht="90" x14ac:dyDescent="0.25">
      <c r="A2" s="68" t="s">
        <v>1525</v>
      </c>
      <c r="B2" s="68" t="s">
        <v>1526</v>
      </c>
      <c r="C2" s="71" t="s">
        <v>1527</v>
      </c>
      <c r="D2" s="68" t="s">
        <v>1528</v>
      </c>
      <c r="E2" s="71" t="s">
        <v>1461</v>
      </c>
      <c r="F2" s="99">
        <v>31291</v>
      </c>
      <c r="G2" s="99" t="s">
        <v>385</v>
      </c>
      <c r="H2" s="100" t="s">
        <v>54</v>
      </c>
      <c r="I2" s="46"/>
      <c r="J2" s="46"/>
      <c r="K2" s="46"/>
      <c r="L2" s="105">
        <v>5135</v>
      </c>
      <c r="M2" s="75" t="s">
        <v>1529</v>
      </c>
      <c r="N2" s="101">
        <f>(1*'6.2 Fuel Prices'!$G$2) + (0.005*L2/180)</f>
        <v>1.212638888888889</v>
      </c>
      <c r="O2" s="73">
        <v>5836</v>
      </c>
      <c r="P2" s="73">
        <f>(110/114.1)*O2</f>
        <v>5626.2927256792291</v>
      </c>
      <c r="Q2" s="101">
        <f>(1*1.07) + (0.005*P2/180)</f>
        <v>1.2262859090466454</v>
      </c>
    </row>
    <row r="3" spans="1:17" ht="90" x14ac:dyDescent="0.25">
      <c r="A3" s="68" t="s">
        <v>1530</v>
      </c>
      <c r="B3" s="68" t="s">
        <v>1531</v>
      </c>
      <c r="C3" s="44" t="s">
        <v>1532</v>
      </c>
      <c r="D3" s="68" t="s">
        <v>1533</v>
      </c>
      <c r="E3" s="71" t="s">
        <v>1461</v>
      </c>
      <c r="F3" s="46">
        <v>741.35</v>
      </c>
      <c r="G3" s="76" t="s">
        <v>385</v>
      </c>
      <c r="H3" s="100" t="s">
        <v>54</v>
      </c>
      <c r="I3" s="46">
        <v>559</v>
      </c>
      <c r="J3" s="46" t="s">
        <v>614</v>
      </c>
      <c r="K3" s="46">
        <v>2011</v>
      </c>
      <c r="L3" s="105">
        <v>9009.08</v>
      </c>
      <c r="M3" s="75" t="s">
        <v>1534</v>
      </c>
      <c r="N3" s="101">
        <f>(1*'6.2 Fuel Prices'!$G$2) + (0.005*L3/180)</f>
        <v>1.3202522222222224</v>
      </c>
      <c r="O3" s="73">
        <v>11737</v>
      </c>
      <c r="P3" s="73">
        <f>(110/114.1)*O3</f>
        <v>11315.249780893953</v>
      </c>
      <c r="Q3" s="101">
        <f>(9*1.07) + (0.005*P3/540)</f>
        <v>9.7347708313045747</v>
      </c>
    </row>
    <row r="4" spans="1:17" ht="90" x14ac:dyDescent="0.25">
      <c r="A4" s="68" t="s">
        <v>1535</v>
      </c>
      <c r="B4" s="68" t="s">
        <v>1536</v>
      </c>
      <c r="C4" s="44" t="s">
        <v>1537</v>
      </c>
      <c r="D4" s="68" t="s">
        <v>1538</v>
      </c>
      <c r="E4" s="71" t="s">
        <v>1461</v>
      </c>
      <c r="F4" s="46">
        <v>1055.0999999999999</v>
      </c>
      <c r="G4" s="76" t="s">
        <v>385</v>
      </c>
      <c r="H4" s="100" t="s">
        <v>54</v>
      </c>
      <c r="I4" s="46">
        <v>744</v>
      </c>
      <c r="J4" s="46" t="s">
        <v>614</v>
      </c>
      <c r="K4" s="46">
        <v>2009</v>
      </c>
      <c r="L4" s="105">
        <v>14098.21</v>
      </c>
      <c r="M4" s="75" t="s">
        <v>1539</v>
      </c>
      <c r="N4" s="101">
        <f>(1*'6.2 Fuel Prices'!$G$2) + (0.005*L4/180)</f>
        <v>1.4616169444444445</v>
      </c>
      <c r="O4" s="73">
        <v>19779</v>
      </c>
      <c r="P4" s="73">
        <f t="shared" ref="P4:P7" si="0">(110/114.1)*O4</f>
        <v>19068.273444347065</v>
      </c>
      <c r="Q4" s="101">
        <f>(17*1.07) + (0.005*P4/540)</f>
        <v>18.366558087447657</v>
      </c>
    </row>
    <row r="5" spans="1:17" ht="75" x14ac:dyDescent="0.25">
      <c r="A5" s="68" t="s">
        <v>1540</v>
      </c>
      <c r="B5" s="68" t="s">
        <v>1541</v>
      </c>
      <c r="C5" s="71" t="s">
        <v>1542</v>
      </c>
      <c r="D5" s="68" t="s">
        <v>1543</v>
      </c>
      <c r="E5" s="71" t="s">
        <v>1461</v>
      </c>
      <c r="F5" s="100"/>
      <c r="G5" s="100"/>
      <c r="H5" s="100"/>
      <c r="I5" s="46"/>
      <c r="J5" s="46"/>
      <c r="K5" s="46"/>
      <c r="L5" s="105">
        <v>44597.1</v>
      </c>
      <c r="M5" s="75" t="s">
        <v>1544</v>
      </c>
      <c r="N5" s="101">
        <f>(1*'6.2 Fuel Prices'!$G$2) + (0.005*L5/180)</f>
        <v>2.3088083333333334</v>
      </c>
      <c r="O5" s="73">
        <v>60037</v>
      </c>
      <c r="P5" s="73">
        <f t="shared" si="0"/>
        <v>57879.666958808062</v>
      </c>
      <c r="Q5" s="101">
        <f>(55*1.07) + (0.005*P5/540)</f>
        <v>59.385922842211187</v>
      </c>
    </row>
    <row r="6" spans="1:17" ht="75" x14ac:dyDescent="0.25">
      <c r="A6" s="68" t="s">
        <v>1545</v>
      </c>
      <c r="B6" s="68" t="s">
        <v>1546</v>
      </c>
      <c r="C6" s="44" t="s">
        <v>1547</v>
      </c>
      <c r="D6" s="68" t="s">
        <v>1548</v>
      </c>
      <c r="E6" s="71" t="s">
        <v>1461</v>
      </c>
      <c r="F6" s="100"/>
      <c r="G6" s="100"/>
      <c r="H6" s="100"/>
      <c r="I6" s="46"/>
      <c r="J6" s="46"/>
      <c r="K6" s="46"/>
      <c r="L6" s="105">
        <v>741.11</v>
      </c>
      <c r="M6" s="75" t="s">
        <v>1549</v>
      </c>
      <c r="N6" s="101">
        <f>(1*'6.2 Fuel Prices'!$G$2) + (0.005*L6/180)</f>
        <v>1.0905863888888889</v>
      </c>
      <c r="O6" s="73">
        <v>1138</v>
      </c>
      <c r="P6" s="73">
        <f t="shared" si="0"/>
        <v>1097.1078001752849</v>
      </c>
      <c r="Q6" s="101">
        <v>0</v>
      </c>
    </row>
    <row r="7" spans="1:17" ht="75" x14ac:dyDescent="0.25">
      <c r="A7" s="68" t="s">
        <v>1550</v>
      </c>
      <c r="B7" s="68" t="s">
        <v>1551</v>
      </c>
      <c r="C7" s="44" t="s">
        <v>1552</v>
      </c>
      <c r="D7" s="68" t="s">
        <v>1548</v>
      </c>
      <c r="E7" s="71" t="s">
        <v>1461</v>
      </c>
      <c r="F7" s="100"/>
      <c r="G7" s="100"/>
      <c r="H7" s="100"/>
      <c r="I7" s="46"/>
      <c r="J7" s="46"/>
      <c r="K7" s="46"/>
      <c r="L7" s="105">
        <v>968.8</v>
      </c>
      <c r="M7" s="75" t="s">
        <v>1553</v>
      </c>
      <c r="N7" s="101">
        <f>(1*'6.2 Fuel Prices'!$G$2) + (0.005*L7/180)</f>
        <v>1.0969111111111112</v>
      </c>
      <c r="O7" s="73">
        <v>2299</v>
      </c>
      <c r="P7" s="73">
        <f t="shared" si="0"/>
        <v>2216.3891323400526</v>
      </c>
      <c r="Q7" s="101">
        <v>0</v>
      </c>
    </row>
  </sheetData>
  <hyperlinks>
    <hyperlink ref="M2" r:id="rId1" xr:uid="{C0E7F9AF-EFF6-49C8-AAE9-E86541273A98}"/>
    <hyperlink ref="M4" r:id="rId2" xr:uid="{334AEDE8-B503-40DC-9DFB-015C28C1BA5E}"/>
    <hyperlink ref="M5" r:id="rId3" xr:uid="{98D199BA-1F27-4B50-9C2B-6B0B124A7FA5}"/>
    <hyperlink ref="M6" r:id="rId4" xr:uid="{812904F2-2C7B-4BE4-9376-7B15D6F393C1}"/>
    <hyperlink ref="M7" r:id="rId5" xr:uid="{A619E847-BB80-481B-BC2F-FF4C04500A27}"/>
  </hyperlinks>
  <pageMargins left="0.25" right="0.25" top="0.75" bottom="0.75" header="0.3" footer="0.3"/>
  <pageSetup paperSize="9" orientation="landscape" verticalDpi="300" r:id="rId6"/>
  <legacyDrawing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filterMode="1">
    <tabColor rgb="FF92D050"/>
  </sheetPr>
  <dimension ref="A1:N196"/>
  <sheetViews>
    <sheetView zoomScale="89" zoomScaleNormal="89" workbookViewId="0">
      <pane ySplit="1" topLeftCell="A66" activePane="bottomLeft" state="frozen"/>
      <selection pane="bottomLeft" activeCell="G5" sqref="G5"/>
    </sheetView>
  </sheetViews>
  <sheetFormatPr defaultRowHeight="15" x14ac:dyDescent="0.25"/>
  <cols>
    <col min="1" max="1" width="38.85546875" style="29" customWidth="1"/>
    <col min="2" max="2" width="14.28515625" style="29" customWidth="1"/>
    <col min="3" max="3" width="19.85546875" style="29" customWidth="1"/>
    <col min="4" max="4" width="18.28515625" style="92" customWidth="1"/>
    <col min="5" max="5" width="18.28515625" style="29" customWidth="1"/>
    <col min="6" max="6" width="15.5703125" style="29" customWidth="1"/>
    <col min="7" max="7" width="15.5703125" style="49" customWidth="1"/>
    <col min="8" max="8" width="15.28515625" style="29" customWidth="1"/>
    <col min="9" max="9" width="12.85546875" style="29" bestFit="1" customWidth="1"/>
    <col min="10" max="16384" width="9.140625" style="29"/>
  </cols>
  <sheetData>
    <row r="1" spans="1:14" s="91" customFormat="1" ht="45" x14ac:dyDescent="0.25">
      <c r="A1" s="126" t="s">
        <v>188</v>
      </c>
      <c r="B1" s="126" t="s">
        <v>1346</v>
      </c>
      <c r="C1" s="126" t="s">
        <v>1554</v>
      </c>
      <c r="D1" s="126" t="s">
        <v>1555</v>
      </c>
      <c r="E1" s="126" t="s">
        <v>1556</v>
      </c>
      <c r="F1" s="126" t="s">
        <v>1557</v>
      </c>
      <c r="G1" s="126" t="s">
        <v>1558</v>
      </c>
      <c r="H1" s="496" t="s">
        <v>1559</v>
      </c>
    </row>
    <row r="2" spans="1:14" s="91" customFormat="1" x14ac:dyDescent="0.25">
      <c r="A2" s="494" t="s">
        <v>1439</v>
      </c>
      <c r="B2" s="494"/>
      <c r="C2" s="494"/>
      <c r="D2" s="494"/>
      <c r="E2" s="494"/>
      <c r="F2" s="494"/>
      <c r="G2" s="495" t="s">
        <v>1560</v>
      </c>
      <c r="H2" s="495">
        <v>0.13400000000000001</v>
      </c>
    </row>
    <row r="3" spans="1:14" x14ac:dyDescent="0.25">
      <c r="A3" t="s">
        <v>384</v>
      </c>
      <c r="B3" t="str">
        <f>VLOOKUP(A3,'3.1 Metadata'!$A$4:$B$197,2,FALSE)</f>
        <v>AFG</v>
      </c>
      <c r="C3" s="127">
        <v>5.8138861315564318E-2</v>
      </c>
      <c r="D3" s="128" t="str">
        <f>IFERROR(VLOOKUP(A3,'[11]Sheet 1'!$A$12:$M$55,5, FALSE),"")</f>
        <v/>
      </c>
      <c r="E3"/>
      <c r="F3"/>
      <c r="G3" s="22">
        <f>VLOOKUP(B3,'3.1 Metadata'!$B$4:$P$197,9,FALSE)</f>
        <v>10382095</v>
      </c>
      <c r="H3" s="22">
        <f>VLOOKUP(A3,[12]Sheet2!$A$1:$B$147,2,FALSE)</f>
        <v>4.3999999999999997E-2</v>
      </c>
      <c r="I3" s="497">
        <f>C3*1.05</f>
        <v>6.1045804381342536E-2</v>
      </c>
      <c r="N3" s="85" t="s">
        <v>172</v>
      </c>
    </row>
    <row r="4" spans="1:14" hidden="1" x14ac:dyDescent="0.25">
      <c r="A4" t="s">
        <v>386</v>
      </c>
      <c r="B4" t="str">
        <f>VLOOKUP(A4,'3.1 Metadata'!$A$4:$B$197,2,FALSE)</f>
        <v>ALB</v>
      </c>
      <c r="C4" s="127">
        <v>0.12400843124290102</v>
      </c>
      <c r="D4" s="129" t="str">
        <f>IFERROR(VLOOKUP(A4,'[11]Sheet 1'!$A$12:$M$55,5, FALSE),"")</f>
        <v/>
      </c>
      <c r="E4" s="127">
        <f>C4*(1/0.893276)</f>
        <v>0.13882431772811654</v>
      </c>
      <c r="F4" s="132" t="e">
        <f>(E4-C4)/D4</f>
        <v>#VALUE!</v>
      </c>
      <c r="G4" s="22">
        <f>VLOOKUP(B4,'3.1 Metadata'!$B$4:$P$197,9,FALSE)</f>
        <v>1435161</v>
      </c>
      <c r="H4" s="22">
        <f>VLOOKUP(A4,[12]Sheet2!$A$1:$B$147,2,FALSE)</f>
        <v>0.1</v>
      </c>
      <c r="I4" s="497">
        <f t="shared" ref="I4:I56" si="0">C4*1.05</f>
        <v>0.13020885280504607</v>
      </c>
    </row>
    <row r="5" spans="1:14" x14ac:dyDescent="0.25">
      <c r="A5" t="s">
        <v>387</v>
      </c>
      <c r="B5" t="str">
        <f>VLOOKUP(A5,'3.1 Metadata'!$A$4:$B$197,2,FALSE)</f>
        <v>DZA</v>
      </c>
      <c r="C5" s="127">
        <v>0.12120783885842819</v>
      </c>
      <c r="D5" s="129" t="str">
        <f>IFERROR(VLOOKUP(A5,'[11]Sheet 1'!$A$12:$M$55,5, FALSE),"")</f>
        <v/>
      </c>
      <c r="E5"/>
      <c r="F5"/>
      <c r="G5" s="22">
        <f>VLOOKUP(B5,'3.1 Metadata'!$B$4:$P$197,9,FALSE)</f>
        <v>12500442</v>
      </c>
      <c r="H5" s="22">
        <f>VLOOKUP(A5,[12]Sheet2!$A$1:$B$147,2,FALSE)</f>
        <v>3.6999999999999998E-2</v>
      </c>
      <c r="I5" s="497">
        <f t="shared" si="0"/>
        <v>0.12726823080134961</v>
      </c>
    </row>
    <row r="6" spans="1:14" hidden="1" x14ac:dyDescent="0.25">
      <c r="A6" t="s">
        <v>389</v>
      </c>
      <c r="B6" t="str">
        <f>VLOOKUP(A6,'3.1 Metadata'!$A$4:$B$197,2,FALSE)</f>
        <v>AND</v>
      </c>
      <c r="C6" s="127">
        <v>0.1944867761839377</v>
      </c>
      <c r="D6" s="129" t="str">
        <f>IFERROR(VLOOKUP(A6,'[11]Sheet 1'!$A$12:$M$55,5, FALSE),"")</f>
        <v/>
      </c>
      <c r="E6"/>
      <c r="F6"/>
      <c r="G6" s="22" t="e">
        <f>VLOOKUP(B6,'3.1 Metadata'!$B$4:$P$197,9,FALSE)</f>
        <v>#N/A</v>
      </c>
      <c r="H6" s="22" t="e">
        <f>VLOOKUP(A6,[12]Sheet2!$A$1:$B$147,2,FALSE)</f>
        <v>#N/A</v>
      </c>
      <c r="I6" s="497">
        <f t="shared" si="0"/>
        <v>0.2042111149931346</v>
      </c>
    </row>
    <row r="7" spans="1:14" x14ac:dyDescent="0.25">
      <c r="A7" t="s">
        <v>189</v>
      </c>
      <c r="B7" t="str">
        <f>VLOOKUP(A7,'3.1 Metadata'!$A$4:$B$197,2,FALSE)</f>
        <v>AGO</v>
      </c>
      <c r="C7" s="127">
        <v>0.10953176779338145</v>
      </c>
      <c r="D7" s="129" t="str">
        <f>IFERROR(VLOOKUP(A7,'[11]Sheet 1'!$A$12:$M$55,5, FALSE),"")</f>
        <v/>
      </c>
      <c r="E7"/>
      <c r="F7"/>
      <c r="G7" s="22">
        <f>VLOOKUP(B7,'3.1 Metadata'!$B$4:$P$197,9,FALSE)</f>
        <v>13116724</v>
      </c>
      <c r="H7" s="22">
        <f>VLOOKUP(A7,[12]Sheet2!$A$1:$B$147,2,FALSE)</f>
        <v>2.9000000000000001E-2</v>
      </c>
      <c r="I7" s="497">
        <f t="shared" si="0"/>
        <v>0.11500835618305053</v>
      </c>
    </row>
    <row r="8" spans="1:14" hidden="1" x14ac:dyDescent="0.25">
      <c r="A8" t="s">
        <v>390</v>
      </c>
      <c r="B8" t="str">
        <f>VLOOKUP(A8,'3.1 Metadata'!$A$4:$B$197,2,FALSE)</f>
        <v>ATG</v>
      </c>
      <c r="C8" s="127">
        <v>0.15583976173396255</v>
      </c>
      <c r="D8" s="129" t="str">
        <f>IFERROR(VLOOKUP(A8,'[11]Sheet 1'!$A$12:$M$55,5, FALSE),"")</f>
        <v/>
      </c>
      <c r="E8"/>
      <c r="F8"/>
      <c r="G8" s="22" t="e">
        <f>VLOOKUP(B8,'3.1 Metadata'!$B$4:$P$197,9,FALSE)</f>
        <v>#N/A</v>
      </c>
      <c r="H8" s="22" t="e">
        <f>VLOOKUP(A8,[12]Sheet2!$A$1:$B$147,2,FALSE)</f>
        <v>#N/A</v>
      </c>
      <c r="I8" s="497">
        <f t="shared" si="0"/>
        <v>0.16363174982066067</v>
      </c>
    </row>
    <row r="9" spans="1:14" x14ac:dyDescent="0.25">
      <c r="A9" t="s">
        <v>391</v>
      </c>
      <c r="B9" t="str">
        <f>VLOOKUP(A9,'3.1 Metadata'!$A$4:$B$197,2,FALSE)</f>
        <v>ARG</v>
      </c>
      <c r="C9" s="127">
        <v>0.14705695368732491</v>
      </c>
      <c r="D9" s="129" t="str">
        <f>IFERROR(VLOOKUP(A9,'[11]Sheet 1'!$A$12:$M$55,5, FALSE),"")</f>
        <v/>
      </c>
      <c r="E9"/>
      <c r="F9"/>
      <c r="G9" s="22">
        <f>VLOOKUP(B9,'3.1 Metadata'!$B$4:$P$197,9,FALSE)</f>
        <v>20357914</v>
      </c>
      <c r="H9" s="22">
        <f>VLOOKUP(A9,[12]Sheet2!$A$1:$B$147,2,FALSE)</f>
        <v>5.0999999999999997E-2</v>
      </c>
      <c r="I9" s="497">
        <f t="shared" si="0"/>
        <v>0.15440980137169116</v>
      </c>
    </row>
    <row r="10" spans="1:14" hidden="1" x14ac:dyDescent="0.25">
      <c r="A10" t="s">
        <v>392</v>
      </c>
      <c r="B10" t="str">
        <f>VLOOKUP(A10,'3.1 Metadata'!$A$4:$B$197,2,FALSE)</f>
        <v>ARM</v>
      </c>
      <c r="C10" s="127">
        <v>0.10992676560314474</v>
      </c>
      <c r="D10" s="129" t="str">
        <f>IFERROR(VLOOKUP(A10,'[11]Sheet 1'!$A$12:$M$55,5, FALSE),"")</f>
        <v/>
      </c>
      <c r="E10"/>
      <c r="F10"/>
      <c r="G10" s="22">
        <f>VLOOKUP(B10,'3.1 Metadata'!$B$4:$P$197,9,FALSE)</f>
        <v>1267723</v>
      </c>
      <c r="H10" s="22">
        <f>VLOOKUP(A10,[12]Sheet2!$A$1:$B$147,2,FALSE)</f>
        <v>8.5999999999999993E-2</v>
      </c>
      <c r="I10" s="497">
        <f t="shared" si="0"/>
        <v>0.11542310388330199</v>
      </c>
    </row>
    <row r="11" spans="1:14" hidden="1" x14ac:dyDescent="0.25">
      <c r="A11" t="s">
        <v>393</v>
      </c>
      <c r="B11" t="str">
        <f>VLOOKUP(A11,'3.1 Metadata'!$A$4:$B$197,2,FALSE)</f>
        <v>AUS</v>
      </c>
      <c r="C11" s="127">
        <v>0.19283110093546235</v>
      </c>
      <c r="D11" s="129" t="str">
        <f>IFERROR(VLOOKUP(A11,'[11]Sheet 1'!$A$12:$M$55,5, FALSE),"")</f>
        <v/>
      </c>
      <c r="E11"/>
      <c r="F11"/>
      <c r="G11" s="22">
        <f>VLOOKUP(B11,'3.1 Metadata'!$B$4:$P$197,9,FALSE)</f>
        <v>13417655</v>
      </c>
      <c r="H11" s="22">
        <f>VLOOKUP(A11,[12]Sheet2!$A$1:$B$147,2,FALSE)</f>
        <v>0.22</v>
      </c>
      <c r="I11" s="497">
        <f t="shared" si="0"/>
        <v>0.20247265598223549</v>
      </c>
    </row>
    <row r="12" spans="1:14" hidden="1" x14ac:dyDescent="0.25">
      <c r="A12" t="s">
        <v>394</v>
      </c>
      <c r="B12" t="str">
        <f>VLOOKUP(A12,'3.1 Metadata'!$A$4:$B$197,2,FALSE)</f>
        <v>AUT</v>
      </c>
      <c r="C12" s="127">
        <v>0.19110699147830135</v>
      </c>
      <c r="D12" s="129" t="str">
        <f>IFERROR(VLOOKUP(A12,'[11]Sheet 1'!$A$12:$M$55,5, FALSE),"")</f>
        <v/>
      </c>
      <c r="E12" s="127" t="e">
        <f>D12*(1/0.893276)</f>
        <v>#VALUE!</v>
      </c>
      <c r="F12" s="132" t="e">
        <f>(E12-C12)/D12</f>
        <v>#VALUE!</v>
      </c>
      <c r="G12" s="22">
        <f>VLOOKUP(B12,'3.1 Metadata'!$B$4:$P$197,9,FALSE)</f>
        <v>4705685</v>
      </c>
      <c r="H12" s="22">
        <f>VLOOKUP(A12,[12]Sheet2!$A$1:$B$147,2,FALSE)</f>
        <v>0.23200000000000001</v>
      </c>
      <c r="I12" s="497">
        <f t="shared" si="0"/>
        <v>0.20066234105221642</v>
      </c>
    </row>
    <row r="13" spans="1:14" hidden="1" x14ac:dyDescent="0.25">
      <c r="A13" t="s">
        <v>395</v>
      </c>
      <c r="B13" t="str">
        <f>VLOOKUP(A13,'3.1 Metadata'!$A$4:$B$197,2,FALSE)</f>
        <v>AZE</v>
      </c>
      <c r="C13" s="127">
        <v>0.12837729283264479</v>
      </c>
      <c r="D13" s="129" t="str">
        <f>IFERROR(VLOOKUP(A13,'[11]Sheet 1'!$A$12:$M$55,5, FALSE),"")</f>
        <v/>
      </c>
      <c r="E13"/>
      <c r="F13"/>
      <c r="G13" s="22">
        <f>VLOOKUP(B13,'3.1 Metadata'!$B$4:$P$197,9,FALSE)</f>
        <v>5115405</v>
      </c>
      <c r="H13" s="22">
        <f>VLOOKUP(A13,[12]Sheet2!$A$1:$B$147,2,FALSE)</f>
        <v>4.1000000000000002E-2</v>
      </c>
      <c r="I13" s="497">
        <f t="shared" si="0"/>
        <v>0.13479615747427703</v>
      </c>
    </row>
    <row r="14" spans="1:14" hidden="1" x14ac:dyDescent="0.25">
      <c r="A14" t="s">
        <v>396</v>
      </c>
      <c r="B14" t="str">
        <f>VLOOKUP(A14,'3.1 Metadata'!$A$4:$B$197,2,FALSE)</f>
        <v>BHS</v>
      </c>
      <c r="C14" s="127">
        <v>0.17591565642425169</v>
      </c>
      <c r="D14" s="129" t="str">
        <f>IFERROR(VLOOKUP(A14,'[11]Sheet 1'!$A$12:$M$55,5, FALSE),"")</f>
        <v/>
      </c>
      <c r="E14"/>
      <c r="F14"/>
      <c r="G14" s="22">
        <f>VLOOKUP(B14,'3.1 Metadata'!$B$4:$P$197,9,FALSE)</f>
        <v>220584</v>
      </c>
      <c r="H14" s="22">
        <f>VLOOKUP(A14,[12]Sheet2!$A$1:$B$147,2,FALSE)</f>
        <v>0.26200000000000001</v>
      </c>
      <c r="I14" s="497">
        <f t="shared" si="0"/>
        <v>0.18471143924546429</v>
      </c>
    </row>
    <row r="15" spans="1:14" hidden="1" x14ac:dyDescent="0.25">
      <c r="A15" t="s">
        <v>397</v>
      </c>
      <c r="B15" t="str">
        <f>VLOOKUP(A15,'3.1 Metadata'!$A$4:$B$197,2,FALSE)</f>
        <v>BHR</v>
      </c>
      <c r="C15" s="127">
        <v>0.15745731871940621</v>
      </c>
      <c r="D15" s="129" t="str">
        <f>IFERROR(VLOOKUP(A15,'[11]Sheet 1'!$A$12:$M$55,5, FALSE),"")</f>
        <v/>
      </c>
      <c r="E15"/>
      <c r="F15"/>
      <c r="G15" s="22">
        <f>VLOOKUP(B15,'3.1 Metadata'!$B$4:$P$197,9,FALSE)</f>
        <v>964276</v>
      </c>
      <c r="H15" s="22">
        <f>VLOOKUP(A15,[12]Sheet2!$A$1:$B$147,2,FALSE)</f>
        <v>4.8000000000000001E-2</v>
      </c>
      <c r="I15" s="497">
        <f t="shared" si="0"/>
        <v>0.16533018465537652</v>
      </c>
    </row>
    <row r="16" spans="1:14" x14ac:dyDescent="0.25">
      <c r="A16" t="s">
        <v>398</v>
      </c>
      <c r="B16" t="str">
        <f>VLOOKUP(A16,'3.1 Metadata'!$A$4:$B$197,2,FALSE)</f>
        <v>BGD</v>
      </c>
      <c r="C16" s="127">
        <v>7.7310063448801855E-2</v>
      </c>
      <c r="D16" s="129" t="str">
        <f>IFERROR(VLOOKUP(A16,'[11]Sheet 1'!$A$12:$M$55,5, FALSE),"")</f>
        <v/>
      </c>
      <c r="E16"/>
      <c r="F16"/>
      <c r="G16" s="22">
        <f>VLOOKUP(B16,'3.1 Metadata'!$B$4:$P$197,9,FALSE)</f>
        <v>69229403</v>
      </c>
      <c r="H16" s="22">
        <f>VLOOKUP(A16,[12]Sheet2!$A$1:$B$147,2,FALSE)</f>
        <v>6.5000000000000002E-2</v>
      </c>
      <c r="I16" s="497">
        <f t="shared" si="0"/>
        <v>8.1175566621241951E-2</v>
      </c>
    </row>
    <row r="17" spans="1:10" hidden="1" x14ac:dyDescent="0.25">
      <c r="A17" t="s">
        <v>399</v>
      </c>
      <c r="B17" t="str">
        <f>VLOOKUP(A17,'3.1 Metadata'!$A$4:$B$197,2,FALSE)</f>
        <v>BRB</v>
      </c>
      <c r="C17" s="127">
        <v>0.16139715328783455</v>
      </c>
      <c r="D17" s="129" t="str">
        <f>IFERROR(VLOOKUP(A17,'[11]Sheet 1'!$A$12:$M$55,5, FALSE),"")</f>
        <v/>
      </c>
      <c r="E17"/>
      <c r="F17"/>
      <c r="G17" s="22">
        <f>VLOOKUP(B17,'3.1 Metadata'!$B$4:$P$197,9,FALSE)</f>
        <v>148326</v>
      </c>
      <c r="H17" s="22">
        <f>VLOOKUP(A17,[12]Sheet2!$A$1:$B$147,2,FALSE)</f>
        <v>0.28899999999999998</v>
      </c>
      <c r="I17" s="497">
        <f t="shared" si="0"/>
        <v>0.16946701095222627</v>
      </c>
    </row>
    <row r="18" spans="1:10" hidden="1" x14ac:dyDescent="0.25">
      <c r="A18" t="s">
        <v>400</v>
      </c>
      <c r="B18" t="str">
        <f>VLOOKUP(A18,'3.1 Metadata'!$A$4:$B$197,2,FALSE)</f>
        <v>BLR</v>
      </c>
      <c r="C18" s="127">
        <v>0.14139128919237315</v>
      </c>
      <c r="D18" s="129" t="str">
        <f>IFERROR(VLOOKUP(A18,'[11]Sheet 1'!$A$12:$M$55,5, FALSE),"")</f>
        <v/>
      </c>
      <c r="E18"/>
      <c r="F18"/>
      <c r="G18" s="22">
        <f>VLOOKUP(B18,'3.1 Metadata'!$B$4:$P$197,9,FALSE)</f>
        <v>5046206</v>
      </c>
      <c r="H18" s="22">
        <f>VLOOKUP(A18,[12]Sheet2!$A$1:$B$147,2,FALSE)</f>
        <v>6.2E-2</v>
      </c>
      <c r="I18" s="497">
        <f t="shared" si="0"/>
        <v>0.14846085365199183</v>
      </c>
    </row>
    <row r="19" spans="1:10" hidden="1" x14ac:dyDescent="0.25">
      <c r="A19" t="s">
        <v>401</v>
      </c>
      <c r="B19" t="str">
        <f>VLOOKUP(A19,'3.1 Metadata'!$A$4:$B$197,2,FALSE)</f>
        <v>BEL</v>
      </c>
      <c r="C19" s="127">
        <v>0.18778708752951631</v>
      </c>
      <c r="D19" s="129" t="str">
        <f>IFERROR(VLOOKUP(A19,'[11]Sheet 1'!$A$12:$M$55,5, FALSE),"")</f>
        <v/>
      </c>
      <c r="E19" s="127" t="e">
        <f>D19*(1/0.893276)</f>
        <v>#VALUE!</v>
      </c>
      <c r="F19" s="132" t="e">
        <f>(E19-C19)/D19</f>
        <v>#VALUE!</v>
      </c>
      <c r="G19" s="22">
        <f>VLOOKUP(B19,'3.1 Metadata'!$B$4:$P$197,9,FALSE)</f>
        <v>5205617</v>
      </c>
      <c r="H19" s="22">
        <f>VLOOKUP(A19,[12]Sheet2!$A$1:$B$147,2,FALSE)</f>
        <v>0.30599999999999999</v>
      </c>
      <c r="I19" s="497">
        <f t="shared" si="0"/>
        <v>0.19717644190599212</v>
      </c>
    </row>
    <row r="20" spans="1:10" hidden="1" x14ac:dyDescent="0.25">
      <c r="A20" t="s">
        <v>402</v>
      </c>
      <c r="B20" t="str">
        <f>VLOOKUP(A20,'3.1 Metadata'!$A$4:$B$197,2,FALSE)</f>
        <v>BLZ</v>
      </c>
      <c r="C20" s="127">
        <v>0.11851397426467987</v>
      </c>
      <c r="D20" s="129" t="str">
        <f>IFERROR(VLOOKUP(A20,'[11]Sheet 1'!$A$12:$M$55,5, FALSE),"")</f>
        <v/>
      </c>
      <c r="E20"/>
      <c r="F20"/>
      <c r="G20" s="22">
        <f>VLOOKUP(B20,'3.1 Metadata'!$B$4:$P$197,9,FALSE)</f>
        <v>175539</v>
      </c>
      <c r="H20" s="22">
        <f>VLOOKUP(A20,[12]Sheet2!$A$1:$B$147,2,FALSE)</f>
        <v>0.221</v>
      </c>
      <c r="I20" s="497">
        <f t="shared" si="0"/>
        <v>0.12443967297791386</v>
      </c>
    </row>
    <row r="21" spans="1:10" hidden="1" x14ac:dyDescent="0.25">
      <c r="A21" t="s">
        <v>403</v>
      </c>
      <c r="B21" t="str">
        <f>VLOOKUP(A21,'3.1 Metadata'!$A$4:$B$197,2,FALSE)</f>
        <v>BEN</v>
      </c>
      <c r="C21" s="127">
        <v>7.545025631142746E-2</v>
      </c>
      <c r="D21" s="129" t="str">
        <f>IFERROR(VLOOKUP(A21,'[11]Sheet 1'!$A$12:$M$55,5, FALSE),"")</f>
        <v/>
      </c>
      <c r="E21"/>
      <c r="F21"/>
      <c r="G21" s="22">
        <f>VLOOKUP(B21,'3.1 Metadata'!$B$4:$P$197,9,FALSE)</f>
        <v>4877503</v>
      </c>
      <c r="H21" s="22" t="e">
        <f>VLOOKUP(A21,[12]Sheet2!$A$1:$B$147,2,FALSE)</f>
        <v>#N/A</v>
      </c>
      <c r="I21" s="497">
        <f t="shared" si="0"/>
        <v>7.922276912699884E-2</v>
      </c>
    </row>
    <row r="22" spans="1:10" hidden="1" x14ac:dyDescent="0.25">
      <c r="A22" t="s">
        <v>404</v>
      </c>
      <c r="B22" t="str">
        <f>VLOOKUP(A22,'3.1 Metadata'!$A$4:$B$197,2,FALSE)</f>
        <v>BTN</v>
      </c>
      <c r="C22" s="127">
        <v>0.10942622814954285</v>
      </c>
      <c r="D22" s="129" t="str">
        <f>IFERROR(VLOOKUP(A22,'[11]Sheet 1'!$A$12:$M$55,5, FALSE),"")</f>
        <v/>
      </c>
      <c r="E22"/>
      <c r="F22"/>
      <c r="G22" s="22">
        <f>VLOOKUP(B22,'3.1 Metadata'!$B$4:$P$197,9,FALSE)</f>
        <v>355850</v>
      </c>
      <c r="H22" s="22">
        <f>VLOOKUP(A22,[12]Sheet2!$A$1:$B$147,2,FALSE)</f>
        <v>1.7000000000000001E-2</v>
      </c>
      <c r="I22" s="497">
        <f t="shared" si="0"/>
        <v>0.11489753955701999</v>
      </c>
    </row>
    <row r="23" spans="1:10" hidden="1" x14ac:dyDescent="0.25">
      <c r="A23" t="s">
        <v>405</v>
      </c>
      <c r="B23" t="str">
        <f>VLOOKUP(A23,'3.1 Metadata'!$A$4:$B$197,2,FALSE)</f>
        <v>BOL</v>
      </c>
      <c r="C23" s="127">
        <v>0.10432734275371588</v>
      </c>
      <c r="D23" s="129" t="str">
        <f>IFERROR(VLOOKUP(A23,'[11]Sheet 1'!$A$12:$M$55,5, FALSE),"")</f>
        <v/>
      </c>
      <c r="E23"/>
      <c r="F23"/>
      <c r="G23" s="22" t="e">
        <f>VLOOKUP(B23,'3.1 Metadata'!$B$4:$P$197,9,FALSE)</f>
        <v>#N/A</v>
      </c>
      <c r="H23" s="22" t="e">
        <f>VLOOKUP(A23,[12]Sheet2!$A$1:$B$147,2,FALSE)</f>
        <v>#N/A</v>
      </c>
      <c r="I23" s="497">
        <f t="shared" si="0"/>
        <v>0.10954370989140168</v>
      </c>
    </row>
    <row r="24" spans="1:10" hidden="1" x14ac:dyDescent="0.25">
      <c r="A24" t="s">
        <v>406</v>
      </c>
      <c r="B24" t="str">
        <f>VLOOKUP(A24,'3.1 Metadata'!$A$4:$B$197,2,FALSE)</f>
        <v>BIH</v>
      </c>
      <c r="C24" s="127">
        <v>0.1231976901592637</v>
      </c>
      <c r="D24" s="129" t="str">
        <f>IFERROR(VLOOKUP(A24,'[11]Sheet 1'!$A$12:$M$55,5, FALSE),"")</f>
        <v/>
      </c>
      <c r="E24" s="127" t="e">
        <f>D24*(1/0.893276)</f>
        <v>#VALUE!</v>
      </c>
      <c r="F24" s="132" t="e">
        <f>(E24-C24)/D24</f>
        <v>#VALUE!</v>
      </c>
      <c r="G24" s="22">
        <f>VLOOKUP(B24,'3.1 Metadata'!$B$4:$P$197,9,FALSE)</f>
        <v>1177070</v>
      </c>
      <c r="H24" s="22" t="e">
        <f>VLOOKUP(A24,[12]Sheet2!$A$1:$B$147,2,FALSE)</f>
        <v>#N/A</v>
      </c>
      <c r="I24" s="497">
        <f t="shared" si="0"/>
        <v>0.12935757466722689</v>
      </c>
    </row>
    <row r="25" spans="1:10" hidden="1" x14ac:dyDescent="0.25">
      <c r="A25" t="s">
        <v>407</v>
      </c>
      <c r="B25" t="str">
        <f>VLOOKUP(A25,'3.1 Metadata'!$A$4:$B$197,2,FALSE)</f>
        <v>BWA</v>
      </c>
      <c r="C25" s="127">
        <v>0.14299016517292115</v>
      </c>
      <c r="D25" s="129" t="str">
        <f>IFERROR(VLOOKUP(A25,'[11]Sheet 1'!$A$12:$M$55,5, FALSE),"")</f>
        <v/>
      </c>
      <c r="E25"/>
      <c r="F25"/>
      <c r="G25" s="22">
        <f>VLOOKUP(B25,'3.1 Metadata'!$B$4:$P$197,9,FALSE)</f>
        <v>919340</v>
      </c>
      <c r="H25" s="22">
        <f>VLOOKUP(A25,[12]Sheet2!$A$1:$B$147,2,FALSE)</f>
        <v>0.105</v>
      </c>
      <c r="I25" s="497">
        <f t="shared" si="0"/>
        <v>0.15013967343156723</v>
      </c>
    </row>
    <row r="26" spans="1:10" x14ac:dyDescent="0.25">
      <c r="A26" t="s">
        <v>408</v>
      </c>
      <c r="B26" t="str">
        <f>VLOOKUP(A26,'3.1 Metadata'!$A$4:$B$197,2,FALSE)</f>
        <v>BRA</v>
      </c>
      <c r="C26" s="127">
        <v>0.1330683361674336</v>
      </c>
      <c r="D26" s="129" t="str">
        <f>IFERROR(VLOOKUP(A26,'[11]Sheet 1'!$A$12:$M$55,5, FALSE),"")</f>
        <v/>
      </c>
      <c r="E26"/>
      <c r="F26"/>
      <c r="G26" s="22">
        <f>VLOOKUP(B26,'3.1 Metadata'!$B$4:$P$197,9,FALSE)</f>
        <v>104376974</v>
      </c>
      <c r="H26" s="22">
        <f>VLOOKUP(A26,[12]Sheet2!$A$1:$B$147,2,FALSE)</f>
        <v>0.14699999999999999</v>
      </c>
      <c r="I26" s="497">
        <f t="shared" si="0"/>
        <v>0.1397217529758053</v>
      </c>
    </row>
    <row r="27" spans="1:10" hidden="1" x14ac:dyDescent="0.25">
      <c r="A27" t="s">
        <v>409</v>
      </c>
      <c r="B27" t="str">
        <f>VLOOKUP(A27,'3.1 Metadata'!$A$4:$B$197,2,FALSE)</f>
        <v>BRN</v>
      </c>
      <c r="C27" s="127">
        <v>0.20316670004234613</v>
      </c>
      <c r="D27" s="129" t="str">
        <f>IFERROR(VLOOKUP(A27,'[11]Sheet 1'!$A$12:$M$55,5, FALSE),"")</f>
        <v/>
      </c>
      <c r="E27"/>
      <c r="F27"/>
      <c r="G27" s="22">
        <f>VLOOKUP(B27,'3.1 Metadata'!$B$4:$P$197,9,FALSE)</f>
        <v>215969</v>
      </c>
      <c r="H27" s="22" t="e">
        <f>VLOOKUP(A27,[12]Sheet2!$A$1:$B$147,2,FALSE)</f>
        <v>#N/A</v>
      </c>
      <c r="I27" s="497">
        <f t="shared" si="0"/>
        <v>0.21332503504446346</v>
      </c>
    </row>
    <row r="28" spans="1:10" hidden="1" x14ac:dyDescent="0.25">
      <c r="A28" t="s">
        <v>410</v>
      </c>
      <c r="B28" t="str">
        <f>VLOOKUP(A28,'3.1 Metadata'!$A$4:$B$197,2,FALSE)</f>
        <v>BGR</v>
      </c>
      <c r="C28" s="127">
        <v>0.14143457781923696</v>
      </c>
      <c r="D28" s="129" t="str">
        <f>IFERROR(VLOOKUP(A28,'[11]Sheet 1'!$A$12:$M$55,5, FALSE),"")</f>
        <v/>
      </c>
      <c r="E28" s="127" t="e">
        <f>D28*(1/0.893276)</f>
        <v>#VALUE!</v>
      </c>
      <c r="F28" s="132" t="e">
        <f>(E28-C28)/D28</f>
        <v>#VALUE!</v>
      </c>
      <c r="G28" s="22">
        <f>VLOOKUP(B28,'3.1 Metadata'!$B$4:$P$197,9,FALSE)</f>
        <v>3379031</v>
      </c>
      <c r="H28" s="22">
        <f>VLOOKUP(A28,[12]Sheet2!$A$1:$B$147,2,FALSE)</f>
        <v>0.129</v>
      </c>
      <c r="I28" s="497">
        <f t="shared" si="0"/>
        <v>0.14850630671019882</v>
      </c>
    </row>
    <row r="29" spans="1:10" x14ac:dyDescent="0.25">
      <c r="A29" t="s">
        <v>411</v>
      </c>
      <c r="B29" t="str">
        <f>VLOOKUP(A29,'3.1 Metadata'!$A$4:$B$197,2,FALSE)</f>
        <v>BFA</v>
      </c>
      <c r="C29" s="127">
        <v>7.2124591486150622E-2</v>
      </c>
      <c r="D29" s="129" t="str">
        <f>IFERROR(VLOOKUP(A29,'[11]Sheet 1'!$A$12:$M$55,5, FALSE),"")</f>
        <v/>
      </c>
      <c r="E29"/>
      <c r="F29"/>
      <c r="G29" s="22">
        <f>VLOOKUP(B29,'3.1 Metadata'!$B$4:$P$197,9,FALSE)</f>
        <v>7354265</v>
      </c>
      <c r="H29" s="22">
        <f>VLOOKUP(A29,[12]Sheet2!$A$1:$B$147,2,FALSE)</f>
        <v>0.19900000000000001</v>
      </c>
      <c r="I29" s="497">
        <f t="shared" si="0"/>
        <v>7.5730821060458156E-2</v>
      </c>
    </row>
    <row r="30" spans="1:10" x14ac:dyDescent="0.25">
      <c r="A30" t="s">
        <v>412</v>
      </c>
      <c r="B30" t="str">
        <f>VLOOKUP(A30,'3.1 Metadata'!$A$4:$B$197,2,FALSE)</f>
        <v>BDI</v>
      </c>
      <c r="C30" s="127">
        <v>5.6332162627063413E-2</v>
      </c>
      <c r="D30" s="129" t="str">
        <f>IFERROR(VLOOKUP(A30,'[11]Sheet 1'!$A$12:$M$55,5, FALSE),"")</f>
        <v/>
      </c>
      <c r="E30"/>
      <c r="F30"/>
      <c r="G30" s="22">
        <f>VLOOKUP(B30,'3.1 Metadata'!$B$4:$P$197,9,FALSE)</f>
        <v>4969368</v>
      </c>
      <c r="H30" s="493">
        <f>H145</f>
        <v>0.252</v>
      </c>
      <c r="I30" s="497">
        <f t="shared" si="0"/>
        <v>5.914877075841659E-2</v>
      </c>
      <c r="J30" s="29" t="s">
        <v>527</v>
      </c>
    </row>
    <row r="31" spans="1:10" hidden="1" x14ac:dyDescent="0.25">
      <c r="A31" t="s">
        <v>413</v>
      </c>
      <c r="B31" t="str">
        <f>VLOOKUP(A31,'3.1 Metadata'!$A$4:$B$197,2,FALSE)</f>
        <v>CPV</v>
      </c>
      <c r="C31" s="127">
        <v>8.3645187865282578E-2</v>
      </c>
      <c r="D31" s="129" t="str">
        <f>IFERROR(VLOOKUP(A31,'[11]Sheet 1'!$A$12:$M$55,5, FALSE),"")</f>
        <v/>
      </c>
      <c r="E31"/>
      <c r="F31"/>
      <c r="G31" s="22" t="e">
        <f>VLOOKUP(B31,'3.1 Metadata'!$B$4:$P$197,9,FALSE)</f>
        <v>#N/A</v>
      </c>
      <c r="H31" s="22" t="e">
        <f>VLOOKUP(A31,[12]Sheet2!$A$1:$B$147,2,FALSE)</f>
        <v>#N/A</v>
      </c>
      <c r="I31" s="497">
        <f t="shared" si="0"/>
        <v>8.7827447258546715E-2</v>
      </c>
    </row>
    <row r="32" spans="1:10" hidden="1" x14ac:dyDescent="0.25">
      <c r="A32" t="s">
        <v>414</v>
      </c>
      <c r="B32" t="str">
        <f>VLOOKUP(A32,'3.1 Metadata'!$A$4:$B$197,2,FALSE)</f>
        <v>KHM</v>
      </c>
      <c r="C32" s="127">
        <v>8.3783455637384763E-2</v>
      </c>
      <c r="D32" s="129" t="str">
        <f>IFERROR(VLOOKUP(A32,'[11]Sheet 1'!$A$12:$M$55,5, FALSE),"")</f>
        <v/>
      </c>
      <c r="E32"/>
      <c r="F32"/>
      <c r="G32" s="22">
        <f>VLOOKUP(B32,'3.1 Metadata'!$B$4:$P$197,9,FALSE)</f>
        <v>9221508</v>
      </c>
      <c r="H32" s="22">
        <f>VLOOKUP(A32,[12]Sheet2!$A$1:$B$147,2,FALSE)</f>
        <v>0.151</v>
      </c>
      <c r="I32" s="497">
        <f t="shared" si="0"/>
        <v>8.7972628419254004E-2</v>
      </c>
    </row>
    <row r="33" spans="1:9" x14ac:dyDescent="0.25">
      <c r="A33" t="s">
        <v>415</v>
      </c>
      <c r="B33" t="str">
        <f>VLOOKUP(A33,'3.1 Metadata'!$A$4:$B$197,2,FALSE)</f>
        <v>CMR</v>
      </c>
      <c r="C33" s="127">
        <v>0.1893650458789457</v>
      </c>
      <c r="D33" s="129" t="str">
        <f>IFERROR(VLOOKUP(A33,'[11]Sheet 1'!$A$12:$M$55,5, FALSE),"")</f>
        <v/>
      </c>
      <c r="E33"/>
      <c r="F33"/>
      <c r="G33" s="22">
        <f>VLOOKUP(B33,'3.1 Metadata'!$B$4:$P$197,9,FALSE)</f>
        <v>11333517</v>
      </c>
      <c r="H33" s="22">
        <f>VLOOKUP(A33,[12]Sheet2!$A$1:$B$147,2,FALSE)</f>
        <v>0.08</v>
      </c>
      <c r="I33" s="497">
        <f t="shared" si="0"/>
        <v>0.198833298172893</v>
      </c>
    </row>
    <row r="34" spans="1:9" hidden="1" x14ac:dyDescent="0.25">
      <c r="A34" t="s">
        <v>416</v>
      </c>
      <c r="B34" t="str">
        <f>VLOOKUP(A34,'3.1 Metadata'!$A$4:$B$197,2,FALSE)</f>
        <v>CAN</v>
      </c>
      <c r="C34" s="127">
        <v>9.9157601861919811E-2</v>
      </c>
      <c r="D34" s="129" t="str">
        <f>IFERROR(VLOOKUP(A34,'[11]Sheet 1'!$A$12:$M$55,5, FALSE),"")</f>
        <v/>
      </c>
      <c r="E34"/>
      <c r="F34"/>
      <c r="G34" s="22">
        <f>VLOOKUP(B34,'3.1 Metadata'!$B$4:$P$197,9,FALSE)</f>
        <v>20687444</v>
      </c>
      <c r="H34" s="22">
        <f>VLOOKUP(A34,[12]Sheet2!$A$1:$B$147,2,FALSE)</f>
        <v>0.115</v>
      </c>
      <c r="I34" s="497">
        <f t="shared" si="0"/>
        <v>0.10411548195501581</v>
      </c>
    </row>
    <row r="35" spans="1:9" x14ac:dyDescent="0.25">
      <c r="A35" t="s">
        <v>417</v>
      </c>
      <c r="B35" t="str">
        <f>VLOOKUP(A35,'3.1 Metadata'!$A$4:$B$197,2,FALSE)</f>
        <v>CAF</v>
      </c>
      <c r="C35" s="127">
        <v>6.3206162851331835E-2</v>
      </c>
      <c r="D35" s="129" t="str">
        <f>IFERROR(VLOOKUP(A35,'[11]Sheet 1'!$A$12:$M$55,5, FALSE),"")</f>
        <v/>
      </c>
      <c r="E35"/>
      <c r="F35"/>
      <c r="G35" s="22">
        <f>VLOOKUP(B35,'3.1 Metadata'!$B$4:$P$197,9,FALSE)</f>
        <v>1907426</v>
      </c>
      <c r="H35" s="493" t="e">
        <f>VLOOKUP(A35,[12]Sheet2!$A$1:$B$147,2,FALSE)</f>
        <v>#N/A</v>
      </c>
      <c r="I35" s="497">
        <f t="shared" si="0"/>
        <v>6.6366470993898433E-2</v>
      </c>
    </row>
    <row r="36" spans="1:9" x14ac:dyDescent="0.25">
      <c r="A36" t="s">
        <v>418</v>
      </c>
      <c r="B36" t="str">
        <f>VLOOKUP(A36,'3.1 Metadata'!$A$4:$B$197,2,FALSE)</f>
        <v>TCD</v>
      </c>
      <c r="C36" s="127">
        <v>7.4448245730326684E-2</v>
      </c>
      <c r="D36" s="129" t="str">
        <f>IFERROR(VLOOKUP(A36,'[11]Sheet 1'!$A$12:$M$55,5, FALSE),"")</f>
        <v/>
      </c>
      <c r="E36"/>
      <c r="F36"/>
      <c r="G36" s="22">
        <f>VLOOKUP(B36,'3.1 Metadata'!$B$4:$P$197,9,FALSE)</f>
        <v>5074471</v>
      </c>
      <c r="H36" s="493" t="e">
        <f>VLOOKUP(A36,[12]Sheet2!$A$1:$B$147,2,FALSE)</f>
        <v>#N/A</v>
      </c>
      <c r="I36" s="497">
        <f t="shared" si="0"/>
        <v>7.8170658016843017E-2</v>
      </c>
    </row>
    <row r="37" spans="1:9" hidden="1" x14ac:dyDescent="0.25">
      <c r="A37" t="s">
        <v>419</v>
      </c>
      <c r="B37" t="str">
        <f>VLOOKUP(A37,'3.1 Metadata'!$A$4:$B$197,2,FALSE)</f>
        <v>CHL</v>
      </c>
      <c r="C37" s="127">
        <v>0.15345441338297724</v>
      </c>
      <c r="D37" s="129" t="str">
        <f>IFERROR(VLOOKUP(A37,'[11]Sheet 1'!$A$12:$M$55,5, FALSE),"")</f>
        <v/>
      </c>
      <c r="E37"/>
      <c r="F37"/>
      <c r="G37" s="22">
        <f>VLOOKUP(B37,'3.1 Metadata'!$B$4:$P$197,9,FALSE)</f>
        <v>9090404</v>
      </c>
      <c r="H37" s="22">
        <f>VLOOKUP(A37,[12]Sheet2!$A$1:$B$147,2,FALSE)</f>
        <v>0.16500000000000001</v>
      </c>
      <c r="I37" s="497">
        <f t="shared" si="0"/>
        <v>0.16112713405212611</v>
      </c>
    </row>
    <row r="38" spans="1:9" x14ac:dyDescent="0.25">
      <c r="A38" t="s">
        <v>420</v>
      </c>
      <c r="B38" t="str">
        <f>VLOOKUP(A38,'3.1 Metadata'!$A$4:$B$197,2,FALSE)</f>
        <v>CHN</v>
      </c>
      <c r="C38" s="127">
        <v>0.11836583130275885</v>
      </c>
      <c r="D38" s="129" t="str">
        <f>IFERROR(VLOOKUP(A38,'[11]Sheet 1'!$A$12:$M$55,5, FALSE),"")</f>
        <v/>
      </c>
      <c r="E38"/>
      <c r="F38"/>
      <c r="G38" s="22">
        <f>VLOOKUP(B38,'3.1 Metadata'!$B$4:$P$197,9,FALSE)</f>
        <v>814818851</v>
      </c>
      <c r="H38" s="22">
        <f>VLOOKUP(A38,[12]Sheet2!$A$1:$B$147,2,FALSE)</f>
        <v>8.5000000000000006E-2</v>
      </c>
      <c r="I38" s="497">
        <f t="shared" si="0"/>
        <v>0.12428412286789679</v>
      </c>
    </row>
    <row r="39" spans="1:9" x14ac:dyDescent="0.25">
      <c r="A39" t="s">
        <v>421</v>
      </c>
      <c r="B39" t="str">
        <f>VLOOKUP(A39,'3.1 Metadata'!$A$4:$B$197,2,FALSE)</f>
        <v>COL</v>
      </c>
      <c r="C39" s="127">
        <v>0.12662317112876079</v>
      </c>
      <c r="D39" s="129" t="str">
        <f>IFERROR(VLOOKUP(A39,'[11]Sheet 1'!$A$12:$M$55,5, FALSE),"")</f>
        <v/>
      </c>
      <c r="E39"/>
      <c r="F39"/>
      <c r="G39" s="22">
        <f>VLOOKUP(B39,'3.1 Metadata'!$B$4:$P$197,9,FALSE)</f>
        <v>26284939</v>
      </c>
      <c r="H39" s="22">
        <f>VLOOKUP(A39,[12]Sheet2!$A$1:$B$147,2,FALSE)</f>
        <v>0.14699999999999999</v>
      </c>
      <c r="I39" s="497">
        <f t="shared" si="0"/>
        <v>0.13295432968519882</v>
      </c>
    </row>
    <row r="40" spans="1:9" hidden="1" x14ac:dyDescent="0.25">
      <c r="A40" t="s">
        <v>422</v>
      </c>
      <c r="B40" t="str">
        <f>VLOOKUP(A40,'3.1 Metadata'!$A$4:$B$197,2,FALSE)</f>
        <v>COM</v>
      </c>
      <c r="C40" s="127">
        <v>7.0545383721077826E-2</v>
      </c>
      <c r="D40" s="129" t="str">
        <f>IFERROR(VLOOKUP(A40,'[11]Sheet 1'!$A$12:$M$55,5, FALSE),"")</f>
        <v/>
      </c>
      <c r="E40"/>
      <c r="F40"/>
      <c r="G40" s="22">
        <f>VLOOKUP(B40,'3.1 Metadata'!$B$4:$P$197,9,FALSE)</f>
        <v>228113</v>
      </c>
      <c r="H40" s="22" t="e">
        <f>VLOOKUP(A40,[12]Sheet2!$A$1:$B$147,2,FALSE)</f>
        <v>#N/A</v>
      </c>
      <c r="I40" s="497">
        <f t="shared" si="0"/>
        <v>7.407265290713172E-2</v>
      </c>
    </row>
    <row r="41" spans="1:9" hidden="1" x14ac:dyDescent="0.25">
      <c r="A41" t="s">
        <v>423</v>
      </c>
      <c r="B41" t="str">
        <f>VLOOKUP(A41,'3.1 Metadata'!$A$4:$B$197,2,FALSE)</f>
        <v>COG</v>
      </c>
      <c r="C41" s="127">
        <v>5.1068965593144243E-2</v>
      </c>
      <c r="D41" s="129" t="str">
        <f>IFERROR(VLOOKUP(A41,'[11]Sheet 1'!$A$12:$M$55,5, FALSE),"")</f>
        <v/>
      </c>
      <c r="E41"/>
      <c r="F41"/>
      <c r="G41" s="22">
        <f>VLOOKUP(B41,'3.1 Metadata'!$B$4:$P$197,9,FALSE)</f>
        <v>2133993</v>
      </c>
      <c r="H41" s="22" t="e">
        <f>VLOOKUP(A41,[12]Sheet2!$A$1:$B$147,2,FALSE)</f>
        <v>#N/A</v>
      </c>
      <c r="I41" s="497">
        <f t="shared" si="0"/>
        <v>5.3622413872801457E-2</v>
      </c>
    </row>
    <row r="42" spans="1:9" hidden="1" x14ac:dyDescent="0.25">
      <c r="A42" t="s">
        <v>424</v>
      </c>
      <c r="B42" t="str">
        <f>VLOOKUP(A42,'3.1 Metadata'!$A$4:$B$197,2,FALSE)</f>
        <v>COK</v>
      </c>
      <c r="C42" s="127">
        <v>0.10072585093348381</v>
      </c>
      <c r="D42" s="129" t="str">
        <f>IFERROR(VLOOKUP(A42,'[11]Sheet 1'!$A$12:$M$55,5, FALSE),"")</f>
        <v/>
      </c>
      <c r="E42"/>
      <c r="F42"/>
      <c r="G42" s="22" t="e">
        <f>VLOOKUP(B42,'3.1 Metadata'!$B$4:$P$197,9,FALSE)</f>
        <v>#N/A</v>
      </c>
      <c r="H42" s="22" t="e">
        <f>VLOOKUP(A42,[12]Sheet2!$A$1:$B$147,2,FALSE)</f>
        <v>#N/A</v>
      </c>
      <c r="I42" s="497">
        <f t="shared" si="0"/>
        <v>0.105762143480158</v>
      </c>
    </row>
    <row r="43" spans="1:9" hidden="1" x14ac:dyDescent="0.25">
      <c r="A43" t="s">
        <v>425</v>
      </c>
      <c r="B43" t="str">
        <f>VLOOKUP(A43,'3.1 Metadata'!$A$4:$B$197,2,FALSE)</f>
        <v>CRI</v>
      </c>
      <c r="C43" s="127">
        <v>0.12667807337592549</v>
      </c>
      <c r="D43" s="129" t="str">
        <f>IFERROR(VLOOKUP(A43,'[11]Sheet 1'!$A$12:$M$55,5, FALSE),"")</f>
        <v/>
      </c>
      <c r="E43"/>
      <c r="F43"/>
      <c r="G43" s="22">
        <f>VLOOKUP(B43,'3.1 Metadata'!$B$4:$P$197,9,FALSE)</f>
        <v>2482184</v>
      </c>
      <c r="H43" s="22">
        <f>VLOOKUP(A43,[12]Sheet2!$A$1:$B$147,2,FALSE)</f>
        <v>0.114</v>
      </c>
      <c r="I43" s="497">
        <f t="shared" si="0"/>
        <v>0.13301197704472176</v>
      </c>
    </row>
    <row r="44" spans="1:9" x14ac:dyDescent="0.25">
      <c r="A44" t="s">
        <v>426</v>
      </c>
      <c r="B44" t="str">
        <f>VLOOKUP(A44,'3.1 Metadata'!$A$4:$B$197,2,FALSE)</f>
        <v>CIV</v>
      </c>
      <c r="C44" s="127">
        <v>0.13440333875778929</v>
      </c>
      <c r="D44" s="129" t="str">
        <f>IFERROR(VLOOKUP(A44,'[11]Sheet 1'!$A$12:$M$55,5, FALSE),"")</f>
        <v/>
      </c>
      <c r="E44"/>
      <c r="F44"/>
      <c r="G44" s="22">
        <f>VLOOKUP(B44,'3.1 Metadata'!$B$4:$P$197,9,FALSE)</f>
        <v>8385272.9999999991</v>
      </c>
      <c r="H44" s="22">
        <f>VLOOKUP(A44,[12]Sheet2!$A$1:$B$147,2,FALSE)</f>
        <v>0.11700000000000001</v>
      </c>
      <c r="I44" s="497">
        <f t="shared" si="0"/>
        <v>0.14112350569567875</v>
      </c>
    </row>
    <row r="45" spans="1:9" hidden="1" x14ac:dyDescent="0.25">
      <c r="A45" t="s">
        <v>427</v>
      </c>
      <c r="B45" t="str">
        <f>VLOOKUP(A45,'3.1 Metadata'!$A$4:$B$197,2,FALSE)</f>
        <v>HRV</v>
      </c>
      <c r="C45" s="127">
        <v>8.14358258657812E-2</v>
      </c>
      <c r="D45" s="129" t="str">
        <f>IFERROR(VLOOKUP(A45,'[11]Sheet 1'!$A$12:$M$55,5, FALSE),"")</f>
        <v/>
      </c>
      <c r="E45" s="127" t="e">
        <f>D45*(1/0.893276)</f>
        <v>#VALUE!</v>
      </c>
      <c r="F45" s="132" t="e">
        <f>(E45-C45)/D45</f>
        <v>#VALUE!</v>
      </c>
      <c r="G45" s="22">
        <f>VLOOKUP(B45,'3.1 Metadata'!$B$4:$P$197,9,FALSE)</f>
        <v>1803237</v>
      </c>
      <c r="H45" s="22">
        <f>VLOOKUP(A45,[12]Sheet2!$A$1:$B$147,2,FALSE)</f>
        <v>0.14499999999999999</v>
      </c>
      <c r="I45" s="497">
        <f t="shared" si="0"/>
        <v>8.5507617159070265E-2</v>
      </c>
    </row>
    <row r="46" spans="1:9" hidden="1" x14ac:dyDescent="0.25">
      <c r="A46" t="s">
        <v>428</v>
      </c>
      <c r="B46" t="str">
        <f>VLOOKUP(A46,'3.1 Metadata'!$A$4:$B$197,2,FALSE)</f>
        <v>CUB</v>
      </c>
      <c r="C46" s="127">
        <v>0.15383037715283771</v>
      </c>
      <c r="D46" s="129" t="str">
        <f>IFERROR(VLOOKUP(A46,'[11]Sheet 1'!$A$12:$M$55,5, FALSE),"")</f>
        <v/>
      </c>
      <c r="E46"/>
      <c r="F46"/>
      <c r="G46" s="22">
        <f>VLOOKUP(B46,'3.1 Metadata'!$B$4:$P$197,9,FALSE)</f>
        <v>5345328</v>
      </c>
      <c r="H46" s="22">
        <f>VLOOKUP(A46,[12]Sheet2!$A$1:$B$147,2,FALSE)</f>
        <v>0.03</v>
      </c>
      <c r="I46" s="497">
        <f t="shared" si="0"/>
        <v>0.16152189601047959</v>
      </c>
    </row>
    <row r="47" spans="1:9" hidden="1" x14ac:dyDescent="0.25">
      <c r="A47" t="s">
        <v>429</v>
      </c>
      <c r="B47" t="str">
        <f>VLOOKUP(A47,'3.1 Metadata'!$A$4:$B$197,2,FALSE)</f>
        <v>CYP</v>
      </c>
      <c r="C47" s="127">
        <v>9.9030822721431738E-2</v>
      </c>
      <c r="D47" s="129" t="str">
        <f>IFERROR(VLOOKUP(A47,'[11]Sheet 1'!$A$12:$M$55,5, FALSE),"")</f>
        <v/>
      </c>
      <c r="E47" s="127" t="e">
        <f t="shared" ref="E47:E48" si="1">D47*(1/0.893276)</f>
        <v>#VALUE!</v>
      </c>
      <c r="F47" s="132" t="e">
        <f t="shared" ref="F47:F48" si="2">(E47-C47)/D47</f>
        <v>#VALUE!</v>
      </c>
      <c r="G47" s="22">
        <f>VLOOKUP(B47,'3.1 Metadata'!$B$4:$P$197,9,FALSE)</f>
        <v>628547</v>
      </c>
      <c r="H47" s="22">
        <f>VLOOKUP(A47,[12]Sheet2!$A$1:$B$147,2,FALSE)</f>
        <v>0.27300000000000002</v>
      </c>
      <c r="I47" s="497">
        <f t="shared" si="0"/>
        <v>0.10398236385750333</v>
      </c>
    </row>
    <row r="48" spans="1:9" hidden="1" x14ac:dyDescent="0.25">
      <c r="A48" t="s">
        <v>430</v>
      </c>
      <c r="B48" t="str">
        <f>VLOOKUP(A48,'3.1 Metadata'!$A$4:$B$197,2,FALSE)</f>
        <v>CZE</v>
      </c>
      <c r="C48" s="127">
        <v>0.17597060634290798</v>
      </c>
      <c r="D48" s="129" t="str">
        <f>IFERROR(VLOOKUP(A48,'[11]Sheet 1'!$A$12:$M$55,5, FALSE),"")</f>
        <v/>
      </c>
      <c r="E48" s="127" t="e">
        <f t="shared" si="1"/>
        <v>#VALUE!</v>
      </c>
      <c r="F48" s="132" t="e">
        <f t="shared" si="2"/>
        <v>#VALUE!</v>
      </c>
      <c r="G48" s="22" t="e">
        <f>VLOOKUP(B48,'3.1 Metadata'!$B$4:$P$197,9,FALSE)</f>
        <v>#N/A</v>
      </c>
      <c r="H48" s="22">
        <f>VLOOKUP(A48,[12]Sheet2!$A$1:$B$147,2,FALSE)</f>
        <v>0.23699999999999999</v>
      </c>
      <c r="I48" s="497">
        <f t="shared" si="0"/>
        <v>0.1847691366600534</v>
      </c>
    </row>
    <row r="49" spans="1:9" hidden="1" x14ac:dyDescent="0.25">
      <c r="A49" t="s">
        <v>431</v>
      </c>
      <c r="B49" t="str">
        <f>VLOOKUP(A49,'3.1 Metadata'!$A$4:$B$197,2,FALSE)</f>
        <v>PRK</v>
      </c>
      <c r="C49" s="127">
        <v>0.16759982382801336</v>
      </c>
      <c r="D49" s="129" t="str">
        <f>IFERROR(VLOOKUP(A49,'[11]Sheet 1'!$A$12:$M$55,5, FALSE),"")</f>
        <v/>
      </c>
      <c r="E49"/>
      <c r="F49"/>
      <c r="G49" s="22" t="e">
        <f>VLOOKUP(B49,'3.1 Metadata'!$B$4:$P$197,9,FALSE)</f>
        <v>#N/A</v>
      </c>
      <c r="H49" s="22" t="e">
        <f>VLOOKUP(A49,[12]Sheet2!$A$1:$B$147,2,FALSE)</f>
        <v>#N/A</v>
      </c>
      <c r="I49" s="497">
        <f t="shared" si="0"/>
        <v>0.17597981501941404</v>
      </c>
    </row>
    <row r="50" spans="1:9" x14ac:dyDescent="0.25">
      <c r="A50" t="s">
        <v>432</v>
      </c>
      <c r="B50" t="str">
        <f>VLOOKUP(A50,'3.1 Metadata'!$A$4:$B$197,2,FALSE)</f>
        <v>COD</v>
      </c>
      <c r="C50" s="127">
        <v>0.19138793716314317</v>
      </c>
      <c r="D50" s="129" t="str">
        <f>IFERROR(VLOOKUP(A50,'[11]Sheet 1'!$A$12:$M$55,5, FALSE),"")</f>
        <v/>
      </c>
      <c r="E50"/>
      <c r="F50"/>
      <c r="G50" s="22">
        <f>VLOOKUP(B50,'3.1 Metadata'!$B$4:$P$197,9,FALSE)</f>
        <v>30907540</v>
      </c>
      <c r="H50" s="22">
        <f>VLOOKUP(A50,[12]Sheet2!$A$1:$B$147,2,FALSE)</f>
        <v>8.3000000000000004E-2</v>
      </c>
      <c r="I50" s="497">
        <f t="shared" si="0"/>
        <v>0.20095733402130034</v>
      </c>
    </row>
    <row r="51" spans="1:9" hidden="1" x14ac:dyDescent="0.25">
      <c r="A51" t="s">
        <v>433</v>
      </c>
      <c r="B51" t="str">
        <f>VLOOKUP(A51,'3.1 Metadata'!$A$4:$B$197,2,FALSE)</f>
        <v>DNK</v>
      </c>
      <c r="C51" s="127">
        <v>8.5822559867263989E-2</v>
      </c>
      <c r="D51" s="129" t="str">
        <f>IFERROR(VLOOKUP(A51,'[11]Sheet 1'!$A$12:$M$55,5, FALSE),"")</f>
        <v/>
      </c>
      <c r="E51" s="127" t="e">
        <f>D51*(1/0.893276)</f>
        <v>#VALUE!</v>
      </c>
      <c r="F51" s="132" t="e">
        <f>(E51-C51)/D51</f>
        <v>#VALUE!</v>
      </c>
      <c r="G51" s="22">
        <f>VLOOKUP(B51,'3.1 Metadata'!$B$4:$P$197,9,FALSE)</f>
        <v>3009497</v>
      </c>
      <c r="H51" s="22">
        <f>VLOOKUP(A51,[12]Sheet2!$A$1:$B$147,2,FALSE)</f>
        <v>0.34699999999999998</v>
      </c>
      <c r="I51" s="497">
        <f t="shared" si="0"/>
        <v>9.0113687860627192E-2</v>
      </c>
    </row>
    <row r="52" spans="1:9" hidden="1" x14ac:dyDescent="0.25">
      <c r="A52" t="s">
        <v>434</v>
      </c>
      <c r="B52" t="str">
        <f>VLOOKUP(A52,'3.1 Metadata'!$A$4:$B$197,2,FALSE)</f>
        <v>DJI</v>
      </c>
      <c r="C52" s="127">
        <v>0.13647289848273106</v>
      </c>
      <c r="D52" s="129" t="str">
        <f>IFERROR(VLOOKUP(A52,'[11]Sheet 1'!$A$12:$M$55,5, FALSE),"")</f>
        <v/>
      </c>
      <c r="E52"/>
      <c r="F52"/>
      <c r="G52" s="22">
        <f>VLOOKUP(B52,'3.1 Metadata'!$B$4:$P$197,9,FALSE)</f>
        <v>221054</v>
      </c>
      <c r="H52" s="22" t="e">
        <f>VLOOKUP(A52,[12]Sheet2!$A$1:$B$147,2,FALSE)</f>
        <v>#N/A</v>
      </c>
      <c r="I52" s="497">
        <f t="shared" si="0"/>
        <v>0.14329654340686762</v>
      </c>
    </row>
    <row r="53" spans="1:9" hidden="1" x14ac:dyDescent="0.25">
      <c r="A53" t="s">
        <v>435</v>
      </c>
      <c r="B53" t="str">
        <f>VLOOKUP(A53,'3.1 Metadata'!$A$4:$B$197,2,FALSE)</f>
        <v>DMA</v>
      </c>
      <c r="C53" s="127">
        <v>0.12603940925084134</v>
      </c>
      <c r="D53" s="129" t="str">
        <f>IFERROR(VLOOKUP(A53,'[11]Sheet 1'!$A$12:$M$55,5, FALSE),"")</f>
        <v/>
      </c>
      <c r="E53"/>
      <c r="F53"/>
      <c r="G53" s="22" t="e">
        <f>VLOOKUP(B53,'3.1 Metadata'!$B$4:$P$197,9,FALSE)</f>
        <v>#N/A</v>
      </c>
      <c r="H53" s="22" t="e">
        <f>VLOOKUP(A53,[12]Sheet2!$A$1:$B$147,2,FALSE)</f>
        <v>#N/A</v>
      </c>
      <c r="I53" s="497">
        <f t="shared" si="0"/>
        <v>0.13234137971338342</v>
      </c>
    </row>
    <row r="54" spans="1:9" x14ac:dyDescent="0.25">
      <c r="A54" t="s">
        <v>436</v>
      </c>
      <c r="B54" t="str">
        <f>VLOOKUP(A54,'3.1 Metadata'!$A$4:$B$197,2,FALSE)</f>
        <v>DOM</v>
      </c>
      <c r="C54" s="127">
        <v>0.12435604907540193</v>
      </c>
      <c r="D54" s="129" t="str">
        <f>IFERROR(VLOOKUP(A54,'[11]Sheet 1'!$A$12:$M$55,5, FALSE),"")</f>
        <v/>
      </c>
      <c r="E54"/>
      <c r="F54"/>
      <c r="G54" s="22">
        <f>VLOOKUP(B54,'3.1 Metadata'!$B$4:$P$197,9,FALSE)</f>
        <v>5060915</v>
      </c>
      <c r="H54" s="22">
        <f>VLOOKUP(A54,[12]Sheet2!$A$1:$B$147,2,FALSE)</f>
        <v>9.2999999999999999E-2</v>
      </c>
      <c r="I54" s="497">
        <f t="shared" si="0"/>
        <v>0.13057385152917203</v>
      </c>
    </row>
    <row r="55" spans="1:9" x14ac:dyDescent="0.25">
      <c r="A55" t="s">
        <v>437</v>
      </c>
      <c r="B55" t="str">
        <f>VLOOKUP(A55,'3.1 Metadata'!$A$4:$B$197,2,FALSE)</f>
        <v>ECU</v>
      </c>
      <c r="C55" s="127">
        <v>0.11268831169375519</v>
      </c>
      <c r="D55" s="129" t="str">
        <f>IFERROR(VLOOKUP(A55,'[11]Sheet 1'!$A$12:$M$55,5, FALSE),"")</f>
        <v/>
      </c>
      <c r="E55"/>
      <c r="F55"/>
      <c r="G55" s="22">
        <f>VLOOKUP(B55,'3.1 Metadata'!$B$4:$P$197,9,FALSE)</f>
        <v>8312171</v>
      </c>
      <c r="H55" s="22">
        <f>VLOOKUP(A55,[12]Sheet2!$A$1:$B$147,2,FALSE)</f>
        <v>9.6000000000000002E-2</v>
      </c>
      <c r="I55" s="497">
        <f t="shared" si="0"/>
        <v>0.11832272727844295</v>
      </c>
    </row>
    <row r="56" spans="1:9" x14ac:dyDescent="0.25">
      <c r="A56" t="s">
        <v>438</v>
      </c>
      <c r="B56" t="str">
        <f>VLOOKUP(A56,'3.1 Metadata'!$A$4:$B$197,2,FALSE)</f>
        <v>EGY</v>
      </c>
      <c r="C56" s="127">
        <v>0.11475164662999665</v>
      </c>
      <c r="D56" s="129" t="str">
        <f>IFERROR(VLOOKUP(A56,'[11]Sheet 1'!$A$12:$M$55,5, FALSE),"")</f>
        <v/>
      </c>
      <c r="E56"/>
      <c r="F56"/>
      <c r="G56" s="22">
        <f>VLOOKUP(B56,'3.1 Metadata'!$B$4:$P$197,9,FALSE)</f>
        <v>28036701</v>
      </c>
      <c r="H56" s="22">
        <f>VLOOKUP(A56,[12]Sheet2!$A$1:$B$147,2,FALSE)</f>
        <v>4.4999999999999998E-2</v>
      </c>
      <c r="I56" s="497">
        <f t="shared" si="0"/>
        <v>0.12048922896149648</v>
      </c>
    </row>
    <row r="57" spans="1:9" hidden="1" x14ac:dyDescent="0.25">
      <c r="A57" t="s">
        <v>439</v>
      </c>
      <c r="B57" t="str">
        <f>VLOOKUP(A57,'3.1 Metadata'!$A$4:$B$197,2,FALSE)</f>
        <v>SLV</v>
      </c>
      <c r="C57" s="127">
        <v>0.1730294358849479</v>
      </c>
      <c r="D57" s="129" t="str">
        <f>IFERROR(VLOOKUP(A57,'[11]Sheet 1'!$A$12:$M$55,5, FALSE),"")</f>
        <v/>
      </c>
      <c r="E57"/>
      <c r="F57"/>
      <c r="G57" s="22">
        <f>VLOOKUP(B57,'3.1 Metadata'!$B$4:$P$197,9,FALSE)</f>
        <v>2786928</v>
      </c>
      <c r="H57" s="22">
        <f>VLOOKUP(A57,[12]Sheet2!$A$1:$B$147,2,FALSE)</f>
        <v>0.19900000000000001</v>
      </c>
    </row>
    <row r="58" spans="1:9" hidden="1" x14ac:dyDescent="0.25">
      <c r="A58" t="s">
        <v>440</v>
      </c>
      <c r="B58" t="str">
        <f>VLOOKUP(A58,'3.1 Metadata'!$A$4:$B$197,2,FALSE)</f>
        <v>GNQ</v>
      </c>
      <c r="C58" s="127">
        <v>5.5394867886912461E-2</v>
      </c>
      <c r="D58" s="129" t="str">
        <f>IFERROR(VLOOKUP(A58,'[11]Sheet 1'!$A$12:$M$55,5, FALSE),"")</f>
        <v/>
      </c>
      <c r="E58"/>
      <c r="F58"/>
      <c r="G58" s="22">
        <f>VLOOKUP(B58,'3.1 Metadata'!$B$4:$P$197,9,FALSE)</f>
        <v>476724</v>
      </c>
      <c r="H58" s="22" t="e">
        <f>VLOOKUP(A58,[12]Sheet2!$A$1:$B$147,2,FALSE)</f>
        <v>#N/A</v>
      </c>
    </row>
    <row r="59" spans="1:9" x14ac:dyDescent="0.25">
      <c r="A59" t="s">
        <v>441</v>
      </c>
      <c r="B59" t="str">
        <f>VLOOKUP(A59,'3.1 Metadata'!$A$4:$B$197,2,FALSE)</f>
        <v>ERI</v>
      </c>
      <c r="C59" s="127">
        <v>0.15714397445676526</v>
      </c>
      <c r="D59" s="129" t="str">
        <f>IFERROR(VLOOKUP(A59,'[11]Sheet 1'!$A$12:$M$55,5, FALSE),"")</f>
        <v/>
      </c>
      <c r="E59"/>
      <c r="F59"/>
      <c r="G59" s="22">
        <f>VLOOKUP(B59,'3.1 Metadata'!$B$4:$P$197,9,FALSE)</f>
        <v>1632020</v>
      </c>
      <c r="H59" s="493" t="e">
        <f>VLOOKUP(A59,[12]Sheet2!$A$1:$B$147,2,FALSE)</f>
        <v>#N/A</v>
      </c>
      <c r="I59" s="497">
        <f t="shared" ref="I59" si="3">C59*1.05</f>
        <v>0.16500117317960353</v>
      </c>
    </row>
    <row r="60" spans="1:9" hidden="1" x14ac:dyDescent="0.25">
      <c r="A60" t="s">
        <v>442</v>
      </c>
      <c r="B60" t="str">
        <f>VLOOKUP(A60,'3.1 Metadata'!$A$4:$B$197,2,FALSE)</f>
        <v>EST</v>
      </c>
      <c r="C60" s="127">
        <v>6.7153448379038208E-2</v>
      </c>
      <c r="D60" s="129" t="str">
        <f>IFERROR(VLOOKUP(A60,'[11]Sheet 1'!$A$12:$M$55,5, FALSE),"")</f>
        <v/>
      </c>
      <c r="E60" s="127" t="e">
        <f>D60*(1/0.893276)</f>
        <v>#VALUE!</v>
      </c>
      <c r="F60" s="132" t="e">
        <f>(E60-C60)/D60</f>
        <v>#VALUE!</v>
      </c>
      <c r="G60" s="22">
        <f>VLOOKUP(B60,'3.1 Metadata'!$B$4:$P$197,9,FALSE)</f>
        <v>704863</v>
      </c>
      <c r="H60" s="22">
        <f>VLOOKUP(A60,[12]Sheet2!$A$1:$B$147,2,FALSE)</f>
        <v>0.185</v>
      </c>
    </row>
    <row r="61" spans="1:9" x14ac:dyDescent="0.25">
      <c r="A61" t="s">
        <v>443</v>
      </c>
      <c r="B61" t="str">
        <f>VLOOKUP(A61,'3.1 Metadata'!$A$4:$B$197,2,FALSE)</f>
        <v>ETH</v>
      </c>
      <c r="C61" s="127">
        <v>0.10369008885637865</v>
      </c>
      <c r="D61" s="129" t="str">
        <f>IFERROR(VLOOKUP(A61,'[11]Sheet 1'!$A$12:$M$55,5, FALSE),"")</f>
        <v/>
      </c>
      <c r="E61"/>
      <c r="F61"/>
      <c r="G61" s="22">
        <f>VLOOKUP(B61,'3.1 Metadata'!$B$4:$P$197,9,FALSE)</f>
        <v>53950125</v>
      </c>
      <c r="H61" s="22">
        <f>VLOOKUP(A61,[12]Sheet2!$A$1:$B$147,2,FALSE)</f>
        <v>7.0000000000000001E-3</v>
      </c>
      <c r="I61" s="497">
        <f t="shared" ref="I61" si="4">C61*1.05</f>
        <v>0.10887459329919759</v>
      </c>
    </row>
    <row r="62" spans="1:9" hidden="1" x14ac:dyDescent="0.25">
      <c r="A62" t="s">
        <v>444</v>
      </c>
      <c r="B62" t="str">
        <f>VLOOKUP(A62,'3.1 Metadata'!$A$4:$B$197,2,FALSE)</f>
        <v>FJI</v>
      </c>
      <c r="C62" s="127">
        <v>0.18507066231687516</v>
      </c>
      <c r="D62" s="129" t="str">
        <f>IFERROR(VLOOKUP(A62,'[11]Sheet 1'!$A$12:$M$55,5, FALSE),"")</f>
        <v/>
      </c>
      <c r="E62"/>
      <c r="F62"/>
      <c r="G62" s="22">
        <f>VLOOKUP(B62,'3.1 Metadata'!$B$4:$P$197,9,FALSE)</f>
        <v>361021</v>
      </c>
      <c r="H62" s="22" t="e">
        <f>VLOOKUP(A62,[12]Sheet2!$A$1:$B$147,2,FALSE)</f>
        <v>#N/A</v>
      </c>
    </row>
    <row r="63" spans="1:9" hidden="1" x14ac:dyDescent="0.25">
      <c r="A63" t="s">
        <v>445</v>
      </c>
      <c r="B63" t="str">
        <f>VLOOKUP(A63,'3.1 Metadata'!$A$4:$B$197,2,FALSE)</f>
        <v>FIN</v>
      </c>
      <c r="C63" s="127">
        <v>0.18268398967303226</v>
      </c>
      <c r="D63" s="129" t="str">
        <f>IFERROR(VLOOKUP(A63,'[11]Sheet 1'!$A$12:$M$55,5, FALSE),"")</f>
        <v/>
      </c>
      <c r="E63" s="127" t="e">
        <f t="shared" ref="E63:E64" si="5">D63*(1/0.893276)</f>
        <v>#VALUE!</v>
      </c>
      <c r="F63" s="132" t="e">
        <f t="shared" ref="F63:F64" si="6">(E63-C63)/D63</f>
        <v>#VALUE!</v>
      </c>
      <c r="G63" s="22">
        <f>VLOOKUP(B63,'3.1 Metadata'!$B$4:$P$197,9,FALSE)</f>
        <v>2760718</v>
      </c>
      <c r="H63" s="22">
        <f>VLOOKUP(A63,[12]Sheet2!$A$1:$B$147,2,FALSE)</f>
        <v>0.18099999999999999</v>
      </c>
    </row>
    <row r="64" spans="1:9" hidden="1" x14ac:dyDescent="0.25">
      <c r="A64" t="s">
        <v>446</v>
      </c>
      <c r="B64" t="str">
        <f>VLOOKUP(A64,'3.1 Metadata'!$A$4:$B$197,2,FALSE)</f>
        <v>FRA</v>
      </c>
      <c r="C64" s="127">
        <v>0.14236137606248311</v>
      </c>
      <c r="D64" s="129" t="str">
        <f>IFERROR(VLOOKUP(A64,'[11]Sheet 1'!$A$12:$M$55,5, FALSE),"")</f>
        <v/>
      </c>
      <c r="E64" s="127" t="e">
        <f t="shared" si="5"/>
        <v>#VALUE!</v>
      </c>
      <c r="F64" s="132" t="e">
        <f t="shared" si="6"/>
        <v>#VALUE!</v>
      </c>
      <c r="G64" s="22">
        <f>VLOOKUP(B64,'3.1 Metadata'!$B$4:$P$197,9,FALSE)</f>
        <v>30431440</v>
      </c>
      <c r="H64" s="22">
        <f>VLOOKUP(A64,[12]Sheet2!$A$1:$B$147,2,FALSE)</f>
        <v>0.19400000000000001</v>
      </c>
    </row>
    <row r="65" spans="1:9" hidden="1" x14ac:dyDescent="0.25">
      <c r="A65" t="s">
        <v>447</v>
      </c>
      <c r="B65" t="str">
        <f>VLOOKUP(A65,'3.1 Metadata'!$A$4:$B$197,2,FALSE)</f>
        <v>GAB</v>
      </c>
      <c r="C65" s="127">
        <v>8.1467302017595888E-2</v>
      </c>
      <c r="D65" s="129" t="str">
        <f>IFERROR(VLOOKUP(A65,'[11]Sheet 1'!$A$12:$M$55,5, FALSE),"")</f>
        <v/>
      </c>
      <c r="E65"/>
      <c r="F65"/>
      <c r="G65" s="22">
        <f>VLOOKUP(B65,'3.1 Metadata'!$B$4:$P$197,9,FALSE)</f>
        <v>664209</v>
      </c>
      <c r="H65" s="22">
        <f>VLOOKUP(A65,[12]Sheet2!$A$1:$B$147,2,FALSE)</f>
        <v>0.19700000000000001</v>
      </c>
    </row>
    <row r="66" spans="1:9" x14ac:dyDescent="0.25">
      <c r="A66" t="s">
        <v>448</v>
      </c>
      <c r="B66" t="str">
        <f>VLOOKUP(A66,'3.1 Metadata'!$A$4:$B$197,2,FALSE)</f>
        <v>GMB</v>
      </c>
      <c r="C66" s="127">
        <v>0.10678274476889654</v>
      </c>
      <c r="D66" s="129" t="str">
        <f>IFERROR(VLOOKUP(A66,'[11]Sheet 1'!$A$12:$M$55,5, FALSE),"")</f>
        <v/>
      </c>
      <c r="E66"/>
      <c r="F66"/>
      <c r="G66" s="22">
        <f>VLOOKUP(B66,'3.1 Metadata'!$B$4:$P$197,9,FALSE)</f>
        <v>770381</v>
      </c>
      <c r="H66" s="493" t="e">
        <f>VLOOKUP(A66,[12]Sheet2!$A$1:$B$147,2,FALSE)</f>
        <v>#N/A</v>
      </c>
      <c r="I66" s="497">
        <f t="shared" ref="I66" si="7">C66*1.05</f>
        <v>0.11212188200734137</v>
      </c>
    </row>
    <row r="67" spans="1:9" hidden="1" x14ac:dyDescent="0.25">
      <c r="A67" t="s">
        <v>449</v>
      </c>
      <c r="B67" t="str">
        <f>VLOOKUP(A67,'3.1 Metadata'!$A$4:$B$197,2,FALSE)</f>
        <v>GEO</v>
      </c>
      <c r="C67" s="127">
        <v>0.18724514027747255</v>
      </c>
      <c r="D67" s="129" t="str">
        <f>IFERROR(VLOOKUP(A67,'[11]Sheet 1'!$A$12:$M$55,5, FALSE),"")</f>
        <v/>
      </c>
      <c r="E67" s="127" t="e">
        <f>D67*(1/0.893276)</f>
        <v>#VALUE!</v>
      </c>
      <c r="F67" s="132" t="e">
        <f>(E67-C67)/D67</f>
        <v>#VALUE!</v>
      </c>
      <c r="G67" s="22">
        <f>VLOOKUP(B67,'3.1 Metadata'!$B$4:$P$197,9,FALSE)</f>
        <v>2011338</v>
      </c>
      <c r="H67" s="22">
        <f>VLOOKUP(A67,[12]Sheet2!$A$1:$B$147,2,FALSE)</f>
        <v>6.5000000000000002E-2</v>
      </c>
    </row>
    <row r="68" spans="1:9" hidden="1" x14ac:dyDescent="0.25">
      <c r="A68" t="s">
        <v>450</v>
      </c>
      <c r="B68" t="str">
        <f>VLOOKUP(A68,'3.1 Metadata'!$A$4:$B$197,2,FALSE)</f>
        <v>DEU</v>
      </c>
      <c r="C68" s="127">
        <v>7.7719919310493046E-2</v>
      </c>
      <c r="D68" s="129" t="str">
        <f>IFERROR(VLOOKUP(A68,'[11]Sheet 1'!$A$12:$M$55,5, FALSE),"")</f>
        <v/>
      </c>
      <c r="E68"/>
      <c r="F68"/>
      <c r="G68" s="22">
        <f>VLOOKUP(B68,'3.1 Metadata'!$B$4:$P$197,9,FALSE)</f>
        <v>44577485</v>
      </c>
      <c r="H68" s="22">
        <f>VLOOKUP(A68,[12]Sheet2!$A$1:$B$147,2,FALSE)</f>
        <v>0.33300000000000002</v>
      </c>
    </row>
    <row r="69" spans="1:9" x14ac:dyDescent="0.25">
      <c r="A69" t="s">
        <v>451</v>
      </c>
      <c r="B69" t="str">
        <f>VLOOKUP(A69,'3.1 Metadata'!$A$4:$B$197,2,FALSE)</f>
        <v>GHA</v>
      </c>
      <c r="C69" s="127">
        <v>0.17148936928972375</v>
      </c>
      <c r="D69" s="129" t="str">
        <f>IFERROR(VLOOKUP(A69,'[11]Sheet 1'!$A$12:$M$55,5, FALSE),"")</f>
        <v/>
      </c>
      <c r="E69"/>
      <c r="F69"/>
      <c r="G69" s="22">
        <f>VLOOKUP(B69,'3.1 Metadata'!$B$4:$P$197,9,FALSE)</f>
        <v>13159190</v>
      </c>
      <c r="H69" s="22">
        <f>VLOOKUP(A69,[12]Sheet2!$A$1:$B$147,2,FALSE)</f>
        <v>4.9000000000000002E-2</v>
      </c>
      <c r="I69" s="497">
        <f t="shared" ref="I69" si="8">C69*1.05</f>
        <v>0.18006383775420995</v>
      </c>
    </row>
    <row r="70" spans="1:9" hidden="1" x14ac:dyDescent="0.25">
      <c r="A70" t="s">
        <v>452</v>
      </c>
      <c r="B70" t="str">
        <f>VLOOKUP(A70,'3.1 Metadata'!$A$4:$B$197,2,FALSE)</f>
        <v>GRC</v>
      </c>
      <c r="C70" s="127">
        <v>0.13043943351155837</v>
      </c>
      <c r="D70" s="129" t="str">
        <f>IFERROR(VLOOKUP(A70,'[11]Sheet 1'!$A$12:$M$55,5, FALSE),"")</f>
        <v/>
      </c>
      <c r="E70" s="127" t="e">
        <f>D70*(1/0.893276)</f>
        <v>#VALUE!</v>
      </c>
      <c r="F70" s="132" t="e">
        <f>(E70-C70)/D70</f>
        <v>#VALUE!</v>
      </c>
      <c r="G70" s="22">
        <f>VLOOKUP(B70,'3.1 Metadata'!$B$4:$P$197,9,FALSE)</f>
        <v>4685757</v>
      </c>
      <c r="H70" s="22">
        <f>VLOOKUP(A70,[12]Sheet2!$A$1:$B$147,2,FALSE)</f>
        <v>0.19600000000000001</v>
      </c>
    </row>
    <row r="71" spans="1:9" hidden="1" x14ac:dyDescent="0.25">
      <c r="A71" t="s">
        <v>453</v>
      </c>
      <c r="B71" t="str">
        <f>VLOOKUP(A71,'3.1 Metadata'!$A$4:$B$197,2,FALSE)</f>
        <v>GRD</v>
      </c>
      <c r="C71" s="127">
        <v>0.10475978210969922</v>
      </c>
      <c r="D71" s="129" t="str">
        <f>IFERROR(VLOOKUP(A71,'[11]Sheet 1'!$A$12:$M$55,5, FALSE),"")</f>
        <v/>
      </c>
      <c r="E71"/>
      <c r="F71"/>
      <c r="G71" s="22" t="e">
        <f>VLOOKUP(B71,'3.1 Metadata'!$B$4:$P$197,9,FALSE)</f>
        <v>#N/A</v>
      </c>
      <c r="H71" s="22" t="e">
        <f>VLOOKUP(A71,[12]Sheet2!$A$1:$B$147,2,FALSE)</f>
        <v>#N/A</v>
      </c>
    </row>
    <row r="72" spans="1:9" x14ac:dyDescent="0.25">
      <c r="A72" t="s">
        <v>454</v>
      </c>
      <c r="B72" t="str">
        <f>VLOOKUP(A72,'3.1 Metadata'!$A$4:$B$197,2,FALSE)</f>
        <v>GTM</v>
      </c>
      <c r="C72" s="127">
        <v>6.7367293402780082E-2</v>
      </c>
      <c r="D72" s="129" t="str">
        <f>IFERROR(VLOOKUP(A72,'[11]Sheet 1'!$A$12:$M$55,5, FALSE),"")</f>
        <v/>
      </c>
      <c r="E72"/>
      <c r="F72"/>
      <c r="G72" s="22">
        <f>VLOOKUP(B72,'3.1 Metadata'!$B$4:$P$197,9,FALSE)</f>
        <v>7102437</v>
      </c>
      <c r="H72" s="22">
        <f>VLOOKUP(A72,[12]Sheet2!$A$1:$B$147,2,FALSE)</f>
        <v>0.26</v>
      </c>
      <c r="I72" s="497">
        <f t="shared" ref="I72:I74" si="9">C72*1.05</f>
        <v>7.0735658072919094E-2</v>
      </c>
    </row>
    <row r="73" spans="1:9" x14ac:dyDescent="0.25">
      <c r="A73" t="s">
        <v>455</v>
      </c>
      <c r="B73" t="str">
        <f>VLOOKUP(A73,'3.1 Metadata'!$A$4:$B$197,2,FALSE)</f>
        <v>GIN</v>
      </c>
      <c r="C73" s="127">
        <v>7.0341660314364216E-2</v>
      </c>
      <c r="D73" s="129" t="str">
        <f>IFERROR(VLOOKUP(A73,'[11]Sheet 1'!$A$12:$M$55,5, FALSE),"")</f>
        <v/>
      </c>
      <c r="E73"/>
      <c r="F73"/>
      <c r="G73" s="22">
        <f>VLOOKUP(B73,'3.1 Metadata'!$B$4:$P$197,9,FALSE)</f>
        <v>4588038</v>
      </c>
      <c r="H73" s="493" t="e">
        <f>VLOOKUP(A73,[12]Sheet2!$A$1:$B$147,2,FALSE)</f>
        <v>#N/A</v>
      </c>
      <c r="I73" s="497">
        <f t="shared" si="9"/>
        <v>7.3858743330082424E-2</v>
      </c>
    </row>
    <row r="74" spans="1:9" x14ac:dyDescent="0.25">
      <c r="A74" t="s">
        <v>456</v>
      </c>
      <c r="B74" t="str">
        <f>VLOOKUP(A74,'3.1 Metadata'!$A$4:$B$197,2,FALSE)</f>
        <v>GNB</v>
      </c>
      <c r="C74" s="127">
        <v>9.1669451785506104E-2</v>
      </c>
      <c r="D74" s="129" t="str">
        <f>IFERROR(VLOOKUP(A74,'[11]Sheet 1'!$A$12:$M$55,5, FALSE),"")</f>
        <v/>
      </c>
      <c r="E74"/>
      <c r="F74"/>
      <c r="G74" s="22">
        <f>VLOOKUP(B74,'3.1 Metadata'!$B$4:$P$197,9,FALSE)</f>
        <v>791908</v>
      </c>
      <c r="H74" s="493" t="e">
        <f>VLOOKUP(A74,[12]Sheet2!$A$1:$B$147,2,FALSE)</f>
        <v>#N/A</v>
      </c>
      <c r="I74" s="497">
        <f t="shared" si="9"/>
        <v>9.6252924374781418E-2</v>
      </c>
    </row>
    <row r="75" spans="1:9" hidden="1" x14ac:dyDescent="0.25">
      <c r="A75" t="s">
        <v>457</v>
      </c>
      <c r="B75" t="str">
        <f>VLOOKUP(A75,'3.1 Metadata'!$A$4:$B$197,2,FALSE)</f>
        <v>GUY</v>
      </c>
      <c r="C75" s="127">
        <v>6.9481720462156921E-2</v>
      </c>
      <c r="D75" s="129" t="str">
        <f>IFERROR(VLOOKUP(A75,'[11]Sheet 1'!$A$12:$M$55,5, FALSE),"")</f>
        <v/>
      </c>
      <c r="E75"/>
      <c r="F75"/>
      <c r="G75" s="22">
        <f>VLOOKUP(B75,'3.1 Metadata'!$B$4:$P$197,9,FALSE)</f>
        <v>306154</v>
      </c>
      <c r="H75" s="22" t="e">
        <f>VLOOKUP(A75,[12]Sheet2!$A$1:$B$147,2,FALSE)</f>
        <v>#N/A</v>
      </c>
    </row>
    <row r="76" spans="1:9" x14ac:dyDescent="0.25">
      <c r="A76" t="s">
        <v>458</v>
      </c>
      <c r="B76" t="str">
        <f>VLOOKUP(A76,'3.1 Metadata'!$A$4:$B$197,2,FALSE)</f>
        <v>HTI</v>
      </c>
      <c r="C76" s="127">
        <v>9.8266166260373405E-2</v>
      </c>
      <c r="D76" s="129" t="str">
        <f>IFERROR(VLOOKUP(A76,'[11]Sheet 1'!$A$12:$M$55,5, FALSE),"")</f>
        <v/>
      </c>
      <c r="E76"/>
      <c r="F76"/>
      <c r="G76" s="22">
        <f>VLOOKUP(B76,'3.1 Metadata'!$B$4:$P$197,9,FALSE)</f>
        <v>4982117</v>
      </c>
      <c r="H76" s="493" t="e">
        <f>VLOOKUP(A76,[12]Sheet2!$A$1:$B$147,2,FALSE)</f>
        <v>#N/A</v>
      </c>
      <c r="I76" s="497">
        <f t="shared" ref="I76" si="10">C76*1.05</f>
        <v>0.10317947457339208</v>
      </c>
    </row>
    <row r="77" spans="1:9" hidden="1" x14ac:dyDescent="0.25">
      <c r="A77" t="s">
        <v>459</v>
      </c>
      <c r="B77" t="str">
        <f>VLOOKUP(A77,'3.1 Metadata'!$A$4:$B$197,2,FALSE)</f>
        <v>HND</v>
      </c>
      <c r="C77" s="127">
        <v>0.15801306750131316</v>
      </c>
      <c r="D77" s="129" t="str">
        <f>IFERROR(VLOOKUP(A77,'[11]Sheet 1'!$A$12:$M$55,5, FALSE),"")</f>
        <v/>
      </c>
      <c r="E77"/>
      <c r="F77"/>
      <c r="G77" s="22">
        <f>VLOOKUP(B77,'3.1 Metadata'!$B$4:$P$197,9,FALSE)</f>
        <v>4238925</v>
      </c>
      <c r="H77" s="22">
        <f>VLOOKUP(A77,[12]Sheet2!$A$1:$B$147,2,FALSE)</f>
        <v>0.18</v>
      </c>
    </row>
    <row r="78" spans="1:9" hidden="1" x14ac:dyDescent="0.25">
      <c r="A78" t="s">
        <v>460</v>
      </c>
      <c r="B78" t="str">
        <f>VLOOKUP(A78,'3.1 Metadata'!$A$4:$B$197,2,FALSE)</f>
        <v>HUN</v>
      </c>
      <c r="C78" s="127">
        <v>0.18423966511571455</v>
      </c>
      <c r="D78" s="129" t="str">
        <f>IFERROR(VLOOKUP(A78,'[11]Sheet 1'!$A$12:$M$55,5, FALSE),"")</f>
        <v/>
      </c>
      <c r="E78" s="127" t="e">
        <f t="shared" ref="E78:E79" si="11">D78*(1/0.893276)</f>
        <v>#VALUE!</v>
      </c>
      <c r="F78" s="132" t="e">
        <f t="shared" ref="F78:F79" si="12">(E78-C78)/D78</f>
        <v>#VALUE!</v>
      </c>
      <c r="G78" s="22">
        <f>VLOOKUP(B78,'3.1 Metadata'!$B$4:$P$197,9,FALSE)</f>
        <v>4731804</v>
      </c>
      <c r="H78" s="22">
        <f>VLOOKUP(A78,[12]Sheet2!$A$1:$B$147,2,FALSE)</f>
        <v>0.10299999999999999</v>
      </c>
    </row>
    <row r="79" spans="1:9" hidden="1" x14ac:dyDescent="0.25">
      <c r="A79" t="s">
        <v>461</v>
      </c>
      <c r="B79" t="str">
        <f>VLOOKUP(A79,'3.1 Metadata'!$A$4:$B$197,2,FALSE)</f>
        <v>ISL</v>
      </c>
      <c r="C79" s="127">
        <v>9.5670279569770894E-2</v>
      </c>
      <c r="D79" s="129" t="str">
        <f>IFERROR(VLOOKUP(A79,'[11]Sheet 1'!$A$12:$M$55,5, FALSE),"")</f>
        <v/>
      </c>
      <c r="E79" s="127" t="e">
        <f t="shared" si="11"/>
        <v>#VALUE!</v>
      </c>
      <c r="F79" s="132" t="e">
        <f t="shared" si="12"/>
        <v>#VALUE!</v>
      </c>
      <c r="G79" s="22">
        <f>VLOOKUP(B79,'3.1 Metadata'!$B$4:$P$197,9,FALSE)</f>
        <v>202549</v>
      </c>
      <c r="H79" s="22">
        <f>VLOOKUP(A79,[12]Sheet2!$A$1:$B$147,2,FALSE)</f>
        <v>0.14199999999999999</v>
      </c>
    </row>
    <row r="80" spans="1:9" x14ac:dyDescent="0.25">
      <c r="A80" t="s">
        <v>462</v>
      </c>
      <c r="B80" t="str">
        <f>VLOOKUP(A80,'3.1 Metadata'!$A$4:$B$197,2,FALSE)</f>
        <v>IND</v>
      </c>
      <c r="C80" s="127">
        <v>0.10165325176558573</v>
      </c>
      <c r="D80" s="129" t="str">
        <f>IFERROR(VLOOKUP(A80,'[11]Sheet 1'!$A$12:$M$55,5, FALSE),"")</f>
        <v/>
      </c>
      <c r="E80"/>
      <c r="F80"/>
      <c r="G80" s="22">
        <f>VLOOKUP(B80,'3.1 Metadata'!$B$4:$P$197,9,FALSE)</f>
        <v>482700269</v>
      </c>
      <c r="H80" s="22">
        <f>VLOOKUP(A80,[12]Sheet2!$A$1:$B$147,2,FALSE)</f>
        <v>7.8E-2</v>
      </c>
      <c r="I80" s="497">
        <f t="shared" ref="I80:I83" si="13">C80*1.05</f>
        <v>0.10673591435386502</v>
      </c>
    </row>
    <row r="81" spans="1:9" x14ac:dyDescent="0.25">
      <c r="A81" t="s">
        <v>463</v>
      </c>
      <c r="B81" t="str">
        <f>VLOOKUP(A81,'3.1 Metadata'!$A$4:$B$197,2,FALSE)</f>
        <v>IDN</v>
      </c>
      <c r="C81" s="127">
        <v>0.14472119212960571</v>
      </c>
      <c r="D81" s="129" t="str">
        <f>IFERROR(VLOOKUP(A81,'[11]Sheet 1'!$A$12:$M$55,5, FALSE),"")</f>
        <v/>
      </c>
      <c r="E81"/>
      <c r="F81"/>
      <c r="G81" s="22">
        <f>VLOOKUP(B81,'3.1 Metadata'!$B$4:$P$197,9,FALSE)</f>
        <v>136202232</v>
      </c>
      <c r="H81" s="22">
        <f>VLOOKUP(A81,[12]Sheet2!$A$1:$B$147,2,FALSE)</f>
        <v>9.9000000000000005E-2</v>
      </c>
      <c r="I81" s="497">
        <f t="shared" si="13"/>
        <v>0.15195725173608601</v>
      </c>
    </row>
    <row r="82" spans="1:9" x14ac:dyDescent="0.25">
      <c r="A82" t="s">
        <v>464</v>
      </c>
      <c r="B82" t="str">
        <f>VLOOKUP(A82,'3.1 Metadata'!$A$4:$B$197,2,FALSE)</f>
        <v>IRN</v>
      </c>
      <c r="C82" s="127">
        <v>9.7792536219308862E-2</v>
      </c>
      <c r="D82" s="129" t="str">
        <f>IFERROR(VLOOKUP(A82,'[11]Sheet 1'!$A$12:$M$55,5, FALSE),"")</f>
        <v/>
      </c>
      <c r="E82"/>
      <c r="F82"/>
      <c r="G82" s="22">
        <f>VLOOKUP(B82,'3.1 Metadata'!$B$4:$P$197,9,FALSE)</f>
        <v>27293886</v>
      </c>
      <c r="H82" s="22">
        <f>VLOOKUP(A82,[12]Sheet2!$A$1:$B$147,2,FALSE)</f>
        <v>5.0000000000000001E-3</v>
      </c>
      <c r="I82" s="497">
        <f t="shared" si="13"/>
        <v>0.1026821630302743</v>
      </c>
    </row>
    <row r="83" spans="1:9" x14ac:dyDescent="0.25">
      <c r="A83" t="s">
        <v>465</v>
      </c>
      <c r="B83" t="str">
        <f>VLOOKUP(A83,'3.1 Metadata'!$A$4:$B$197,2,FALSE)</f>
        <v>IRQ</v>
      </c>
      <c r="C83" s="127">
        <v>0.19190252454916931</v>
      </c>
      <c r="D83" s="129" t="str">
        <f>IFERROR(VLOOKUP(A83,'[11]Sheet 1'!$A$12:$M$55,5, FALSE),"")</f>
        <v/>
      </c>
      <c r="E83"/>
      <c r="F83"/>
      <c r="G83" s="22">
        <f>VLOOKUP(B83,'3.1 Metadata'!$B$4:$P$197,9,FALSE)</f>
        <v>10242401</v>
      </c>
      <c r="H83" s="22">
        <f>VLOOKUP(A83,[12]Sheet2!$A$1:$B$147,2,FALSE)</f>
        <v>2.4E-2</v>
      </c>
      <c r="I83" s="497">
        <f t="shared" si="13"/>
        <v>0.20149765077662779</v>
      </c>
    </row>
    <row r="84" spans="1:9" hidden="1" x14ac:dyDescent="0.25">
      <c r="A84" t="s">
        <v>466</v>
      </c>
      <c r="B84" t="str">
        <f>VLOOKUP(A84,'3.1 Metadata'!$A$4:$B$197,2,FALSE)</f>
        <v>IRL</v>
      </c>
      <c r="C84" s="127">
        <v>0.17067779821291257</v>
      </c>
      <c r="D84" s="129" t="str">
        <f>IFERROR(VLOOKUP(A84,'[11]Sheet 1'!$A$12:$M$55,5, FALSE),"")</f>
        <v/>
      </c>
      <c r="E84" s="127" t="e">
        <f>D84*(1/0.893276)</f>
        <v>#VALUE!</v>
      </c>
      <c r="F84" s="132" t="e">
        <f>(E84-C84)/D84</f>
        <v>#VALUE!</v>
      </c>
      <c r="G84" s="22">
        <f>VLOOKUP(B84,'3.1 Metadata'!$B$4:$P$197,9,FALSE)</f>
        <v>2399985</v>
      </c>
      <c r="H84" s="22">
        <f>VLOOKUP(A84,[12]Sheet2!$A$1:$B$147,2,FALSE)</f>
        <v>0.254</v>
      </c>
    </row>
    <row r="85" spans="1:9" hidden="1" x14ac:dyDescent="0.25">
      <c r="A85" t="s">
        <v>467</v>
      </c>
      <c r="B85" t="str">
        <f>VLOOKUP(A85,'3.1 Metadata'!$A$4:$B$197,2,FALSE)</f>
        <v>ISR</v>
      </c>
      <c r="C85" s="127">
        <v>0.17913414192291074</v>
      </c>
      <c r="D85" s="129" t="str">
        <f>IFERROR(VLOOKUP(A85,'[11]Sheet 1'!$A$12:$M$55,5, FALSE),"")</f>
        <v/>
      </c>
      <c r="E85"/>
      <c r="F85"/>
      <c r="G85" s="22">
        <f>VLOOKUP(B85,'3.1 Metadata'!$B$4:$P$197,9,FALSE)</f>
        <v>3901248</v>
      </c>
      <c r="H85" s="22">
        <f>VLOOKUP(A85,[12]Sheet2!$A$1:$B$147,2,FALSE)</f>
        <v>0.16400000000000001</v>
      </c>
    </row>
    <row r="86" spans="1:9" hidden="1" x14ac:dyDescent="0.25">
      <c r="A86" t="s">
        <v>468</v>
      </c>
      <c r="B86" t="str">
        <f>VLOOKUP(A86,'3.1 Metadata'!$A$4:$B$197,2,FALSE)</f>
        <v>ITA</v>
      </c>
      <c r="C86" s="127">
        <v>0.11848430204125408</v>
      </c>
      <c r="D86" s="129" t="str">
        <f>IFERROR(VLOOKUP(A86,'[11]Sheet 1'!$A$12:$M$55,5, FALSE),"")</f>
        <v/>
      </c>
      <c r="E86" s="127" t="e">
        <f>D86*(1/0.893276)</f>
        <v>#VALUE!</v>
      </c>
      <c r="F86" s="132" t="e">
        <f>(E86-C86)/D86</f>
        <v>#VALUE!</v>
      </c>
      <c r="G86" s="22">
        <f>VLOOKUP(B86,'3.1 Metadata'!$B$4:$P$197,9,FALSE)</f>
        <v>26231016</v>
      </c>
      <c r="H86" s="22">
        <f>VLOOKUP(A86,[12]Sheet2!$A$1:$B$147,2,FALSE)</f>
        <v>0.22500000000000001</v>
      </c>
    </row>
    <row r="87" spans="1:9" hidden="1" x14ac:dyDescent="0.25">
      <c r="A87" t="s">
        <v>469</v>
      </c>
      <c r="B87" t="str">
        <f>VLOOKUP(A87,'3.1 Metadata'!$A$4:$B$197,2,FALSE)</f>
        <v>JAM</v>
      </c>
      <c r="C87" s="127">
        <v>0.18122153689407827</v>
      </c>
      <c r="D87" s="129" t="str">
        <f>IFERROR(VLOOKUP(A87,'[11]Sheet 1'!$A$12:$M$55,5, FALSE),"")</f>
        <v/>
      </c>
      <c r="E87"/>
      <c r="F87"/>
      <c r="G87" s="22">
        <f>VLOOKUP(B87,'3.1 Metadata'!$B$4:$P$197,9,FALSE)</f>
        <v>1457091</v>
      </c>
      <c r="H87" s="22">
        <f>VLOOKUP(A87,[12]Sheet2!$A$1:$B$147,2,FALSE)</f>
        <v>0.25700000000000001</v>
      </c>
    </row>
    <row r="88" spans="1:9" hidden="1" x14ac:dyDescent="0.25">
      <c r="A88" t="s">
        <v>470</v>
      </c>
      <c r="B88" t="str">
        <f>VLOOKUP(A88,'3.1 Metadata'!$A$4:$B$197,2,FALSE)</f>
        <v>JPN</v>
      </c>
      <c r="C88" s="127">
        <v>0.10996120295563763</v>
      </c>
      <c r="D88" s="129" t="str">
        <f>IFERROR(VLOOKUP(A88,'[11]Sheet 1'!$A$12:$M$55,5, FALSE),"")</f>
        <v/>
      </c>
      <c r="E88"/>
      <c r="F88"/>
      <c r="G88" s="22">
        <f>VLOOKUP(B88,'3.1 Metadata'!$B$4:$P$197,9,FALSE)</f>
        <v>68875266</v>
      </c>
      <c r="H88" s="22">
        <f>VLOOKUP(A88,[12]Sheet2!$A$1:$B$147,2,FALSE)</f>
        <v>0.23300000000000001</v>
      </c>
    </row>
    <row r="89" spans="1:9" x14ac:dyDescent="0.25">
      <c r="A89" t="s">
        <v>471</v>
      </c>
      <c r="B89" t="str">
        <f>VLOOKUP(A89,'3.1 Metadata'!$A$4:$B$197,2,FALSE)</f>
        <v>JOR</v>
      </c>
      <c r="C89" s="127">
        <v>0.1370654213536901</v>
      </c>
      <c r="D89" s="129" t="str">
        <f>IFERROR(VLOOKUP(A89,'[11]Sheet 1'!$A$12:$M$55,5, FALSE),"")</f>
        <v/>
      </c>
      <c r="E89"/>
      <c r="F89"/>
      <c r="G89" s="22">
        <f>VLOOKUP(B89,'3.1 Metadata'!$B$4:$P$197,9,FALSE)</f>
        <v>2633533</v>
      </c>
      <c r="H89" s="22">
        <f>VLOOKUP(A89,[12]Sheet2!$A$1:$B$147,2,FALSE)</f>
        <v>0.1</v>
      </c>
      <c r="I89" s="497">
        <f t="shared" ref="I89:I91" si="14">C89*1.05</f>
        <v>0.14391869242137462</v>
      </c>
    </row>
    <row r="90" spans="1:9" x14ac:dyDescent="0.25">
      <c r="A90" t="s">
        <v>472</v>
      </c>
      <c r="B90" t="str">
        <f>VLOOKUP(A90,'3.1 Metadata'!$A$4:$B$197,2,FALSE)</f>
        <v>KAZ</v>
      </c>
      <c r="C90" s="127">
        <v>7.7396259201841136E-2</v>
      </c>
      <c r="D90" s="129" t="str">
        <f>IFERROR(VLOOKUP(A90,'[11]Sheet 1'!$A$12:$M$55,5, FALSE),"")</f>
        <v/>
      </c>
      <c r="E90"/>
      <c r="F90"/>
      <c r="G90" s="22">
        <f>VLOOKUP(B90,'3.1 Metadata'!$B$4:$P$197,9,FALSE)</f>
        <v>9246046</v>
      </c>
      <c r="H90" s="22">
        <f>VLOOKUP(A90,[12]Sheet2!$A$1:$B$147,2,FALSE)</f>
        <v>4.2999999999999997E-2</v>
      </c>
      <c r="I90" s="497">
        <f t="shared" si="14"/>
        <v>8.1266072161933198E-2</v>
      </c>
    </row>
    <row r="91" spans="1:9" x14ac:dyDescent="0.25">
      <c r="A91" t="s">
        <v>473</v>
      </c>
      <c r="B91" t="str">
        <f>VLOOKUP(A91,'3.1 Metadata'!$A$4:$B$197,2,FALSE)</f>
        <v>KEN</v>
      </c>
      <c r="C91" s="127">
        <v>8.5527578904110974E-2</v>
      </c>
      <c r="D91" s="129" t="str">
        <f>IFERROR(VLOOKUP(A91,'[11]Sheet 1'!$A$12:$M$55,5, FALSE),"")</f>
        <v/>
      </c>
      <c r="E91"/>
      <c r="F91"/>
      <c r="G91" s="22">
        <f>VLOOKUP(B91,'3.1 Metadata'!$B$4:$P$197,9,FALSE)</f>
        <v>23658442</v>
      </c>
      <c r="H91" s="22">
        <f>VLOOKUP(A91,[12]Sheet2!$A$1:$B$147,2,FALSE)</f>
        <v>0.214</v>
      </c>
      <c r="I91" s="497">
        <f t="shared" si="14"/>
        <v>8.9803957849316524E-2</v>
      </c>
    </row>
    <row r="92" spans="1:9" hidden="1" x14ac:dyDescent="0.25">
      <c r="A92" t="s">
        <v>474</v>
      </c>
      <c r="B92" t="str">
        <f>VLOOKUP(A92,'3.1 Metadata'!$A$4:$B$197,2,FALSE)</f>
        <v>KIR</v>
      </c>
      <c r="C92" s="127">
        <v>7.7409174962654384E-2</v>
      </c>
      <c r="D92" s="129" t="str">
        <f>IFERROR(VLOOKUP(A92,'[11]Sheet 1'!$A$12:$M$55,5, FALSE),"")</f>
        <v/>
      </c>
      <c r="E92"/>
      <c r="F92"/>
      <c r="G92" s="22" t="e">
        <f>VLOOKUP(B92,'3.1 Metadata'!$B$4:$P$197,9,FALSE)</f>
        <v>#N/A</v>
      </c>
      <c r="H92" s="22" t="e">
        <f>VLOOKUP(A92,[12]Sheet2!$A$1:$B$147,2,FALSE)</f>
        <v>#N/A</v>
      </c>
    </row>
    <row r="93" spans="1:9" hidden="1" x14ac:dyDescent="0.25">
      <c r="A93" t="s">
        <v>475</v>
      </c>
      <c r="B93" t="str">
        <f>VLOOKUP(A93,'3.1 Metadata'!$A$4:$B$197,2,FALSE)</f>
        <v>KWT</v>
      </c>
      <c r="C93" s="127">
        <v>0.17333500789428363</v>
      </c>
      <c r="D93" s="129" t="str">
        <f>IFERROR(VLOOKUP(A93,'[11]Sheet 1'!$A$12:$M$55,5, FALSE),"")</f>
        <v/>
      </c>
      <c r="E93"/>
      <c r="F93"/>
      <c r="G93" s="22">
        <f>VLOOKUP(B93,'3.1 Metadata'!$B$4:$P$197,9,FALSE)</f>
        <v>2453935</v>
      </c>
      <c r="H93" s="22">
        <f>VLOOKUP(A93,[12]Sheet2!$A$1:$B$147,2,FALSE)</f>
        <v>2.9000000000000001E-2</v>
      </c>
    </row>
    <row r="94" spans="1:9" hidden="1" x14ac:dyDescent="0.25">
      <c r="A94" t="s">
        <v>476</v>
      </c>
      <c r="B94" t="str">
        <f>VLOOKUP(A94,'3.1 Metadata'!$A$4:$B$197,2,FALSE)</f>
        <v>KGZ</v>
      </c>
      <c r="C94" s="127">
        <v>0.18642869076547577</v>
      </c>
      <c r="D94" s="129" t="str">
        <f>IFERROR(VLOOKUP(A94,'[11]Sheet 1'!$A$12:$M$55,5, FALSE),"")</f>
        <v/>
      </c>
      <c r="E94"/>
      <c r="F94"/>
      <c r="G94" s="22">
        <f>VLOOKUP(B94,'3.1 Metadata'!$B$4:$P$197,9,FALSE)</f>
        <v>2539281</v>
      </c>
      <c r="H94" s="22">
        <f>VLOOKUP(A94,[12]Sheet2!$A$1:$B$147,2,FALSE)</f>
        <v>0.01</v>
      </c>
    </row>
    <row r="95" spans="1:9" hidden="1" x14ac:dyDescent="0.25">
      <c r="A95" t="s">
        <v>477</v>
      </c>
      <c r="B95" t="str">
        <f>VLOOKUP(A95,'3.1 Metadata'!$A$4:$B$197,2,FALSE)</f>
        <v>LAO</v>
      </c>
      <c r="C95" s="127">
        <v>8.5217437516613509E-2</v>
      </c>
      <c r="D95" s="129" t="str">
        <f>IFERROR(VLOOKUP(A95,'[11]Sheet 1'!$A$12:$M$55,5, FALSE),"")</f>
        <v/>
      </c>
      <c r="E95"/>
      <c r="F95"/>
      <c r="G95" s="22" t="e">
        <f>VLOOKUP(B95,'3.1 Metadata'!$B$4:$P$197,9,FALSE)</f>
        <v>#N/A</v>
      </c>
      <c r="H95" s="22" t="e">
        <f>VLOOKUP(A95,[12]Sheet2!$A$1:$B$147,2,FALSE)</f>
        <v>#N/A</v>
      </c>
    </row>
    <row r="96" spans="1:9" hidden="1" x14ac:dyDescent="0.25">
      <c r="A96" t="s">
        <v>478</v>
      </c>
      <c r="B96" t="str">
        <f>VLOOKUP(A96,'3.1 Metadata'!$A$4:$B$197,2,FALSE)</f>
        <v>LVA</v>
      </c>
      <c r="C96" s="127">
        <v>8.7160531442532413E-2</v>
      </c>
      <c r="D96" s="129" t="str">
        <f>IFERROR(VLOOKUP(A96,'[11]Sheet 1'!$A$12:$M$55,5, FALSE),"")</f>
        <v/>
      </c>
      <c r="E96" s="127" t="e">
        <f>D96*(1/0.893276)</f>
        <v>#VALUE!</v>
      </c>
      <c r="F96" s="132" t="e">
        <f>(E96-C96)/D96</f>
        <v>#VALUE!</v>
      </c>
      <c r="G96" s="22">
        <f>VLOOKUP(B96,'3.1 Metadata'!$B$4:$P$197,9,FALSE)</f>
        <v>977105</v>
      </c>
      <c r="H96" s="22">
        <f>VLOOKUP(A96,[12]Sheet2!$A$1:$B$147,2,FALSE)</f>
        <v>0.16400000000000001</v>
      </c>
    </row>
    <row r="97" spans="1:9" hidden="1" x14ac:dyDescent="0.25">
      <c r="A97" t="s">
        <v>479</v>
      </c>
      <c r="B97" t="str">
        <f>VLOOKUP(A97,'3.1 Metadata'!$A$4:$B$197,2,FALSE)</f>
        <v>LBN</v>
      </c>
      <c r="C97" s="127">
        <v>0.14974974959660037</v>
      </c>
      <c r="D97" s="129" t="str">
        <f>IFERROR(VLOOKUP(A97,'[11]Sheet 1'!$A$12:$M$55,5, FALSE),"")</f>
        <v/>
      </c>
      <c r="E97"/>
      <c r="F97"/>
      <c r="G97" s="22">
        <f>VLOOKUP(B97,'3.1 Metadata'!$B$4:$P$197,9,FALSE)</f>
        <v>2252342</v>
      </c>
      <c r="H97" s="22">
        <f>VLOOKUP(A97,[12]Sheet2!$A$1:$B$147,2,FALSE)</f>
        <v>5.0000000000000001E-3</v>
      </c>
    </row>
    <row r="98" spans="1:9" hidden="1" x14ac:dyDescent="0.25">
      <c r="A98" t="s">
        <v>480</v>
      </c>
      <c r="B98" t="str">
        <f>VLOOKUP(A98,'3.1 Metadata'!$A$4:$B$197,2,FALSE)</f>
        <v>LSO</v>
      </c>
      <c r="C98" s="127">
        <v>0.1407040139145998</v>
      </c>
      <c r="D98" s="129" t="str">
        <f>IFERROR(VLOOKUP(A98,'[11]Sheet 1'!$A$12:$M$55,5, FALSE),"")</f>
        <v/>
      </c>
      <c r="E98"/>
      <c r="F98"/>
      <c r="G98" s="22">
        <f>VLOOKUP(B98,'3.1 Metadata'!$B$4:$P$197,9,FALSE)</f>
        <v>930599</v>
      </c>
      <c r="H98" s="22">
        <f>VLOOKUP(A98,[12]Sheet2!$A$1:$B$147,2,FALSE)</f>
        <v>9.7000000000000003E-2</v>
      </c>
    </row>
    <row r="99" spans="1:9" hidden="1" x14ac:dyDescent="0.25">
      <c r="A99" t="s">
        <v>481</v>
      </c>
      <c r="B99" t="str">
        <f>VLOOKUP(A99,'3.1 Metadata'!$A$4:$B$197,2,FALSE)</f>
        <v>LBR</v>
      </c>
      <c r="C99" s="127">
        <v>7.9291188305106536E-2</v>
      </c>
      <c r="D99" s="129" t="str">
        <f>IFERROR(VLOOKUP(A99,'[11]Sheet 1'!$A$12:$M$55,5, FALSE),"")</f>
        <v/>
      </c>
      <c r="E99"/>
      <c r="F99"/>
      <c r="G99" s="22">
        <f>VLOOKUP(B99,'3.1 Metadata'!$B$4:$P$197,9,FALSE)</f>
        <v>2244323</v>
      </c>
      <c r="H99" s="22" t="e">
        <f>VLOOKUP(A99,[12]Sheet2!$A$1:$B$147,2,FALSE)</f>
        <v>#N/A</v>
      </c>
    </row>
    <row r="100" spans="1:9" hidden="1" x14ac:dyDescent="0.25">
      <c r="A100" t="s">
        <v>482</v>
      </c>
      <c r="B100" t="str">
        <f>VLOOKUP(A100,'3.1 Metadata'!$A$4:$B$197,2,FALSE)</f>
        <v>LBY</v>
      </c>
      <c r="C100" s="127">
        <v>5.6890068870911262E-2</v>
      </c>
      <c r="D100" s="129" t="str">
        <f>IFERROR(VLOOKUP(A100,'[11]Sheet 1'!$A$12:$M$55,5, FALSE),"")</f>
        <v/>
      </c>
      <c r="E100"/>
      <c r="F100"/>
      <c r="G100" s="22">
        <f>VLOOKUP(B100,'3.1 Metadata'!$B$4:$P$197,9,FALSE)</f>
        <v>2318143</v>
      </c>
      <c r="H100" s="22">
        <f>VLOOKUP(A100,[12]Sheet2!$A$1:$B$147,2,FALSE)</f>
        <v>4.0000000000000001E-3</v>
      </c>
    </row>
    <row r="101" spans="1:9" hidden="1" x14ac:dyDescent="0.25">
      <c r="A101" t="s">
        <v>483</v>
      </c>
      <c r="B101" t="str">
        <f>VLOOKUP(A101,'3.1 Metadata'!$A$4:$B$197,2,FALSE)</f>
        <v>LTU</v>
      </c>
      <c r="C101" s="127">
        <v>0.15052100484506312</v>
      </c>
      <c r="D101" s="129" t="str">
        <f>IFERROR(VLOOKUP(A101,'[11]Sheet 1'!$A$12:$M$55,5, FALSE),"")</f>
        <v/>
      </c>
      <c r="E101" s="127" t="e">
        <f t="shared" ref="E101:E102" si="15">D101*(1/0.893276)</f>
        <v>#VALUE!</v>
      </c>
      <c r="F101" s="132" t="e">
        <f t="shared" ref="F101:F102" si="16">(E101-C101)/D101</f>
        <v>#VALUE!</v>
      </c>
      <c r="G101" s="22">
        <f>VLOOKUP(B101,'3.1 Metadata'!$B$4:$P$197,9,FALSE)</f>
        <v>1454102</v>
      </c>
      <c r="H101" s="22">
        <f>VLOOKUP(A101,[12]Sheet2!$A$1:$B$147,2,FALSE)</f>
        <v>0.19500000000000001</v>
      </c>
    </row>
    <row r="102" spans="1:9" hidden="1" x14ac:dyDescent="0.25">
      <c r="A102" t="s">
        <v>484</v>
      </c>
      <c r="B102" t="str">
        <f>VLOOKUP(A102,'3.1 Metadata'!$A$4:$B$197,2,FALSE)</f>
        <v>LUX</v>
      </c>
      <c r="C102" s="127">
        <v>0.15262193702099638</v>
      </c>
      <c r="D102" s="129" t="str">
        <f>IFERROR(VLOOKUP(A102,'[11]Sheet 1'!$A$12:$M$55,5, FALSE),"")</f>
        <v/>
      </c>
      <c r="E102" s="127" t="e">
        <f t="shared" si="15"/>
        <v>#VALUE!</v>
      </c>
      <c r="F102" s="132" t="e">
        <f t="shared" si="16"/>
        <v>#VALUE!</v>
      </c>
      <c r="G102" s="22">
        <f>VLOOKUP(B102,'3.1 Metadata'!$B$4:$P$197,9,FALSE)</f>
        <v>314783</v>
      </c>
      <c r="H102" s="22">
        <f>VLOOKUP(A102,[12]Sheet2!$A$1:$B$147,2,FALSE)</f>
        <v>0.223</v>
      </c>
    </row>
    <row r="103" spans="1:9" x14ac:dyDescent="0.25">
      <c r="A103" t="s">
        <v>485</v>
      </c>
      <c r="B103" t="str">
        <f>VLOOKUP(A103,'3.1 Metadata'!$A$4:$B$197,2,FALSE)</f>
        <v>MDG</v>
      </c>
      <c r="C103" s="127">
        <v>0.23596129300167193</v>
      </c>
      <c r="D103" s="129" t="str">
        <f>IFERROR(VLOOKUP(A103,'[11]Sheet 1'!$A$12:$M$55,5, FALSE),"")</f>
        <v/>
      </c>
      <c r="E103"/>
      <c r="F103"/>
      <c r="G103" s="22">
        <f>VLOOKUP(B103,'3.1 Metadata'!$B$4:$P$197,9,FALSE)</f>
        <v>13864026</v>
      </c>
      <c r="H103" s="22">
        <f>VLOOKUP(A103,[12]Sheet2!$A$1:$B$147,2,FALSE)</f>
        <v>0.14599999999999999</v>
      </c>
      <c r="I103" s="497">
        <f t="shared" ref="I103:I105" si="17">C103*1.05</f>
        <v>0.24775935765175552</v>
      </c>
    </row>
    <row r="104" spans="1:9" x14ac:dyDescent="0.25">
      <c r="A104" t="s">
        <v>486</v>
      </c>
      <c r="B104" t="str">
        <f>VLOOKUP(A104,'3.1 Metadata'!$A$4:$B$197,2,FALSE)</f>
        <v>MWI</v>
      </c>
      <c r="C104" s="127">
        <v>0.13278693627497801</v>
      </c>
      <c r="D104" s="129" t="str">
        <f>IFERROR(VLOOKUP(A104,'[11]Sheet 1'!$A$12:$M$55,5, FALSE),"")</f>
        <v/>
      </c>
      <c r="E104"/>
      <c r="F104"/>
      <c r="G104" s="22">
        <f>VLOOKUP(B104,'3.1 Metadata'!$B$4:$P$197,9,FALSE)</f>
        <v>8137770</v>
      </c>
      <c r="H104" s="22">
        <f>VLOOKUP(A104,[12]Sheet2!$A$1:$B$147,2,FALSE)</f>
        <v>0.13800000000000001</v>
      </c>
      <c r="I104" s="497">
        <f t="shared" si="17"/>
        <v>0.13942628308872693</v>
      </c>
    </row>
    <row r="105" spans="1:9" x14ac:dyDescent="0.25">
      <c r="A105" t="s">
        <v>487</v>
      </c>
      <c r="B105" t="str">
        <f>VLOOKUP(A105,'3.1 Metadata'!$A$4:$B$197,2,FALSE)</f>
        <v>MYS</v>
      </c>
      <c r="C105" s="127">
        <v>6.6094373074142954E-2</v>
      </c>
      <c r="D105" s="129" t="str">
        <f>IFERROR(VLOOKUP(A105,'[11]Sheet 1'!$A$12:$M$55,5, FALSE),"")</f>
        <v/>
      </c>
      <c r="E105"/>
      <c r="F105"/>
      <c r="G105" s="22">
        <f>VLOOKUP(B105,'3.1 Metadata'!$B$4:$P$197,9,FALSE)</f>
        <v>15885413</v>
      </c>
      <c r="H105" s="22">
        <f>VLOOKUP(A105,[12]Sheet2!$A$1:$B$147,2,FALSE)</f>
        <v>5.0999999999999997E-2</v>
      </c>
      <c r="I105" s="497">
        <f t="shared" si="17"/>
        <v>6.939909172785011E-2</v>
      </c>
    </row>
    <row r="106" spans="1:9" hidden="1" x14ac:dyDescent="0.25">
      <c r="A106" t="s">
        <v>488</v>
      </c>
      <c r="B106" t="str">
        <f>VLOOKUP(A106,'3.1 Metadata'!$A$4:$B$197,2,FALSE)</f>
        <v>MDV</v>
      </c>
      <c r="C106" s="127">
        <v>6.4620273181556456E-2</v>
      </c>
      <c r="D106" s="129" t="str">
        <f>IFERROR(VLOOKUP(A106,'[11]Sheet 1'!$A$12:$M$55,5, FALSE),"")</f>
        <v/>
      </c>
      <c r="E106"/>
      <c r="F106"/>
      <c r="G106" s="22">
        <f>VLOOKUP(B106,'3.1 Metadata'!$B$4:$P$197,9,FALSE)</f>
        <v>243789</v>
      </c>
      <c r="H106" s="22" t="e">
        <f>VLOOKUP(A106,[12]Sheet2!$A$1:$B$147,2,FALSE)</f>
        <v>#N/A</v>
      </c>
    </row>
    <row r="107" spans="1:9" x14ac:dyDescent="0.25">
      <c r="A107" t="s">
        <v>489</v>
      </c>
      <c r="B107" t="str">
        <f>VLOOKUP(A107,'3.1 Metadata'!$A$4:$B$197,2,FALSE)</f>
        <v>MLI</v>
      </c>
      <c r="C107" s="127">
        <v>0.14527411833937115</v>
      </c>
      <c r="D107" s="129" t="str">
        <f>IFERROR(VLOOKUP(A107,'[11]Sheet 1'!$A$12:$M$55,5, FALSE),"")</f>
        <v/>
      </c>
      <c r="E107"/>
      <c r="F107"/>
      <c r="G107" s="22">
        <f>VLOOKUP(B107,'3.1 Metadata'!$B$4:$P$197,9,FALSE)</f>
        <v>7153726</v>
      </c>
      <c r="H107" s="22">
        <f>VLOOKUP(A107,[12]Sheet2!$A$1:$B$147,2,FALSE)</f>
        <v>0.21099999999999999</v>
      </c>
      <c r="I107" s="497">
        <f t="shared" ref="I107" si="18">C107*1.05</f>
        <v>0.15253782425633972</v>
      </c>
    </row>
    <row r="108" spans="1:9" hidden="1" x14ac:dyDescent="0.25">
      <c r="A108" t="s">
        <v>490</v>
      </c>
      <c r="B108" t="str">
        <f>VLOOKUP(A108,'3.1 Metadata'!$A$4:$B$197,2,FALSE)</f>
        <v>MLT</v>
      </c>
      <c r="C108" s="127">
        <v>0.12169786870442306</v>
      </c>
      <c r="D108" s="129" t="str">
        <f>IFERROR(VLOOKUP(A108,'[11]Sheet 1'!$A$12:$M$55,5, FALSE),"")</f>
        <v/>
      </c>
      <c r="E108" s="127" t="e">
        <f>D108*(1/0.893276)</f>
        <v>#VALUE!</v>
      </c>
      <c r="F108" s="132" t="e">
        <f>(E108-C108)/D108</f>
        <v>#VALUE!</v>
      </c>
      <c r="G108" s="22">
        <f>VLOOKUP(B108,'3.1 Metadata'!$B$4:$P$197,9,FALSE)</f>
        <v>232026</v>
      </c>
      <c r="H108" s="22">
        <f>VLOOKUP(A108,[12]Sheet2!$A$1:$B$147,2,FALSE)</f>
        <v>0.14099999999999999</v>
      </c>
    </row>
    <row r="109" spans="1:9" hidden="1" x14ac:dyDescent="0.25">
      <c r="A109" t="s">
        <v>491</v>
      </c>
      <c r="B109" t="str">
        <f>VLOOKUP(A109,'3.1 Metadata'!$A$4:$B$197,2,FALSE)</f>
        <v>MHL</v>
      </c>
      <c r="C109" s="127">
        <v>7.123921694033869E-2</v>
      </c>
      <c r="D109" s="129" t="str">
        <f>IFERROR(VLOOKUP(A109,'[11]Sheet 1'!$A$12:$M$55,5, FALSE),"")</f>
        <v/>
      </c>
      <c r="E109"/>
      <c r="F109"/>
      <c r="G109" s="22" t="e">
        <f>VLOOKUP(B109,'3.1 Metadata'!$B$4:$P$197,9,FALSE)</f>
        <v>#N/A</v>
      </c>
      <c r="H109" s="22" t="e">
        <f>VLOOKUP(A109,[12]Sheet2!$A$1:$B$147,2,FALSE)</f>
        <v>#N/A</v>
      </c>
    </row>
    <row r="110" spans="1:9" hidden="1" x14ac:dyDescent="0.25">
      <c r="A110" t="s">
        <v>492</v>
      </c>
      <c r="B110" t="str">
        <f>VLOOKUP(A110,'3.1 Metadata'!$A$4:$B$197,2,FALSE)</f>
        <v>MRT</v>
      </c>
      <c r="C110" s="127">
        <v>0.17110026682268178</v>
      </c>
      <c r="D110" s="129" t="str">
        <f>IFERROR(VLOOKUP(A110,'[11]Sheet 1'!$A$12:$M$55,5, FALSE),"")</f>
        <v/>
      </c>
      <c r="E110"/>
      <c r="F110"/>
      <c r="G110" s="22">
        <f>VLOOKUP(B110,'3.1 Metadata'!$B$4:$P$197,9,FALSE)</f>
        <v>1228426</v>
      </c>
      <c r="H110" s="22" t="e">
        <f>VLOOKUP(A110,[12]Sheet2!$A$1:$B$147,2,FALSE)</f>
        <v>#N/A</v>
      </c>
    </row>
    <row r="111" spans="1:9" hidden="1" x14ac:dyDescent="0.25">
      <c r="A111" t="s">
        <v>493</v>
      </c>
      <c r="B111" t="str">
        <f>VLOOKUP(A111,'3.1 Metadata'!$A$4:$B$197,2,FALSE)</f>
        <v>MUS</v>
      </c>
      <c r="C111" s="127">
        <v>8.6803094713083728E-2</v>
      </c>
      <c r="D111" s="129" t="str">
        <f>IFERROR(VLOOKUP(A111,'[11]Sheet 1'!$A$12:$M$55,5, FALSE),"")</f>
        <v/>
      </c>
      <c r="E111"/>
      <c r="F111"/>
      <c r="G111" s="22">
        <f>VLOOKUP(B111,'3.1 Metadata'!$B$4:$P$197,9,FALSE)</f>
        <v>611613</v>
      </c>
      <c r="H111" s="22">
        <f>VLOOKUP(A111,[12]Sheet2!$A$1:$B$147,2,FALSE)</f>
        <v>0.14199999999999999</v>
      </c>
    </row>
    <row r="112" spans="1:9" x14ac:dyDescent="0.25">
      <c r="A112" t="s">
        <v>494</v>
      </c>
      <c r="B112" t="str">
        <f>VLOOKUP(A112,'3.1 Metadata'!$A$4:$B$197,2,FALSE)</f>
        <v>MEX</v>
      </c>
      <c r="C112" s="127">
        <v>8.4492227009120138E-2</v>
      </c>
      <c r="D112" s="129" t="str">
        <f>IFERROR(VLOOKUP(A112,'[11]Sheet 1'!$A$12:$M$55,5, FALSE),"")</f>
        <v/>
      </c>
      <c r="E112"/>
      <c r="F112"/>
      <c r="G112" s="22">
        <f>VLOOKUP(B112,'3.1 Metadata'!$B$4:$P$197,9,FALSE)</f>
        <v>56596032</v>
      </c>
      <c r="H112" s="22">
        <f>VLOOKUP(A112,[12]Sheet2!$A$1:$B$147,2,FALSE)</f>
        <v>8.4000000000000005E-2</v>
      </c>
      <c r="I112" s="497">
        <f t="shared" ref="I112" si="19">C112*1.05</f>
        <v>8.8716838359576153E-2</v>
      </c>
    </row>
    <row r="113" spans="1:9" hidden="1" x14ac:dyDescent="0.25">
      <c r="A113" t="s">
        <v>495</v>
      </c>
      <c r="B113" t="str">
        <f>VLOOKUP(A113,'3.1 Metadata'!$A$4:$B$197,2,FALSE)</f>
        <v>FSM</v>
      </c>
      <c r="C113" s="127">
        <v>0.14365274997548685</v>
      </c>
      <c r="D113" s="129" t="str">
        <f>IFERROR(VLOOKUP(A113,'[11]Sheet 1'!$A$12:$M$55,5, FALSE),"")</f>
        <v/>
      </c>
      <c r="E113"/>
      <c r="F113"/>
      <c r="G113" s="22" t="e">
        <f>VLOOKUP(B113,'3.1 Metadata'!$B$4:$P$197,9,FALSE)</f>
        <v>#N/A</v>
      </c>
      <c r="H113" s="22" t="e">
        <f>VLOOKUP(A113,[12]Sheet2!$A$1:$B$147,2,FALSE)</f>
        <v>#N/A</v>
      </c>
    </row>
    <row r="114" spans="1:9" hidden="1" x14ac:dyDescent="0.25">
      <c r="A114" t="s">
        <v>496</v>
      </c>
      <c r="B114" t="str">
        <f>VLOOKUP(A114,'3.1 Metadata'!$A$4:$B$197,2,FALSE)</f>
        <v>MCO</v>
      </c>
      <c r="C114" s="127">
        <v>0.14675420670072922</v>
      </c>
      <c r="D114" s="129" t="str">
        <f>IFERROR(VLOOKUP(A114,'[11]Sheet 1'!$A$12:$M$55,5, FALSE),"")</f>
        <v/>
      </c>
      <c r="E114"/>
      <c r="F114"/>
      <c r="G114" s="22" t="e">
        <f>VLOOKUP(B114,'3.1 Metadata'!$B$4:$P$197,9,FALSE)</f>
        <v>#N/A</v>
      </c>
      <c r="H114" s="22" t="e">
        <f>VLOOKUP(A114,[12]Sheet2!$A$1:$B$147,2,FALSE)</f>
        <v>#N/A</v>
      </c>
    </row>
    <row r="115" spans="1:9" hidden="1" x14ac:dyDescent="0.25">
      <c r="A115" t="s">
        <v>497</v>
      </c>
      <c r="B115" t="str">
        <f>VLOOKUP(A115,'3.1 Metadata'!$A$4:$B$197,2,FALSE)</f>
        <v>MNG</v>
      </c>
      <c r="C115" s="127">
        <v>9.6154514683928799E-2</v>
      </c>
      <c r="D115" s="129" t="str">
        <f>IFERROR(VLOOKUP(A115,'[11]Sheet 1'!$A$12:$M$55,5, FALSE),"")</f>
        <v/>
      </c>
      <c r="E115"/>
      <c r="F115"/>
      <c r="G115" s="22">
        <f>VLOOKUP(B115,'3.1 Metadata'!$B$4:$P$197,9,FALSE)</f>
        <v>1350058</v>
      </c>
      <c r="H115" s="22" t="e">
        <f>VLOOKUP(A115,[12]Sheet2!$A$1:$B$147,2,FALSE)</f>
        <v>#N/A</v>
      </c>
    </row>
    <row r="116" spans="1:9" hidden="1" x14ac:dyDescent="0.25">
      <c r="A116" t="s">
        <v>498</v>
      </c>
      <c r="B116" t="str">
        <f>VLOOKUP(A116,'3.1 Metadata'!$A$4:$B$197,2,FALSE)</f>
        <v>MNE</v>
      </c>
      <c r="C116" s="127">
        <v>9.3271542490496892E-2</v>
      </c>
      <c r="D116" s="129" t="str">
        <f>IFERROR(VLOOKUP(A116,'[11]Sheet 1'!$A$12:$M$55,5, FALSE),"")</f>
        <v/>
      </c>
      <c r="E116" s="127" t="e">
        <f>D116*(1/0.893276)</f>
        <v>#VALUE!</v>
      </c>
      <c r="F116" s="132" t="e">
        <f>(E116-C116)/D116</f>
        <v>#VALUE!</v>
      </c>
      <c r="G116" s="22">
        <f>VLOOKUP(B116,'3.1 Metadata'!$B$4:$P$197,9,FALSE)</f>
        <v>295091</v>
      </c>
      <c r="H116" s="22" t="e">
        <f>VLOOKUP(A116,[12]Sheet2!$A$1:$B$147,2,FALSE)</f>
        <v>#N/A</v>
      </c>
    </row>
    <row r="117" spans="1:9" x14ac:dyDescent="0.25">
      <c r="A117" t="s">
        <v>499</v>
      </c>
      <c r="B117" t="str">
        <f>VLOOKUP(A117,'3.1 Metadata'!$A$4:$B$197,2,FALSE)</f>
        <v>MAR</v>
      </c>
      <c r="C117" s="127">
        <v>0.26499924110754686</v>
      </c>
      <c r="D117" s="129" t="str">
        <f>IFERROR(VLOOKUP(A117,'[11]Sheet 1'!$A$12:$M$55,5, FALSE),"")</f>
        <v/>
      </c>
      <c r="E117"/>
      <c r="F117"/>
      <c r="G117" s="22">
        <f>VLOOKUP(B117,'3.1 Metadata'!$B$4:$P$197,9,FALSE)</f>
        <v>12102965</v>
      </c>
      <c r="H117" s="22">
        <f>VLOOKUP(A117,[12]Sheet2!$A$1:$B$147,2,FALSE)</f>
        <v>0.11700000000000001</v>
      </c>
      <c r="I117" s="497">
        <f t="shared" ref="I117:I119" si="20">C117*1.05</f>
        <v>0.27824920316292423</v>
      </c>
    </row>
    <row r="118" spans="1:9" x14ac:dyDescent="0.25">
      <c r="A118" t="s">
        <v>500</v>
      </c>
      <c r="B118" t="str">
        <f>VLOOKUP(A118,'3.1 Metadata'!$A$4:$B$197,2,FALSE)</f>
        <v>MOZ</v>
      </c>
      <c r="C118" s="127">
        <v>0.10019088182002278</v>
      </c>
      <c r="D118" s="129" t="str">
        <f>IFERROR(VLOOKUP(A118,'[11]Sheet 1'!$A$12:$M$55,5, FALSE),"")</f>
        <v/>
      </c>
      <c r="E118"/>
      <c r="F118"/>
      <c r="G118" s="22">
        <f>VLOOKUP(B118,'3.1 Metadata'!$B$4:$P$197,9,FALSE)</f>
        <v>13327042</v>
      </c>
      <c r="H118" s="22">
        <f>VLOOKUP(A118,[12]Sheet2!$A$1:$B$147,2,FALSE)</f>
        <v>0.14099999999999999</v>
      </c>
      <c r="I118" s="497">
        <f t="shared" si="20"/>
        <v>0.10520042591102392</v>
      </c>
    </row>
    <row r="119" spans="1:9" x14ac:dyDescent="0.25">
      <c r="A119" t="s">
        <v>501</v>
      </c>
      <c r="B119" t="str">
        <f>VLOOKUP(A119,'3.1 Metadata'!$A$4:$B$197,2,FALSE)</f>
        <v>MMR</v>
      </c>
      <c r="C119" s="127">
        <v>0.13946211854263685</v>
      </c>
      <c r="D119" s="129" t="str">
        <f>IFERROR(VLOOKUP(A119,'[11]Sheet 1'!$A$12:$M$55,5, FALSE),"")</f>
        <v/>
      </c>
      <c r="E119"/>
      <c r="F119"/>
      <c r="G119" s="22">
        <f>VLOOKUP(B119,'3.1 Metadata'!$B$4:$P$197,9,FALSE)</f>
        <v>23819742</v>
      </c>
      <c r="H119" s="493" t="e">
        <f>VLOOKUP(A119,[12]Sheet2!$A$1:$B$147,2,FALSE)</f>
        <v>#N/A</v>
      </c>
      <c r="I119" s="497">
        <f t="shared" si="20"/>
        <v>0.1464352244697687</v>
      </c>
    </row>
    <row r="120" spans="1:9" hidden="1" x14ac:dyDescent="0.25">
      <c r="A120" t="s">
        <v>502</v>
      </c>
      <c r="B120" t="str">
        <f>VLOOKUP(A120,'3.1 Metadata'!$A$4:$B$197,2,FALSE)</f>
        <v>NAM</v>
      </c>
      <c r="C120" s="127">
        <v>0.10495196144140685</v>
      </c>
      <c r="D120" s="129" t="str">
        <f>IFERROR(VLOOKUP(A120,'[11]Sheet 1'!$A$12:$M$55,5, FALSE),"")</f>
        <v/>
      </c>
      <c r="E120"/>
      <c r="F120"/>
      <c r="G120" s="22">
        <f>VLOOKUP(B120,'3.1 Metadata'!$B$4:$P$197,9,FALSE)</f>
        <v>926691</v>
      </c>
      <c r="H120" s="22">
        <f>VLOOKUP(A120,[12]Sheet2!$A$1:$B$147,2,FALSE)</f>
        <v>0.122</v>
      </c>
    </row>
    <row r="121" spans="1:9" hidden="1" x14ac:dyDescent="0.25">
      <c r="A121" t="s">
        <v>503</v>
      </c>
      <c r="B121" t="str">
        <f>VLOOKUP(A121,'3.1 Metadata'!$A$4:$B$197,2,FALSE)</f>
        <v>NRU</v>
      </c>
      <c r="C121" s="127">
        <v>6.5328039860275494E-2</v>
      </c>
      <c r="D121" s="129" t="str">
        <f>IFERROR(VLOOKUP(A121,'[11]Sheet 1'!$A$12:$M$55,5, FALSE),"")</f>
        <v/>
      </c>
      <c r="E121"/>
      <c r="F121"/>
      <c r="G121" s="22" t="e">
        <f>VLOOKUP(B121,'3.1 Metadata'!$B$4:$P$197,9,FALSE)</f>
        <v>#N/A</v>
      </c>
      <c r="H121" s="22" t="e">
        <f>VLOOKUP(A121,[12]Sheet2!$A$1:$B$147,2,FALSE)</f>
        <v>#N/A</v>
      </c>
    </row>
    <row r="122" spans="1:9" x14ac:dyDescent="0.25">
      <c r="A122" t="s">
        <v>504</v>
      </c>
      <c r="B122" t="str">
        <f>VLOOKUP(A122,'3.1 Metadata'!$A$4:$B$197,2,FALSE)</f>
        <v>NPL</v>
      </c>
      <c r="C122" s="127">
        <v>7.0761995464746597E-2</v>
      </c>
      <c r="D122" s="129" t="str">
        <f>IFERROR(VLOOKUP(A122,'[11]Sheet 1'!$A$12:$M$55,5, FALSE),"")</f>
        <v/>
      </c>
      <c r="E122"/>
      <c r="F122"/>
      <c r="G122" s="22">
        <f>VLOOKUP(B122,'3.1 Metadata'!$B$4:$P$197,9,FALSE)</f>
        <v>16798879</v>
      </c>
      <c r="H122" s="22">
        <f>VLOOKUP(A122,[12]Sheet2!$A$1:$B$147,2,FALSE)</f>
        <v>6.8000000000000005E-2</v>
      </c>
      <c r="I122" s="497">
        <f t="shared" ref="I122" si="21">C122*1.05</f>
        <v>7.4300095237983935E-2</v>
      </c>
    </row>
    <row r="123" spans="1:9" hidden="1" x14ac:dyDescent="0.25">
      <c r="A123" t="s">
        <v>505</v>
      </c>
      <c r="B123" t="str">
        <f>VLOOKUP(A123,'3.1 Metadata'!$A$4:$B$197,2,FALSE)</f>
        <v>NLD</v>
      </c>
      <c r="C123" s="127">
        <v>0.11538657550052533</v>
      </c>
      <c r="D123" s="129" t="str">
        <f>IFERROR(VLOOKUP(A123,'[11]Sheet 1'!$A$12:$M$55,5, FALSE),"")</f>
        <v/>
      </c>
      <c r="E123" s="127" t="e">
        <f>D123*(1/0.893276)</f>
        <v>#VALUE!</v>
      </c>
      <c r="F123" s="132" t="e">
        <f>(E123-C123)/D123</f>
        <v>#VALUE!</v>
      </c>
      <c r="G123" s="22">
        <f>VLOOKUP(B123,'3.1 Metadata'!$B$4:$P$197,9,FALSE)</f>
        <v>9316341</v>
      </c>
      <c r="H123" s="22">
        <f>VLOOKUP(A123,[12]Sheet2!$A$1:$B$147,2,FALSE)</f>
        <v>0.20100000000000001</v>
      </c>
    </row>
    <row r="124" spans="1:9" hidden="1" x14ac:dyDescent="0.25">
      <c r="A124" t="s">
        <v>506</v>
      </c>
      <c r="B124" t="str">
        <f>VLOOKUP(A124,'3.1 Metadata'!$A$4:$B$197,2,FALSE)</f>
        <v>NZL</v>
      </c>
      <c r="C124" s="127">
        <v>8.5300024273235464E-2</v>
      </c>
      <c r="D124" s="129" t="str">
        <f>IFERROR(VLOOKUP(A124,'[11]Sheet 1'!$A$12:$M$55,5, FALSE),"")</f>
        <v/>
      </c>
      <c r="E124"/>
      <c r="F124"/>
      <c r="G124" s="22">
        <f>VLOOKUP(B124,'3.1 Metadata'!$B$4:$P$197,9,FALSE)</f>
        <v>2714184</v>
      </c>
      <c r="H124" s="22">
        <f>VLOOKUP(A124,[12]Sheet2!$A$1:$B$147,2,FALSE)</f>
        <v>0.19600000000000001</v>
      </c>
    </row>
    <row r="125" spans="1:9" hidden="1" x14ac:dyDescent="0.25">
      <c r="A125" t="s">
        <v>507</v>
      </c>
      <c r="B125" t="str">
        <f>VLOOKUP(A125,'3.1 Metadata'!$A$4:$B$197,2,FALSE)</f>
        <v>NIC</v>
      </c>
      <c r="C125" s="127">
        <v>7.3173346731655292E-2</v>
      </c>
      <c r="D125" s="129" t="str">
        <f>IFERROR(VLOOKUP(A125,'[11]Sheet 1'!$A$12:$M$55,5, FALSE),"")</f>
        <v/>
      </c>
      <c r="E125"/>
      <c r="F125"/>
      <c r="G125" s="22">
        <f>VLOOKUP(B125,'3.1 Metadata'!$B$4:$P$197,9,FALSE)</f>
        <v>2981826</v>
      </c>
      <c r="H125" s="22">
        <f>VLOOKUP(A125,[12]Sheet2!$A$1:$B$147,2,FALSE)</f>
        <v>0.17399999999999999</v>
      </c>
    </row>
    <row r="126" spans="1:9" x14ac:dyDescent="0.25">
      <c r="A126" t="s">
        <v>508</v>
      </c>
      <c r="B126" t="str">
        <f>VLOOKUP(A126,'3.1 Metadata'!$A$4:$B$197,2,FALSE)</f>
        <v>NER</v>
      </c>
      <c r="C126" s="127">
        <v>0.19282027392702303</v>
      </c>
      <c r="D126" s="129" t="str">
        <f>IFERROR(VLOOKUP(A126,'[11]Sheet 1'!$A$12:$M$55,5, FALSE),"")</f>
        <v/>
      </c>
      <c r="E126"/>
      <c r="F126"/>
      <c r="G126" s="22">
        <f>VLOOKUP(B126,'3.1 Metadata'!$B$4:$P$197,9,FALSE)</f>
        <v>8592740</v>
      </c>
      <c r="H126" s="493" t="e">
        <f>VLOOKUP(A126,[12]Sheet2!$A$1:$B$147,2,FALSE)</f>
        <v>#N/A</v>
      </c>
      <c r="I126" s="497">
        <f t="shared" ref="I126:I127" si="22">C126*1.05</f>
        <v>0.20246128762337418</v>
      </c>
    </row>
    <row r="127" spans="1:9" x14ac:dyDescent="0.25">
      <c r="A127" t="s">
        <v>509</v>
      </c>
      <c r="B127" t="str">
        <f>VLOOKUP(A127,'3.1 Metadata'!$A$4:$B$197,2,FALSE)</f>
        <v>NGA</v>
      </c>
      <c r="C127" s="127">
        <v>0.17520445094969125</v>
      </c>
      <c r="D127" s="129" t="str">
        <f>IFERROR(VLOOKUP(A127,'[11]Sheet 1'!$A$12:$M$55,5, FALSE),"")</f>
        <v/>
      </c>
      <c r="E127"/>
      <c r="F127"/>
      <c r="G127" s="22">
        <f>VLOOKUP(B127,'3.1 Metadata'!$B$4:$P$197,9,FALSE)</f>
        <v>62151629</v>
      </c>
      <c r="H127" s="22">
        <f>VLOOKUP(A127,[12]Sheet2!$A$1:$B$147,2,FALSE)</f>
        <v>5.7000000000000002E-2</v>
      </c>
      <c r="I127" s="497">
        <f t="shared" si="22"/>
        <v>0.18396467349717582</v>
      </c>
    </row>
    <row r="128" spans="1:9" hidden="1" x14ac:dyDescent="0.25">
      <c r="A128" t="s">
        <v>510</v>
      </c>
      <c r="B128" t="str">
        <f>VLOOKUP(A128,'3.1 Metadata'!$A$4:$B$197,2,FALSE)</f>
        <v>NIU</v>
      </c>
      <c r="C128" s="127">
        <v>9.680895078722726E-2</v>
      </c>
      <c r="D128" s="129" t="str">
        <f>IFERROR(VLOOKUP(A128,'[11]Sheet 1'!$A$12:$M$55,5, FALSE),"")</f>
        <v/>
      </c>
      <c r="E128"/>
      <c r="F128"/>
      <c r="G128" s="22" t="e">
        <f>VLOOKUP(B128,'3.1 Metadata'!$B$4:$P$197,9,FALSE)</f>
        <v>#N/A</v>
      </c>
      <c r="H128" s="22" t="e">
        <f>VLOOKUP(A128,[12]Sheet2!$A$1:$B$147,2,FALSE)</f>
        <v>#N/A</v>
      </c>
    </row>
    <row r="129" spans="1:9" hidden="1" x14ac:dyDescent="0.25">
      <c r="A129" t="s">
        <v>511</v>
      </c>
      <c r="B129" t="str">
        <f>VLOOKUP(A129,'3.1 Metadata'!$A$4:$B$197,2,FALSE)</f>
        <v>NOR</v>
      </c>
      <c r="C129" s="127">
        <v>5.9009254377747962E-2</v>
      </c>
      <c r="D129" s="129" t="str">
        <f>IFERROR(VLOOKUP(A129,'[11]Sheet 1'!$A$12:$M$55,5, FALSE),"")</f>
        <v/>
      </c>
      <c r="E129" s="127" t="e">
        <f>D129*(1/0.893276)</f>
        <v>#VALUE!</v>
      </c>
      <c r="F129" s="132" t="e">
        <f>(E129-C129)/D129</f>
        <v>#VALUE!</v>
      </c>
      <c r="G129" s="22">
        <f>VLOOKUP(B129,'3.1 Metadata'!$B$4:$P$197,9,FALSE)</f>
        <v>2851028</v>
      </c>
      <c r="H129" s="22">
        <f>VLOOKUP(A129,[12]Sheet2!$A$1:$B$147,2,FALSE)</f>
        <v>0.14599999999999999</v>
      </c>
    </row>
    <row r="130" spans="1:9" hidden="1" x14ac:dyDescent="0.25">
      <c r="A130" t="s">
        <v>512</v>
      </c>
      <c r="B130" t="str">
        <f>VLOOKUP(A130,'3.1 Metadata'!$A$4:$B$197,2,FALSE)</f>
        <v>OMN</v>
      </c>
      <c r="C130" s="127">
        <v>8.5793001354924861E-2</v>
      </c>
      <c r="D130" s="129" t="str">
        <f>IFERROR(VLOOKUP(A130,'[11]Sheet 1'!$A$12:$M$55,5, FALSE),"")</f>
        <v/>
      </c>
      <c r="E130"/>
      <c r="F130"/>
      <c r="G130" s="22">
        <f>VLOOKUP(B130,'3.1 Metadata'!$B$4:$P$197,9,FALSE)</f>
        <v>2748964</v>
      </c>
      <c r="H130" s="22">
        <f>VLOOKUP(A130,[12]Sheet2!$A$1:$B$147,2,FALSE)</f>
        <v>2.5999999999999999E-2</v>
      </c>
    </row>
    <row r="131" spans="1:9" x14ac:dyDescent="0.25">
      <c r="A131" t="s">
        <v>513</v>
      </c>
      <c r="B131" t="str">
        <f>VLOOKUP(A131,'3.1 Metadata'!$A$4:$B$197,2,FALSE)</f>
        <v>PAK</v>
      </c>
      <c r="C131" s="127">
        <v>0.16178518966856931</v>
      </c>
      <c r="D131" s="129" t="str">
        <f>IFERROR(VLOOKUP(A131,'[11]Sheet 1'!$A$12:$M$55,5, FALSE),"")</f>
        <v/>
      </c>
      <c r="E131"/>
      <c r="F131"/>
      <c r="G131" s="22">
        <f>VLOOKUP(B131,'3.1 Metadata'!$B$4:$P$197,9,FALSE)</f>
        <v>71659885</v>
      </c>
      <c r="H131" s="22">
        <f>VLOOKUP(A131,[12]Sheet2!$A$1:$B$147,2,FALSE)</f>
        <v>0.05</v>
      </c>
      <c r="I131" s="497">
        <f t="shared" ref="I131" si="23">C131*1.05</f>
        <v>0.16987444915199779</v>
      </c>
    </row>
    <row r="132" spans="1:9" hidden="1" x14ac:dyDescent="0.25">
      <c r="A132" t="s">
        <v>514</v>
      </c>
      <c r="B132" t="str">
        <f>VLOOKUP(A132,'3.1 Metadata'!$A$4:$B$197,2,FALSE)</f>
        <v>PLW</v>
      </c>
      <c r="C132" s="127">
        <v>0.21129426718814806</v>
      </c>
      <c r="D132" s="129" t="str">
        <f>IFERROR(VLOOKUP(A132,'[11]Sheet 1'!$A$12:$M$55,5, FALSE),"")</f>
        <v/>
      </c>
      <c r="E132"/>
      <c r="F132"/>
      <c r="G132" s="22" t="e">
        <f>VLOOKUP(B132,'3.1 Metadata'!$B$4:$P$197,9,FALSE)</f>
        <v>#N/A</v>
      </c>
      <c r="H132" s="22" t="e">
        <f>VLOOKUP(A132,[12]Sheet2!$A$1:$B$147,2,FALSE)</f>
        <v>#N/A</v>
      </c>
    </row>
    <row r="133" spans="1:9" hidden="1" x14ac:dyDescent="0.25">
      <c r="A133" t="s">
        <v>515</v>
      </c>
      <c r="B133" t="str">
        <f>VLOOKUP(A133,'3.1 Metadata'!$A$4:$B$197,2,FALSE)</f>
        <v>PAN</v>
      </c>
      <c r="C133" s="127">
        <v>0.16015719318663316</v>
      </c>
      <c r="D133" s="129" t="str">
        <f>IFERROR(VLOOKUP(A133,'[11]Sheet 1'!$A$12:$M$55,5, FALSE),"")</f>
        <v/>
      </c>
      <c r="E133"/>
      <c r="F133"/>
      <c r="G133" s="22">
        <f>VLOOKUP(B133,'3.1 Metadata'!$B$4:$P$197,9,FALSE)</f>
        <v>2037199</v>
      </c>
      <c r="H133" s="22">
        <f>VLOOKUP(A133,[12]Sheet2!$A$1:$B$147,2,FALSE)</f>
        <v>0.154</v>
      </c>
    </row>
    <row r="134" spans="1:9" hidden="1" x14ac:dyDescent="0.25">
      <c r="A134" t="s">
        <v>516</v>
      </c>
      <c r="B134" t="str">
        <f>VLOOKUP(A134,'3.1 Metadata'!$A$4:$B$197,2,FALSE)</f>
        <v>PNG</v>
      </c>
      <c r="C134" s="127">
        <v>8.8815128098703566E-2</v>
      </c>
      <c r="D134" s="129" t="str">
        <f>IFERROR(VLOOKUP(A134,'[11]Sheet 1'!$A$12:$M$55,5, FALSE),"")</f>
        <v/>
      </c>
      <c r="E134"/>
      <c r="F134"/>
      <c r="G134" s="22">
        <f>VLOOKUP(B134,'3.1 Metadata'!$B$4:$P$197,9,FALSE)</f>
        <v>2701170</v>
      </c>
      <c r="H134" s="22" t="e">
        <f>VLOOKUP(A134,[12]Sheet2!$A$1:$B$147,2,FALSE)</f>
        <v>#N/A</v>
      </c>
    </row>
    <row r="135" spans="1:9" hidden="1" x14ac:dyDescent="0.25">
      <c r="A135" t="s">
        <v>517</v>
      </c>
      <c r="B135" t="str">
        <f>VLOOKUP(A135,'3.1 Metadata'!$A$4:$B$197,2,FALSE)</f>
        <v>PRY</v>
      </c>
      <c r="C135" s="127">
        <v>0.15017942167335488</v>
      </c>
      <c r="D135" s="129" t="str">
        <f>IFERROR(VLOOKUP(A135,'[11]Sheet 1'!$A$12:$M$55,5, FALSE),"")</f>
        <v/>
      </c>
      <c r="E135"/>
      <c r="F135"/>
      <c r="G135" s="22">
        <f>VLOOKUP(B135,'3.1 Metadata'!$B$4:$P$197,9,FALSE)</f>
        <v>3611578</v>
      </c>
      <c r="H135" s="22">
        <f>VLOOKUP(A135,[12]Sheet2!$A$1:$B$147,2,FALSE)</f>
        <v>5.8999999999999997E-2</v>
      </c>
    </row>
    <row r="136" spans="1:9" x14ac:dyDescent="0.25">
      <c r="A136" t="s">
        <v>518</v>
      </c>
      <c r="B136" t="str">
        <f>VLOOKUP(A136,'3.1 Metadata'!$A$4:$B$197,2,FALSE)</f>
        <v>PER</v>
      </c>
      <c r="C136" s="127">
        <v>0.14072407882737323</v>
      </c>
      <c r="D136" s="129" t="str">
        <f>IFERROR(VLOOKUP(A136,'[11]Sheet 1'!$A$12:$M$55,5, FALSE),"")</f>
        <v/>
      </c>
      <c r="E136"/>
      <c r="F136"/>
      <c r="G136" s="22">
        <f>VLOOKUP(B136,'3.1 Metadata'!$B$4:$P$197,9,FALSE)</f>
        <v>18798579</v>
      </c>
      <c r="H136" s="22">
        <f>VLOOKUP(A136,[12]Sheet2!$A$1:$B$147,2,FALSE)</f>
        <v>0.20100000000000001</v>
      </c>
      <c r="I136" s="497">
        <f t="shared" ref="I136:I137" si="24">C136*1.05</f>
        <v>0.1477602827687419</v>
      </c>
    </row>
    <row r="137" spans="1:9" x14ac:dyDescent="0.25">
      <c r="A137" t="s">
        <v>519</v>
      </c>
      <c r="B137" t="str">
        <f>VLOOKUP(A137,'3.1 Metadata'!$A$4:$B$197,2,FALSE)</f>
        <v>PHL</v>
      </c>
      <c r="C137" s="127">
        <v>8.6885677188334953E-2</v>
      </c>
      <c r="D137" s="129" t="str">
        <f>IFERROR(VLOOKUP(A137,'[11]Sheet 1'!$A$12:$M$55,5, FALSE),"")</f>
        <v/>
      </c>
      <c r="E137"/>
      <c r="F137"/>
      <c r="G137" s="22">
        <f>VLOOKUP(B137,'3.1 Metadata'!$B$4:$P$197,9,FALSE)</f>
        <v>44679339</v>
      </c>
      <c r="H137" s="22">
        <f>VLOOKUP(A137,[12]Sheet2!$A$1:$B$147,2,FALSE)</f>
        <v>0.17</v>
      </c>
      <c r="I137" s="497">
        <f t="shared" si="24"/>
        <v>9.1229961047751704E-2</v>
      </c>
    </row>
    <row r="138" spans="1:9" hidden="1" x14ac:dyDescent="0.25">
      <c r="A138" t="s">
        <v>520</v>
      </c>
      <c r="B138" t="str">
        <f>VLOOKUP(A138,'3.1 Metadata'!$A$4:$B$197,2,FALSE)</f>
        <v>POL</v>
      </c>
      <c r="C138" s="127">
        <v>0.11111893249851625</v>
      </c>
      <c r="D138" s="129" t="str">
        <f>IFERROR(VLOOKUP(A138,'[11]Sheet 1'!$A$12:$M$55,5, FALSE),"")</f>
        <v/>
      </c>
      <c r="E138" s="127" t="e">
        <f t="shared" ref="E138:E139" si="25">D138*(1/0.893276)</f>
        <v>#VALUE!</v>
      </c>
      <c r="F138" s="132" t="e">
        <f t="shared" ref="F138:F139" si="26">(E138-C138)/D138</f>
        <v>#VALUE!</v>
      </c>
      <c r="G138" s="22">
        <f>VLOOKUP(B138,'3.1 Metadata'!$B$4:$P$197,9,FALSE)</f>
        <v>18059508</v>
      </c>
      <c r="H138" s="22">
        <f>VLOOKUP(A138,[12]Sheet2!$A$1:$B$147,2,FALSE)</f>
        <v>0.16900000000000001</v>
      </c>
    </row>
    <row r="139" spans="1:9" hidden="1" x14ac:dyDescent="0.25">
      <c r="A139" t="s">
        <v>521</v>
      </c>
      <c r="B139" t="str">
        <f>VLOOKUP(A139,'3.1 Metadata'!$A$4:$B$197,2,FALSE)</f>
        <v>PRT</v>
      </c>
      <c r="C139" s="127">
        <v>0.12685778888532176</v>
      </c>
      <c r="D139" s="129" t="str">
        <f>IFERROR(VLOOKUP(A139,'[11]Sheet 1'!$A$12:$M$55,5, FALSE),"")</f>
        <v/>
      </c>
      <c r="E139" s="127" t="e">
        <f t="shared" si="25"/>
        <v>#VALUE!</v>
      </c>
      <c r="F139" s="132" t="e">
        <f t="shared" si="26"/>
        <v>#VALUE!</v>
      </c>
      <c r="G139" s="22">
        <f>VLOOKUP(B139,'3.1 Metadata'!$B$4:$P$197,9,FALSE)</f>
        <v>5256985</v>
      </c>
      <c r="H139" s="22">
        <f>VLOOKUP(A139,[12]Sheet2!$A$1:$B$147,2,FALSE)</f>
        <v>0.24099999999999999</v>
      </c>
    </row>
    <row r="140" spans="1:9" hidden="1" x14ac:dyDescent="0.25">
      <c r="A140" t="s">
        <v>522</v>
      </c>
      <c r="B140" t="str">
        <f>VLOOKUP(A140,'3.1 Metadata'!$A$4:$B$197,2,FALSE)</f>
        <v>QAT</v>
      </c>
      <c r="C140" s="127">
        <v>9.9224534189048266E-2</v>
      </c>
      <c r="D140" s="129" t="str">
        <f>IFERROR(VLOOKUP(A140,'[11]Sheet 1'!$A$12:$M$55,5, FALSE),"")</f>
        <v/>
      </c>
      <c r="E140"/>
      <c r="F140"/>
      <c r="G140" s="22">
        <f>VLOOKUP(B140,'3.1 Metadata'!$B$4:$P$197,9,FALSE)</f>
        <v>2161059</v>
      </c>
      <c r="H140" s="22">
        <f>VLOOKUP(A140,[12]Sheet2!$A$1:$B$147,2,FALSE)</f>
        <v>3.2000000000000001E-2</v>
      </c>
    </row>
    <row r="141" spans="1:9" hidden="1" x14ac:dyDescent="0.25">
      <c r="A141" t="s">
        <v>523</v>
      </c>
      <c r="B141" t="str">
        <f>VLOOKUP(A141,'3.1 Metadata'!$A$4:$B$197,2,FALSE)</f>
        <v>KOR</v>
      </c>
      <c r="C141" s="127">
        <v>0.15681034238493424</v>
      </c>
      <c r="D141" s="129" t="str">
        <f>IFERROR(VLOOKUP(A141,'[11]Sheet 1'!$A$12:$M$55,5, FALSE),"")</f>
        <v/>
      </c>
      <c r="E141"/>
      <c r="F141"/>
      <c r="G141" s="22" t="e">
        <f>VLOOKUP(B141,'3.1 Metadata'!$B$4:$P$197,9,FALSE)</f>
        <v>#N/A</v>
      </c>
      <c r="H141" s="22" t="e">
        <f>VLOOKUP(A141,[12]Sheet2!$A$1:$B$147,2,FALSE)</f>
        <v>#N/A</v>
      </c>
    </row>
    <row r="142" spans="1:9" hidden="1" x14ac:dyDescent="0.25">
      <c r="A142" t="s">
        <v>524</v>
      </c>
      <c r="B142" t="str">
        <f>VLOOKUP(A142,'3.1 Metadata'!$A$4:$B$197,2,FALSE)</f>
        <v>MDA</v>
      </c>
      <c r="C142" s="127">
        <v>0.16789143675180879</v>
      </c>
      <c r="D142" s="129" t="str">
        <f>IFERROR(VLOOKUP(A142,'[11]Sheet 1'!$A$12:$M$55,5, FALSE),"")</f>
        <v/>
      </c>
      <c r="E142" s="127" t="e">
        <f t="shared" ref="E142:E143" si="27">D142*(1/0.893276)</f>
        <v>#VALUE!</v>
      </c>
      <c r="F142" s="132" t="e">
        <f t="shared" ref="F142:F143" si="28">(E142-C142)/D142</f>
        <v>#VALUE!</v>
      </c>
      <c r="G142" s="22" t="e">
        <f>VLOOKUP(B142,'3.1 Metadata'!$B$4:$P$197,9,FALSE)</f>
        <v>#N/A</v>
      </c>
      <c r="H142" s="22" t="e">
        <f>VLOOKUP(A142,[12]Sheet2!$A$1:$B$147,2,FALSE)</f>
        <v>#N/A</v>
      </c>
    </row>
    <row r="143" spans="1:9" hidden="1" x14ac:dyDescent="0.25">
      <c r="A143" s="133" t="s">
        <v>525</v>
      </c>
      <c r="B143" t="str">
        <f>VLOOKUP(A143,'3.1 Metadata'!$A$4:$B$197,2,FALSE)</f>
        <v>ROU</v>
      </c>
      <c r="C143" s="134">
        <v>0.22976346540727965</v>
      </c>
      <c r="D143" s="135" t="str">
        <f>IFERROR(VLOOKUP(A143,'[11]Sheet 1'!$A$12:$M$55,5, FALSE),"")</f>
        <v/>
      </c>
      <c r="E143" s="134" t="e">
        <f t="shared" si="27"/>
        <v>#VALUE!</v>
      </c>
      <c r="F143" s="136" t="e">
        <f t="shared" si="28"/>
        <v>#VALUE!</v>
      </c>
      <c r="G143" s="22">
        <f>VLOOKUP(B143,'3.1 Metadata'!$B$4:$P$197,9,FALSE)</f>
        <v>9014689</v>
      </c>
      <c r="H143" s="22">
        <f>VLOOKUP(A143,[12]Sheet2!$A$1:$B$147,2,FALSE)</f>
        <v>0.157</v>
      </c>
    </row>
    <row r="144" spans="1:9" x14ac:dyDescent="0.25">
      <c r="A144" t="s">
        <v>526</v>
      </c>
      <c r="B144" t="str">
        <f>VLOOKUP(A144,'3.1 Metadata'!$A$4:$B$197,2,FALSE)</f>
        <v>RUS</v>
      </c>
      <c r="C144" s="127">
        <v>0.14401822628400043</v>
      </c>
      <c r="D144" s="129" t="str">
        <f>IFERROR(VLOOKUP(A144,'[11]Sheet 1'!$A$12:$M$55,5, FALSE),"")</f>
        <v/>
      </c>
      <c r="E144"/>
      <c r="F144"/>
      <c r="G144" s="22">
        <f>VLOOKUP(B144,'3.1 Metadata'!$B$4:$P$197,9,FALSE)</f>
        <v>74272228</v>
      </c>
      <c r="H144" s="22">
        <f>VLOOKUP(A144,[12]Sheet2!$A$1:$B$147,2,FALSE)</f>
        <v>6.8000000000000005E-2</v>
      </c>
      <c r="I144" s="497">
        <f t="shared" ref="I144:I145" si="29">C144*1.05</f>
        <v>0.15121913759820046</v>
      </c>
    </row>
    <row r="145" spans="1:9" x14ac:dyDescent="0.25">
      <c r="A145" t="s">
        <v>527</v>
      </c>
      <c r="B145" t="str">
        <f>VLOOKUP(A145,'3.1 Metadata'!$A$4:$B$197,2,FALSE)</f>
        <v>RWA</v>
      </c>
      <c r="C145" s="127">
        <v>0.15800674240938242</v>
      </c>
      <c r="D145" s="129" t="str">
        <f>IFERROR(VLOOKUP(A145,'[11]Sheet 1'!$A$12:$M$55,5, FALSE),"")</f>
        <v/>
      </c>
      <c r="E145"/>
      <c r="F145"/>
      <c r="G145" s="22">
        <f>VLOOKUP(B145,'3.1 Metadata'!$B$4:$P$197,9,FALSE)</f>
        <v>6346075</v>
      </c>
      <c r="H145" s="22">
        <f>VLOOKUP(A145,[12]Sheet2!$A$1:$B$147,2,FALSE)</f>
        <v>0.252</v>
      </c>
      <c r="I145" s="497">
        <f t="shared" si="29"/>
        <v>0.16590707952985156</v>
      </c>
    </row>
    <row r="146" spans="1:9" hidden="1" x14ac:dyDescent="0.25">
      <c r="A146" t="s">
        <v>528</v>
      </c>
      <c r="B146" t="str">
        <f>VLOOKUP(A146,'3.1 Metadata'!$A$4:$B$197,2,FALSE)</f>
        <v>KNA</v>
      </c>
      <c r="C146" s="127">
        <v>7.0510679089131417E-2</v>
      </c>
      <c r="D146" s="129" t="str">
        <f>IFERROR(VLOOKUP(A146,'[11]Sheet 1'!$A$12:$M$55,5, FALSE),"")</f>
        <v/>
      </c>
      <c r="E146"/>
      <c r="F146"/>
      <c r="G146" s="22" t="e">
        <f>VLOOKUP(B146,'3.1 Metadata'!$B$4:$P$197,9,FALSE)</f>
        <v>#N/A</v>
      </c>
      <c r="H146" s="22" t="e">
        <f>VLOOKUP(A146,[12]Sheet2!$A$1:$B$147,2,FALSE)</f>
        <v>#N/A</v>
      </c>
    </row>
    <row r="147" spans="1:9" hidden="1" x14ac:dyDescent="0.25">
      <c r="A147" t="s">
        <v>529</v>
      </c>
      <c r="B147" t="str">
        <f>VLOOKUP(A147,'3.1 Metadata'!$A$4:$B$197,2,FALSE)</f>
        <v>LCA</v>
      </c>
      <c r="C147" s="127">
        <v>0.1510560680091198</v>
      </c>
      <c r="D147" s="129" t="str">
        <f>IFERROR(VLOOKUP(A147,'[11]Sheet 1'!$A$12:$M$55,5, FALSE),"")</f>
        <v/>
      </c>
      <c r="E147"/>
      <c r="F147"/>
      <c r="G147" s="22">
        <f>VLOOKUP(B147,'3.1 Metadata'!$B$4:$P$197,9,FALSE)</f>
        <v>103908</v>
      </c>
      <c r="H147" s="22" t="e">
        <f>VLOOKUP(A147,[12]Sheet2!$A$1:$B$147,2,FALSE)</f>
        <v>#N/A</v>
      </c>
    </row>
    <row r="148" spans="1:9" hidden="1" x14ac:dyDescent="0.25">
      <c r="A148" t="s">
        <v>530</v>
      </c>
      <c r="B148" t="str">
        <f>VLOOKUP(A148,'3.1 Metadata'!$A$4:$B$197,2,FALSE)</f>
        <v>VCT</v>
      </c>
      <c r="C148" s="127">
        <v>0.13263425857834579</v>
      </c>
      <c r="D148" s="129" t="str">
        <f>IFERROR(VLOOKUP(A148,'[11]Sheet 1'!$A$12:$M$55,5, FALSE),"")</f>
        <v/>
      </c>
      <c r="E148"/>
      <c r="F148"/>
      <c r="G148" s="22">
        <f>VLOOKUP(B148,'3.1 Metadata'!$B$4:$P$197,9,FALSE)</f>
        <v>55721</v>
      </c>
      <c r="H148" s="22" t="e">
        <f>VLOOKUP(A148,[12]Sheet2!$A$1:$B$147,2,FALSE)</f>
        <v>#N/A</v>
      </c>
    </row>
    <row r="149" spans="1:9" hidden="1" x14ac:dyDescent="0.25">
      <c r="A149" t="s">
        <v>531</v>
      </c>
      <c r="B149" t="str">
        <f>VLOOKUP(A149,'3.1 Metadata'!$A$4:$B$197,2,FALSE)</f>
        <v>WSM</v>
      </c>
      <c r="C149" s="127">
        <v>0.13045919271111475</v>
      </c>
      <c r="D149" s="129" t="str">
        <f>IFERROR(VLOOKUP(A149,'[11]Sheet 1'!$A$12:$M$55,5, FALSE),"")</f>
        <v/>
      </c>
      <c r="E149"/>
      <c r="F149"/>
      <c r="G149" s="22">
        <f>VLOOKUP(B149,'3.1 Metadata'!$B$4:$P$197,9,FALSE)</f>
        <v>53064</v>
      </c>
      <c r="H149" s="22" t="e">
        <f>VLOOKUP(A149,[12]Sheet2!$A$1:$B$147,2,FALSE)</f>
        <v>#N/A</v>
      </c>
    </row>
    <row r="150" spans="1:9" hidden="1" x14ac:dyDescent="0.25">
      <c r="A150" t="s">
        <v>532</v>
      </c>
      <c r="B150" t="str">
        <f>VLOOKUP(A150,'3.1 Metadata'!$A$4:$B$197,2,FALSE)</f>
        <v>SMR</v>
      </c>
      <c r="C150" s="127">
        <v>0.1013374581301532</v>
      </c>
      <c r="D150" s="129" t="str">
        <f>IFERROR(VLOOKUP(A150,'[11]Sheet 1'!$A$12:$M$55,5, FALSE),"")</f>
        <v/>
      </c>
      <c r="E150"/>
      <c r="F150"/>
      <c r="G150" s="22" t="e">
        <f>VLOOKUP(B150,'3.1 Metadata'!$B$4:$P$197,9,FALSE)</f>
        <v>#N/A</v>
      </c>
      <c r="H150" s="22" t="e">
        <f>VLOOKUP(A150,[12]Sheet2!$A$1:$B$147,2,FALSE)</f>
        <v>#N/A</v>
      </c>
    </row>
    <row r="151" spans="1:9" hidden="1" x14ac:dyDescent="0.25">
      <c r="A151" t="s">
        <v>533</v>
      </c>
      <c r="B151" t="str">
        <f>VLOOKUP(A151,'3.1 Metadata'!$A$4:$B$197,2,FALSE)</f>
        <v>STP</v>
      </c>
      <c r="C151" s="127">
        <v>0.20158579272207028</v>
      </c>
      <c r="D151" s="129" t="str">
        <f>IFERROR(VLOOKUP(A151,'[11]Sheet 1'!$A$12:$M$55,5, FALSE),"")</f>
        <v/>
      </c>
      <c r="E151"/>
      <c r="F151"/>
      <c r="G151" s="22">
        <f>VLOOKUP(B151,'3.1 Metadata'!$B$4:$P$197,9,FALSE)</f>
        <v>67695</v>
      </c>
      <c r="H151" s="22" t="e">
        <f>VLOOKUP(A151,[12]Sheet2!$A$1:$B$147,2,FALSE)</f>
        <v>#N/A</v>
      </c>
    </row>
    <row r="152" spans="1:9" hidden="1" x14ac:dyDescent="0.25">
      <c r="A152" t="s">
        <v>534</v>
      </c>
      <c r="B152" t="str">
        <f>VLOOKUP(A152,'3.1 Metadata'!$A$4:$B$197,2,FALSE)</f>
        <v>SAU</v>
      </c>
      <c r="C152" s="127">
        <v>8.0149414516632558E-2</v>
      </c>
      <c r="D152" s="129" t="str">
        <f>IFERROR(VLOOKUP(A152,'[11]Sheet 1'!$A$12:$M$55,5, FALSE),"")</f>
        <v/>
      </c>
      <c r="E152"/>
      <c r="F152"/>
      <c r="G152" s="22">
        <f>VLOOKUP(B152,'3.1 Metadata'!$B$4:$P$197,9,FALSE)</f>
        <v>15147063</v>
      </c>
      <c r="H152" s="22">
        <f>VLOOKUP(A152,[12]Sheet2!$A$1:$B$147,2,FALSE)</f>
        <v>4.8000000000000001E-2</v>
      </c>
    </row>
    <row r="153" spans="1:9" hidden="1" x14ac:dyDescent="0.25">
      <c r="A153" t="s">
        <v>535</v>
      </c>
      <c r="B153" t="str">
        <f>VLOOKUP(A153,'3.1 Metadata'!$A$4:$B$197,2,FALSE)</f>
        <v>SEN</v>
      </c>
      <c r="C153" s="127">
        <v>0.1638946220563843</v>
      </c>
      <c r="D153" s="129" t="str">
        <f>IFERROR(VLOOKUP(A153,'[11]Sheet 1'!$A$12:$M$55,5, FALSE),"")</f>
        <v/>
      </c>
      <c r="E153"/>
      <c r="F153"/>
      <c r="G153" s="22">
        <f>VLOOKUP(B153,'3.1 Metadata'!$B$4:$P$197,9,FALSE)</f>
        <v>4221071</v>
      </c>
      <c r="H153" s="22">
        <f>VLOOKUP(A153,[12]Sheet2!$A$1:$B$147,2,FALSE)</f>
        <v>0.16600000000000001</v>
      </c>
    </row>
    <row r="154" spans="1:9" hidden="1" x14ac:dyDescent="0.25">
      <c r="A154" t="s">
        <v>536</v>
      </c>
      <c r="B154" t="str">
        <f>VLOOKUP(A154,'3.1 Metadata'!$A$4:$B$197,2,FALSE)</f>
        <v>SRB</v>
      </c>
      <c r="C154" s="127">
        <v>8.020556420422352E-2</v>
      </c>
      <c r="D154" s="129" t="str">
        <f>IFERROR(VLOOKUP(A154,'[11]Sheet 1'!$A$12:$M$55,5, FALSE),"")</f>
        <v/>
      </c>
      <c r="E154" s="127" t="e">
        <f>D154*(1/0.893276)</f>
        <v>#VALUE!</v>
      </c>
      <c r="F154" s="132" t="e">
        <f>(E154-C154)/D154</f>
        <v>#VALUE!</v>
      </c>
      <c r="G154" s="22">
        <f>VLOOKUP(B154,'3.1 Metadata'!$B$4:$P$197,9,FALSE)</f>
        <v>4047506</v>
      </c>
      <c r="H154" s="22">
        <f>VLOOKUP(A154,[12]Sheet2!$A$1:$B$147,2,FALSE)</f>
        <v>9.1999999999999998E-2</v>
      </c>
    </row>
    <row r="155" spans="1:9" hidden="1" x14ac:dyDescent="0.25">
      <c r="A155" t="s">
        <v>537</v>
      </c>
      <c r="B155" t="str">
        <f>VLOOKUP(A155,'3.1 Metadata'!$A$4:$B$197,2,FALSE)</f>
        <v>SYC</v>
      </c>
      <c r="C155" s="127">
        <v>0.13251211765809373</v>
      </c>
      <c r="D155" s="129" t="str">
        <f>IFERROR(VLOOKUP(A155,'[11]Sheet 1'!$A$12:$M$55,5, FALSE),"")</f>
        <v/>
      </c>
      <c r="E155"/>
      <c r="F155"/>
      <c r="G155" s="22" t="e">
        <f>VLOOKUP(B155,'3.1 Metadata'!$B$4:$P$197,9,FALSE)</f>
        <v>#N/A</v>
      </c>
      <c r="H155" s="22" t="e">
        <f>VLOOKUP(A155,[12]Sheet2!$A$1:$B$147,2,FALSE)</f>
        <v>#N/A</v>
      </c>
    </row>
    <row r="156" spans="1:9" x14ac:dyDescent="0.25">
      <c r="A156" t="s">
        <v>538</v>
      </c>
      <c r="B156" t="str">
        <f>VLOOKUP(A156,'3.1 Metadata'!$A$4:$B$197,2,FALSE)</f>
        <v>SLE</v>
      </c>
      <c r="C156" s="127">
        <v>0.16302745247988604</v>
      </c>
      <c r="D156" s="129" t="str">
        <f>IFERROR(VLOOKUP(A156,'[11]Sheet 1'!$A$12:$M$55,5, FALSE),"")</f>
        <v/>
      </c>
      <c r="E156"/>
      <c r="F156"/>
      <c r="G156" s="22">
        <f>VLOOKUP(B156,'3.1 Metadata'!$B$4:$P$197,9,FALSE)</f>
        <v>2620111</v>
      </c>
      <c r="H156" s="22">
        <f>VLOOKUP(A156,[12]Sheet2!$A$1:$B$147,2,FALSE)</f>
        <v>0.127</v>
      </c>
      <c r="I156" s="497">
        <f t="shared" ref="I156" si="30">C156*1.05</f>
        <v>0.17117882510388036</v>
      </c>
    </row>
    <row r="157" spans="1:9" hidden="1" x14ac:dyDescent="0.25">
      <c r="A157" t="s">
        <v>539</v>
      </c>
      <c r="B157" t="str">
        <f>VLOOKUP(A157,'3.1 Metadata'!$A$4:$B$197,2,FALSE)</f>
        <v>SGP</v>
      </c>
      <c r="C157" s="127">
        <v>6.9372353965077918E-2</v>
      </c>
      <c r="D157" s="129" t="str">
        <f>IFERROR(VLOOKUP(A157,'[11]Sheet 1'!$A$12:$M$55,5, FALSE),"")</f>
        <v/>
      </c>
      <c r="E157"/>
      <c r="F157"/>
      <c r="G157" s="22">
        <f>VLOOKUP(B157,'3.1 Metadata'!$B$4:$P$197,9,FALSE)</f>
        <v>3601544</v>
      </c>
      <c r="H157" s="22">
        <f>VLOOKUP(A157,[12]Sheet2!$A$1:$B$147,2,FALSE)</f>
        <v>0.18</v>
      </c>
    </row>
    <row r="158" spans="1:9" hidden="1" x14ac:dyDescent="0.25">
      <c r="A158" t="s">
        <v>540</v>
      </c>
      <c r="B158" t="str">
        <f>VLOOKUP(A158,'3.1 Metadata'!$A$4:$B$197,2,FALSE)</f>
        <v>SVK</v>
      </c>
      <c r="C158" s="127">
        <v>0.21151701842888532</v>
      </c>
      <c r="D158" s="129" t="str">
        <f>IFERROR(VLOOKUP(A158,'[11]Sheet 1'!$A$12:$M$55,5, FALSE),"")</f>
        <v/>
      </c>
      <c r="E158" s="127" t="e">
        <f t="shared" ref="E158:E159" si="31">D158*(1/0.893276)</f>
        <v>#VALUE!</v>
      </c>
      <c r="F158" s="132" t="e">
        <f t="shared" ref="F158:F159" si="32">(E158-C158)/D158</f>
        <v>#VALUE!</v>
      </c>
      <c r="G158" s="22">
        <f>VLOOKUP(B158,'3.1 Metadata'!$B$4:$P$197,9,FALSE)</f>
        <v>2751503</v>
      </c>
      <c r="H158" s="22">
        <f>VLOOKUP(A158,[12]Sheet2!$A$1:$B$147,2,FALSE)</f>
        <v>0.17799999999999999</v>
      </c>
    </row>
    <row r="159" spans="1:9" hidden="1" x14ac:dyDescent="0.25">
      <c r="A159" t="s">
        <v>541</v>
      </c>
      <c r="B159" t="str">
        <f>VLOOKUP(A159,'3.1 Metadata'!$A$4:$B$197,2,FALSE)</f>
        <v>SVN</v>
      </c>
      <c r="C159" s="127">
        <v>0.16342911675110053</v>
      </c>
      <c r="D159" s="129" t="str">
        <f>IFERROR(VLOOKUP(A159,'[11]Sheet 1'!$A$12:$M$55,5, FALSE),"")</f>
        <v/>
      </c>
      <c r="E159" s="127" t="e">
        <f t="shared" si="31"/>
        <v>#VALUE!</v>
      </c>
      <c r="F159" s="132" t="e">
        <f t="shared" si="32"/>
        <v>#VALUE!</v>
      </c>
      <c r="G159" s="22">
        <f>VLOOKUP(B159,'3.1 Metadata'!$B$4:$P$197,9,FALSE)</f>
        <v>1024739</v>
      </c>
      <c r="H159" s="22">
        <f>VLOOKUP(A159,[12]Sheet2!$A$1:$B$147,2,FALSE)</f>
        <v>0.188</v>
      </c>
    </row>
    <row r="160" spans="1:9" hidden="1" x14ac:dyDescent="0.25">
      <c r="A160" t="s">
        <v>542</v>
      </c>
      <c r="B160" t="str">
        <f>VLOOKUP(A160,'3.1 Metadata'!$A$4:$B$197,2,FALSE)</f>
        <v>SLB</v>
      </c>
      <c r="C160" s="127">
        <v>0.16994366400083741</v>
      </c>
      <c r="D160" s="129" t="str">
        <f>IFERROR(VLOOKUP(A160,'[11]Sheet 1'!$A$12:$M$55,5, FALSE),"")</f>
        <v/>
      </c>
      <c r="E160"/>
      <c r="F160"/>
      <c r="G160" s="22">
        <f>VLOOKUP(B160,'3.1 Metadata'!$B$4:$P$197,9,FALSE)</f>
        <v>344571</v>
      </c>
      <c r="H160" s="22" t="e">
        <f>VLOOKUP(A160,[12]Sheet2!$A$1:$B$147,2,FALSE)</f>
        <v>#N/A</v>
      </c>
    </row>
    <row r="161" spans="1:9" hidden="1" x14ac:dyDescent="0.25">
      <c r="A161" t="s">
        <v>543</v>
      </c>
      <c r="B161" t="str">
        <f>VLOOKUP(A161,'3.1 Metadata'!$A$4:$B$197,2,FALSE)</f>
        <v>SOM</v>
      </c>
      <c r="C161" s="127">
        <v>8.9711685584279707E-2</v>
      </c>
      <c r="D161" s="129" t="str">
        <f>IFERROR(VLOOKUP(A161,'[11]Sheet 1'!$A$12:$M$55,5, FALSE),"")</f>
        <v/>
      </c>
      <c r="E161"/>
      <c r="F161"/>
      <c r="G161" s="22">
        <f>VLOOKUP(B161,'3.1 Metadata'!$B$4:$P$197,9,FALSE)</f>
        <v>2817881</v>
      </c>
      <c r="H161" s="22" t="e">
        <f>VLOOKUP(A161,[12]Sheet2!$A$1:$B$147,2,FALSE)</f>
        <v>#N/A</v>
      </c>
    </row>
    <row r="162" spans="1:9" x14ac:dyDescent="0.25">
      <c r="A162" t="s">
        <v>544</v>
      </c>
      <c r="B162" t="str">
        <f>VLOOKUP(A162,'3.1 Metadata'!$A$4:$B$197,2,FALSE)</f>
        <v>ZAF</v>
      </c>
      <c r="C162" s="127">
        <v>5.7898046211882409E-2</v>
      </c>
      <c r="D162" s="129" t="str">
        <f>IFERROR(VLOOKUP(A162,'[11]Sheet 1'!$A$12:$M$55,5, FALSE),"")</f>
        <v/>
      </c>
      <c r="E162"/>
      <c r="F162"/>
      <c r="G162" s="22">
        <f>VLOOKUP(B162,'3.1 Metadata'!$B$4:$P$197,9,FALSE)</f>
        <v>22989495</v>
      </c>
      <c r="H162" s="22">
        <f>VLOOKUP(A162,[12]Sheet2!$A$1:$B$147,2,FALSE)</f>
        <v>0.159</v>
      </c>
      <c r="I162" s="497">
        <f t="shared" ref="I162" si="33">C162*1.05</f>
        <v>6.0792948522476534E-2</v>
      </c>
    </row>
    <row r="163" spans="1:9" hidden="1" x14ac:dyDescent="0.25">
      <c r="A163" t="s">
        <v>545</v>
      </c>
      <c r="B163" t="str">
        <f>VLOOKUP(A163,'3.1 Metadata'!$A$4:$B$197,2,FALSE)</f>
        <v>SSD</v>
      </c>
      <c r="C163" s="127">
        <v>0.12987576921259253</v>
      </c>
      <c r="D163" s="129" t="str">
        <f>IFERROR(VLOOKUP(A163,'[11]Sheet 1'!$A$12:$M$55,5, FALSE),"")</f>
        <v/>
      </c>
      <c r="E163"/>
      <c r="F163"/>
      <c r="G163" s="22">
        <f>VLOOKUP(B163,'3.1 Metadata'!$B$4:$P$197,9,FALSE)</f>
        <v>4760601</v>
      </c>
      <c r="H163" s="22" t="e">
        <f>VLOOKUP(A163,[12]Sheet2!$A$1:$B$147,2,FALSE)</f>
        <v>#N/A</v>
      </c>
    </row>
    <row r="164" spans="1:9" hidden="1" x14ac:dyDescent="0.25">
      <c r="A164" t="s">
        <v>546</v>
      </c>
      <c r="B164" t="str">
        <f>VLOOKUP(A164,'3.1 Metadata'!$A$4:$B$197,2,FALSE)</f>
        <v>ESP</v>
      </c>
      <c r="C164" s="127">
        <v>0.1782982764944436</v>
      </c>
      <c r="D164" s="129" t="str">
        <f>IFERROR(VLOOKUP(A164,'[11]Sheet 1'!$A$12:$M$55,5, FALSE),"")</f>
        <v/>
      </c>
      <c r="E164" s="127" t="e">
        <f>D164*(1/0.893276)</f>
        <v>#VALUE!</v>
      </c>
      <c r="F164" s="132" t="e">
        <f>(E164-C164)/D164</f>
        <v>#VALUE!</v>
      </c>
      <c r="G164" s="22">
        <f>VLOOKUP(B164,'3.1 Metadata'!$B$4:$P$197,9,FALSE)</f>
        <v>23124049</v>
      </c>
      <c r="H164" s="22">
        <f>VLOOKUP(A164,[12]Sheet2!$A$1:$B$147,2,FALSE)</f>
        <v>0.254</v>
      </c>
    </row>
    <row r="165" spans="1:9" x14ac:dyDescent="0.25">
      <c r="A165" t="s">
        <v>547</v>
      </c>
      <c r="B165" t="str">
        <f>VLOOKUP(A165,'3.1 Metadata'!$A$4:$B$197,2,FALSE)</f>
        <v>LKA</v>
      </c>
      <c r="C165" s="127">
        <v>0.10655509147534373</v>
      </c>
      <c r="D165" s="129" t="str">
        <f>IFERROR(VLOOKUP(A165,'[11]Sheet 1'!$A$12:$M$55,5, FALSE),"")</f>
        <v/>
      </c>
      <c r="E165"/>
      <c r="F165"/>
      <c r="G165" s="22">
        <f>VLOOKUP(B165,'3.1 Metadata'!$B$4:$P$197,9,FALSE)</f>
        <v>8294732</v>
      </c>
      <c r="H165" s="22">
        <f>VLOOKUP(A165,[12]Sheet2!$A$1:$B$147,2,FALSE)</f>
        <v>4.2999999999999997E-2</v>
      </c>
      <c r="I165" s="497">
        <f t="shared" ref="I165:I166" si="34">C165*1.05</f>
        <v>0.11188284604911092</v>
      </c>
    </row>
    <row r="166" spans="1:9" x14ac:dyDescent="0.25">
      <c r="A166" t="s">
        <v>548</v>
      </c>
      <c r="B166" t="str">
        <f>VLOOKUP(A166,'3.1 Metadata'!$A$4:$B$197,2,FALSE)</f>
        <v>SDN</v>
      </c>
      <c r="C166" s="127">
        <v>9.6656257483245175E-2</v>
      </c>
      <c r="D166" s="129" t="str">
        <f>IFERROR(VLOOKUP(A166,'[11]Sheet 1'!$A$12:$M$55,5, FALSE),"")</f>
        <v/>
      </c>
      <c r="E166"/>
      <c r="F166"/>
      <c r="G166" s="22">
        <f>VLOOKUP(B166,'3.1 Metadata'!$B$4:$P$197,9,FALSE)</f>
        <v>12569210</v>
      </c>
      <c r="H166" s="22">
        <f>VLOOKUP(A166,[12]Sheet2!$A$1:$B$147,2,FALSE)</f>
        <v>2E-3</v>
      </c>
      <c r="I166" s="497">
        <f t="shared" si="34"/>
        <v>0.10148907035740744</v>
      </c>
    </row>
    <row r="167" spans="1:9" hidden="1" x14ac:dyDescent="0.25">
      <c r="A167" t="s">
        <v>549</v>
      </c>
      <c r="B167" t="str">
        <f>VLOOKUP(A167,'3.1 Metadata'!$A$4:$B$197,2,FALSE)</f>
        <v>SUR</v>
      </c>
      <c r="C167" s="127">
        <v>8.7469784198532741E-2</v>
      </c>
      <c r="D167" s="129" t="str">
        <f>IFERROR(VLOOKUP(A167,'[11]Sheet 1'!$A$12:$M$55,5, FALSE),"")</f>
        <v/>
      </c>
      <c r="E167"/>
      <c r="F167"/>
      <c r="G167" s="22">
        <f>VLOOKUP(B167,'3.1 Metadata'!$B$4:$P$197,9,FALSE)</f>
        <v>238540</v>
      </c>
      <c r="H167" s="22">
        <f>VLOOKUP(A167,[12]Sheet2!$A$1:$B$147,2,FALSE)</f>
        <v>1.7000000000000001E-2</v>
      </c>
    </row>
    <row r="168" spans="1:9" hidden="1" x14ac:dyDescent="0.25">
      <c r="A168" t="s">
        <v>550</v>
      </c>
      <c r="B168" t="str">
        <f>VLOOKUP(A168,'3.1 Metadata'!$A$4:$B$197,2,FALSE)</f>
        <v>SWZ</v>
      </c>
      <c r="C168" s="127">
        <v>0.12060838866163071</v>
      </c>
      <c r="D168" s="129" t="str">
        <f>IFERROR(VLOOKUP(A168,'[11]Sheet 1'!$A$12:$M$55,5, FALSE),"")</f>
        <v/>
      </c>
      <c r="E168"/>
      <c r="F168"/>
      <c r="G168" s="22" t="e">
        <f>VLOOKUP(B168,'3.1 Metadata'!$B$4:$P$197,9,FALSE)</f>
        <v>#N/A</v>
      </c>
      <c r="H168" s="22">
        <f>VLOOKUP(A168,[12]Sheet2!$A$1:$B$147,2,FALSE)</f>
        <v>0.109</v>
      </c>
    </row>
    <row r="169" spans="1:9" hidden="1" x14ac:dyDescent="0.25">
      <c r="A169" t="s">
        <v>551</v>
      </c>
      <c r="B169" t="str">
        <f>VLOOKUP(A169,'3.1 Metadata'!$A$4:$B$197,2,FALSE)</f>
        <v>SWE</v>
      </c>
      <c r="C169" s="127">
        <v>0.10749081000134614</v>
      </c>
      <c r="D169" s="129" t="str">
        <f>IFERROR(VLOOKUP(A169,'[11]Sheet 1'!$A$12:$M$55,5, FALSE),"")</f>
        <v/>
      </c>
      <c r="E169" s="127" t="e">
        <f>D169*(1/0.893276)</f>
        <v>#VALUE!</v>
      </c>
      <c r="F169" s="132" t="e">
        <f>(E169-C169)/D169</f>
        <v>#VALUE!</v>
      </c>
      <c r="G169" s="22">
        <f>VLOOKUP(B169,'3.1 Metadata'!$B$4:$P$197,9,FALSE)</f>
        <v>5326706</v>
      </c>
      <c r="H169" s="22">
        <f>VLOOKUP(A169,[12]Sheet2!$A$1:$B$147,2,FALSE)</f>
        <v>0.17899999999999999</v>
      </c>
    </row>
    <row r="170" spans="1:9" hidden="1" x14ac:dyDescent="0.25">
      <c r="A170" t="s">
        <v>552</v>
      </c>
      <c r="B170" t="str">
        <f>VLOOKUP(A170,'3.1 Metadata'!$A$4:$B$197,2,FALSE)</f>
        <v>CHE</v>
      </c>
      <c r="C170" s="127">
        <v>0.18968038933988896</v>
      </c>
      <c r="D170" s="129" t="str">
        <f>IFERROR(VLOOKUP(A170,'[11]Sheet 1'!$A$12:$M$55,5, FALSE),"")</f>
        <v/>
      </c>
      <c r="E170"/>
      <c r="F170"/>
      <c r="G170" s="22">
        <f>VLOOKUP(B170,'3.1 Metadata'!$B$4:$P$197,9,FALSE)</f>
        <v>4986079</v>
      </c>
      <c r="H170" s="22">
        <f>VLOOKUP(A170,[12]Sheet2!$A$1:$B$147,2,FALSE)</f>
        <v>0.21099999999999999</v>
      </c>
    </row>
    <row r="171" spans="1:9" hidden="1" x14ac:dyDescent="0.25">
      <c r="A171" t="s">
        <v>553</v>
      </c>
      <c r="B171" t="str">
        <f>VLOOKUP(A171,'3.1 Metadata'!$A$4:$B$197,2,FALSE)</f>
        <v>SYR</v>
      </c>
      <c r="C171" s="127">
        <v>0.20163529915502493</v>
      </c>
      <c r="D171" s="129" t="str">
        <f>IFERROR(VLOOKUP(A171,'[11]Sheet 1'!$A$12:$M$55,5, FALSE),"")</f>
        <v/>
      </c>
      <c r="E171"/>
      <c r="F171"/>
      <c r="G171" s="22">
        <f>VLOOKUP(B171,'3.1 Metadata'!$B$4:$P$197,9,FALSE)</f>
        <v>5194854</v>
      </c>
      <c r="H171" s="22" t="e">
        <f>VLOOKUP(A171,[12]Sheet2!$A$1:$B$147,2,FALSE)</f>
        <v>#N/A</v>
      </c>
    </row>
    <row r="172" spans="1:9" x14ac:dyDescent="0.25">
      <c r="A172" t="s">
        <v>554</v>
      </c>
      <c r="B172" t="str">
        <f>VLOOKUP(A172,'3.1 Metadata'!$A$4:$B$197,2,FALSE)</f>
        <v>TJK</v>
      </c>
      <c r="C172" s="127">
        <v>0.11026422502523087</v>
      </c>
      <c r="D172" s="129" t="str">
        <f>IFERROR(VLOOKUP(A172,'[11]Sheet 1'!$A$12:$M$55,5, FALSE),"")</f>
        <v/>
      </c>
      <c r="E172"/>
      <c r="F172"/>
      <c r="G172" s="22">
        <f>VLOOKUP(B172,'3.1 Metadata'!$B$4:$P$197,9,FALSE)</f>
        <v>2396439</v>
      </c>
      <c r="H172" s="493" t="e">
        <f>VLOOKUP(A172,[12]Sheet2!$A$1:$B$147,2,FALSE)</f>
        <v>#N/A</v>
      </c>
      <c r="I172" s="497">
        <f t="shared" ref="I172:I173" si="35">C172*1.05</f>
        <v>0.11577743627649241</v>
      </c>
    </row>
    <row r="173" spans="1:9" x14ac:dyDescent="0.25">
      <c r="A173" t="s">
        <v>555</v>
      </c>
      <c r="B173" t="str">
        <f>VLOOKUP(A173,'3.1 Metadata'!$A$4:$B$197,2,FALSE)</f>
        <v>THA</v>
      </c>
      <c r="C173" s="127">
        <v>8.1328199070835161E-2</v>
      </c>
      <c r="D173" s="129" t="str">
        <f>IFERROR(VLOOKUP(A173,'[11]Sheet 1'!$A$12:$M$55,5, FALSE),"")</f>
        <v/>
      </c>
      <c r="E173"/>
      <c r="F173"/>
      <c r="G173" s="22">
        <f>VLOOKUP(B173,'3.1 Metadata'!$B$4:$P$197,9,FALSE)</f>
        <v>38777962</v>
      </c>
      <c r="H173" s="22">
        <f>VLOOKUP(A173,[12]Sheet2!$A$1:$B$147,2,FALSE)</f>
        <v>0.11</v>
      </c>
      <c r="I173" s="497">
        <f t="shared" si="35"/>
        <v>8.5394609024376927E-2</v>
      </c>
    </row>
    <row r="174" spans="1:9" hidden="1" x14ac:dyDescent="0.25">
      <c r="A174" t="s">
        <v>556</v>
      </c>
      <c r="B174" t="str">
        <f>VLOOKUP(A174,'3.1 Metadata'!$A$4:$B$197,2,FALSE)</f>
        <v>MKD</v>
      </c>
      <c r="C174" s="127">
        <v>7.3962507383372081E-2</v>
      </c>
      <c r="D174" s="129" t="str">
        <f>IFERROR(VLOOKUP(A174,'[11]Sheet 1'!$A$12:$M$55,5, FALSE),"")</f>
        <v/>
      </c>
      <c r="E174" s="127" t="e">
        <f>D174*(1/0.893276)</f>
        <v>#VALUE!</v>
      </c>
      <c r="F174" s="132" t="e">
        <f>(E174-C174)/D174</f>
        <v>#VALUE!</v>
      </c>
      <c r="G174" s="22" t="e">
        <f>VLOOKUP(B174,'3.1 Metadata'!$B$4:$P$197,9,FALSE)</f>
        <v>#N/A</v>
      </c>
      <c r="H174" s="22" t="e">
        <f>VLOOKUP(A174,[12]Sheet2!$A$1:$B$147,2,FALSE)</f>
        <v>#N/A</v>
      </c>
    </row>
    <row r="175" spans="1:9" hidden="1" x14ac:dyDescent="0.25">
      <c r="A175" t="s">
        <v>557</v>
      </c>
      <c r="B175" t="str">
        <f>VLOOKUP(A175,'3.1 Metadata'!$A$4:$B$197,2,FALSE)</f>
        <v>TLS</v>
      </c>
      <c r="C175" s="127">
        <v>0.12463297231304465</v>
      </c>
      <c r="D175" s="129" t="str">
        <f>IFERROR(VLOOKUP(A175,'[11]Sheet 1'!$A$12:$M$55,5, FALSE),"")</f>
        <v/>
      </c>
      <c r="E175"/>
      <c r="F175"/>
      <c r="G175" s="22">
        <f>VLOOKUP(B175,'3.1 Metadata'!$B$4:$P$197,9,FALSE)</f>
        <v>545594</v>
      </c>
      <c r="H175" s="22" t="e">
        <f>VLOOKUP(A175,[12]Sheet2!$A$1:$B$147,2,FALSE)</f>
        <v>#N/A</v>
      </c>
    </row>
    <row r="176" spans="1:9" x14ac:dyDescent="0.25">
      <c r="A176" t="s">
        <v>558</v>
      </c>
      <c r="B176" t="str">
        <f>VLOOKUP(A176,'3.1 Metadata'!$A$4:$B$197,2,FALSE)</f>
        <v>TGO</v>
      </c>
      <c r="C176" s="127">
        <v>7.5907953338912287E-2</v>
      </c>
      <c r="D176" s="129" t="str">
        <f>IFERROR(VLOOKUP(A176,'[11]Sheet 1'!$A$12:$M$55,5, FALSE),"")</f>
        <v/>
      </c>
      <c r="E176"/>
      <c r="F176"/>
      <c r="G176" s="22">
        <f>VLOOKUP(B176,'3.1 Metadata'!$B$4:$P$197,9,FALSE)</f>
        <v>2760553</v>
      </c>
      <c r="H176" s="22">
        <f>VLOOKUP(A176,[12]Sheet2!$A$1:$B$147,2,FALSE)</f>
        <v>0.186</v>
      </c>
      <c r="I176" s="497">
        <f t="shared" ref="I176" si="36">C176*1.05</f>
        <v>7.9703351005857903E-2</v>
      </c>
    </row>
    <row r="177" spans="1:9" hidden="1" x14ac:dyDescent="0.25">
      <c r="A177" t="s">
        <v>559</v>
      </c>
      <c r="B177" t="str">
        <f>VLOOKUP(A177,'3.1 Metadata'!$A$4:$B$197,2,FALSE)</f>
        <v>TON</v>
      </c>
      <c r="C177" s="127">
        <v>6.6534736451521956E-2</v>
      </c>
      <c r="D177" s="129" t="str">
        <f>IFERROR(VLOOKUP(A177,'[11]Sheet 1'!$A$12:$M$55,5, FALSE),"")</f>
        <v/>
      </c>
      <c r="E177"/>
      <c r="F177"/>
      <c r="G177" s="22">
        <f>VLOOKUP(B177,'3.1 Metadata'!$B$4:$P$197,9,FALSE)</f>
        <v>31687</v>
      </c>
      <c r="H177" s="22" t="e">
        <f>VLOOKUP(A177,[12]Sheet2!$A$1:$B$147,2,FALSE)</f>
        <v>#N/A</v>
      </c>
    </row>
    <row r="178" spans="1:9" hidden="1" x14ac:dyDescent="0.25">
      <c r="A178" t="s">
        <v>560</v>
      </c>
      <c r="B178" t="str">
        <f>VLOOKUP(A178,'3.1 Metadata'!$A$4:$B$197,2,FALSE)</f>
        <v>TTO</v>
      </c>
      <c r="C178" s="127">
        <v>0.10349950755051024</v>
      </c>
      <c r="D178" s="129" t="str">
        <f>IFERROR(VLOOKUP(A178,'[11]Sheet 1'!$A$12:$M$55,5, FALSE),"")</f>
        <v/>
      </c>
      <c r="E178"/>
      <c r="F178"/>
      <c r="G178" s="22">
        <f>VLOOKUP(B178,'3.1 Metadata'!$B$4:$P$197,9,FALSE)</f>
        <v>657772</v>
      </c>
      <c r="H178" s="22" t="e">
        <f>VLOOKUP(A178,[12]Sheet2!$A$1:$B$147,2,FALSE)</f>
        <v>#N/A</v>
      </c>
    </row>
    <row r="179" spans="1:9" hidden="1" x14ac:dyDescent="0.25">
      <c r="A179" t="s">
        <v>561</v>
      </c>
      <c r="B179" t="str">
        <f>VLOOKUP(A179,'3.1 Metadata'!$A$4:$B$197,2,FALSE)</f>
        <v>TUN</v>
      </c>
      <c r="C179" s="127">
        <v>0.16877006004804765</v>
      </c>
      <c r="D179" s="129" t="str">
        <f>IFERROR(VLOOKUP(A179,'[11]Sheet 1'!$A$12:$M$55,5, FALSE),"")</f>
        <v/>
      </c>
      <c r="E179"/>
      <c r="F179"/>
      <c r="G179" s="22">
        <f>VLOOKUP(B179,'3.1 Metadata'!$B$4:$P$197,9,FALSE)</f>
        <v>4155005</v>
      </c>
      <c r="H179" s="22">
        <f>VLOOKUP(A179,[12]Sheet2!$A$1:$B$147,2,FALSE)</f>
        <v>6.9000000000000006E-2</v>
      </c>
    </row>
    <row r="180" spans="1:9" x14ac:dyDescent="0.25">
      <c r="A180" t="s">
        <v>562</v>
      </c>
      <c r="B180" t="str">
        <f>VLOOKUP(A180,'3.1 Metadata'!$A$4:$B$197,2,FALSE)</f>
        <v>TUR</v>
      </c>
      <c r="C180" s="127">
        <v>0.12699849085633733</v>
      </c>
      <c r="D180" s="129" t="str">
        <f>IFERROR(VLOOKUP(A180,'[11]Sheet 1'!$A$12:$M$55,5, FALSE),"")</f>
        <v/>
      </c>
      <c r="E180" s="127" t="e">
        <f>D180*(1/0.893276)</f>
        <v>#VALUE!</v>
      </c>
      <c r="F180" s="132" t="e">
        <f>(E180-C180)/D180</f>
        <v>#VALUE!</v>
      </c>
      <c r="G180" s="22">
        <f>VLOOKUP(B180,'3.1 Metadata'!$B$4:$P$197,9,FALSE)</f>
        <v>33419922</v>
      </c>
      <c r="H180" s="22">
        <f>VLOOKUP(A180,[12]Sheet2!$A$1:$B$147,2,FALSE)</f>
        <v>6.2E-2</v>
      </c>
      <c r="I180" s="497">
        <f t="shared" ref="I180" si="37">C180*1.05</f>
        <v>0.13334841539915421</v>
      </c>
    </row>
    <row r="181" spans="1:9" hidden="1" x14ac:dyDescent="0.25">
      <c r="A181" t="s">
        <v>563</v>
      </c>
      <c r="B181" t="str">
        <f>VLOOKUP(A181,'3.1 Metadata'!$A$4:$B$197,2,FALSE)</f>
        <v>TKM</v>
      </c>
      <c r="C181" s="127">
        <v>0.14683815217471538</v>
      </c>
      <c r="D181" s="129" t="str">
        <f>IFERROR(VLOOKUP(A181,'[11]Sheet 1'!$A$12:$M$55,5, FALSE),"")</f>
        <v/>
      </c>
      <c r="E181"/>
      <c r="F181"/>
      <c r="G181" s="22">
        <f>VLOOKUP(B181,'3.1 Metadata'!$B$4:$P$197,9,FALSE)</f>
        <v>1914017</v>
      </c>
      <c r="H181" s="22" t="e">
        <f>VLOOKUP(A181,[12]Sheet2!$A$1:$B$147,2,FALSE)</f>
        <v>#N/A</v>
      </c>
    </row>
    <row r="182" spans="1:9" hidden="1" x14ac:dyDescent="0.25">
      <c r="A182" t="s">
        <v>564</v>
      </c>
      <c r="B182" t="str">
        <f>VLOOKUP(A182,'3.1 Metadata'!$A$4:$B$197,2,FALSE)</f>
        <v>TUV</v>
      </c>
      <c r="C182" s="127">
        <v>0.12172038975507178</v>
      </c>
      <c r="D182" s="129" t="str">
        <f>IFERROR(VLOOKUP(A182,'[11]Sheet 1'!$A$12:$M$55,5, FALSE),"")</f>
        <v/>
      </c>
      <c r="E182"/>
      <c r="F182"/>
      <c r="G182" s="22" t="e">
        <f>VLOOKUP(B182,'3.1 Metadata'!$B$4:$P$197,9,FALSE)</f>
        <v>#N/A</v>
      </c>
      <c r="H182" s="22" t="e">
        <f>VLOOKUP(A182,[12]Sheet2!$A$1:$B$147,2,FALSE)</f>
        <v>#N/A</v>
      </c>
    </row>
    <row r="183" spans="1:9" x14ac:dyDescent="0.25">
      <c r="A183" t="s">
        <v>565</v>
      </c>
      <c r="B183" t="str">
        <f>VLOOKUP(A183,'3.1 Metadata'!$A$4:$B$197,2,FALSE)</f>
        <v>UGA</v>
      </c>
      <c r="C183" s="127">
        <v>8.9125074615640704E-2</v>
      </c>
      <c r="D183" s="129" t="str">
        <f>IFERROR(VLOOKUP(A183,'[11]Sheet 1'!$A$12:$M$55,5, FALSE),"")</f>
        <v/>
      </c>
      <c r="E183"/>
      <c r="F183"/>
      <c r="G183" s="22">
        <f>VLOOKUP(B183,'3.1 Metadata'!$B$4:$P$197,9,FALSE)</f>
        <v>16480152.999999998</v>
      </c>
      <c r="H183" s="22">
        <f>VLOOKUP(A183,[12]Sheet2!$A$1:$B$147,2,FALSE)</f>
        <v>0.189</v>
      </c>
      <c r="I183" s="497">
        <f t="shared" ref="I183:I184" si="38">C183*1.05</f>
        <v>9.3581328346422743E-2</v>
      </c>
    </row>
    <row r="184" spans="1:9" x14ac:dyDescent="0.25">
      <c r="A184" t="s">
        <v>566</v>
      </c>
      <c r="B184" t="str">
        <f>VLOOKUP(A184,'3.1 Metadata'!$A$4:$B$197,2,FALSE)</f>
        <v>UKR</v>
      </c>
      <c r="C184" s="127">
        <v>7.1866868739742087E-2</v>
      </c>
      <c r="D184" s="129" t="str">
        <f>IFERROR(VLOOKUP(A184,'[11]Sheet 1'!$A$12:$M$55,5, FALSE),"")</f>
        <v/>
      </c>
      <c r="E184" s="127" t="e">
        <f>D184*(1/0.893276)</f>
        <v>#VALUE!</v>
      </c>
      <c r="F184" s="132" t="e">
        <f>(E184-C184)/D184</f>
        <v>#VALUE!</v>
      </c>
      <c r="G184" s="22">
        <f>VLOOKUP(B184,'3.1 Metadata'!$B$4:$P$197,9,FALSE)</f>
        <v>20827796</v>
      </c>
      <c r="H184" s="22">
        <f>VLOOKUP(A184,[12]Sheet2!$A$1:$B$147,2,FALSE)</f>
        <v>5.7000000000000002E-2</v>
      </c>
      <c r="I184" s="497">
        <f t="shared" si="38"/>
        <v>7.5460212176729199E-2</v>
      </c>
    </row>
    <row r="185" spans="1:9" hidden="1" x14ac:dyDescent="0.25">
      <c r="A185" t="s">
        <v>567</v>
      </c>
      <c r="B185" t="str">
        <f>VLOOKUP(A185,'3.1 Metadata'!$A$4:$B$197,2,FALSE)</f>
        <v>ARE</v>
      </c>
      <c r="C185" s="127">
        <v>0.11502166327479138</v>
      </c>
      <c r="D185" s="129" t="str">
        <f>IFERROR(VLOOKUP(A185,'[11]Sheet 1'!$A$12:$M$55,5, FALSE),"")</f>
        <v/>
      </c>
      <c r="E185"/>
      <c r="F185"/>
      <c r="G185" s="22">
        <f>VLOOKUP(B185,'3.1 Metadata'!$B$4:$P$197,9,FALSE)</f>
        <v>6597048</v>
      </c>
      <c r="H185" s="22">
        <f>VLOOKUP(A185,[12]Sheet2!$A$1:$B$147,2,FALSE)</f>
        <v>8.1000000000000003E-2</v>
      </c>
    </row>
    <row r="186" spans="1:9" hidden="1" x14ac:dyDescent="0.25">
      <c r="A186" t="s">
        <v>568</v>
      </c>
      <c r="B186" t="str">
        <f>VLOOKUP(A186,'3.1 Metadata'!$A$4:$B$197,2,FALSE)</f>
        <v>GBR</v>
      </c>
      <c r="C186" s="127">
        <v>0.19334524644072792</v>
      </c>
      <c r="D186" s="129" t="str">
        <f>IFERROR(VLOOKUP(A186,'[11]Sheet 1'!$A$12:$M$55,5, FALSE),"")</f>
        <v/>
      </c>
      <c r="E186" s="127" t="e">
        <f>D186*(1/0.893276)</f>
        <v>#VALUE!</v>
      </c>
      <c r="F186" s="132" t="e">
        <f>(E186-C186)/D186</f>
        <v>#VALUE!</v>
      </c>
      <c r="G186" s="22">
        <f>VLOOKUP(B186,'3.1 Metadata'!$B$4:$P$197,9,FALSE)</f>
        <v>35137835</v>
      </c>
      <c r="H186" s="22">
        <f>VLOOKUP(A186,[12]Sheet2!$A$1:$B$147,2,FALSE)</f>
        <v>0.27200000000000002</v>
      </c>
    </row>
    <row r="187" spans="1:9" x14ac:dyDescent="0.25">
      <c r="A187" t="s">
        <v>569</v>
      </c>
      <c r="B187" t="str">
        <f>VLOOKUP(A187,'3.1 Metadata'!$A$4:$B$197,2,FALSE)</f>
        <v>TZA</v>
      </c>
      <c r="C187" s="127">
        <v>0.18408671643989882</v>
      </c>
      <c r="D187" s="129" t="str">
        <f>IFERROR(VLOOKUP(A187,'[11]Sheet 1'!$A$12:$M$55,5, FALSE),"")</f>
        <v/>
      </c>
      <c r="E187"/>
      <c r="F187"/>
      <c r="G187" s="22">
        <f>VLOOKUP(B187,'3.1 Metadata'!$B$4:$P$197,9,FALSE)</f>
        <v>27311911</v>
      </c>
      <c r="H187" s="22">
        <f>VLOOKUP(A187,[12]Sheet2!$A$1:$B$147,2,FALSE)</f>
        <v>9.9000000000000005E-2</v>
      </c>
      <c r="I187" s="497">
        <f t="shared" ref="I187" si="39">C187*1.05</f>
        <v>0.19329105226189378</v>
      </c>
    </row>
    <row r="188" spans="1:9" hidden="1" x14ac:dyDescent="0.25">
      <c r="A188" t="s">
        <v>570</v>
      </c>
      <c r="B188" t="str">
        <f>VLOOKUP(A188,'3.1 Metadata'!$A$4:$B$197,2,FALSE)</f>
        <v>USA</v>
      </c>
      <c r="C188" s="127">
        <v>0.1990216171406593</v>
      </c>
      <c r="D188" s="129" t="str">
        <f>IFERROR(VLOOKUP(A188,'[11]Sheet 1'!$A$12:$M$55,5, FALSE),"")</f>
        <v/>
      </c>
      <c r="E188"/>
      <c r="F188"/>
      <c r="G188" s="22" t="e">
        <f>VLOOKUP(B188,'3.1 Metadata'!$B$4:$P$197,9,FALSE)</f>
        <v>#N/A</v>
      </c>
      <c r="H188" s="22" t="e">
        <f>VLOOKUP(A188,[12]Sheet2!$A$1:$B$147,2,FALSE)</f>
        <v>#N/A</v>
      </c>
    </row>
    <row r="189" spans="1:9" hidden="1" x14ac:dyDescent="0.25">
      <c r="A189" t="s">
        <v>571</v>
      </c>
      <c r="B189" t="str">
        <f>VLOOKUP(A189,'3.1 Metadata'!$A$4:$B$197,2,FALSE)</f>
        <v>URY</v>
      </c>
      <c r="C189" s="127">
        <v>0.14160000569500217</v>
      </c>
      <c r="D189" s="129" t="str">
        <f>IFERROR(VLOOKUP(A189,'[11]Sheet 1'!$A$12:$M$55,5, FALSE),"")</f>
        <v/>
      </c>
      <c r="E189"/>
      <c r="F189"/>
      <c r="G189" s="22">
        <f>VLOOKUP(B189,'3.1 Metadata'!$B$4:$P$197,9,FALSE)</f>
        <v>1744636</v>
      </c>
      <c r="H189" s="22">
        <f>VLOOKUP(A189,[12]Sheet2!$A$1:$B$147,2,FALSE)</f>
        <v>0.224</v>
      </c>
    </row>
    <row r="190" spans="1:9" x14ac:dyDescent="0.25">
      <c r="A190" t="s">
        <v>572</v>
      </c>
      <c r="B190" t="str">
        <f>VLOOKUP(A190,'3.1 Metadata'!$A$4:$B$197,2,FALSE)</f>
        <v>UZB</v>
      </c>
      <c r="C190" s="127">
        <v>9.3085573511985376E-2</v>
      </c>
      <c r="D190" s="129" t="str">
        <f>IFERROR(VLOOKUP(A190,'[11]Sheet 1'!$A$12:$M$55,5, FALSE),"")</f>
        <v/>
      </c>
      <c r="E190"/>
      <c r="F190"/>
      <c r="G190" s="22">
        <f>VLOOKUP(B190,'3.1 Metadata'!$B$4:$P$197,9,FALSE)</f>
        <v>13925579</v>
      </c>
      <c r="H190" s="22">
        <f>VLOOKUP(A190,[12]Sheet2!$A$1:$B$147,2,FALSE)</f>
        <v>2.5999999999999999E-2</v>
      </c>
      <c r="I190" s="497">
        <f t="shared" ref="I190" si="40">C190*1.05</f>
        <v>9.7739852187584644E-2</v>
      </c>
    </row>
    <row r="191" spans="1:9" hidden="1" x14ac:dyDescent="0.25">
      <c r="A191" t="s">
        <v>573</v>
      </c>
      <c r="B191" t="str">
        <f>VLOOKUP(A191,'3.1 Metadata'!$A$4:$B$197,2,FALSE)</f>
        <v>VUT</v>
      </c>
      <c r="C191" s="127">
        <v>0.1026209995984767</v>
      </c>
      <c r="D191" s="129" t="str">
        <f>IFERROR(VLOOKUP(A191,'[11]Sheet 1'!$A$12:$M$55,5, FALSE),"")</f>
        <v/>
      </c>
      <c r="E191"/>
      <c r="F191"/>
      <c r="G191" s="22">
        <f>VLOOKUP(B191,'3.1 Metadata'!$B$4:$P$197,9,FALSE)</f>
        <v>127385</v>
      </c>
      <c r="H191" s="22" t="e">
        <f>VLOOKUP(A191,[12]Sheet2!$A$1:$B$147,2,FALSE)</f>
        <v>#N/A</v>
      </c>
    </row>
    <row r="192" spans="1:9" hidden="1" x14ac:dyDescent="0.25">
      <c r="A192" t="s">
        <v>574</v>
      </c>
      <c r="B192" t="str">
        <f>VLOOKUP(A192,'3.1 Metadata'!$A$4:$B$197,2,FALSE)</f>
        <v>VEN</v>
      </c>
      <c r="C192" s="127">
        <v>0.13601196648235894</v>
      </c>
      <c r="D192" s="129" t="str">
        <f>IFERROR(VLOOKUP(A192,'[11]Sheet 1'!$A$12:$M$55,5, FALSE),"")</f>
        <v/>
      </c>
      <c r="E192"/>
      <c r="F192"/>
      <c r="G192" s="22" t="e">
        <f>VLOOKUP(B192,'3.1 Metadata'!$B$4:$P$197,9,FALSE)</f>
        <v>#N/A</v>
      </c>
      <c r="H192" s="22" t="e">
        <f>VLOOKUP(A192,[12]Sheet2!$A$1:$B$147,2,FALSE)</f>
        <v>#N/A</v>
      </c>
    </row>
    <row r="193" spans="1:9" x14ac:dyDescent="0.25">
      <c r="A193" t="s">
        <v>575</v>
      </c>
      <c r="B193" t="str">
        <f>VLOOKUP(A193,'3.1 Metadata'!$A$4:$B$197,2,FALSE)</f>
        <v>VNM</v>
      </c>
      <c r="C193" s="127">
        <v>9.284820771257038E-2</v>
      </c>
      <c r="D193" s="129" t="str">
        <f>IFERROR(VLOOKUP(A193,'[11]Sheet 1'!$A$12:$M$55,5, FALSE),"")</f>
        <v/>
      </c>
      <c r="E193"/>
      <c r="F193"/>
      <c r="G193" s="22">
        <f>VLOOKUP(B193,'3.1 Metadata'!$B$4:$P$197,9,FALSE)</f>
        <v>55899144</v>
      </c>
      <c r="H193" s="22">
        <f>VLOOKUP(A193,[12]Sheet2!$A$1:$B$147,2,FALSE)</f>
        <v>8.2000000000000003E-2</v>
      </c>
      <c r="I193" s="497">
        <f t="shared" ref="I193" si="41">C193*1.05</f>
        <v>9.7490618098198908E-2</v>
      </c>
    </row>
    <row r="194" spans="1:9" hidden="1" x14ac:dyDescent="0.25">
      <c r="A194" t="s">
        <v>576</v>
      </c>
      <c r="B194" t="str">
        <f>VLOOKUP(A194,'3.1 Metadata'!$A$4:$B$197,2,FALSE)</f>
        <v>YEM</v>
      </c>
      <c r="C194" s="127">
        <v>8.7327303558301636E-2</v>
      </c>
      <c r="D194" s="129" t="str">
        <f>IFERROR(VLOOKUP(A194,'[11]Sheet 1'!$A$12:$M$55,5, FALSE),"")</f>
        <v/>
      </c>
      <c r="E194"/>
      <c r="F194"/>
      <c r="G194" s="22">
        <f>VLOOKUP(B194,'3.1 Metadata'!$B$4:$P$197,9,FALSE)</f>
        <v>6580945</v>
      </c>
      <c r="H194" s="22" t="e">
        <f>VLOOKUP(A194,[12]Sheet2!$A$1:$B$147,2,FALSE)</f>
        <v>#N/A</v>
      </c>
    </row>
    <row r="195" spans="1:9" hidden="1" x14ac:dyDescent="0.25">
      <c r="A195" t="s">
        <v>577</v>
      </c>
      <c r="B195" t="str">
        <f>VLOOKUP(A195,'3.1 Metadata'!$A$4:$B$197,2,FALSE)</f>
        <v>ZMB</v>
      </c>
      <c r="C195" s="127">
        <v>7.5881903049148838E-2</v>
      </c>
      <c r="D195" s="129" t="str">
        <f>IFERROR(VLOOKUP(A195,'[11]Sheet 1'!$A$12:$M$55,5, FALSE),"")</f>
        <v/>
      </c>
      <c r="E195"/>
      <c r="F195"/>
      <c r="G195" s="22">
        <f>VLOOKUP(B195,'3.1 Metadata'!$B$4:$P$197,9,FALSE)</f>
        <v>7348559</v>
      </c>
      <c r="H195" s="22">
        <f>VLOOKUP(A195,[12]Sheet2!$A$1:$B$147,2,FALSE)</f>
        <v>3.3000000000000002E-2</v>
      </c>
    </row>
    <row r="196" spans="1:9" hidden="1" x14ac:dyDescent="0.25">
      <c r="A196" s="96" t="s">
        <v>578</v>
      </c>
      <c r="B196" t="str">
        <f>VLOOKUP(A196,'3.1 Metadata'!$A$4:$B$197,2,FALSE)</f>
        <v>ZWE</v>
      </c>
      <c r="C196" s="130">
        <v>7.0854400989670746E-2</v>
      </c>
      <c r="D196" s="131" t="str">
        <f>IFERROR(VLOOKUP(A196,'[11]Sheet 1'!$A$12:$M$55,5, FALSE),"")</f>
        <v/>
      </c>
      <c r="E196" s="96"/>
      <c r="F196" s="96"/>
      <c r="G196" s="22">
        <f>VLOOKUP(B196,'3.1 Metadata'!$B$4:$P$197,9,FALSE)</f>
        <v>7156069</v>
      </c>
      <c r="H196" s="22">
        <f>VLOOKUP(A196,[12]Sheet2!$A$1:$B$147,2,FALSE)</f>
        <v>2.5999999999999999E-2</v>
      </c>
    </row>
  </sheetData>
  <autoFilter ref="A1:H196" xr:uid="{00000000-0001-0000-0C00-000000000000}">
    <filterColumn colId="6">
      <filters>
        <filter val="1"/>
        <filter val="W"/>
      </filters>
    </filterColumn>
  </autoFilter>
  <phoneticPr fontId="57" type="noConversion"/>
  <hyperlinks>
    <hyperlink ref="N3" r:id="rId1" xr:uid="{95D71D59-6012-42D4-A9CA-F522292DED5A}"/>
  </hyperlinks>
  <pageMargins left="0.7" right="0.7" top="0.75" bottom="0.75" header="0.3" footer="0.3"/>
  <pageSetup paperSize="9" orientation="portrait" verticalDpi="300"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92D050"/>
  </sheetPr>
  <dimension ref="A1:K195"/>
  <sheetViews>
    <sheetView zoomScaleNormal="100" workbookViewId="0">
      <pane ySplit="1" topLeftCell="A2" activePane="bottomLeft" state="frozen"/>
      <selection pane="bottomLeft" activeCell="G23" sqref="G23"/>
    </sheetView>
  </sheetViews>
  <sheetFormatPr defaultRowHeight="15" x14ac:dyDescent="0.25"/>
  <cols>
    <col min="1" max="1" width="38.85546875" style="29" customWidth="1"/>
    <col min="2" max="2" width="9.7109375" style="29" customWidth="1"/>
    <col min="3" max="3" width="18.140625" style="84" customWidth="1"/>
    <col min="4" max="4" width="15.42578125" style="29" customWidth="1"/>
    <col min="5" max="7" width="9.140625" style="29"/>
    <col min="8" max="8" width="16" style="29" bestFit="1" customWidth="1"/>
    <col min="9" max="9" width="13.85546875" style="29" customWidth="1"/>
    <col min="10" max="10" width="16.140625" style="29" customWidth="1"/>
    <col min="11" max="16384" width="9.140625" style="29"/>
  </cols>
  <sheetData>
    <row r="1" spans="1:11" s="28" customFormat="1" ht="45" x14ac:dyDescent="0.25">
      <c r="A1" s="492" t="s">
        <v>188</v>
      </c>
      <c r="B1" s="490" t="s">
        <v>1060</v>
      </c>
      <c r="C1" s="491" t="s">
        <v>1561</v>
      </c>
      <c r="D1" s="491" t="s">
        <v>1562</v>
      </c>
    </row>
    <row r="2" spans="1:11" x14ac:dyDescent="0.25">
      <c r="A2" t="s">
        <v>384</v>
      </c>
      <c r="B2" t="str">
        <f>VLOOKUP(A2,'3.1 Metadata'!$A$4:$B$197,2,FALSE)</f>
        <v>AFG</v>
      </c>
      <c r="C2" s="43">
        <v>1.480309520722485</v>
      </c>
      <c r="D2" s="498">
        <f>C2*(1+$K$9)</f>
        <v>2.3592432986514607</v>
      </c>
    </row>
    <row r="3" spans="1:11" x14ac:dyDescent="0.25">
      <c r="A3" t="s">
        <v>386</v>
      </c>
      <c r="B3" t="str">
        <f>VLOOKUP(A3,'3.1 Metadata'!$A$4:$B$197,2,FALSE)</f>
        <v>ALB</v>
      </c>
      <c r="C3" s="43">
        <v>0.34952250386590633</v>
      </c>
      <c r="D3" s="43">
        <f t="shared" ref="D3:D66" si="0">C3*(1+$K$9)</f>
        <v>0.55705149053628822</v>
      </c>
    </row>
    <row r="4" spans="1:11" x14ac:dyDescent="0.25">
      <c r="A4" t="s">
        <v>387</v>
      </c>
      <c r="B4" t="str">
        <f>VLOOKUP(A4,'3.1 Metadata'!$A$4:$B$197,2,FALSE)</f>
        <v>DZA</v>
      </c>
      <c r="C4" s="43">
        <v>0.20627933333333301</v>
      </c>
      <c r="D4" s="43">
        <f t="shared" si="0"/>
        <v>0.32875768749999951</v>
      </c>
      <c r="G4" s="85" t="s">
        <v>179</v>
      </c>
    </row>
    <row r="5" spans="1:11" x14ac:dyDescent="0.25">
      <c r="A5" t="s">
        <v>389</v>
      </c>
      <c r="B5" t="str">
        <f>VLOOKUP(A5,'3.1 Metadata'!$A$4:$B$197,2,FALSE)</f>
        <v>AND</v>
      </c>
      <c r="C5" s="43">
        <v>3.6031998195980468</v>
      </c>
      <c r="D5" s="43">
        <f t="shared" si="0"/>
        <v>5.7425997124843873</v>
      </c>
    </row>
    <row r="6" spans="1:11" x14ac:dyDescent="0.25">
      <c r="A6" t="s">
        <v>189</v>
      </c>
      <c r="B6" t="str">
        <f>VLOOKUP(A6,'3.1 Metadata'!$A$4:$B$197,2,FALSE)</f>
        <v>AGO</v>
      </c>
      <c r="C6" s="43">
        <v>0.1487797657742477</v>
      </c>
      <c r="D6" s="43">
        <f t="shared" si="0"/>
        <v>0.23711775170270727</v>
      </c>
    </row>
    <row r="7" spans="1:11" ht="15.75" customHeight="1" x14ac:dyDescent="0.25">
      <c r="A7" t="s">
        <v>390</v>
      </c>
      <c r="B7" t="str">
        <f>VLOOKUP(A7,'3.1 Metadata'!$A$4:$B$197,2,FALSE)</f>
        <v>ATG</v>
      </c>
      <c r="C7" s="43">
        <v>3.3186025413311731</v>
      </c>
      <c r="D7" s="43">
        <f t="shared" si="0"/>
        <v>5.2890228002465571</v>
      </c>
      <c r="H7" s="2" t="s">
        <v>1563</v>
      </c>
      <c r="I7" s="2" t="s">
        <v>1564</v>
      </c>
      <c r="J7" s="2" t="s">
        <v>1564</v>
      </c>
    </row>
    <row r="8" spans="1:11" x14ac:dyDescent="0.25">
      <c r="A8" t="s">
        <v>391</v>
      </c>
      <c r="B8" t="str">
        <f>VLOOKUP(A8,'3.1 Metadata'!$A$4:$B$197,2,FALSE)</f>
        <v>ARG</v>
      </c>
      <c r="C8" s="43">
        <v>0.13525566039999998</v>
      </c>
      <c r="D8" s="43">
        <f t="shared" si="0"/>
        <v>0.21556370876249997</v>
      </c>
      <c r="H8" s="62">
        <v>2010</v>
      </c>
      <c r="I8" s="62">
        <v>2018</v>
      </c>
      <c r="J8" s="62">
        <v>2020</v>
      </c>
    </row>
    <row r="9" spans="1:11" x14ac:dyDescent="0.25">
      <c r="A9" t="s">
        <v>392</v>
      </c>
      <c r="B9" t="str">
        <f>VLOOKUP(A9,'3.1 Metadata'!$A$4:$B$197,2,FALSE)</f>
        <v>ARM</v>
      </c>
      <c r="C9" s="43">
        <v>0.48869891999999998</v>
      </c>
      <c r="D9" s="43">
        <f t="shared" si="0"/>
        <v>0.77886390374999992</v>
      </c>
      <c r="H9" s="86">
        <v>1.28</v>
      </c>
      <c r="I9" s="22">
        <v>2.04</v>
      </c>
      <c r="J9" s="22">
        <v>2.1800000000000002</v>
      </c>
      <c r="K9" s="87">
        <f>I9/H9-1</f>
        <v>0.59375</v>
      </c>
    </row>
    <row r="10" spans="1:11" x14ac:dyDescent="0.25">
      <c r="A10" t="s">
        <v>393</v>
      </c>
      <c r="B10" t="str">
        <f>VLOOKUP(A10,'3.1 Metadata'!$A$4:$B$197,2,FALSE)</f>
        <v>AUS</v>
      </c>
      <c r="C10" s="43">
        <v>5.3871642245000002</v>
      </c>
      <c r="D10" s="43">
        <f t="shared" si="0"/>
        <v>8.5857929827968746</v>
      </c>
      <c r="I10" s="85" t="s">
        <v>1565</v>
      </c>
    </row>
    <row r="11" spans="1:11" x14ac:dyDescent="0.25">
      <c r="A11" t="s">
        <v>394</v>
      </c>
      <c r="B11" t="str">
        <f>VLOOKUP(A11,'3.1 Metadata'!$A$4:$B$197,2,FALSE)</f>
        <v>AUT</v>
      </c>
      <c r="C11" s="43">
        <v>4.9491616166666699</v>
      </c>
      <c r="D11" s="43">
        <f t="shared" si="0"/>
        <v>7.8877263265625048</v>
      </c>
    </row>
    <row r="12" spans="1:11" x14ac:dyDescent="0.25">
      <c r="A12" t="s">
        <v>395</v>
      </c>
      <c r="B12" t="str">
        <f>VLOOKUP(A12,'3.1 Metadata'!$A$4:$B$197,2,FALSE)</f>
        <v>AZE</v>
      </c>
      <c r="C12" s="43">
        <v>0.27946599999999999</v>
      </c>
      <c r="D12" s="43">
        <f t="shared" si="0"/>
        <v>0.44539893749999998</v>
      </c>
      <c r="H12" s="88"/>
      <c r="I12" s="89">
        <v>2018</v>
      </c>
    </row>
    <row r="13" spans="1:11" x14ac:dyDescent="0.25">
      <c r="A13" t="s">
        <v>396</v>
      </c>
      <c r="B13" t="str">
        <f>VLOOKUP(A13,'3.1 Metadata'!$A$4:$B$197,2,FALSE)</f>
        <v>BHS</v>
      </c>
      <c r="C13" s="43">
        <v>8.5636182228480013</v>
      </c>
      <c r="D13" s="43">
        <f t="shared" si="0"/>
        <v>13.648266542664002</v>
      </c>
      <c r="H13" s="29" t="s">
        <v>1566</v>
      </c>
      <c r="I13" s="29">
        <v>1.65</v>
      </c>
    </row>
    <row r="14" spans="1:11" x14ac:dyDescent="0.25">
      <c r="A14" t="s">
        <v>397</v>
      </c>
      <c r="B14" t="str">
        <f>VLOOKUP(A14,'3.1 Metadata'!$A$4:$B$197,2,FALSE)</f>
        <v>BHR</v>
      </c>
      <c r="C14" s="43">
        <v>6.6100000000000006E-2</v>
      </c>
      <c r="D14" s="43">
        <f t="shared" si="0"/>
        <v>0.10534687500000001</v>
      </c>
      <c r="H14" s="29" t="s">
        <v>1567</v>
      </c>
      <c r="I14" s="29">
        <v>3.9</v>
      </c>
    </row>
    <row r="15" spans="1:11" x14ac:dyDescent="0.25">
      <c r="A15" t="s">
        <v>398</v>
      </c>
      <c r="B15" t="str">
        <f>VLOOKUP(A15,'3.1 Metadata'!$A$4:$B$197,2,FALSE)</f>
        <v>BGD</v>
      </c>
      <c r="C15" s="43">
        <v>0.12800363333333298</v>
      </c>
      <c r="D15" s="43">
        <f t="shared" si="0"/>
        <v>0.20400579062499943</v>
      </c>
      <c r="H15" s="29" t="s">
        <v>1568</v>
      </c>
      <c r="I15" s="29">
        <v>0.85</v>
      </c>
    </row>
    <row r="16" spans="1:11" x14ac:dyDescent="0.25">
      <c r="A16" t="s">
        <v>399</v>
      </c>
      <c r="B16" t="str">
        <f>VLOOKUP(A16,'3.1 Metadata'!$A$4:$B$197,2,FALSE)</f>
        <v>BRB</v>
      </c>
      <c r="C16" s="43">
        <v>1.523209703079476</v>
      </c>
      <c r="D16" s="43">
        <f t="shared" si="0"/>
        <v>2.4276154642829151</v>
      </c>
      <c r="H16" s="29" t="s">
        <v>1569</v>
      </c>
      <c r="I16" s="29">
        <v>4.25</v>
      </c>
    </row>
    <row r="17" spans="1:9" x14ac:dyDescent="0.25">
      <c r="A17" t="s">
        <v>400</v>
      </c>
      <c r="B17" t="str">
        <f>VLOOKUP(A17,'3.1 Metadata'!$A$4:$B$197,2,FALSE)</f>
        <v>BLR</v>
      </c>
      <c r="C17" s="43">
        <v>0.12554000000000004</v>
      </c>
      <c r="D17" s="43">
        <f t="shared" si="0"/>
        <v>0.20007937500000006</v>
      </c>
      <c r="H17" s="29" t="s">
        <v>1570</v>
      </c>
      <c r="I17" s="29">
        <v>1.4</v>
      </c>
    </row>
    <row r="18" spans="1:9" x14ac:dyDescent="0.25">
      <c r="A18" t="s">
        <v>401</v>
      </c>
      <c r="B18" t="str">
        <f>VLOOKUP(A18,'3.1 Metadata'!$A$4:$B$197,2,FALSE)</f>
        <v>BEL</v>
      </c>
      <c r="C18" s="43">
        <v>5.08508357624667</v>
      </c>
      <c r="D18" s="43">
        <f t="shared" si="0"/>
        <v>8.1043519496431298</v>
      </c>
      <c r="H18" s="29" t="s">
        <v>1571</v>
      </c>
      <c r="I18" s="29">
        <v>1</v>
      </c>
    </row>
    <row r="19" spans="1:9" x14ac:dyDescent="0.25">
      <c r="A19" t="s">
        <v>402</v>
      </c>
      <c r="B19" t="str">
        <f>VLOOKUP(A19,'3.1 Metadata'!$A$4:$B$197,2,FALSE)</f>
        <v>BLZ</v>
      </c>
      <c r="C19" s="43">
        <v>1.3900371422915478</v>
      </c>
      <c r="D19" s="43">
        <f t="shared" si="0"/>
        <v>2.2153716955271543</v>
      </c>
      <c r="H19" s="29" t="s">
        <v>1572</v>
      </c>
      <c r="I19" s="29">
        <v>1.25</v>
      </c>
    </row>
    <row r="20" spans="1:9" x14ac:dyDescent="0.25">
      <c r="A20" t="s">
        <v>403</v>
      </c>
      <c r="B20" t="str">
        <f>VLOOKUP(A20,'3.1 Metadata'!$A$4:$B$197,2,FALSE)</f>
        <v>BEN</v>
      </c>
      <c r="C20" s="43">
        <v>0.42350540815547721</v>
      </c>
      <c r="D20" s="43">
        <f t="shared" si="0"/>
        <v>0.67496174424779176</v>
      </c>
      <c r="H20" s="88" t="s">
        <v>1573</v>
      </c>
      <c r="I20" s="88">
        <v>0.35</v>
      </c>
    </row>
    <row r="21" spans="1:9" x14ac:dyDescent="0.25">
      <c r="A21" t="s">
        <v>404</v>
      </c>
      <c r="B21" t="str">
        <f>VLOOKUP(A21,'3.1 Metadata'!$A$4:$B$197,2,FALSE)</f>
        <v>BTN</v>
      </c>
      <c r="C21" s="43">
        <v>0.10079754616698113</v>
      </c>
      <c r="D21" s="43">
        <f t="shared" si="0"/>
        <v>0.16064608920362616</v>
      </c>
    </row>
    <row r="22" spans="1:9" x14ac:dyDescent="0.25">
      <c r="A22" t="s">
        <v>405</v>
      </c>
      <c r="B22" t="str">
        <f>VLOOKUP(A22,'3.1 Metadata'!$A$4:$B$197,2,FALSE)</f>
        <v>BOL</v>
      </c>
      <c r="C22" s="43">
        <v>0.98579655299160274</v>
      </c>
      <c r="D22" s="43">
        <f t="shared" si="0"/>
        <v>1.5711132563303669</v>
      </c>
    </row>
    <row r="23" spans="1:9" x14ac:dyDescent="0.25">
      <c r="A23" t="s">
        <v>406</v>
      </c>
      <c r="B23" t="str">
        <f>VLOOKUP(A23,'3.1 Metadata'!$A$4:$B$197,2,FALSE)</f>
        <v>BIH</v>
      </c>
      <c r="C23" s="43">
        <v>0.12733346044333771</v>
      </c>
      <c r="D23" s="43">
        <f t="shared" si="0"/>
        <v>0.20293770258156948</v>
      </c>
    </row>
    <row r="24" spans="1:9" x14ac:dyDescent="0.25">
      <c r="A24" t="s">
        <v>407</v>
      </c>
      <c r="B24" t="str">
        <f>VLOOKUP(A24,'3.1 Metadata'!$A$4:$B$197,2,FALSE)</f>
        <v>BWA</v>
      </c>
      <c r="C24" s="43">
        <v>0.70028999999999997</v>
      </c>
      <c r="D24" s="43">
        <f t="shared" si="0"/>
        <v>1.1160871875</v>
      </c>
    </row>
    <row r="25" spans="1:9" x14ac:dyDescent="0.25">
      <c r="A25" t="s">
        <v>408</v>
      </c>
      <c r="B25" t="str">
        <f>VLOOKUP(A25,'3.1 Metadata'!$A$4:$B$197,2,FALSE)</f>
        <v>BRA</v>
      </c>
      <c r="C25" s="43">
        <v>2.3969663362500002</v>
      </c>
      <c r="D25" s="43">
        <f t="shared" si="0"/>
        <v>3.8201650983984377</v>
      </c>
    </row>
    <row r="26" spans="1:9" x14ac:dyDescent="0.25">
      <c r="A26" t="s">
        <v>409</v>
      </c>
      <c r="B26" t="str">
        <f>VLOOKUP(A26,'3.1 Metadata'!$A$4:$B$197,2,FALSE)</f>
        <v>BRN</v>
      </c>
      <c r="C26" s="43">
        <v>2.5322793487268465</v>
      </c>
      <c r="D26" s="43">
        <f t="shared" si="0"/>
        <v>4.0358202120334115</v>
      </c>
    </row>
    <row r="27" spans="1:9" x14ac:dyDescent="0.25">
      <c r="A27" t="s">
        <v>410</v>
      </c>
      <c r="B27" t="str">
        <f>VLOOKUP(A27,'3.1 Metadata'!$A$4:$B$197,2,FALSE)</f>
        <v>BGR</v>
      </c>
      <c r="C27" s="43">
        <v>1.1394048000000001</v>
      </c>
      <c r="D27" s="43">
        <f t="shared" si="0"/>
        <v>1.8159264000000002</v>
      </c>
    </row>
    <row r="28" spans="1:9" x14ac:dyDescent="0.25">
      <c r="A28" t="s">
        <v>411</v>
      </c>
      <c r="B28" t="str">
        <f>VLOOKUP(A28,'3.1 Metadata'!$A$4:$B$197,2,FALSE)</f>
        <v>BFA</v>
      </c>
      <c r="C28" s="43">
        <v>0.86372000000000004</v>
      </c>
      <c r="D28" s="43">
        <f t="shared" si="0"/>
        <v>1.37655375</v>
      </c>
    </row>
    <row r="29" spans="1:9" x14ac:dyDescent="0.25">
      <c r="A29" t="s">
        <v>412</v>
      </c>
      <c r="B29" t="str">
        <f>VLOOKUP(A29,'3.1 Metadata'!$A$4:$B$197,2,FALSE)</f>
        <v>BDI</v>
      </c>
      <c r="C29" s="43">
        <v>7.1839184386728927E-2</v>
      </c>
      <c r="D29" s="43">
        <f t="shared" si="0"/>
        <v>0.11449370011634923</v>
      </c>
    </row>
    <row r="30" spans="1:9" x14ac:dyDescent="0.25">
      <c r="A30" t="s">
        <v>413</v>
      </c>
      <c r="B30" t="str">
        <f>VLOOKUP(A30,'3.1 Metadata'!$A$4:$B$197,2,FALSE)</f>
        <v>CPV</v>
      </c>
      <c r="C30" s="43">
        <v>0.14234666666666701</v>
      </c>
      <c r="D30" s="43">
        <f t="shared" si="0"/>
        <v>0.22686500000000054</v>
      </c>
    </row>
    <row r="31" spans="1:9" x14ac:dyDescent="0.25">
      <c r="A31" t="s">
        <v>414</v>
      </c>
      <c r="B31" t="str">
        <f>VLOOKUP(A31,'3.1 Metadata'!$A$4:$B$197,2,FALSE)</f>
        <v>KHM</v>
      </c>
      <c r="C31" s="43">
        <v>0.12533439615282829</v>
      </c>
      <c r="D31" s="43">
        <f t="shared" si="0"/>
        <v>0.19975169386857008</v>
      </c>
    </row>
    <row r="32" spans="1:9" x14ac:dyDescent="0.25">
      <c r="A32" t="s">
        <v>415</v>
      </c>
      <c r="B32" t="str">
        <f>VLOOKUP(A32,'3.1 Metadata'!$A$4:$B$197,2,FALSE)</f>
        <v>CMR</v>
      </c>
      <c r="C32" s="43">
        <v>2.9292586722028098</v>
      </c>
      <c r="D32" s="43">
        <f t="shared" si="0"/>
        <v>4.6685060088232282</v>
      </c>
    </row>
    <row r="33" spans="1:4" x14ac:dyDescent="0.25">
      <c r="A33" t="s">
        <v>416</v>
      </c>
      <c r="B33" t="str">
        <f>VLOOKUP(A33,'3.1 Metadata'!$A$4:$B$197,2,FALSE)</f>
        <v>CAN</v>
      </c>
      <c r="C33" s="43">
        <v>9.2521912292271913E-2</v>
      </c>
      <c r="D33" s="43">
        <f t="shared" si="0"/>
        <v>0.14745679771580836</v>
      </c>
    </row>
    <row r="34" spans="1:4" x14ac:dyDescent="0.25">
      <c r="A34" t="s">
        <v>417</v>
      </c>
      <c r="B34" t="str">
        <f>VLOOKUP(A34,'3.1 Metadata'!$A$4:$B$197,2,FALSE)</f>
        <v>CAF</v>
      </c>
      <c r="C34" s="43">
        <v>0.28474719120796788</v>
      </c>
      <c r="D34" s="43">
        <f t="shared" si="0"/>
        <v>0.45381583598769881</v>
      </c>
    </row>
    <row r="35" spans="1:4" x14ac:dyDescent="0.25">
      <c r="A35" t="s">
        <v>418</v>
      </c>
      <c r="B35" t="str">
        <f>VLOOKUP(A35,'3.1 Metadata'!$A$4:$B$197,2,FALSE)</f>
        <v>TCD</v>
      </c>
      <c r="C35" s="43">
        <v>0.3313481946061978</v>
      </c>
      <c r="D35" s="43">
        <f t="shared" si="0"/>
        <v>0.52808618515362771</v>
      </c>
    </row>
    <row r="36" spans="1:4" x14ac:dyDescent="0.25">
      <c r="A36" t="s">
        <v>419</v>
      </c>
      <c r="B36" t="str">
        <f>VLOOKUP(A36,'3.1 Metadata'!$A$4:$B$197,2,FALSE)</f>
        <v>CHL</v>
      </c>
      <c r="C36" s="43">
        <v>1.38360894</v>
      </c>
      <c r="D36" s="43">
        <f t="shared" si="0"/>
        <v>2.2051267481250001</v>
      </c>
    </row>
    <row r="37" spans="1:4" x14ac:dyDescent="0.25">
      <c r="A37" t="s">
        <v>420</v>
      </c>
      <c r="B37" t="str">
        <f>VLOOKUP(A37,'3.1 Metadata'!$A$4:$B$197,2,FALSE)</f>
        <v>CHN</v>
      </c>
      <c r="C37" s="43">
        <v>0.44967339408000001</v>
      </c>
      <c r="D37" s="43">
        <f t="shared" si="0"/>
        <v>0.71666697181500005</v>
      </c>
    </row>
    <row r="38" spans="1:4" x14ac:dyDescent="0.25">
      <c r="A38" t="s">
        <v>421</v>
      </c>
      <c r="B38" t="str">
        <f>VLOOKUP(A38,'3.1 Metadata'!$A$4:$B$197,2,FALSE)</f>
        <v>COL</v>
      </c>
      <c r="C38" s="43">
        <v>2.2314851999999998</v>
      </c>
      <c r="D38" s="43">
        <f t="shared" si="0"/>
        <v>3.5564295374999997</v>
      </c>
    </row>
    <row r="39" spans="1:4" x14ac:dyDescent="0.25">
      <c r="A39" t="s">
        <v>422</v>
      </c>
      <c r="B39" t="str">
        <f>VLOOKUP(A39,'3.1 Metadata'!$A$4:$B$197,2,FALSE)</f>
        <v>COM</v>
      </c>
      <c r="C39" s="43">
        <v>1.1963213324883732</v>
      </c>
      <c r="D39" s="43">
        <f t="shared" si="0"/>
        <v>1.9066371236533448</v>
      </c>
    </row>
    <row r="40" spans="1:4" x14ac:dyDescent="0.25">
      <c r="A40" t="s">
        <v>423</v>
      </c>
      <c r="B40" t="str">
        <f>VLOOKUP(A40,'3.1 Metadata'!$A$4:$B$197,2,FALSE)</f>
        <v>COG</v>
      </c>
      <c r="C40" s="43">
        <v>9.081603078333142E-2</v>
      </c>
      <c r="D40" s="43">
        <f t="shared" si="0"/>
        <v>0.14473804906093446</v>
      </c>
    </row>
    <row r="41" spans="1:4" x14ac:dyDescent="0.25">
      <c r="A41" t="s">
        <v>424</v>
      </c>
      <c r="B41" t="str">
        <f>VLOOKUP(A41,'3.1 Metadata'!$A$4:$B$197,2,FALSE)</f>
        <v>COK</v>
      </c>
      <c r="C41" s="43">
        <v>7.4462993885782161E-2</v>
      </c>
      <c r="D41" s="43">
        <f t="shared" si="0"/>
        <v>0.11867539650546532</v>
      </c>
    </row>
    <row r="42" spans="1:4" x14ac:dyDescent="0.25">
      <c r="A42" t="s">
        <v>425</v>
      </c>
      <c r="B42" t="str">
        <f>VLOOKUP(A42,'3.1 Metadata'!$A$4:$B$197,2,FALSE)</f>
        <v>CRI</v>
      </c>
      <c r="C42" s="43">
        <v>1.3077277643343828</v>
      </c>
      <c r="D42" s="43">
        <f t="shared" si="0"/>
        <v>2.0841911244079223</v>
      </c>
    </row>
    <row r="43" spans="1:4" x14ac:dyDescent="0.25">
      <c r="A43" t="s">
        <v>426</v>
      </c>
      <c r="B43" t="str">
        <f>VLOOKUP(A43,'3.1 Metadata'!$A$4:$B$197,2,FALSE)</f>
        <v>CIV</v>
      </c>
      <c r="C43" s="43">
        <v>0.2330812438787819</v>
      </c>
      <c r="D43" s="43">
        <f t="shared" si="0"/>
        <v>0.37147323243180863</v>
      </c>
    </row>
    <row r="44" spans="1:4" x14ac:dyDescent="0.25">
      <c r="A44" t="s">
        <v>427</v>
      </c>
      <c r="B44" t="str">
        <f>VLOOKUP(A44,'3.1 Metadata'!$A$4:$B$197,2,FALSE)</f>
        <v>HRV</v>
      </c>
      <c r="C44" s="43">
        <v>7.2099578888996568E-2</v>
      </c>
      <c r="D44" s="43">
        <f t="shared" si="0"/>
        <v>0.11490870385433828</v>
      </c>
    </row>
    <row r="45" spans="1:4" x14ac:dyDescent="0.25">
      <c r="A45" t="s">
        <v>428</v>
      </c>
      <c r="B45" t="str">
        <f>VLOOKUP(A45,'3.1 Metadata'!$A$4:$B$197,2,FALSE)</f>
        <v>CUB</v>
      </c>
      <c r="C45" s="43">
        <v>2.1952888248</v>
      </c>
      <c r="D45" s="43">
        <f t="shared" si="0"/>
        <v>3.498741564525</v>
      </c>
    </row>
    <row r="46" spans="1:4" x14ac:dyDescent="0.25">
      <c r="A46" t="s">
        <v>429</v>
      </c>
      <c r="B46" t="str">
        <f>VLOOKUP(A46,'3.1 Metadata'!$A$4:$B$197,2,FALSE)</f>
        <v>CYP</v>
      </c>
      <c r="C46" s="43">
        <v>4.3200000000000002E-2</v>
      </c>
      <c r="D46" s="43">
        <f t="shared" si="0"/>
        <v>6.8850000000000008E-2</v>
      </c>
    </row>
    <row r="47" spans="1:4" x14ac:dyDescent="0.25">
      <c r="A47" t="s">
        <v>430</v>
      </c>
      <c r="B47" t="str">
        <f>VLOOKUP(A47,'3.1 Metadata'!$A$4:$B$197,2,FALSE)</f>
        <v>CZE</v>
      </c>
      <c r="C47" s="43">
        <v>1.1154315818036851</v>
      </c>
      <c r="D47" s="43">
        <f t="shared" si="0"/>
        <v>1.777719083499623</v>
      </c>
    </row>
    <row r="48" spans="1:4" x14ac:dyDescent="0.25">
      <c r="A48" t="s">
        <v>431</v>
      </c>
      <c r="B48" t="str">
        <f>VLOOKUP(A48,'3.1 Metadata'!$A$4:$B$197,2,FALSE)</f>
        <v>PRK</v>
      </c>
      <c r="C48" s="43">
        <v>3.4397146666666698</v>
      </c>
      <c r="D48" s="43">
        <f t="shared" si="0"/>
        <v>5.482045250000005</v>
      </c>
    </row>
    <row r="49" spans="1:4" x14ac:dyDescent="0.25">
      <c r="A49" t="s">
        <v>432</v>
      </c>
      <c r="B49" t="str">
        <f>VLOOKUP(A49,'3.1 Metadata'!$A$4:$B$197,2,FALSE)</f>
        <v>COD</v>
      </c>
      <c r="C49" s="43">
        <v>8.8047582777777826</v>
      </c>
      <c r="D49" s="43">
        <f t="shared" si="0"/>
        <v>14.032583505208342</v>
      </c>
    </row>
    <row r="50" spans="1:4" x14ac:dyDescent="0.25">
      <c r="A50" t="s">
        <v>433</v>
      </c>
      <c r="B50" t="str">
        <f>VLOOKUP(A50,'3.1 Metadata'!$A$4:$B$197,2,FALSE)</f>
        <v>DNK</v>
      </c>
      <c r="C50" s="43">
        <v>0.30193891230033731</v>
      </c>
      <c r="D50" s="43">
        <f t="shared" si="0"/>
        <v>0.48121514147866262</v>
      </c>
    </row>
    <row r="51" spans="1:4" x14ac:dyDescent="0.25">
      <c r="A51" t="s">
        <v>434</v>
      </c>
      <c r="B51" t="str">
        <f>VLOOKUP(A51,'3.1 Metadata'!$A$4:$B$197,2,FALSE)</f>
        <v>DJI</v>
      </c>
      <c r="C51" s="43">
        <v>0.63857321508929366</v>
      </c>
      <c r="D51" s="43">
        <f t="shared" si="0"/>
        <v>1.0177260615485617</v>
      </c>
    </row>
    <row r="52" spans="1:4" x14ac:dyDescent="0.25">
      <c r="A52" t="s">
        <v>435</v>
      </c>
      <c r="B52" t="str">
        <f>VLOOKUP(A52,'3.1 Metadata'!$A$4:$B$197,2,FALSE)</f>
        <v>DMA</v>
      </c>
      <c r="C52" s="43">
        <v>0.23711725624714111</v>
      </c>
      <c r="D52" s="43">
        <f t="shared" si="0"/>
        <v>0.37790562714388115</v>
      </c>
    </row>
    <row r="53" spans="1:4" x14ac:dyDescent="0.25">
      <c r="A53" t="s">
        <v>436</v>
      </c>
      <c r="B53" t="str">
        <f>VLOOKUP(A53,'3.1 Metadata'!$A$4:$B$197,2,FALSE)</f>
        <v>DOM</v>
      </c>
      <c r="C53" s="43">
        <v>1.0209999999999999</v>
      </c>
      <c r="D53" s="43">
        <f t="shared" si="0"/>
        <v>1.6272187499999999</v>
      </c>
    </row>
    <row r="54" spans="1:4" x14ac:dyDescent="0.25">
      <c r="A54" t="s">
        <v>437</v>
      </c>
      <c r="B54" t="str">
        <f>VLOOKUP(A54,'3.1 Metadata'!$A$4:$B$197,2,FALSE)</f>
        <v>ECU</v>
      </c>
      <c r="C54" s="43">
        <v>6.0944400000000003E-2</v>
      </c>
      <c r="D54" s="43">
        <f t="shared" si="0"/>
        <v>9.7130137500000005E-2</v>
      </c>
    </row>
    <row r="55" spans="1:4" x14ac:dyDescent="0.25">
      <c r="A55" t="s">
        <v>438</v>
      </c>
      <c r="B55" t="str">
        <f>VLOOKUP(A55,'3.1 Metadata'!$A$4:$B$197,2,FALSE)</f>
        <v>EGY</v>
      </c>
      <c r="C55" s="43">
        <v>0.67486736454462881</v>
      </c>
      <c r="D55" s="43">
        <f t="shared" si="0"/>
        <v>1.0755698622430021</v>
      </c>
    </row>
    <row r="56" spans="1:4" x14ac:dyDescent="0.25">
      <c r="A56" t="s">
        <v>439</v>
      </c>
      <c r="B56" t="str">
        <f>VLOOKUP(A56,'3.1 Metadata'!$A$4:$B$197,2,FALSE)</f>
        <v>SLV</v>
      </c>
      <c r="C56" s="43">
        <v>1.0642926048074692</v>
      </c>
      <c r="D56" s="43">
        <f t="shared" si="0"/>
        <v>1.696216338911904</v>
      </c>
    </row>
    <row r="57" spans="1:4" x14ac:dyDescent="0.25">
      <c r="A57" t="s">
        <v>440</v>
      </c>
      <c r="B57" t="str">
        <f>VLOOKUP(A57,'3.1 Metadata'!$A$4:$B$197,2,FALSE)</f>
        <v>GNQ</v>
      </c>
      <c r="C57" s="43">
        <v>0.33007334881764028</v>
      </c>
      <c r="D57" s="43">
        <f t="shared" si="0"/>
        <v>0.52605439967811418</v>
      </c>
    </row>
    <row r="58" spans="1:4" x14ac:dyDescent="0.25">
      <c r="A58" t="s">
        <v>441</v>
      </c>
      <c r="B58" t="str">
        <f>VLOOKUP(A58,'3.1 Metadata'!$A$4:$B$197,2,FALSE)</f>
        <v>ERI</v>
      </c>
      <c r="C58" s="43">
        <v>3.0154322089144001</v>
      </c>
      <c r="D58" s="43">
        <f t="shared" si="0"/>
        <v>4.8058450829573252</v>
      </c>
    </row>
    <row r="59" spans="1:4" x14ac:dyDescent="0.25">
      <c r="A59" t="s">
        <v>442</v>
      </c>
      <c r="B59" t="str">
        <f>VLOOKUP(A59,'3.1 Metadata'!$A$4:$B$197,2,FALSE)</f>
        <v>EST</v>
      </c>
      <c r="C59" s="43">
        <v>0.16605066666666704</v>
      </c>
      <c r="D59" s="43">
        <f t="shared" si="0"/>
        <v>0.26464325000000061</v>
      </c>
    </row>
    <row r="60" spans="1:4" x14ac:dyDescent="0.25">
      <c r="A60" t="s">
        <v>443</v>
      </c>
      <c r="B60" t="str">
        <f>VLOOKUP(A60,'3.1 Metadata'!$A$4:$B$197,2,FALSE)</f>
        <v>ETH</v>
      </c>
      <c r="C60" s="43">
        <v>0.81395580330738393</v>
      </c>
      <c r="D60" s="43">
        <f t="shared" si="0"/>
        <v>1.2972420615211431</v>
      </c>
    </row>
    <row r="61" spans="1:4" x14ac:dyDescent="0.25">
      <c r="A61" t="s">
        <v>444</v>
      </c>
      <c r="B61" t="str">
        <f>VLOOKUP(A61,'3.1 Metadata'!$A$4:$B$197,2,FALSE)</f>
        <v>FJI</v>
      </c>
      <c r="C61" s="43">
        <v>4.3175461229999996</v>
      </c>
      <c r="D61" s="43">
        <f t="shared" si="0"/>
        <v>6.8810891335312494</v>
      </c>
    </row>
    <row r="62" spans="1:4" x14ac:dyDescent="0.25">
      <c r="A62" t="s">
        <v>445</v>
      </c>
      <c r="B62" t="str">
        <f>VLOOKUP(A62,'3.1 Metadata'!$A$4:$B$197,2,FALSE)</f>
        <v>FIN</v>
      </c>
      <c r="C62" s="43">
        <v>4.5955794197499999</v>
      </c>
      <c r="D62" s="43">
        <f t="shared" si="0"/>
        <v>7.324204700226562</v>
      </c>
    </row>
    <row r="63" spans="1:4" x14ac:dyDescent="0.25">
      <c r="A63" t="s">
        <v>446</v>
      </c>
      <c r="B63" t="str">
        <f>VLOOKUP(A63,'3.1 Metadata'!$A$4:$B$197,2,FALSE)</f>
        <v>FRA</v>
      </c>
      <c r="C63" s="43">
        <v>1.4958290893257042</v>
      </c>
      <c r="D63" s="43">
        <f t="shared" si="0"/>
        <v>2.383977611112841</v>
      </c>
    </row>
    <row r="64" spans="1:4" x14ac:dyDescent="0.25">
      <c r="A64" t="s">
        <v>447</v>
      </c>
      <c r="B64" t="str">
        <f>VLOOKUP(A64,'3.1 Metadata'!$A$4:$B$197,2,FALSE)</f>
        <v>GAB</v>
      </c>
      <c r="C64" s="43">
        <v>0.3164050077307699</v>
      </c>
      <c r="D64" s="43">
        <f t="shared" si="0"/>
        <v>0.50427048107091454</v>
      </c>
    </row>
    <row r="65" spans="1:4" x14ac:dyDescent="0.25">
      <c r="A65" t="s">
        <v>448</v>
      </c>
      <c r="B65" t="str">
        <f>VLOOKUP(A65,'3.1 Metadata'!$A$4:$B$197,2,FALSE)</f>
        <v>GMB</v>
      </c>
      <c r="C65" s="43">
        <v>0.38489600000000002</v>
      </c>
      <c r="D65" s="43">
        <f t="shared" si="0"/>
        <v>0.61342799999999997</v>
      </c>
    </row>
    <row r="66" spans="1:4" x14ac:dyDescent="0.25">
      <c r="A66" t="s">
        <v>449</v>
      </c>
      <c r="B66" t="str">
        <f>VLOOKUP(A66,'3.1 Metadata'!$A$4:$B$197,2,FALSE)</f>
        <v>GEO</v>
      </c>
      <c r="C66" s="43">
        <v>5.3275949035246697</v>
      </c>
      <c r="D66" s="43">
        <f t="shared" si="0"/>
        <v>8.4908543774924432</v>
      </c>
    </row>
    <row r="67" spans="1:4" x14ac:dyDescent="0.25">
      <c r="A67" t="s">
        <v>450</v>
      </c>
      <c r="B67" t="str">
        <f>VLOOKUP(A67,'3.1 Metadata'!$A$4:$B$197,2,FALSE)</f>
        <v>DEU</v>
      </c>
      <c r="C67" s="43">
        <v>0.70527248493605732</v>
      </c>
      <c r="D67" s="43">
        <f t="shared" ref="D67:D130" si="1">C67*(1+$K$9)</f>
        <v>1.1240280228668413</v>
      </c>
    </row>
    <row r="68" spans="1:4" x14ac:dyDescent="0.25">
      <c r="A68" t="s">
        <v>451</v>
      </c>
      <c r="B68" t="str">
        <f>VLOOKUP(A68,'3.1 Metadata'!$A$4:$B$197,2,FALSE)</f>
        <v>GHA</v>
      </c>
      <c r="C68" s="43">
        <v>1.7598700091436399</v>
      </c>
      <c r="D68" s="43">
        <f t="shared" si="1"/>
        <v>2.8047928270726761</v>
      </c>
    </row>
    <row r="69" spans="1:4" x14ac:dyDescent="0.25">
      <c r="A69" t="s">
        <v>452</v>
      </c>
      <c r="B69" t="str">
        <f>VLOOKUP(A69,'3.1 Metadata'!$A$4:$B$197,2,FALSE)</f>
        <v>GRC</v>
      </c>
      <c r="C69" s="43">
        <v>0.64860753978566654</v>
      </c>
      <c r="D69" s="43">
        <f t="shared" si="1"/>
        <v>1.0337182665334061</v>
      </c>
    </row>
    <row r="70" spans="1:4" x14ac:dyDescent="0.25">
      <c r="A70" t="s">
        <v>453</v>
      </c>
      <c r="B70" t="str">
        <f>VLOOKUP(A70,'3.1 Metadata'!$A$4:$B$197,2,FALSE)</f>
        <v>GRD</v>
      </c>
      <c r="C70" s="43">
        <v>0.36096946233189042</v>
      </c>
      <c r="D70" s="43">
        <f t="shared" si="1"/>
        <v>0.5752950805914504</v>
      </c>
    </row>
    <row r="71" spans="1:4" x14ac:dyDescent="0.25">
      <c r="A71" t="s">
        <v>454</v>
      </c>
      <c r="B71" t="str">
        <f>VLOOKUP(A71,'3.1 Metadata'!$A$4:$B$197,2,FALSE)</f>
        <v>GTM</v>
      </c>
      <c r="C71" s="43">
        <v>0.66110721729953403</v>
      </c>
      <c r="D71" s="43">
        <f t="shared" si="1"/>
        <v>1.0536396275711324</v>
      </c>
    </row>
    <row r="72" spans="1:4" x14ac:dyDescent="0.25">
      <c r="A72" t="s">
        <v>455</v>
      </c>
      <c r="B72" t="str">
        <f>VLOOKUP(A72,'3.1 Metadata'!$A$4:$B$197,2,FALSE)</f>
        <v>GIN</v>
      </c>
      <c r="C72" s="43">
        <v>0.74925629674836547</v>
      </c>
      <c r="D72" s="43">
        <f t="shared" si="1"/>
        <v>1.1941272229427076</v>
      </c>
    </row>
    <row r="73" spans="1:4" x14ac:dyDescent="0.25">
      <c r="A73" t="s">
        <v>456</v>
      </c>
      <c r="B73" t="str">
        <f>VLOOKUP(A73,'3.1 Metadata'!$A$4:$B$197,2,FALSE)</f>
        <v>GNB</v>
      </c>
      <c r="C73" s="43">
        <v>8.7097740194637049E-2</v>
      </c>
      <c r="D73" s="43">
        <f t="shared" si="1"/>
        <v>0.1388120234352028</v>
      </c>
    </row>
    <row r="74" spans="1:4" x14ac:dyDescent="0.25">
      <c r="A74" t="s">
        <v>457</v>
      </c>
      <c r="B74" t="str">
        <f>VLOOKUP(A74,'3.1 Metadata'!$A$4:$B$197,2,FALSE)</f>
        <v>GUY</v>
      </c>
      <c r="C74" s="43">
        <v>0.34295150094633264</v>
      </c>
      <c r="D74" s="43">
        <f t="shared" si="1"/>
        <v>0.5465789546332176</v>
      </c>
    </row>
    <row r="75" spans="1:4" x14ac:dyDescent="0.25">
      <c r="A75" t="s">
        <v>458</v>
      </c>
      <c r="B75" t="str">
        <f>VLOOKUP(A75,'3.1 Metadata'!$A$4:$B$197,2,FALSE)</f>
        <v>HTI</v>
      </c>
      <c r="C75" s="43">
        <v>0.10354874999999999</v>
      </c>
      <c r="D75" s="43">
        <f t="shared" si="1"/>
        <v>0.16503082031249999</v>
      </c>
    </row>
    <row r="76" spans="1:4" x14ac:dyDescent="0.25">
      <c r="A76" t="s">
        <v>459</v>
      </c>
      <c r="B76" t="str">
        <f>VLOOKUP(A76,'3.1 Metadata'!$A$4:$B$197,2,FALSE)</f>
        <v>HND</v>
      </c>
      <c r="C76" s="43">
        <v>3.0659749999999999</v>
      </c>
      <c r="D76" s="43">
        <f t="shared" si="1"/>
        <v>4.8863976562499998</v>
      </c>
    </row>
    <row r="77" spans="1:4" x14ac:dyDescent="0.25">
      <c r="A77" t="s">
        <v>460</v>
      </c>
      <c r="B77" t="str">
        <f>VLOOKUP(A77,'3.1 Metadata'!$A$4:$B$197,2,FALSE)</f>
        <v>HUN</v>
      </c>
      <c r="C77" s="43">
        <v>1.1799486166666699</v>
      </c>
      <c r="D77" s="43">
        <f t="shared" si="1"/>
        <v>1.8805431078125052</v>
      </c>
    </row>
    <row r="78" spans="1:4" x14ac:dyDescent="0.25">
      <c r="A78" t="s">
        <v>461</v>
      </c>
      <c r="B78" t="str">
        <f>VLOOKUP(A78,'3.1 Metadata'!$A$4:$B$197,2,FALSE)</f>
        <v>ISL</v>
      </c>
      <c r="C78" s="43">
        <v>0.149749201333333</v>
      </c>
      <c r="D78" s="43">
        <f t="shared" si="1"/>
        <v>0.23866278962499946</v>
      </c>
    </row>
    <row r="79" spans="1:4" x14ac:dyDescent="0.25">
      <c r="A79" t="s">
        <v>462</v>
      </c>
      <c r="B79" t="str">
        <f>VLOOKUP(A79,'3.1 Metadata'!$A$4:$B$197,2,FALSE)</f>
        <v>IND</v>
      </c>
      <c r="C79" s="43">
        <v>0.25777777777777799</v>
      </c>
      <c r="D79" s="43">
        <f t="shared" si="1"/>
        <v>0.41083333333333366</v>
      </c>
    </row>
    <row r="80" spans="1:4" x14ac:dyDescent="0.25">
      <c r="A80" t="s">
        <v>463</v>
      </c>
      <c r="B80" t="str">
        <f>VLOOKUP(A80,'3.1 Metadata'!$A$4:$B$197,2,FALSE)</f>
        <v>IDN</v>
      </c>
      <c r="C80" s="43">
        <v>2.5413212936773736E-2</v>
      </c>
      <c r="D80" s="43">
        <f t="shared" si="1"/>
        <v>4.0502308117983145E-2</v>
      </c>
    </row>
    <row r="81" spans="1:4" x14ac:dyDescent="0.25">
      <c r="A81" t="s">
        <v>464</v>
      </c>
      <c r="B81" t="str">
        <f>VLOOKUP(A81,'3.1 Metadata'!$A$4:$B$197,2,FALSE)</f>
        <v>IRN</v>
      </c>
      <c r="C81" s="43">
        <v>0.11564471315083297</v>
      </c>
      <c r="D81" s="43">
        <f t="shared" si="1"/>
        <v>0.18430876158414003</v>
      </c>
    </row>
    <row r="82" spans="1:4" x14ac:dyDescent="0.25">
      <c r="A82" t="s">
        <v>465</v>
      </c>
      <c r="B82" t="str">
        <f>VLOOKUP(A82,'3.1 Metadata'!$A$4:$B$197,2,FALSE)</f>
        <v>IRQ</v>
      </c>
      <c r="C82" s="43">
        <v>4.6209673327704293</v>
      </c>
      <c r="D82" s="43">
        <f t="shared" si="1"/>
        <v>7.364666686602872</v>
      </c>
    </row>
    <row r="83" spans="1:4" x14ac:dyDescent="0.25">
      <c r="A83" t="s">
        <v>466</v>
      </c>
      <c r="B83" t="str">
        <f>VLOOKUP(A83,'3.1 Metadata'!$A$4:$B$197,2,FALSE)</f>
        <v>IRL</v>
      </c>
      <c r="C83" s="43">
        <v>1.40639486533333</v>
      </c>
      <c r="D83" s="43">
        <f t="shared" si="1"/>
        <v>2.2414418166249948</v>
      </c>
    </row>
    <row r="84" spans="1:4" x14ac:dyDescent="0.25">
      <c r="A84" t="s">
        <v>467</v>
      </c>
      <c r="B84" t="str">
        <f>VLOOKUP(A84,'3.1 Metadata'!$A$4:$B$197,2,FALSE)</f>
        <v>ISR</v>
      </c>
      <c r="C84" s="43">
        <v>1.6260361856496399</v>
      </c>
      <c r="D84" s="43">
        <f t="shared" si="1"/>
        <v>2.5914951708791136</v>
      </c>
    </row>
    <row r="85" spans="1:4" x14ac:dyDescent="0.25">
      <c r="A85" t="s">
        <v>468</v>
      </c>
      <c r="B85" t="str">
        <f>VLOOKUP(A85,'3.1 Metadata'!$A$4:$B$197,2,FALSE)</f>
        <v>ITA</v>
      </c>
      <c r="C85" s="43">
        <v>0.53483786026351432</v>
      </c>
      <c r="D85" s="43">
        <f t="shared" si="1"/>
        <v>0.85239783979497596</v>
      </c>
    </row>
    <row r="86" spans="1:4" x14ac:dyDescent="0.25">
      <c r="A86" t="s">
        <v>469</v>
      </c>
      <c r="B86" t="str">
        <f>VLOOKUP(A86,'3.1 Metadata'!$A$4:$B$197,2,FALSE)</f>
        <v>JAM</v>
      </c>
      <c r="C86" s="43">
        <v>2.5574833076923098</v>
      </c>
      <c r="D86" s="43">
        <f t="shared" si="1"/>
        <v>4.0759890216346184</v>
      </c>
    </row>
    <row r="87" spans="1:4" x14ac:dyDescent="0.25">
      <c r="A87" t="s">
        <v>470</v>
      </c>
      <c r="B87" t="str">
        <f>VLOOKUP(A87,'3.1 Metadata'!$A$4:$B$197,2,FALSE)</f>
        <v>JPN</v>
      </c>
      <c r="C87" s="43">
        <v>0.49848399999999998</v>
      </c>
      <c r="D87" s="43">
        <f t="shared" si="1"/>
        <v>0.79445887500000001</v>
      </c>
    </row>
    <row r="88" spans="1:4" x14ac:dyDescent="0.25">
      <c r="A88" t="s">
        <v>471</v>
      </c>
      <c r="B88" t="str">
        <f>VLOOKUP(A88,'3.1 Metadata'!$A$4:$B$197,2,FALSE)</f>
        <v>JOR</v>
      </c>
      <c r="C88" s="43">
        <v>0.27036867999999992</v>
      </c>
      <c r="D88" s="43">
        <f t="shared" si="1"/>
        <v>0.43090008374999988</v>
      </c>
    </row>
    <row r="89" spans="1:4" x14ac:dyDescent="0.25">
      <c r="A89" t="s">
        <v>472</v>
      </c>
      <c r="B89" t="str">
        <f>VLOOKUP(A89,'3.1 Metadata'!$A$4:$B$197,2,FALSE)</f>
        <v>KAZ</v>
      </c>
      <c r="C89" s="43">
        <v>0.46104774999999998</v>
      </c>
      <c r="D89" s="43">
        <f t="shared" si="1"/>
        <v>0.73479485156250002</v>
      </c>
    </row>
    <row r="90" spans="1:4" x14ac:dyDescent="0.25">
      <c r="A90" t="s">
        <v>473</v>
      </c>
      <c r="B90" t="str">
        <f>VLOOKUP(A90,'3.1 Metadata'!$A$4:$B$197,2,FALSE)</f>
        <v>KEN</v>
      </c>
      <c r="C90" s="43">
        <v>0.32664998633259024</v>
      </c>
      <c r="D90" s="43">
        <f t="shared" si="1"/>
        <v>0.52059841571756571</v>
      </c>
    </row>
    <row r="91" spans="1:4" x14ac:dyDescent="0.25">
      <c r="A91" t="s">
        <v>474</v>
      </c>
      <c r="B91" t="str">
        <f>VLOOKUP(A91,'3.1 Metadata'!$A$4:$B$197,2,FALSE)</f>
        <v>KIR</v>
      </c>
      <c r="C91" s="43">
        <v>0.10858191449886362</v>
      </c>
      <c r="D91" s="43">
        <f t="shared" si="1"/>
        <v>0.17305242623256389</v>
      </c>
    </row>
    <row r="92" spans="1:4" x14ac:dyDescent="0.25">
      <c r="A92" t="s">
        <v>475</v>
      </c>
      <c r="B92" t="str">
        <f>VLOOKUP(A92,'3.1 Metadata'!$A$4:$B$197,2,FALSE)</f>
        <v>KWT</v>
      </c>
      <c r="C92" s="43">
        <v>0.75887687142857196</v>
      </c>
      <c r="D92" s="43">
        <f t="shared" si="1"/>
        <v>1.2094600138392866</v>
      </c>
    </row>
    <row r="93" spans="1:4" x14ac:dyDescent="0.25">
      <c r="A93" t="s">
        <v>476</v>
      </c>
      <c r="B93" t="str">
        <f>VLOOKUP(A93,'3.1 Metadata'!$A$4:$B$197,2,FALSE)</f>
        <v>KGZ</v>
      </c>
      <c r="C93" s="43">
        <v>0.5330461544086571</v>
      </c>
      <c r="D93" s="43">
        <f t="shared" si="1"/>
        <v>0.8495423085887972</v>
      </c>
    </row>
    <row r="94" spans="1:4" x14ac:dyDescent="0.25">
      <c r="A94" t="s">
        <v>477</v>
      </c>
      <c r="B94" t="str">
        <f>VLOOKUP(A94,'3.1 Metadata'!$A$4:$B$197,2,FALSE)</f>
        <v>LAO</v>
      </c>
      <c r="C94" s="43">
        <v>0.46243879666778281</v>
      </c>
      <c r="D94" s="43">
        <f t="shared" si="1"/>
        <v>0.7370118321892789</v>
      </c>
    </row>
    <row r="95" spans="1:4" x14ac:dyDescent="0.25">
      <c r="A95" t="s">
        <v>478</v>
      </c>
      <c r="B95" t="str">
        <f>VLOOKUP(A95,'3.1 Metadata'!$A$4:$B$197,2,FALSE)</f>
        <v>LVA</v>
      </c>
      <c r="C95" s="43">
        <v>4.8552429063263527E-2</v>
      </c>
      <c r="D95" s="43">
        <f t="shared" si="1"/>
        <v>7.7380433819576253E-2</v>
      </c>
    </row>
    <row r="96" spans="1:4" x14ac:dyDescent="0.25">
      <c r="A96" t="s">
        <v>479</v>
      </c>
      <c r="B96" t="str">
        <f>VLOOKUP(A96,'3.1 Metadata'!$A$4:$B$197,2,FALSE)</f>
        <v>LBN</v>
      </c>
      <c r="C96" s="43">
        <v>1.777410291</v>
      </c>
      <c r="D96" s="43">
        <f t="shared" si="1"/>
        <v>2.8327476512812502</v>
      </c>
    </row>
    <row r="97" spans="1:4" x14ac:dyDescent="0.25">
      <c r="A97" t="s">
        <v>480</v>
      </c>
      <c r="B97" t="str">
        <f>VLOOKUP(A97,'3.1 Metadata'!$A$4:$B$197,2,FALSE)</f>
        <v>LSO</v>
      </c>
      <c r="C97" s="43">
        <v>0.10353666407540851</v>
      </c>
      <c r="D97" s="43">
        <f t="shared" si="1"/>
        <v>0.16501155837018233</v>
      </c>
    </row>
    <row r="98" spans="1:4" x14ac:dyDescent="0.25">
      <c r="A98" t="s">
        <v>481</v>
      </c>
      <c r="B98" t="str">
        <f>VLOOKUP(A98,'3.1 Metadata'!$A$4:$B$197,2,FALSE)</f>
        <v>LBR</v>
      </c>
      <c r="C98" s="43">
        <v>0.72594899999999996</v>
      </c>
      <c r="D98" s="43">
        <f t="shared" si="1"/>
        <v>1.1569812187499999</v>
      </c>
    </row>
    <row r="99" spans="1:4" x14ac:dyDescent="0.25">
      <c r="A99" t="s">
        <v>482</v>
      </c>
      <c r="B99" t="str">
        <f>VLOOKUP(A99,'3.1 Metadata'!$A$4:$B$197,2,FALSE)</f>
        <v>LBY</v>
      </c>
      <c r="C99" s="43">
        <v>0.22818620882953222</v>
      </c>
      <c r="D99" s="43">
        <f t="shared" si="1"/>
        <v>0.36367177032206699</v>
      </c>
    </row>
    <row r="100" spans="1:4" x14ac:dyDescent="0.25">
      <c r="A100" t="s">
        <v>483</v>
      </c>
      <c r="B100" t="str">
        <f>VLOOKUP(A100,'3.1 Metadata'!$A$4:$B$197,2,FALSE)</f>
        <v>LTU</v>
      </c>
      <c r="C100" s="43">
        <v>1.3975021941843504</v>
      </c>
      <c r="D100" s="43">
        <f t="shared" si="1"/>
        <v>2.2272691219813083</v>
      </c>
    </row>
    <row r="101" spans="1:4" x14ac:dyDescent="0.25">
      <c r="A101" t="s">
        <v>484</v>
      </c>
      <c r="B101" t="str">
        <f>VLOOKUP(A101,'3.1 Metadata'!$A$4:$B$197,2,FALSE)</f>
        <v>LUX</v>
      </c>
      <c r="C101" s="43">
        <v>1.76937718</v>
      </c>
      <c r="D101" s="43">
        <f t="shared" si="1"/>
        <v>2.819944880625</v>
      </c>
    </row>
    <row r="102" spans="1:4" x14ac:dyDescent="0.25">
      <c r="A102" t="s">
        <v>485</v>
      </c>
      <c r="B102" t="str">
        <f>VLOOKUP(A102,'3.1 Metadata'!$A$4:$B$197,2,FALSE)</f>
        <v>MDG</v>
      </c>
      <c r="C102" s="43">
        <v>5.6752822500000004</v>
      </c>
      <c r="D102" s="43">
        <f t="shared" si="1"/>
        <v>9.0449810859375006</v>
      </c>
    </row>
    <row r="103" spans="1:4" x14ac:dyDescent="0.25">
      <c r="A103" t="s">
        <v>486</v>
      </c>
      <c r="B103" t="str">
        <f>VLOOKUP(A103,'3.1 Metadata'!$A$4:$B$197,2,FALSE)</f>
        <v>MWI</v>
      </c>
      <c r="C103" s="43">
        <v>0.76839517720032335</v>
      </c>
      <c r="D103" s="43">
        <f t="shared" si="1"/>
        <v>1.2246298136630154</v>
      </c>
    </row>
    <row r="104" spans="1:4" x14ac:dyDescent="0.25">
      <c r="A104" t="s">
        <v>487</v>
      </c>
      <c r="B104" t="str">
        <f>VLOOKUP(A104,'3.1 Metadata'!$A$4:$B$197,2,FALSE)</f>
        <v>MYS</v>
      </c>
      <c r="C104" s="43">
        <v>0.35199999999999998</v>
      </c>
      <c r="D104" s="43">
        <f t="shared" si="1"/>
        <v>0.56099999999999994</v>
      </c>
    </row>
    <row r="105" spans="1:4" x14ac:dyDescent="0.25">
      <c r="A105" t="s">
        <v>488</v>
      </c>
      <c r="B105" t="str">
        <f>VLOOKUP(A105,'3.1 Metadata'!$A$4:$B$197,2,FALSE)</f>
        <v>MDV</v>
      </c>
      <c r="C105" s="43">
        <v>0.96239938465125052</v>
      </c>
      <c r="D105" s="43">
        <f t="shared" si="1"/>
        <v>1.5338240192879304</v>
      </c>
    </row>
    <row r="106" spans="1:4" x14ac:dyDescent="0.25">
      <c r="A106" t="s">
        <v>489</v>
      </c>
      <c r="B106" t="str">
        <f>VLOOKUP(A106,'3.1 Metadata'!$A$4:$B$197,2,FALSE)</f>
        <v>MLI</v>
      </c>
      <c r="C106" s="43">
        <v>0.22625572020000001</v>
      </c>
      <c r="D106" s="43">
        <f t="shared" si="1"/>
        <v>0.36059505406875003</v>
      </c>
    </row>
    <row r="107" spans="1:4" x14ac:dyDescent="0.25">
      <c r="A107" t="s">
        <v>490</v>
      </c>
      <c r="B107" t="str">
        <f>VLOOKUP(A107,'3.1 Metadata'!$A$4:$B$197,2,FALSE)</f>
        <v>MLT</v>
      </c>
      <c r="C107" s="43">
        <v>0.54599219495939266</v>
      </c>
      <c r="D107" s="43">
        <f t="shared" si="1"/>
        <v>0.87017506071653206</v>
      </c>
    </row>
    <row r="108" spans="1:4" x14ac:dyDescent="0.25">
      <c r="A108" t="s">
        <v>491</v>
      </c>
      <c r="B108" t="str">
        <f>VLOOKUP(A108,'3.1 Metadata'!$A$4:$B$197,2,FALSE)</f>
        <v>MHL</v>
      </c>
      <c r="C108" s="43">
        <v>0.34915173333333294</v>
      </c>
      <c r="D108" s="43">
        <f t="shared" si="1"/>
        <v>0.55646057499999935</v>
      </c>
    </row>
    <row r="109" spans="1:4" x14ac:dyDescent="0.25">
      <c r="A109" t="s">
        <v>492</v>
      </c>
      <c r="B109" t="str">
        <f>VLOOKUP(A109,'3.1 Metadata'!$A$4:$B$197,2,FALSE)</f>
        <v>MRT</v>
      </c>
      <c r="C109" s="43">
        <v>3.7946779332922032</v>
      </c>
      <c r="D109" s="43">
        <f t="shared" si="1"/>
        <v>6.0477679561844484</v>
      </c>
    </row>
    <row r="110" spans="1:4" x14ac:dyDescent="0.25">
      <c r="A110" t="s">
        <v>493</v>
      </c>
      <c r="B110" t="str">
        <f>VLOOKUP(A110,'3.1 Metadata'!$A$4:$B$197,2,FALSE)</f>
        <v>MUS</v>
      </c>
      <c r="C110" s="43">
        <v>1.1114114247440043</v>
      </c>
      <c r="D110" s="43">
        <f t="shared" si="1"/>
        <v>1.7713119581857568</v>
      </c>
    </row>
    <row r="111" spans="1:4" x14ac:dyDescent="0.25">
      <c r="A111" t="s">
        <v>494</v>
      </c>
      <c r="B111" t="str">
        <f>VLOOKUP(A111,'3.1 Metadata'!$A$4:$B$197,2,FALSE)</f>
        <v>MEX</v>
      </c>
      <c r="C111" s="43">
        <v>0.55163349909949289</v>
      </c>
      <c r="D111" s="43">
        <f t="shared" si="1"/>
        <v>0.87916588918981675</v>
      </c>
    </row>
    <row r="112" spans="1:4" x14ac:dyDescent="0.25">
      <c r="A112" t="s">
        <v>495</v>
      </c>
      <c r="B112" t="str">
        <f>VLOOKUP(A112,'3.1 Metadata'!$A$4:$B$197,2,FALSE)</f>
        <v>FSM</v>
      </c>
      <c r="C112" s="43">
        <v>0.64750424786139338</v>
      </c>
      <c r="D112" s="43">
        <f t="shared" si="1"/>
        <v>1.0319598950290958</v>
      </c>
    </row>
    <row r="113" spans="1:4" x14ac:dyDescent="0.25">
      <c r="A113" t="s">
        <v>496</v>
      </c>
      <c r="B113" t="str">
        <f>VLOOKUP(A113,'3.1 Metadata'!$A$4:$B$197,2,FALSE)</f>
        <v>MCO</v>
      </c>
      <c r="C113" s="43">
        <v>0.66313113971137005</v>
      </c>
      <c r="D113" s="43">
        <f t="shared" si="1"/>
        <v>1.0568652539149961</v>
      </c>
    </row>
    <row r="114" spans="1:4" x14ac:dyDescent="0.25">
      <c r="A114" t="s">
        <v>497</v>
      </c>
      <c r="B114" t="str">
        <f>VLOOKUP(A114,'3.1 Metadata'!$A$4:$B$197,2,FALSE)</f>
        <v>MNG</v>
      </c>
      <c r="C114" s="43">
        <v>5.212874141450146E-2</v>
      </c>
      <c r="D114" s="43">
        <f t="shared" si="1"/>
        <v>8.3080181629361705E-2</v>
      </c>
    </row>
    <row r="115" spans="1:4" x14ac:dyDescent="0.25">
      <c r="A115" t="s">
        <v>498</v>
      </c>
      <c r="B115" t="str">
        <f>VLOOKUP(A115,'3.1 Metadata'!$A$4:$B$197,2,FALSE)</f>
        <v>MNE</v>
      </c>
      <c r="C115" s="43">
        <v>0.81631679999999995</v>
      </c>
      <c r="D115" s="43">
        <f t="shared" si="1"/>
        <v>1.3010048999999999</v>
      </c>
    </row>
    <row r="116" spans="1:4" x14ac:dyDescent="0.25">
      <c r="A116" t="s">
        <v>499</v>
      </c>
      <c r="B116" t="str">
        <f>VLOOKUP(A116,'3.1 Metadata'!$A$4:$B$197,2,FALSE)</f>
        <v>MAR</v>
      </c>
      <c r="C116" s="43">
        <v>8.0512550662786548</v>
      </c>
      <c r="D116" s="43">
        <f t="shared" si="1"/>
        <v>12.831687761881605</v>
      </c>
    </row>
    <row r="117" spans="1:4" x14ac:dyDescent="0.25">
      <c r="A117" t="s">
        <v>500</v>
      </c>
      <c r="B117" t="str">
        <f>VLOOKUP(A117,'3.1 Metadata'!$A$4:$B$197,2,FALSE)</f>
        <v>MOZ</v>
      </c>
      <c r="C117" s="43">
        <v>0.35016079999999999</v>
      </c>
      <c r="D117" s="43">
        <f t="shared" si="1"/>
        <v>0.55806877499999996</v>
      </c>
    </row>
    <row r="118" spans="1:4" x14ac:dyDescent="0.25">
      <c r="A118" t="s">
        <v>501</v>
      </c>
      <c r="B118" t="str">
        <f>VLOOKUP(A118,'3.1 Metadata'!$A$4:$B$197,2,FALSE)</f>
        <v>MMR</v>
      </c>
      <c r="C118" s="43">
        <v>2.5824914816186775</v>
      </c>
      <c r="D118" s="43">
        <f t="shared" si="1"/>
        <v>4.115845798829767</v>
      </c>
    </row>
    <row r="119" spans="1:4" x14ac:dyDescent="0.25">
      <c r="A119" t="s">
        <v>502</v>
      </c>
      <c r="B119" t="str">
        <f>VLOOKUP(A119,'3.1 Metadata'!$A$4:$B$197,2,FALSE)</f>
        <v>NAM</v>
      </c>
      <c r="C119" s="43">
        <v>1.0084126499999999</v>
      </c>
      <c r="D119" s="43">
        <f t="shared" si="1"/>
        <v>1.6071576609374998</v>
      </c>
    </row>
    <row r="120" spans="1:4" x14ac:dyDescent="0.25">
      <c r="A120" t="s">
        <v>503</v>
      </c>
      <c r="B120" t="str">
        <f>VLOOKUP(A120,'3.1 Metadata'!$A$4:$B$197,2,FALSE)</f>
        <v>NRU</v>
      </c>
      <c r="C120" s="43">
        <v>0.50008333333333299</v>
      </c>
      <c r="D120" s="43">
        <f t="shared" si="1"/>
        <v>0.79700781249999941</v>
      </c>
    </row>
    <row r="121" spans="1:4" x14ac:dyDescent="0.25">
      <c r="A121" t="s">
        <v>504</v>
      </c>
      <c r="B121" t="str">
        <f>VLOOKUP(A121,'3.1 Metadata'!$A$4:$B$197,2,FALSE)</f>
        <v>NPL</v>
      </c>
      <c r="C121" s="43">
        <v>0.40443660153032923</v>
      </c>
      <c r="D121" s="43">
        <f t="shared" si="1"/>
        <v>0.64457083368896217</v>
      </c>
    </row>
    <row r="122" spans="1:4" x14ac:dyDescent="0.25">
      <c r="A122" t="s">
        <v>505</v>
      </c>
      <c r="B122" t="str">
        <f>VLOOKUP(A122,'3.1 Metadata'!$A$4:$B$197,2,FALSE)</f>
        <v>NLD</v>
      </c>
      <c r="C122" s="43">
        <v>1.9643712</v>
      </c>
      <c r="D122" s="43">
        <f t="shared" si="1"/>
        <v>3.1307166</v>
      </c>
    </row>
    <row r="123" spans="1:4" x14ac:dyDescent="0.25">
      <c r="A123" t="s">
        <v>506</v>
      </c>
      <c r="B123" t="str">
        <f>VLOOKUP(A123,'3.1 Metadata'!$A$4:$B$197,2,FALSE)</f>
        <v>NZL</v>
      </c>
      <c r="C123" s="43">
        <v>0.11125972190643058</v>
      </c>
      <c r="D123" s="43">
        <f t="shared" si="1"/>
        <v>0.17732018178837372</v>
      </c>
    </row>
    <row r="124" spans="1:4" x14ac:dyDescent="0.25">
      <c r="A124" t="s">
        <v>507</v>
      </c>
      <c r="B124" t="str">
        <f>VLOOKUP(A124,'3.1 Metadata'!$A$4:$B$197,2,FALSE)</f>
        <v>NIC</v>
      </c>
      <c r="C124" s="43">
        <v>0.87975000000000003</v>
      </c>
      <c r="D124" s="43">
        <f t="shared" si="1"/>
        <v>1.4021015625</v>
      </c>
    </row>
    <row r="125" spans="1:4" x14ac:dyDescent="0.25">
      <c r="A125" t="s">
        <v>508</v>
      </c>
      <c r="B125" t="str">
        <f>VLOOKUP(A125,'3.1 Metadata'!$A$4:$B$197,2,FALSE)</f>
        <v>NER</v>
      </c>
      <c r="C125" s="43">
        <v>2.1861498697499999</v>
      </c>
      <c r="D125" s="43">
        <f t="shared" si="1"/>
        <v>3.4841763549140623</v>
      </c>
    </row>
    <row r="126" spans="1:4" x14ac:dyDescent="0.25">
      <c r="A126" t="s">
        <v>509</v>
      </c>
      <c r="B126" t="str">
        <f>VLOOKUP(A126,'3.1 Metadata'!$A$4:$B$197,2,FALSE)</f>
        <v>NGA</v>
      </c>
      <c r="C126" s="43">
        <v>4.8496300400000001</v>
      </c>
      <c r="D126" s="43">
        <f t="shared" si="1"/>
        <v>7.72909787625</v>
      </c>
    </row>
    <row r="127" spans="1:4" x14ac:dyDescent="0.25">
      <c r="A127" t="s">
        <v>510</v>
      </c>
      <c r="B127" t="str">
        <f>VLOOKUP(A127,'3.1 Metadata'!$A$4:$B$197,2,FALSE)</f>
        <v>NIU</v>
      </c>
      <c r="C127" s="43">
        <v>0.37562085351536467</v>
      </c>
      <c r="D127" s="43">
        <f t="shared" si="1"/>
        <v>0.59864573529011245</v>
      </c>
    </row>
    <row r="128" spans="1:4" x14ac:dyDescent="0.25">
      <c r="A128" t="s">
        <v>511</v>
      </c>
      <c r="B128" t="str">
        <f>VLOOKUP(A128,'3.1 Metadata'!$A$4:$B$197,2,FALSE)</f>
        <v>NOR</v>
      </c>
      <c r="C128" s="43">
        <v>0.47813333333333302</v>
      </c>
      <c r="D128" s="43">
        <f t="shared" si="1"/>
        <v>0.76202499999999951</v>
      </c>
    </row>
    <row r="129" spans="1:4" x14ac:dyDescent="0.25">
      <c r="A129" t="s">
        <v>512</v>
      </c>
      <c r="B129" t="str">
        <f>VLOOKUP(A129,'3.1 Metadata'!$A$4:$B$197,2,FALSE)</f>
        <v>OMN</v>
      </c>
      <c r="C129" s="43">
        <v>1.04</v>
      </c>
      <c r="D129" s="43">
        <f t="shared" si="1"/>
        <v>1.6575</v>
      </c>
    </row>
    <row r="130" spans="1:4" x14ac:dyDescent="0.25">
      <c r="A130" t="s">
        <v>513</v>
      </c>
      <c r="B130" t="str">
        <f>VLOOKUP(A130,'3.1 Metadata'!$A$4:$B$197,2,FALSE)</f>
        <v>PAK</v>
      </c>
      <c r="C130" s="43">
        <v>2.5870370241102978</v>
      </c>
      <c r="D130" s="43">
        <f t="shared" si="1"/>
        <v>4.1230902571757868</v>
      </c>
    </row>
    <row r="131" spans="1:4" x14ac:dyDescent="0.25">
      <c r="A131" t="s">
        <v>514</v>
      </c>
      <c r="B131" t="str">
        <f>VLOOKUP(A131,'3.1 Metadata'!$A$4:$B$197,2,FALSE)</f>
        <v>PLW</v>
      </c>
      <c r="C131" s="43">
        <v>4.0025302777777796</v>
      </c>
      <c r="D131" s="43">
        <f t="shared" ref="D131:D194" si="2">C131*(1+$K$9)</f>
        <v>6.3790326302083358</v>
      </c>
    </row>
    <row r="132" spans="1:4" x14ac:dyDescent="0.25">
      <c r="A132" t="s">
        <v>515</v>
      </c>
      <c r="B132" t="str">
        <f>VLOOKUP(A132,'3.1 Metadata'!$A$4:$B$197,2,FALSE)</f>
        <v>PAN</v>
      </c>
      <c r="C132" s="43">
        <v>3.3909644999999999</v>
      </c>
      <c r="D132" s="43">
        <f t="shared" si="2"/>
        <v>5.4043496718749999</v>
      </c>
    </row>
    <row r="133" spans="1:4" x14ac:dyDescent="0.25">
      <c r="A133" t="s">
        <v>516</v>
      </c>
      <c r="B133" t="str">
        <f>VLOOKUP(A133,'3.1 Metadata'!$A$4:$B$197,2,FALSE)</f>
        <v>PNG</v>
      </c>
      <c r="C133" s="43">
        <v>4.3306666666666695E-2</v>
      </c>
      <c r="D133" s="43">
        <f t="shared" si="2"/>
        <v>6.902000000000004E-2</v>
      </c>
    </row>
    <row r="134" spans="1:4" x14ac:dyDescent="0.25">
      <c r="A134" t="s">
        <v>517</v>
      </c>
      <c r="B134" t="str">
        <f>VLOOKUP(A134,'3.1 Metadata'!$A$4:$B$197,2,FALSE)</f>
        <v>PRY</v>
      </c>
      <c r="C134" s="43">
        <v>0.78313645739408477</v>
      </c>
      <c r="D134" s="43">
        <f t="shared" si="2"/>
        <v>1.2481237289718226</v>
      </c>
    </row>
    <row r="135" spans="1:4" x14ac:dyDescent="0.25">
      <c r="A135" t="s">
        <v>518</v>
      </c>
      <c r="B135" t="str">
        <f>VLOOKUP(A135,'3.1 Metadata'!$A$4:$B$197,2,FALSE)</f>
        <v>PER</v>
      </c>
      <c r="C135" s="43">
        <v>0.77539830406961596</v>
      </c>
      <c r="D135" s="43">
        <f t="shared" si="2"/>
        <v>1.2357910471109503</v>
      </c>
    </row>
    <row r="136" spans="1:4" x14ac:dyDescent="0.25">
      <c r="A136" t="s">
        <v>519</v>
      </c>
      <c r="B136" t="str">
        <f>VLOOKUP(A136,'3.1 Metadata'!$A$4:$B$197,2,FALSE)</f>
        <v>PHL</v>
      </c>
      <c r="C136" s="43">
        <v>0.16644831087177892</v>
      </c>
      <c r="D136" s="43">
        <f t="shared" si="2"/>
        <v>0.26527699545189765</v>
      </c>
    </row>
    <row r="137" spans="1:4" x14ac:dyDescent="0.25">
      <c r="A137" t="s">
        <v>520</v>
      </c>
      <c r="B137" t="str">
        <f>VLOOKUP(A137,'3.1 Metadata'!$A$4:$B$197,2,FALSE)</f>
        <v>POL</v>
      </c>
      <c r="C137" s="43">
        <v>0.43989502955770066</v>
      </c>
      <c r="D137" s="43">
        <f t="shared" si="2"/>
        <v>0.70108270335758538</v>
      </c>
    </row>
    <row r="138" spans="1:4" x14ac:dyDescent="0.25">
      <c r="A138" t="s">
        <v>521</v>
      </c>
      <c r="B138" t="str">
        <f>VLOOKUP(A138,'3.1 Metadata'!$A$4:$B$197,2,FALSE)</f>
        <v>PRT</v>
      </c>
      <c r="C138" s="43">
        <v>0.69860024173333302</v>
      </c>
      <c r="D138" s="43">
        <f t="shared" si="2"/>
        <v>1.1133941352624994</v>
      </c>
    </row>
    <row r="139" spans="1:4" x14ac:dyDescent="0.25">
      <c r="A139" t="s">
        <v>522</v>
      </c>
      <c r="B139" t="str">
        <f>VLOOKUP(A139,'3.1 Metadata'!$A$4:$B$197,2,FALSE)</f>
        <v>QAT</v>
      </c>
      <c r="C139" s="43">
        <v>0.31693698076444399</v>
      </c>
      <c r="D139" s="43">
        <f t="shared" si="2"/>
        <v>0.50511831309333255</v>
      </c>
    </row>
    <row r="140" spans="1:4" x14ac:dyDescent="0.25">
      <c r="A140" t="s">
        <v>523</v>
      </c>
      <c r="B140" t="str">
        <f>VLOOKUP(A140,'3.1 Metadata'!$A$4:$B$197,2,FALSE)</f>
        <v>KOR</v>
      </c>
      <c r="C140" s="43">
        <v>2.6851151682391299</v>
      </c>
      <c r="D140" s="43">
        <f t="shared" si="2"/>
        <v>4.2794022993811129</v>
      </c>
    </row>
    <row r="141" spans="1:4" x14ac:dyDescent="0.25">
      <c r="A141" t="s">
        <v>524</v>
      </c>
      <c r="B141" t="str">
        <f>VLOOKUP(A141,'3.1 Metadata'!$A$4:$B$197,2,FALSE)</f>
        <v>MDA</v>
      </c>
      <c r="C141" s="43">
        <v>2.254184322775</v>
      </c>
      <c r="D141" s="43">
        <f t="shared" si="2"/>
        <v>3.5926062644226562</v>
      </c>
    </row>
    <row r="142" spans="1:4" x14ac:dyDescent="0.25">
      <c r="A142" t="s">
        <v>525</v>
      </c>
      <c r="B142" t="str">
        <f>VLOOKUP(A142,'3.1 Metadata'!$A$4:$B$197,2,FALSE)</f>
        <v>ROU</v>
      </c>
      <c r="C142" s="43">
        <v>1.2992999999999999</v>
      </c>
      <c r="D142" s="43">
        <f t="shared" si="2"/>
        <v>2.0707593749999997</v>
      </c>
    </row>
    <row r="143" spans="1:4" x14ac:dyDescent="0.25">
      <c r="A143" t="s">
        <v>526</v>
      </c>
      <c r="B143" t="str">
        <f>VLOOKUP(A143,'3.1 Metadata'!$A$4:$B$197,2,FALSE)</f>
        <v>RUS</v>
      </c>
      <c r="C143" s="43">
        <v>1.2500762400000001</v>
      </c>
      <c r="D143" s="43">
        <f t="shared" si="2"/>
        <v>1.9923090075000001</v>
      </c>
    </row>
    <row r="144" spans="1:4" x14ac:dyDescent="0.25">
      <c r="A144" t="s">
        <v>527</v>
      </c>
      <c r="B144" t="str">
        <f>VLOOKUP(A144,'3.1 Metadata'!$A$4:$B$197,2,FALSE)</f>
        <v>RWA</v>
      </c>
      <c r="C144" s="43">
        <v>0.81123353163879597</v>
      </c>
      <c r="D144" s="43">
        <f t="shared" si="2"/>
        <v>1.292903441049331</v>
      </c>
    </row>
    <row r="145" spans="1:4" x14ac:dyDescent="0.25">
      <c r="A145" t="s">
        <v>528</v>
      </c>
      <c r="B145" t="str">
        <f>VLOOKUP(A145,'3.1 Metadata'!$A$4:$B$197,2,FALSE)</f>
        <v>KNA</v>
      </c>
      <c r="C145" s="43">
        <v>0.54122666666666697</v>
      </c>
      <c r="D145" s="43">
        <f t="shared" si="2"/>
        <v>0.86258000000000046</v>
      </c>
    </row>
    <row r="146" spans="1:4" x14ac:dyDescent="0.25">
      <c r="A146" t="s">
        <v>529</v>
      </c>
      <c r="B146" t="str">
        <f>VLOOKUP(A146,'3.1 Metadata'!$A$4:$B$197,2,FALSE)</f>
        <v>LCA</v>
      </c>
      <c r="C146" s="43">
        <v>0.68721225647128081</v>
      </c>
      <c r="D146" s="43">
        <f t="shared" si="2"/>
        <v>1.0952445337511039</v>
      </c>
    </row>
    <row r="147" spans="1:4" x14ac:dyDescent="0.25">
      <c r="A147" t="s">
        <v>530</v>
      </c>
      <c r="B147" t="str">
        <f>VLOOKUP(A147,'3.1 Metadata'!$A$4:$B$197,2,FALSE)</f>
        <v>VCT</v>
      </c>
      <c r="C147" s="43">
        <v>0.28320335060392166</v>
      </c>
      <c r="D147" s="43">
        <f t="shared" si="2"/>
        <v>0.45135534002500016</v>
      </c>
    </row>
    <row r="148" spans="1:4" x14ac:dyDescent="0.25">
      <c r="A148" t="s">
        <v>531</v>
      </c>
      <c r="B148" t="str">
        <f>VLOOKUP(A148,'3.1 Metadata'!$A$4:$B$197,2,FALSE)</f>
        <v>WSM</v>
      </c>
      <c r="C148" s="43">
        <v>0.50875371134999692</v>
      </c>
      <c r="D148" s="43">
        <f t="shared" si="2"/>
        <v>0.81082622746405764</v>
      </c>
    </row>
    <row r="149" spans="1:4" x14ac:dyDescent="0.25">
      <c r="A149" t="s">
        <v>532</v>
      </c>
      <c r="B149" t="str">
        <f>VLOOKUP(A149,'3.1 Metadata'!$A$4:$B$197,2,FALSE)</f>
        <v>SMR</v>
      </c>
      <c r="C149" s="43">
        <v>0.60747925309927764</v>
      </c>
      <c r="D149" s="43">
        <f t="shared" si="2"/>
        <v>0.96817005962697378</v>
      </c>
    </row>
    <row r="150" spans="1:4" x14ac:dyDescent="0.25">
      <c r="A150" t="s">
        <v>533</v>
      </c>
      <c r="B150" t="str">
        <f>VLOOKUP(A150,'3.1 Metadata'!$A$4:$B$197,2,FALSE)</f>
        <v>STP</v>
      </c>
      <c r="C150" s="43">
        <v>2.7266696871420764</v>
      </c>
      <c r="D150" s="43">
        <f t="shared" si="2"/>
        <v>4.3456298138826845</v>
      </c>
    </row>
    <row r="151" spans="1:4" x14ac:dyDescent="0.25">
      <c r="A151" t="s">
        <v>534</v>
      </c>
      <c r="B151" t="str">
        <f>VLOOKUP(A151,'3.1 Metadata'!$A$4:$B$197,2,FALSE)</f>
        <v>SAU</v>
      </c>
      <c r="C151" s="43">
        <v>0.15071304485682538</v>
      </c>
      <c r="D151" s="43">
        <f t="shared" si="2"/>
        <v>0.24019891524056544</v>
      </c>
    </row>
    <row r="152" spans="1:4" x14ac:dyDescent="0.25">
      <c r="A152" t="s">
        <v>535</v>
      </c>
      <c r="B152" t="str">
        <f>VLOOKUP(A152,'3.1 Metadata'!$A$4:$B$197,2,FALSE)</f>
        <v>SEN</v>
      </c>
      <c r="C152" s="43">
        <v>2.6659999999999996E-2</v>
      </c>
      <c r="D152" s="43">
        <f t="shared" si="2"/>
        <v>4.2489374999999996E-2</v>
      </c>
    </row>
    <row r="153" spans="1:4" x14ac:dyDescent="0.25">
      <c r="A153" t="s">
        <v>536</v>
      </c>
      <c r="B153" t="str">
        <f>VLOOKUP(A153,'3.1 Metadata'!$A$4:$B$197,2,FALSE)</f>
        <v>SRB</v>
      </c>
      <c r="C153" s="43">
        <v>0.74251466666666699</v>
      </c>
      <c r="D153" s="43">
        <f t="shared" si="2"/>
        <v>1.1833827500000005</v>
      </c>
    </row>
    <row r="154" spans="1:4" x14ac:dyDescent="0.25">
      <c r="A154" t="s">
        <v>537</v>
      </c>
      <c r="B154" t="str">
        <f>VLOOKUP(A154,'3.1 Metadata'!$A$4:$B$197,2,FALSE)</f>
        <v>SYC</v>
      </c>
      <c r="C154" s="43">
        <v>0.63062200000000002</v>
      </c>
      <c r="D154" s="43">
        <f t="shared" si="2"/>
        <v>1.0050538124999999</v>
      </c>
    </row>
    <row r="155" spans="1:4" x14ac:dyDescent="0.25">
      <c r="A155" t="s">
        <v>538</v>
      </c>
      <c r="B155" t="str">
        <f>VLOOKUP(A155,'3.1 Metadata'!$A$4:$B$197,2,FALSE)</f>
        <v>SLE</v>
      </c>
      <c r="C155" s="43">
        <v>0.33435867979878592</v>
      </c>
      <c r="D155" s="43">
        <f t="shared" si="2"/>
        <v>0.5328841459293151</v>
      </c>
    </row>
    <row r="156" spans="1:4" x14ac:dyDescent="0.25">
      <c r="A156" t="s">
        <v>539</v>
      </c>
      <c r="B156" t="str">
        <f>VLOOKUP(A156,'3.1 Metadata'!$A$4:$B$197,2,FALSE)</f>
        <v>SGP</v>
      </c>
      <c r="C156" s="43">
        <v>0.12999732133029709</v>
      </c>
      <c r="D156" s="43">
        <f t="shared" si="2"/>
        <v>0.20718323087016099</v>
      </c>
    </row>
    <row r="157" spans="1:4" x14ac:dyDescent="0.25">
      <c r="A157" t="s">
        <v>540</v>
      </c>
      <c r="B157" t="str">
        <f>VLOOKUP(A157,'3.1 Metadata'!$A$4:$B$197,2,FALSE)</f>
        <v>SVK</v>
      </c>
      <c r="C157" s="43">
        <v>1.7299921384533301</v>
      </c>
      <c r="D157" s="43">
        <f t="shared" si="2"/>
        <v>2.7571749706599951</v>
      </c>
    </row>
    <row r="158" spans="1:4" x14ac:dyDescent="0.25">
      <c r="A158" t="s">
        <v>541</v>
      </c>
      <c r="B158" t="str">
        <f>VLOOKUP(A158,'3.1 Metadata'!$A$4:$B$197,2,FALSE)</f>
        <v>SVN</v>
      </c>
      <c r="C158" s="43">
        <v>3.1639881804300005</v>
      </c>
      <c r="D158" s="43">
        <f t="shared" si="2"/>
        <v>5.0426061625603129</v>
      </c>
    </row>
    <row r="159" spans="1:4" x14ac:dyDescent="0.25">
      <c r="A159" t="s">
        <v>542</v>
      </c>
      <c r="B159" t="str">
        <f>VLOOKUP(A159,'3.1 Metadata'!$A$4:$B$197,2,FALSE)</f>
        <v>SLB</v>
      </c>
      <c r="C159" s="43">
        <v>4.8070808152984084</v>
      </c>
      <c r="D159" s="43">
        <f t="shared" si="2"/>
        <v>7.6612850493818385</v>
      </c>
    </row>
    <row r="160" spans="1:4" x14ac:dyDescent="0.25">
      <c r="A160" t="s">
        <v>543</v>
      </c>
      <c r="B160" t="str">
        <f>VLOOKUP(A160,'3.1 Metadata'!$A$4:$B$197,2,FALSE)</f>
        <v>SOM</v>
      </c>
      <c r="C160" s="43">
        <v>0.15884405681664615</v>
      </c>
      <c r="D160" s="43">
        <f t="shared" si="2"/>
        <v>0.25315771555152983</v>
      </c>
    </row>
    <row r="161" spans="1:4" x14ac:dyDescent="0.25">
      <c r="A161" t="s">
        <v>544</v>
      </c>
      <c r="B161" t="str">
        <f>VLOOKUP(A161,'3.1 Metadata'!$A$4:$B$197,2,FALSE)</f>
        <v>ZAF</v>
      </c>
      <c r="C161" s="43">
        <v>0.20290411847179907</v>
      </c>
      <c r="D161" s="43">
        <f t="shared" si="2"/>
        <v>0.32337843881442974</v>
      </c>
    </row>
    <row r="162" spans="1:4" x14ac:dyDescent="0.25">
      <c r="A162" t="s">
        <v>545</v>
      </c>
      <c r="B162" t="str">
        <f>VLOOKUP(A162,'3.1 Metadata'!$A$4:$B$197,2,FALSE)</f>
        <v>SSD</v>
      </c>
      <c r="C162" s="43">
        <v>1.330385613</v>
      </c>
      <c r="D162" s="43">
        <f t="shared" si="2"/>
        <v>2.1203020707187501</v>
      </c>
    </row>
    <row r="163" spans="1:4" x14ac:dyDescent="0.25">
      <c r="A163" t="s">
        <v>546</v>
      </c>
      <c r="B163" t="str">
        <f>VLOOKUP(A163,'3.1 Metadata'!$A$4:$B$197,2,FALSE)</f>
        <v>ESP</v>
      </c>
      <c r="C163" s="43">
        <v>2.0929307084507598</v>
      </c>
      <c r="D163" s="43">
        <f t="shared" si="2"/>
        <v>3.3356083165933983</v>
      </c>
    </row>
    <row r="164" spans="1:4" x14ac:dyDescent="0.25">
      <c r="A164" t="s">
        <v>547</v>
      </c>
      <c r="B164" t="str">
        <f>VLOOKUP(A164,'3.1 Metadata'!$A$4:$B$197,2,FALSE)</f>
        <v>LKA</v>
      </c>
      <c r="C164" s="43">
        <v>0.11830000000000002</v>
      </c>
      <c r="D164" s="43">
        <f t="shared" si="2"/>
        <v>0.18854062500000002</v>
      </c>
    </row>
    <row r="165" spans="1:4" x14ac:dyDescent="0.25">
      <c r="A165" t="s">
        <v>548</v>
      </c>
      <c r="B165" t="str">
        <f>VLOOKUP(A165,'3.1 Metadata'!$A$4:$B$197,2,FALSE)</f>
        <v>SDN</v>
      </c>
      <c r="C165" s="43">
        <v>0.27752881226353271</v>
      </c>
      <c r="D165" s="43">
        <f t="shared" si="2"/>
        <v>0.44231154454500526</v>
      </c>
    </row>
    <row r="166" spans="1:4" x14ac:dyDescent="0.25">
      <c r="A166" t="s">
        <v>549</v>
      </c>
      <c r="B166" t="str">
        <f>VLOOKUP(A166,'3.1 Metadata'!$A$4:$B$197,2,FALSE)</f>
        <v>SUR</v>
      </c>
      <c r="C166" s="43">
        <v>0.19509568167251481</v>
      </c>
      <c r="D166" s="43">
        <f t="shared" si="2"/>
        <v>0.3109337426655705</v>
      </c>
    </row>
    <row r="167" spans="1:4" x14ac:dyDescent="0.25">
      <c r="A167" t="s">
        <v>550</v>
      </c>
      <c r="B167" t="str">
        <f>VLOOKUP(A167,'3.1 Metadata'!$A$4:$B$197,2,FALSE)</f>
        <v>SWZ</v>
      </c>
      <c r="C167" s="43">
        <v>0.77065288591144632</v>
      </c>
      <c r="D167" s="43">
        <f t="shared" si="2"/>
        <v>1.2282280369213676</v>
      </c>
    </row>
    <row r="168" spans="1:4" x14ac:dyDescent="0.25">
      <c r="A168" t="s">
        <v>551</v>
      </c>
      <c r="B168" t="str">
        <f>VLOOKUP(A168,'3.1 Metadata'!$A$4:$B$197,2,FALSE)</f>
        <v>SWE</v>
      </c>
      <c r="C168" s="43">
        <v>1.8966369240000001</v>
      </c>
      <c r="D168" s="43">
        <f t="shared" si="2"/>
        <v>3.0227650976250002</v>
      </c>
    </row>
    <row r="169" spans="1:4" x14ac:dyDescent="0.25">
      <c r="A169" t="s">
        <v>552</v>
      </c>
      <c r="B169" t="str">
        <f>VLOOKUP(A169,'3.1 Metadata'!$A$4:$B$197,2,FALSE)</f>
        <v>CHE</v>
      </c>
      <c r="C169" s="43">
        <v>3.3370811111111096</v>
      </c>
      <c r="D169" s="43">
        <f t="shared" si="2"/>
        <v>5.3184730208333306</v>
      </c>
    </row>
    <row r="170" spans="1:4" x14ac:dyDescent="0.25">
      <c r="A170" t="s">
        <v>553</v>
      </c>
      <c r="B170" t="str">
        <f>VLOOKUP(A170,'3.1 Metadata'!$A$4:$B$197,2,FALSE)</f>
        <v>SYR</v>
      </c>
      <c r="C170" s="43">
        <v>4.6999664736</v>
      </c>
      <c r="D170" s="43">
        <f t="shared" si="2"/>
        <v>7.4905715673</v>
      </c>
    </row>
    <row r="171" spans="1:4" x14ac:dyDescent="0.25">
      <c r="A171" t="s">
        <v>554</v>
      </c>
      <c r="B171" t="str">
        <f>VLOOKUP(A171,'3.1 Metadata'!$A$4:$B$197,2,FALSE)</f>
        <v>TJK</v>
      </c>
      <c r="C171" s="43">
        <v>5.174999999999999E-2</v>
      </c>
      <c r="D171" s="43">
        <f t="shared" si="2"/>
        <v>8.2476562499999989E-2</v>
      </c>
    </row>
    <row r="172" spans="1:4" x14ac:dyDescent="0.25">
      <c r="A172" t="s">
        <v>555</v>
      </c>
      <c r="B172" t="str">
        <f>VLOOKUP(A172,'3.1 Metadata'!$A$4:$B$197,2,FALSE)</f>
        <v>THA</v>
      </c>
      <c r="C172" s="43">
        <v>0.1817661811267357</v>
      </c>
      <c r="D172" s="43">
        <f t="shared" si="2"/>
        <v>0.28968985117073504</v>
      </c>
    </row>
    <row r="173" spans="1:4" x14ac:dyDescent="0.25">
      <c r="A173" t="s">
        <v>556</v>
      </c>
      <c r="B173" t="str">
        <f>VLOOKUP(A173,'3.1 Metadata'!$A$4:$B$197,2,FALSE)</f>
        <v>MKD</v>
      </c>
      <c r="C173" s="43">
        <v>0.67256000000000005</v>
      </c>
      <c r="D173" s="43">
        <f t="shared" si="2"/>
        <v>1.0718925000000001</v>
      </c>
    </row>
    <row r="174" spans="1:4" x14ac:dyDescent="0.25">
      <c r="A174" t="s">
        <v>557</v>
      </c>
      <c r="B174" t="str">
        <f>VLOOKUP(A174,'3.1 Metadata'!$A$4:$B$197,2,FALSE)</f>
        <v>TLS</v>
      </c>
      <c r="C174" s="43">
        <v>0.28166666666666701</v>
      </c>
      <c r="D174" s="43">
        <f t="shared" si="2"/>
        <v>0.44890625000000056</v>
      </c>
    </row>
    <row r="175" spans="1:4" x14ac:dyDescent="0.25">
      <c r="A175" t="s">
        <v>558</v>
      </c>
      <c r="B175" t="str">
        <f>VLOOKUP(A175,'3.1 Metadata'!$A$4:$B$197,2,FALSE)</f>
        <v>TGO</v>
      </c>
      <c r="C175" s="43">
        <v>0.25271575895362758</v>
      </c>
      <c r="D175" s="43">
        <f t="shared" si="2"/>
        <v>0.40276574083234395</v>
      </c>
    </row>
    <row r="176" spans="1:4" x14ac:dyDescent="0.25">
      <c r="A176" t="s">
        <v>559</v>
      </c>
      <c r="B176" t="str">
        <f>VLOOKUP(A176,'3.1 Metadata'!$A$4:$B$197,2,FALSE)</f>
        <v>TON</v>
      </c>
      <c r="C176" s="43">
        <v>0.13577702323245866</v>
      </c>
      <c r="D176" s="43">
        <f t="shared" si="2"/>
        <v>0.21639463077673099</v>
      </c>
    </row>
    <row r="177" spans="1:4" x14ac:dyDescent="0.25">
      <c r="A177" t="s">
        <v>560</v>
      </c>
      <c r="B177" t="str">
        <f>VLOOKUP(A177,'3.1 Metadata'!$A$4:$B$197,2,FALSE)</f>
        <v>TTO</v>
      </c>
      <c r="C177" s="43">
        <v>0.58101897365292388</v>
      </c>
      <c r="D177" s="43">
        <f t="shared" si="2"/>
        <v>0.92599898925934743</v>
      </c>
    </row>
    <row r="178" spans="1:4" x14ac:dyDescent="0.25">
      <c r="A178" t="s">
        <v>561</v>
      </c>
      <c r="B178" t="str">
        <f>VLOOKUP(A178,'3.1 Metadata'!$A$4:$B$197,2,FALSE)</f>
        <v>TUN</v>
      </c>
      <c r="C178" s="43">
        <v>3.2855176176325842</v>
      </c>
      <c r="D178" s="43">
        <f t="shared" si="2"/>
        <v>5.2362937031019312</v>
      </c>
    </row>
    <row r="179" spans="1:4" x14ac:dyDescent="0.25">
      <c r="A179" t="s">
        <v>562</v>
      </c>
      <c r="B179" t="str">
        <f>VLOOKUP(A179,'3.1 Metadata'!$A$4:$B$197,2,FALSE)</f>
        <v>TUR</v>
      </c>
      <c r="C179" s="43">
        <v>0.47646692666666601</v>
      </c>
      <c r="D179" s="43">
        <f t="shared" si="2"/>
        <v>0.75936916437499891</v>
      </c>
    </row>
    <row r="180" spans="1:4" x14ac:dyDescent="0.25">
      <c r="A180" t="s">
        <v>563</v>
      </c>
      <c r="B180" t="str">
        <f>VLOOKUP(A180,'3.1 Metadata'!$A$4:$B$197,2,FALSE)</f>
        <v>TKM</v>
      </c>
      <c r="C180" s="43">
        <v>1.89593599915254</v>
      </c>
      <c r="D180" s="43">
        <f t="shared" si="2"/>
        <v>3.0216479986493607</v>
      </c>
    </row>
    <row r="181" spans="1:4" x14ac:dyDescent="0.25">
      <c r="A181" t="s">
        <v>564</v>
      </c>
      <c r="B181" t="str">
        <f>VLOOKUP(A181,'3.1 Metadata'!$A$4:$B$197,2,FALSE)</f>
        <v>TUV</v>
      </c>
      <c r="C181" s="43">
        <v>0.74617675372112702</v>
      </c>
      <c r="D181" s="43">
        <f t="shared" si="2"/>
        <v>1.1892192012430463</v>
      </c>
    </row>
    <row r="182" spans="1:4" x14ac:dyDescent="0.25">
      <c r="A182" t="s">
        <v>565</v>
      </c>
      <c r="B182" t="str">
        <f>VLOOKUP(A182,'3.1 Metadata'!$A$4:$B$197,2,FALSE)</f>
        <v>UGA</v>
      </c>
      <c r="C182" s="43">
        <v>0.50069483736602427</v>
      </c>
      <c r="D182" s="43">
        <f t="shared" si="2"/>
        <v>0.79798239705210117</v>
      </c>
    </row>
    <row r="183" spans="1:4" x14ac:dyDescent="0.25">
      <c r="A183" t="s">
        <v>566</v>
      </c>
      <c r="B183" t="str">
        <f>VLOOKUP(A183,'3.1 Metadata'!$A$4:$B$197,2,FALSE)</f>
        <v>UKR</v>
      </c>
      <c r="C183" s="43">
        <v>1.11663333333333</v>
      </c>
      <c r="D183" s="43">
        <f t="shared" si="2"/>
        <v>1.7796343749999948</v>
      </c>
    </row>
    <row r="184" spans="1:4" x14ac:dyDescent="0.25">
      <c r="A184" t="s">
        <v>567</v>
      </c>
      <c r="B184" t="str">
        <f>VLOOKUP(A184,'3.1 Metadata'!$A$4:$B$197,2,FALSE)</f>
        <v>ARE</v>
      </c>
      <c r="C184" s="43">
        <v>0.50250419999999996</v>
      </c>
      <c r="D184" s="43">
        <f t="shared" si="2"/>
        <v>0.80086606874999988</v>
      </c>
    </row>
    <row r="185" spans="1:4" x14ac:dyDescent="0.25">
      <c r="A185" t="s">
        <v>568</v>
      </c>
      <c r="B185" t="str">
        <f>VLOOKUP(A185,'3.1 Metadata'!$A$4:$B$197,2,FALSE)</f>
        <v>GBR</v>
      </c>
      <c r="C185" s="43">
        <v>2.1572299962223398</v>
      </c>
      <c r="D185" s="43">
        <f t="shared" si="2"/>
        <v>3.438085306479354</v>
      </c>
    </row>
    <row r="186" spans="1:4" x14ac:dyDescent="0.25">
      <c r="A186" t="s">
        <v>569</v>
      </c>
      <c r="B186" t="str">
        <f>VLOOKUP(A186,'3.1 Metadata'!$A$4:$B$197,2,FALSE)</f>
        <v>TZA</v>
      </c>
      <c r="C186" s="43">
        <v>4.6844677017365104</v>
      </c>
      <c r="D186" s="43">
        <f t="shared" si="2"/>
        <v>7.4658703996425633</v>
      </c>
    </row>
    <row r="187" spans="1:4" x14ac:dyDescent="0.25">
      <c r="A187" t="s">
        <v>570</v>
      </c>
      <c r="B187" t="str">
        <f>VLOOKUP(A187,'3.1 Metadata'!$A$4:$B$197,2,FALSE)</f>
        <v>USA</v>
      </c>
      <c r="C187" s="43">
        <v>2.8190520953629701</v>
      </c>
      <c r="D187" s="43">
        <f t="shared" si="2"/>
        <v>4.4928642769847338</v>
      </c>
    </row>
    <row r="188" spans="1:4" x14ac:dyDescent="0.25">
      <c r="A188" t="s">
        <v>571</v>
      </c>
      <c r="B188" t="str">
        <f>VLOOKUP(A188,'3.1 Metadata'!$A$4:$B$197,2,FALSE)</f>
        <v>URY</v>
      </c>
      <c r="C188" s="43">
        <v>1.7126061739058314</v>
      </c>
      <c r="D188" s="43">
        <f t="shared" si="2"/>
        <v>2.7294660896624188</v>
      </c>
    </row>
    <row r="189" spans="1:4" x14ac:dyDescent="0.25">
      <c r="A189" t="s">
        <v>572</v>
      </c>
      <c r="B189" t="str">
        <f>VLOOKUP(A189,'3.1 Metadata'!$A$4:$B$197,2,FALSE)</f>
        <v>UZB</v>
      </c>
      <c r="C189" s="43">
        <v>6.5400000000000014E-2</v>
      </c>
      <c r="D189" s="43">
        <f t="shared" si="2"/>
        <v>0.10423125000000003</v>
      </c>
    </row>
    <row r="190" spans="1:4" x14ac:dyDescent="0.25">
      <c r="A190" t="s">
        <v>573</v>
      </c>
      <c r="B190" t="str">
        <f>VLOOKUP(A190,'3.1 Metadata'!$A$4:$B$197,2,FALSE)</f>
        <v>VUT</v>
      </c>
      <c r="C190" s="43">
        <v>0.88432756029330117</v>
      </c>
      <c r="D190" s="43">
        <f t="shared" si="2"/>
        <v>1.4093970492174488</v>
      </c>
    </row>
    <row r="191" spans="1:4" x14ac:dyDescent="0.25">
      <c r="A191" t="s">
        <v>574</v>
      </c>
      <c r="B191" t="str">
        <f>VLOOKUP(A191,'3.1 Metadata'!$A$4:$B$197,2,FALSE)</f>
        <v>VEN</v>
      </c>
      <c r="C191" s="43">
        <v>0.174375</v>
      </c>
      <c r="D191" s="43">
        <f t="shared" si="2"/>
        <v>0.27791015624999998</v>
      </c>
    </row>
    <row r="192" spans="1:4" x14ac:dyDescent="0.25">
      <c r="A192" t="s">
        <v>575</v>
      </c>
      <c r="B192" t="str">
        <f>VLOOKUP(A192,'3.1 Metadata'!$A$4:$B$197,2,FALSE)</f>
        <v>VNM</v>
      </c>
      <c r="C192" s="43">
        <v>0.32695033015250607</v>
      </c>
      <c r="D192" s="43">
        <f t="shared" si="2"/>
        <v>0.52107708868055658</v>
      </c>
    </row>
    <row r="193" spans="1:4" x14ac:dyDescent="0.25">
      <c r="A193" t="s">
        <v>576</v>
      </c>
      <c r="B193" t="str">
        <f>VLOOKUP(A193,'3.1 Metadata'!$A$4:$B$197,2,FALSE)</f>
        <v>YEM</v>
      </c>
      <c r="C193" s="43">
        <v>3.4924236016480807E-2</v>
      </c>
      <c r="D193" s="43">
        <f t="shared" si="2"/>
        <v>5.5660501151266285E-2</v>
      </c>
    </row>
    <row r="194" spans="1:4" x14ac:dyDescent="0.25">
      <c r="A194" t="s">
        <v>577</v>
      </c>
      <c r="B194" t="str">
        <f>VLOOKUP(A194,'3.1 Metadata'!$A$4:$B$197,2,FALSE)</f>
        <v>ZMB</v>
      </c>
      <c r="C194" s="43">
        <v>0.38400000000000001</v>
      </c>
      <c r="D194" s="43">
        <f t="shared" si="2"/>
        <v>0.61199999999999999</v>
      </c>
    </row>
    <row r="195" spans="1:4" x14ac:dyDescent="0.25">
      <c r="A195" s="96" t="s">
        <v>578</v>
      </c>
      <c r="B195" s="96" t="str">
        <f>VLOOKUP(A195,'3.1 Metadata'!$A$4:$B$197,2,FALSE)</f>
        <v>ZWE</v>
      </c>
      <c r="C195" s="499">
        <v>0.19237632655402848</v>
      </c>
      <c r="D195" s="499">
        <f t="shared" ref="D195" si="3">C195*(1+$K$9)</f>
        <v>0.30659977044548287</v>
      </c>
    </row>
  </sheetData>
  <hyperlinks>
    <hyperlink ref="I10" r:id="rId1" location=":~:text=Looking%20at%20the%20tariff%20structures,wastewater%20tariff%20was%20%242.04%2Fm3" xr:uid="{0A956435-D53B-401E-BA1E-DFB3A176AAFC}"/>
    <hyperlink ref="G4" r:id="rId2" xr:uid="{76C94EA1-C149-41B1-9ED1-92DBF7CD4A14}"/>
  </hyperlinks>
  <pageMargins left="0.7" right="0.7" top="0.75" bottom="0.75" header="0.3" footer="0.3"/>
  <pageSetup paperSize="9" orientation="portrait" verticalDpi="300" r:id="rId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FFFF00"/>
  </sheetPr>
  <dimension ref="A1:N196"/>
  <sheetViews>
    <sheetView zoomScale="77" zoomScaleNormal="77" workbookViewId="0">
      <selection activeCell="F26" sqref="F26"/>
    </sheetView>
  </sheetViews>
  <sheetFormatPr defaultRowHeight="15" x14ac:dyDescent="0.25"/>
  <cols>
    <col min="1" max="1" width="38.85546875" style="29" customWidth="1"/>
    <col min="2" max="2" width="9.7109375" style="29" customWidth="1"/>
    <col min="3" max="12" width="16.28515625" style="500" customWidth="1"/>
    <col min="13" max="16384" width="9.140625" style="29"/>
  </cols>
  <sheetData>
    <row r="1" spans="1:14" ht="77.25" customHeight="1" x14ac:dyDescent="0.25">
      <c r="A1" s="504" t="s">
        <v>188</v>
      </c>
      <c r="B1" s="505" t="s">
        <v>1060</v>
      </c>
      <c r="C1" s="506" t="s">
        <v>1574</v>
      </c>
      <c r="D1" s="506" t="s">
        <v>1575</v>
      </c>
      <c r="E1" s="506" t="s">
        <v>1576</v>
      </c>
      <c r="F1" s="506" t="s">
        <v>1577</v>
      </c>
      <c r="G1" s="506" t="s">
        <v>1578</v>
      </c>
      <c r="H1" s="506" t="s">
        <v>1579</v>
      </c>
      <c r="I1" s="506" t="s">
        <v>1580</v>
      </c>
      <c r="J1" s="506" t="s">
        <v>1581</v>
      </c>
      <c r="K1" s="506" t="s">
        <v>1582</v>
      </c>
      <c r="L1" s="506" t="s">
        <v>1583</v>
      </c>
    </row>
    <row r="2" spans="1:14" x14ac:dyDescent="0.25">
      <c r="A2" t="s">
        <v>384</v>
      </c>
      <c r="B2" t="str">
        <f>VLOOKUP(A2,'3.1 Metadata'!$A$4:$B$197,2,FALSE)</f>
        <v>AFG</v>
      </c>
      <c r="C2" s="502"/>
      <c r="D2" s="502"/>
      <c r="E2" s="502"/>
      <c r="F2" s="502"/>
      <c r="G2" s="502"/>
      <c r="H2" s="502"/>
      <c r="I2" s="502"/>
      <c r="J2" s="502"/>
      <c r="K2" s="502">
        <f>0.19*(VLOOKUP(B2,'5. Travel Allowance &amp; Per Diem'!B5:Q198,11,FALSE))</f>
        <v>50.198487643653934</v>
      </c>
      <c r="L2" s="502"/>
      <c r="N2" s="29" t="s">
        <v>1584</v>
      </c>
    </row>
    <row r="3" spans="1:14" x14ac:dyDescent="0.25">
      <c r="A3" t="s">
        <v>386</v>
      </c>
      <c r="B3" t="str">
        <f>VLOOKUP(A3,'3.1 Metadata'!$A$4:$B$197,2,FALSE)</f>
        <v>ALB</v>
      </c>
      <c r="C3" s="502"/>
      <c r="D3" s="502"/>
      <c r="E3" s="502"/>
      <c r="F3" s="502"/>
      <c r="G3" s="502"/>
      <c r="H3" s="502"/>
      <c r="I3" s="502"/>
      <c r="J3" s="502"/>
      <c r="K3" s="502"/>
      <c r="L3" s="502"/>
      <c r="N3" s="29" t="s">
        <v>1585</v>
      </c>
    </row>
    <row r="4" spans="1:14" x14ac:dyDescent="0.25">
      <c r="A4" t="s">
        <v>387</v>
      </c>
      <c r="B4" t="str">
        <f>VLOOKUP(A4,'3.1 Metadata'!$A$4:$B$197,2,FALSE)</f>
        <v>DZA</v>
      </c>
      <c r="C4" s="502"/>
      <c r="D4" s="502"/>
      <c r="E4" s="502"/>
      <c r="F4" s="502"/>
      <c r="G4" s="502"/>
      <c r="H4" s="502"/>
      <c r="I4" s="502"/>
      <c r="J4" s="502"/>
      <c r="K4" s="502"/>
      <c r="L4" s="502"/>
    </row>
    <row r="5" spans="1:14" x14ac:dyDescent="0.25">
      <c r="A5" t="s">
        <v>389</v>
      </c>
      <c r="B5" t="str">
        <f>VLOOKUP(A5,'3.1 Metadata'!$A$4:$B$197,2,FALSE)</f>
        <v>AND</v>
      </c>
      <c r="C5" s="502"/>
      <c r="D5" s="502"/>
      <c r="E5" s="502"/>
      <c r="F5" s="502"/>
      <c r="G5" s="502"/>
      <c r="H5" s="502"/>
      <c r="I5" s="502"/>
      <c r="J5" s="502"/>
      <c r="K5" s="502"/>
      <c r="L5" s="502"/>
    </row>
    <row r="6" spans="1:14" x14ac:dyDescent="0.25">
      <c r="A6" t="s">
        <v>189</v>
      </c>
      <c r="B6" t="str">
        <f>VLOOKUP(A6,'3.1 Metadata'!$A$4:$B$197,2,FALSE)</f>
        <v>AGO</v>
      </c>
      <c r="C6" s="502"/>
      <c r="D6" s="502"/>
      <c r="E6" s="502"/>
      <c r="F6" s="502"/>
      <c r="G6" s="502"/>
      <c r="H6" s="502"/>
      <c r="I6" s="502"/>
      <c r="J6" s="502"/>
      <c r="K6" s="502"/>
      <c r="L6" s="502"/>
    </row>
    <row r="7" spans="1:14" x14ac:dyDescent="0.25">
      <c r="A7" t="s">
        <v>390</v>
      </c>
      <c r="B7" t="str">
        <f>VLOOKUP(A7,'3.1 Metadata'!$A$4:$B$197,2,FALSE)</f>
        <v>ATG</v>
      </c>
      <c r="C7" s="502"/>
      <c r="D7" s="502"/>
      <c r="E7" s="502"/>
      <c r="F7" s="502"/>
      <c r="G7" s="502"/>
      <c r="H7" s="502"/>
      <c r="I7" s="502"/>
      <c r="J7" s="502"/>
      <c r="K7" s="502"/>
      <c r="L7" s="502"/>
    </row>
    <row r="8" spans="1:14" x14ac:dyDescent="0.25">
      <c r="A8" t="s">
        <v>391</v>
      </c>
      <c r="B8" t="str">
        <f>VLOOKUP(A8,'3.1 Metadata'!$A$4:$B$197,2,FALSE)</f>
        <v>ARG</v>
      </c>
      <c r="C8" s="502"/>
      <c r="D8" s="502"/>
      <c r="E8" s="502"/>
      <c r="F8" s="502"/>
      <c r="G8" s="502"/>
      <c r="H8" s="502"/>
      <c r="I8" s="502"/>
      <c r="J8" s="502"/>
      <c r="K8" s="502"/>
      <c r="L8" s="502"/>
    </row>
    <row r="9" spans="1:14" x14ac:dyDescent="0.25">
      <c r="A9" t="s">
        <v>392</v>
      </c>
      <c r="B9" t="str">
        <f>VLOOKUP(A9,'3.1 Metadata'!$A$4:$B$197,2,FALSE)</f>
        <v>ARM</v>
      </c>
      <c r="C9" s="502"/>
      <c r="D9" s="502"/>
      <c r="E9" s="502"/>
      <c r="F9" s="502"/>
      <c r="G9" s="502"/>
      <c r="H9" s="502"/>
      <c r="I9" s="502"/>
      <c r="J9" s="502"/>
      <c r="K9" s="502"/>
      <c r="L9" s="502"/>
    </row>
    <row r="10" spans="1:14" x14ac:dyDescent="0.25">
      <c r="A10" t="s">
        <v>393</v>
      </c>
      <c r="B10" t="str">
        <f>VLOOKUP(A10,'3.1 Metadata'!$A$4:$B$197,2,FALSE)</f>
        <v>AUS</v>
      </c>
      <c r="C10" s="502"/>
      <c r="D10" s="502"/>
      <c r="E10" s="502"/>
      <c r="F10" s="502"/>
      <c r="G10" s="502"/>
      <c r="H10" s="502"/>
      <c r="I10" s="502"/>
      <c r="J10" s="502"/>
      <c r="K10" s="502"/>
      <c r="L10" s="502"/>
    </row>
    <row r="11" spans="1:14" x14ac:dyDescent="0.25">
      <c r="A11" t="s">
        <v>394</v>
      </c>
      <c r="B11" t="str">
        <f>VLOOKUP(A11,'3.1 Metadata'!$A$4:$B$197,2,FALSE)</f>
        <v>AUT</v>
      </c>
      <c r="C11" s="502"/>
      <c r="D11" s="502"/>
      <c r="E11" s="502"/>
      <c r="F11" s="502"/>
      <c r="G11" s="502"/>
      <c r="H11" s="502"/>
      <c r="I11" s="502"/>
      <c r="J11" s="502"/>
      <c r="K11" s="502"/>
      <c r="L11" s="502"/>
    </row>
    <row r="12" spans="1:14" x14ac:dyDescent="0.25">
      <c r="A12" t="s">
        <v>395</v>
      </c>
      <c r="B12" t="str">
        <f>VLOOKUP(A12,'3.1 Metadata'!$A$4:$B$197,2,FALSE)</f>
        <v>AZE</v>
      </c>
      <c r="C12" s="502"/>
      <c r="D12" s="502"/>
      <c r="E12" s="502"/>
      <c r="F12" s="502"/>
      <c r="G12" s="502"/>
      <c r="H12" s="502"/>
      <c r="I12" s="502"/>
      <c r="J12" s="502"/>
      <c r="K12" s="502"/>
      <c r="L12" s="502"/>
    </row>
    <row r="13" spans="1:14" x14ac:dyDescent="0.25">
      <c r="A13" t="s">
        <v>396</v>
      </c>
      <c r="B13" t="str">
        <f>VLOOKUP(A13,'3.1 Metadata'!$A$4:$B$197,2,FALSE)</f>
        <v>BHS</v>
      </c>
      <c r="C13" s="502"/>
      <c r="D13" s="502"/>
      <c r="E13" s="502"/>
      <c r="F13" s="502"/>
      <c r="G13" s="502"/>
      <c r="H13" s="502"/>
      <c r="I13" s="502"/>
      <c r="J13" s="502"/>
      <c r="K13" s="502"/>
      <c r="L13" s="502"/>
    </row>
    <row r="14" spans="1:14" x14ac:dyDescent="0.25">
      <c r="A14" t="s">
        <v>397</v>
      </c>
      <c r="B14" t="str">
        <f>VLOOKUP(A14,'3.1 Metadata'!$A$4:$B$197,2,FALSE)</f>
        <v>BHR</v>
      </c>
      <c r="C14" s="502"/>
      <c r="D14" s="502"/>
      <c r="E14" s="502"/>
      <c r="F14" s="502"/>
      <c r="G14" s="502"/>
      <c r="H14" s="502"/>
      <c r="I14" s="502"/>
      <c r="J14" s="502"/>
      <c r="K14" s="502"/>
      <c r="L14" s="502"/>
    </row>
    <row r="15" spans="1:14" x14ac:dyDescent="0.25">
      <c r="A15" t="s">
        <v>398</v>
      </c>
      <c r="B15" t="str">
        <f>VLOOKUP(A15,'3.1 Metadata'!$A$4:$B$197,2,FALSE)</f>
        <v>BGD</v>
      </c>
      <c r="C15" s="502"/>
      <c r="D15" s="502"/>
      <c r="E15" s="502"/>
      <c r="F15" s="502"/>
      <c r="G15" s="502"/>
      <c r="H15" s="502"/>
      <c r="I15" s="502"/>
      <c r="J15" s="502"/>
      <c r="K15" s="502"/>
      <c r="L15" s="502"/>
    </row>
    <row r="16" spans="1:14" x14ac:dyDescent="0.25">
      <c r="A16" t="s">
        <v>399</v>
      </c>
      <c r="B16" t="str">
        <f>VLOOKUP(A16,'3.1 Metadata'!$A$4:$B$197,2,FALSE)</f>
        <v>BRB</v>
      </c>
      <c r="C16" s="502"/>
      <c r="D16" s="502"/>
      <c r="E16" s="502"/>
      <c r="F16" s="502"/>
      <c r="G16" s="502"/>
      <c r="H16" s="502"/>
      <c r="I16" s="502"/>
      <c r="J16" s="502"/>
      <c r="K16" s="502"/>
      <c r="L16" s="502"/>
    </row>
    <row r="17" spans="1:12" x14ac:dyDescent="0.25">
      <c r="A17" t="s">
        <v>400</v>
      </c>
      <c r="B17" t="str">
        <f>VLOOKUP(A17,'3.1 Metadata'!$A$4:$B$197,2,FALSE)</f>
        <v>BLR</v>
      </c>
      <c r="C17" s="502"/>
      <c r="D17" s="502"/>
      <c r="E17" s="502"/>
      <c r="F17" s="502"/>
      <c r="G17" s="502"/>
      <c r="H17" s="502"/>
      <c r="I17" s="502"/>
      <c r="J17" s="502"/>
      <c r="K17" s="502"/>
      <c r="L17" s="502"/>
    </row>
    <row r="18" spans="1:12" x14ac:dyDescent="0.25">
      <c r="A18" t="s">
        <v>401</v>
      </c>
      <c r="B18" t="str">
        <f>VLOOKUP(A18,'3.1 Metadata'!$A$4:$B$197,2,FALSE)</f>
        <v>BEL</v>
      </c>
      <c r="C18" s="502"/>
      <c r="D18" s="502"/>
      <c r="E18" s="502"/>
      <c r="F18" s="502"/>
      <c r="G18" s="502"/>
      <c r="H18" s="502"/>
      <c r="I18" s="502"/>
      <c r="J18" s="502"/>
      <c r="K18" s="502"/>
      <c r="L18" s="502"/>
    </row>
    <row r="19" spans="1:12" x14ac:dyDescent="0.25">
      <c r="A19" t="s">
        <v>402</v>
      </c>
      <c r="B19" t="str">
        <f>VLOOKUP(A19,'3.1 Metadata'!$A$4:$B$197,2,FALSE)</f>
        <v>BLZ</v>
      </c>
      <c r="C19" s="502"/>
      <c r="D19" s="502"/>
      <c r="E19" s="502"/>
      <c r="F19" s="502"/>
      <c r="G19" s="502"/>
      <c r="H19" s="502"/>
      <c r="I19" s="502"/>
      <c r="J19" s="502"/>
      <c r="K19" s="502"/>
      <c r="L19" s="502"/>
    </row>
    <row r="20" spans="1:12" x14ac:dyDescent="0.25">
      <c r="A20" t="s">
        <v>403</v>
      </c>
      <c r="B20" t="str">
        <f>VLOOKUP(A20,'3.1 Metadata'!$A$4:$B$197,2,FALSE)</f>
        <v>BEN</v>
      </c>
      <c r="C20" s="502"/>
      <c r="D20" s="502"/>
      <c r="E20" s="502"/>
      <c r="F20" s="502"/>
      <c r="G20" s="502"/>
      <c r="H20" s="502"/>
      <c r="I20" s="502"/>
      <c r="J20" s="502"/>
      <c r="K20" s="502"/>
      <c r="L20" s="502"/>
    </row>
    <row r="21" spans="1:12" x14ac:dyDescent="0.25">
      <c r="A21" t="s">
        <v>404</v>
      </c>
      <c r="B21" t="str">
        <f>VLOOKUP(A21,'3.1 Metadata'!$A$4:$B$197,2,FALSE)</f>
        <v>BTN</v>
      </c>
      <c r="C21" s="502"/>
      <c r="D21" s="502"/>
      <c r="E21" s="502"/>
      <c r="F21" s="502"/>
      <c r="G21" s="502"/>
      <c r="H21" s="502"/>
      <c r="I21" s="502"/>
      <c r="J21" s="502"/>
      <c r="K21" s="502"/>
      <c r="L21" s="502"/>
    </row>
    <row r="22" spans="1:12" x14ac:dyDescent="0.25">
      <c r="A22" t="s">
        <v>405</v>
      </c>
      <c r="B22" t="str">
        <f>VLOOKUP(A22,'3.1 Metadata'!$A$4:$B$197,2,FALSE)</f>
        <v>BOL</v>
      </c>
      <c r="C22" s="502"/>
      <c r="D22" s="502"/>
      <c r="E22" s="502"/>
      <c r="F22" s="502"/>
      <c r="G22" s="502"/>
      <c r="H22" s="502"/>
      <c r="I22" s="502"/>
      <c r="J22" s="502"/>
      <c r="K22" s="502"/>
      <c r="L22" s="502"/>
    </row>
    <row r="23" spans="1:12" x14ac:dyDescent="0.25">
      <c r="A23" t="s">
        <v>406</v>
      </c>
      <c r="B23" t="str">
        <f>VLOOKUP(A23,'3.1 Metadata'!$A$4:$B$197,2,FALSE)</f>
        <v>BIH</v>
      </c>
      <c r="C23" s="502"/>
      <c r="D23" s="502"/>
      <c r="E23" s="502"/>
      <c r="F23" s="502"/>
      <c r="G23" s="502"/>
      <c r="H23" s="502"/>
      <c r="I23" s="502"/>
      <c r="J23" s="502"/>
      <c r="K23" s="502"/>
      <c r="L23" s="502"/>
    </row>
    <row r="24" spans="1:12" x14ac:dyDescent="0.25">
      <c r="A24" t="s">
        <v>407</v>
      </c>
      <c r="B24" t="str">
        <f>VLOOKUP(A24,'3.1 Metadata'!$A$4:$B$197,2,FALSE)</f>
        <v>BWA</v>
      </c>
      <c r="C24" s="502"/>
      <c r="D24" s="502"/>
      <c r="E24" s="502"/>
      <c r="F24" s="502"/>
      <c r="G24" s="502"/>
      <c r="H24" s="502"/>
      <c r="I24" s="502"/>
      <c r="J24" s="502"/>
      <c r="K24" s="502"/>
      <c r="L24" s="502"/>
    </row>
    <row r="25" spans="1:12" x14ac:dyDescent="0.25">
      <c r="A25" t="s">
        <v>408</v>
      </c>
      <c r="B25" t="str">
        <f>VLOOKUP(A25,'3.1 Metadata'!$A$4:$B$197,2,FALSE)</f>
        <v>BRA</v>
      </c>
      <c r="C25" s="502"/>
      <c r="D25" s="502"/>
      <c r="E25" s="502"/>
      <c r="F25" s="502"/>
      <c r="G25" s="502"/>
      <c r="H25" s="502"/>
      <c r="I25" s="502"/>
      <c r="J25" s="502"/>
      <c r="K25" s="502"/>
      <c r="L25" s="502"/>
    </row>
    <row r="26" spans="1:12" x14ac:dyDescent="0.25">
      <c r="A26" t="s">
        <v>409</v>
      </c>
      <c r="B26" t="str">
        <f>VLOOKUP(A26,'3.1 Metadata'!$A$4:$B$197,2,FALSE)</f>
        <v>BRN</v>
      </c>
      <c r="C26" s="502"/>
      <c r="D26" s="502"/>
      <c r="E26" s="502"/>
      <c r="F26" s="502"/>
      <c r="G26" s="502"/>
      <c r="H26" s="502"/>
      <c r="I26" s="502"/>
      <c r="J26" s="502"/>
      <c r="K26" s="502"/>
      <c r="L26" s="502"/>
    </row>
    <row r="27" spans="1:12" x14ac:dyDescent="0.25">
      <c r="A27" t="s">
        <v>410</v>
      </c>
      <c r="B27" t="str">
        <f>VLOOKUP(A27,'3.1 Metadata'!$A$4:$B$197,2,FALSE)</f>
        <v>BGR</v>
      </c>
      <c r="C27" s="502"/>
      <c r="D27" s="502"/>
      <c r="E27" s="502"/>
      <c r="F27" s="502"/>
      <c r="G27" s="502"/>
      <c r="H27" s="502"/>
      <c r="I27" s="502"/>
      <c r="J27" s="502"/>
      <c r="K27" s="502"/>
      <c r="L27" s="502"/>
    </row>
    <row r="28" spans="1:12" x14ac:dyDescent="0.25">
      <c r="A28" t="s">
        <v>411</v>
      </c>
      <c r="B28" t="str">
        <f>VLOOKUP(A28,'3.1 Metadata'!$A$4:$B$197,2,FALSE)</f>
        <v>BFA</v>
      </c>
      <c r="C28" s="502"/>
      <c r="D28" s="502"/>
      <c r="E28" s="502"/>
      <c r="F28" s="502"/>
      <c r="G28" s="502"/>
      <c r="H28" s="502"/>
      <c r="I28" s="502"/>
      <c r="J28" s="502"/>
      <c r="K28" s="502"/>
      <c r="L28" s="502"/>
    </row>
    <row r="29" spans="1:12" x14ac:dyDescent="0.25">
      <c r="A29" t="s">
        <v>412</v>
      </c>
      <c r="B29" t="str">
        <f>VLOOKUP(A29,'3.1 Metadata'!$A$4:$B$197,2,FALSE)</f>
        <v>BDI</v>
      </c>
      <c r="C29" s="502"/>
      <c r="D29" s="502"/>
      <c r="E29" s="502"/>
      <c r="F29" s="502"/>
      <c r="G29" s="502"/>
      <c r="H29" s="502"/>
      <c r="I29" s="502"/>
      <c r="J29" s="502"/>
      <c r="K29" s="502"/>
      <c r="L29" s="502"/>
    </row>
    <row r="30" spans="1:12" x14ac:dyDescent="0.25">
      <c r="A30" t="s">
        <v>413</v>
      </c>
      <c r="B30" t="str">
        <f>VLOOKUP(A30,'3.1 Metadata'!$A$4:$B$197,2,FALSE)</f>
        <v>CPV</v>
      </c>
      <c r="C30" s="502"/>
      <c r="D30" s="502"/>
      <c r="E30" s="502"/>
      <c r="F30" s="502"/>
      <c r="G30" s="502"/>
      <c r="H30" s="502"/>
      <c r="I30" s="502"/>
      <c r="J30" s="502"/>
      <c r="K30" s="502"/>
      <c r="L30" s="502"/>
    </row>
    <row r="31" spans="1:12" x14ac:dyDescent="0.25">
      <c r="A31" t="s">
        <v>414</v>
      </c>
      <c r="B31" t="str">
        <f>VLOOKUP(A31,'3.1 Metadata'!$A$4:$B$197,2,FALSE)</f>
        <v>KHM</v>
      </c>
      <c r="C31" s="502"/>
      <c r="D31" s="502"/>
      <c r="E31" s="502"/>
      <c r="F31" s="502"/>
      <c r="G31" s="502"/>
      <c r="H31" s="502"/>
      <c r="I31" s="502"/>
      <c r="J31" s="502"/>
      <c r="K31" s="502"/>
      <c r="L31" s="502"/>
    </row>
    <row r="32" spans="1:12" x14ac:dyDescent="0.25">
      <c r="A32" t="s">
        <v>415</v>
      </c>
      <c r="B32" t="str">
        <f>VLOOKUP(A32,'3.1 Metadata'!$A$4:$B$197,2,FALSE)</f>
        <v>CMR</v>
      </c>
      <c r="C32" s="502"/>
      <c r="D32" s="502"/>
      <c r="E32" s="502"/>
      <c r="F32" s="502"/>
      <c r="G32" s="502"/>
      <c r="H32" s="502"/>
      <c r="I32" s="502"/>
      <c r="J32" s="502"/>
      <c r="K32" s="502"/>
      <c r="L32" s="502"/>
    </row>
    <row r="33" spans="1:12" x14ac:dyDescent="0.25">
      <c r="A33" t="s">
        <v>416</v>
      </c>
      <c r="B33" t="str">
        <f>VLOOKUP(A33,'3.1 Metadata'!$A$4:$B$197,2,FALSE)</f>
        <v>CAN</v>
      </c>
      <c r="C33" s="502"/>
      <c r="D33" s="502"/>
      <c r="E33" s="502"/>
      <c r="F33" s="502"/>
      <c r="G33" s="502"/>
      <c r="H33" s="502"/>
      <c r="I33" s="502"/>
      <c r="J33" s="502"/>
      <c r="K33" s="502"/>
      <c r="L33" s="502"/>
    </row>
    <row r="34" spans="1:12" x14ac:dyDescent="0.25">
      <c r="A34" t="s">
        <v>417</v>
      </c>
      <c r="B34" t="str">
        <f>VLOOKUP(A34,'3.1 Metadata'!$A$4:$B$197,2,FALSE)</f>
        <v>CAF</v>
      </c>
      <c r="C34" s="502"/>
      <c r="D34" s="502"/>
      <c r="E34" s="502"/>
      <c r="F34" s="502"/>
      <c r="G34" s="502"/>
      <c r="H34" s="502"/>
      <c r="I34" s="502"/>
      <c r="J34" s="502"/>
      <c r="K34" s="502"/>
      <c r="L34" s="502"/>
    </row>
    <row r="35" spans="1:12" x14ac:dyDescent="0.25">
      <c r="A35" t="s">
        <v>418</v>
      </c>
      <c r="B35" t="str">
        <f>VLOOKUP(A35,'3.1 Metadata'!$A$4:$B$197,2,FALSE)</f>
        <v>TCD</v>
      </c>
      <c r="C35" s="502"/>
      <c r="D35" s="502"/>
      <c r="E35" s="502"/>
      <c r="F35" s="502"/>
      <c r="G35" s="502"/>
      <c r="H35" s="502"/>
      <c r="I35" s="502"/>
      <c r="J35" s="502"/>
      <c r="K35" s="502"/>
      <c r="L35" s="502"/>
    </row>
    <row r="36" spans="1:12" x14ac:dyDescent="0.25">
      <c r="A36" t="s">
        <v>419</v>
      </c>
      <c r="B36" t="str">
        <f>VLOOKUP(A36,'3.1 Metadata'!$A$4:$B$197,2,FALSE)</f>
        <v>CHL</v>
      </c>
      <c r="C36" s="502"/>
      <c r="D36" s="502"/>
      <c r="E36" s="502"/>
      <c r="F36" s="502"/>
      <c r="G36" s="502"/>
      <c r="H36" s="502"/>
      <c r="I36" s="502"/>
      <c r="J36" s="502"/>
      <c r="K36" s="502"/>
      <c r="L36" s="502"/>
    </row>
    <row r="37" spans="1:12" x14ac:dyDescent="0.25">
      <c r="A37" t="s">
        <v>420</v>
      </c>
      <c r="B37" t="str">
        <f>VLOOKUP(A37,'3.1 Metadata'!$A$4:$B$197,2,FALSE)</f>
        <v>CHN</v>
      </c>
      <c r="C37" s="502"/>
      <c r="D37" s="502"/>
      <c r="E37" s="502"/>
      <c r="F37" s="502"/>
      <c r="G37" s="502"/>
      <c r="H37" s="502"/>
      <c r="I37" s="502"/>
      <c r="J37" s="502"/>
      <c r="K37" s="502"/>
      <c r="L37" s="502"/>
    </row>
    <row r="38" spans="1:12" x14ac:dyDescent="0.25">
      <c r="A38" t="s">
        <v>421</v>
      </c>
      <c r="B38" t="str">
        <f>VLOOKUP(A38,'3.1 Metadata'!$A$4:$B$197,2,FALSE)</f>
        <v>COL</v>
      </c>
      <c r="C38" s="502"/>
      <c r="D38" s="502"/>
      <c r="E38" s="502"/>
      <c r="F38" s="502"/>
      <c r="G38" s="502"/>
      <c r="H38" s="502"/>
      <c r="I38" s="502"/>
      <c r="J38" s="502"/>
      <c r="K38" s="502"/>
      <c r="L38" s="502"/>
    </row>
    <row r="39" spans="1:12" x14ac:dyDescent="0.25">
      <c r="A39" t="s">
        <v>422</v>
      </c>
      <c r="B39" t="str">
        <f>VLOOKUP(A39,'3.1 Metadata'!$A$4:$B$197,2,FALSE)</f>
        <v>COM</v>
      </c>
      <c r="C39" s="502"/>
      <c r="D39" s="502"/>
      <c r="E39" s="502"/>
      <c r="F39" s="502"/>
      <c r="G39" s="502"/>
      <c r="H39" s="502"/>
      <c r="I39" s="502"/>
      <c r="J39" s="502"/>
      <c r="K39" s="502"/>
      <c r="L39" s="502"/>
    </row>
    <row r="40" spans="1:12" x14ac:dyDescent="0.25">
      <c r="A40" t="s">
        <v>423</v>
      </c>
      <c r="B40" t="str">
        <f>VLOOKUP(A40,'3.1 Metadata'!$A$4:$B$197,2,FALSE)</f>
        <v>COG</v>
      </c>
      <c r="C40" s="502"/>
      <c r="D40" s="502"/>
      <c r="E40" s="502"/>
      <c r="F40" s="502"/>
      <c r="G40" s="502"/>
      <c r="H40" s="502"/>
      <c r="I40" s="502"/>
      <c r="J40" s="502"/>
      <c r="K40" s="502"/>
      <c r="L40" s="502"/>
    </row>
    <row r="41" spans="1:12" x14ac:dyDescent="0.25">
      <c r="A41" t="s">
        <v>424</v>
      </c>
      <c r="B41" t="str">
        <f>VLOOKUP(A41,'3.1 Metadata'!$A$4:$B$197,2,FALSE)</f>
        <v>COK</v>
      </c>
      <c r="C41" s="502"/>
      <c r="D41" s="502"/>
      <c r="E41" s="502"/>
      <c r="F41" s="502"/>
      <c r="G41" s="502"/>
      <c r="H41" s="502"/>
      <c r="I41" s="502"/>
      <c r="J41" s="502"/>
      <c r="K41" s="502"/>
      <c r="L41" s="502"/>
    </row>
    <row r="42" spans="1:12" x14ac:dyDescent="0.25">
      <c r="A42" t="s">
        <v>425</v>
      </c>
      <c r="B42" t="str">
        <f>VLOOKUP(A42,'3.1 Metadata'!$A$4:$B$197,2,FALSE)</f>
        <v>CRI</v>
      </c>
      <c r="C42" s="502"/>
      <c r="D42" s="502"/>
      <c r="E42" s="502"/>
      <c r="F42" s="502"/>
      <c r="G42" s="502"/>
      <c r="H42" s="502"/>
      <c r="I42" s="502"/>
      <c r="J42" s="502"/>
      <c r="K42" s="502"/>
      <c r="L42" s="502"/>
    </row>
    <row r="43" spans="1:12" x14ac:dyDescent="0.25">
      <c r="A43" t="s">
        <v>426</v>
      </c>
      <c r="B43" t="str">
        <f>VLOOKUP(A43,'3.1 Metadata'!$A$4:$B$197,2,FALSE)</f>
        <v>CIV</v>
      </c>
      <c r="C43" s="502"/>
      <c r="D43" s="502"/>
      <c r="E43" s="502"/>
      <c r="F43" s="502"/>
      <c r="G43" s="502"/>
      <c r="H43" s="502"/>
      <c r="I43" s="502"/>
      <c r="J43" s="502"/>
      <c r="K43" s="502"/>
      <c r="L43" s="502"/>
    </row>
    <row r="44" spans="1:12" x14ac:dyDescent="0.25">
      <c r="A44" t="s">
        <v>427</v>
      </c>
      <c r="B44" t="str">
        <f>VLOOKUP(A44,'3.1 Metadata'!$A$4:$B$197,2,FALSE)</f>
        <v>HRV</v>
      </c>
      <c r="C44" s="502"/>
      <c r="D44" s="502"/>
      <c r="E44" s="502"/>
      <c r="F44" s="502"/>
      <c r="G44" s="502"/>
      <c r="H44" s="502"/>
      <c r="I44" s="502"/>
      <c r="J44" s="502"/>
      <c r="K44" s="502"/>
      <c r="L44" s="502"/>
    </row>
    <row r="45" spans="1:12" x14ac:dyDescent="0.25">
      <c r="A45" t="s">
        <v>428</v>
      </c>
      <c r="B45" t="str">
        <f>VLOOKUP(A45,'3.1 Metadata'!$A$4:$B$197,2,FALSE)</f>
        <v>CUB</v>
      </c>
      <c r="C45" s="502"/>
      <c r="D45" s="502"/>
      <c r="E45" s="502"/>
      <c r="F45" s="502"/>
      <c r="G45" s="502"/>
      <c r="H45" s="502"/>
      <c r="I45" s="502"/>
      <c r="J45" s="502"/>
      <c r="K45" s="502"/>
      <c r="L45" s="502"/>
    </row>
    <row r="46" spans="1:12" x14ac:dyDescent="0.25">
      <c r="A46" t="s">
        <v>429</v>
      </c>
      <c r="B46" t="str">
        <f>VLOOKUP(A46,'3.1 Metadata'!$A$4:$B$197,2,FALSE)</f>
        <v>CYP</v>
      </c>
      <c r="C46" s="502"/>
      <c r="D46" s="502"/>
      <c r="E46" s="502"/>
      <c r="F46" s="502"/>
      <c r="G46" s="502"/>
      <c r="H46" s="502"/>
      <c r="I46" s="502"/>
      <c r="J46" s="502"/>
      <c r="K46" s="502"/>
      <c r="L46" s="502"/>
    </row>
    <row r="47" spans="1:12" x14ac:dyDescent="0.25">
      <c r="A47" t="s">
        <v>430</v>
      </c>
      <c r="B47" t="str">
        <f>VLOOKUP(A47,'3.1 Metadata'!$A$4:$B$197,2,FALSE)</f>
        <v>CZE</v>
      </c>
      <c r="C47" s="502"/>
      <c r="D47" s="502"/>
      <c r="E47" s="502"/>
      <c r="F47" s="502"/>
      <c r="G47" s="502"/>
      <c r="H47" s="502"/>
      <c r="I47" s="502"/>
      <c r="J47" s="502"/>
      <c r="K47" s="502"/>
      <c r="L47" s="502"/>
    </row>
    <row r="48" spans="1:12" x14ac:dyDescent="0.25">
      <c r="A48" t="s">
        <v>431</v>
      </c>
      <c r="B48" t="str">
        <f>VLOOKUP(A48,'3.1 Metadata'!$A$4:$B$197,2,FALSE)</f>
        <v>PRK</v>
      </c>
      <c r="C48" s="502"/>
      <c r="D48" s="502"/>
      <c r="E48" s="502"/>
      <c r="F48" s="502"/>
      <c r="G48" s="502"/>
      <c r="H48" s="502"/>
      <c r="I48" s="502"/>
      <c r="J48" s="502"/>
      <c r="K48" s="502"/>
      <c r="L48" s="502"/>
    </row>
    <row r="49" spans="1:12" x14ac:dyDescent="0.25">
      <c r="A49" t="s">
        <v>432</v>
      </c>
      <c r="B49" t="str">
        <f>VLOOKUP(A49,'3.1 Metadata'!$A$4:$B$197,2,FALSE)</f>
        <v>COD</v>
      </c>
      <c r="C49" s="502"/>
      <c r="D49" s="502"/>
      <c r="E49" s="502"/>
      <c r="F49" s="502"/>
      <c r="G49" s="502"/>
      <c r="H49" s="502"/>
      <c r="I49" s="502"/>
      <c r="J49" s="502"/>
      <c r="K49" s="502"/>
      <c r="L49" s="502"/>
    </row>
    <row r="50" spans="1:12" x14ac:dyDescent="0.25">
      <c r="A50" t="s">
        <v>433</v>
      </c>
      <c r="B50" t="str">
        <f>VLOOKUP(A50,'3.1 Metadata'!$A$4:$B$197,2,FALSE)</f>
        <v>DNK</v>
      </c>
      <c r="C50" s="502"/>
      <c r="D50" s="502"/>
      <c r="E50" s="502"/>
      <c r="F50" s="502"/>
      <c r="G50" s="502"/>
      <c r="H50" s="502"/>
      <c r="I50" s="502"/>
      <c r="J50" s="502"/>
      <c r="K50" s="502"/>
      <c r="L50" s="502"/>
    </row>
    <row r="51" spans="1:12" x14ac:dyDescent="0.25">
      <c r="A51" t="s">
        <v>434</v>
      </c>
      <c r="B51" t="str">
        <f>VLOOKUP(A51,'3.1 Metadata'!$A$4:$B$197,2,FALSE)</f>
        <v>DJI</v>
      </c>
      <c r="C51" s="502"/>
      <c r="D51" s="502"/>
      <c r="E51" s="502"/>
      <c r="F51" s="502"/>
      <c r="G51" s="502"/>
      <c r="H51" s="502"/>
      <c r="I51" s="502"/>
      <c r="J51" s="502"/>
      <c r="K51" s="502"/>
      <c r="L51" s="502"/>
    </row>
    <row r="52" spans="1:12" x14ac:dyDescent="0.25">
      <c r="A52" t="s">
        <v>435</v>
      </c>
      <c r="B52" t="str">
        <f>VLOOKUP(A52,'3.1 Metadata'!$A$4:$B$197,2,FALSE)</f>
        <v>DMA</v>
      </c>
      <c r="C52" s="502"/>
      <c r="D52" s="502"/>
      <c r="E52" s="502"/>
      <c r="F52" s="502"/>
      <c r="G52" s="502"/>
      <c r="H52" s="502"/>
      <c r="I52" s="502"/>
      <c r="J52" s="502"/>
      <c r="K52" s="502"/>
      <c r="L52" s="502"/>
    </row>
    <row r="53" spans="1:12" x14ac:dyDescent="0.25">
      <c r="A53" t="s">
        <v>436</v>
      </c>
      <c r="B53" t="str">
        <f>VLOOKUP(A53,'3.1 Metadata'!$A$4:$B$197,2,FALSE)</f>
        <v>DOM</v>
      </c>
      <c r="C53" s="502"/>
      <c r="D53" s="502"/>
      <c r="E53" s="502"/>
      <c r="F53" s="502"/>
      <c r="G53" s="502"/>
      <c r="H53" s="502"/>
      <c r="I53" s="502"/>
      <c r="J53" s="502"/>
      <c r="K53" s="502"/>
      <c r="L53" s="502"/>
    </row>
    <row r="54" spans="1:12" x14ac:dyDescent="0.25">
      <c r="A54" t="s">
        <v>437</v>
      </c>
      <c r="B54" t="str">
        <f>VLOOKUP(A54,'3.1 Metadata'!$A$4:$B$197,2,FALSE)</f>
        <v>ECU</v>
      </c>
      <c r="C54" s="502"/>
      <c r="D54" s="502"/>
      <c r="E54" s="502"/>
      <c r="F54" s="502"/>
      <c r="G54" s="502"/>
      <c r="H54" s="502"/>
      <c r="I54" s="502"/>
      <c r="J54" s="502"/>
      <c r="K54" s="502"/>
      <c r="L54" s="502"/>
    </row>
    <row r="55" spans="1:12" x14ac:dyDescent="0.25">
      <c r="A55" t="s">
        <v>438</v>
      </c>
      <c r="B55" t="str">
        <f>VLOOKUP(A55,'3.1 Metadata'!$A$4:$B$197,2,FALSE)</f>
        <v>EGY</v>
      </c>
      <c r="C55" s="502"/>
      <c r="D55" s="502"/>
      <c r="E55" s="502"/>
      <c r="F55" s="502"/>
      <c r="G55" s="502"/>
      <c r="H55" s="502"/>
      <c r="I55" s="502"/>
      <c r="J55" s="502"/>
      <c r="K55" s="502"/>
      <c r="L55" s="502"/>
    </row>
    <row r="56" spans="1:12" x14ac:dyDescent="0.25">
      <c r="A56" t="s">
        <v>439</v>
      </c>
      <c r="B56" t="str">
        <f>VLOOKUP(A56,'3.1 Metadata'!$A$4:$B$197,2,FALSE)</f>
        <v>SLV</v>
      </c>
      <c r="C56" s="502"/>
      <c r="D56" s="502"/>
      <c r="E56" s="502"/>
      <c r="F56" s="502"/>
      <c r="G56" s="502"/>
      <c r="H56" s="502"/>
      <c r="I56" s="502"/>
      <c r="J56" s="502"/>
      <c r="K56" s="502"/>
      <c r="L56" s="502"/>
    </row>
    <row r="57" spans="1:12" x14ac:dyDescent="0.25">
      <c r="A57" t="s">
        <v>440</v>
      </c>
      <c r="B57" t="str">
        <f>VLOOKUP(A57,'3.1 Metadata'!$A$4:$B$197,2,FALSE)</f>
        <v>GNQ</v>
      </c>
      <c r="C57" s="502"/>
      <c r="D57" s="502"/>
      <c r="E57" s="502"/>
      <c r="F57" s="502"/>
      <c r="G57" s="502"/>
      <c r="H57" s="502"/>
      <c r="I57" s="502"/>
      <c r="J57" s="502"/>
      <c r="K57" s="502"/>
      <c r="L57" s="502"/>
    </row>
    <row r="58" spans="1:12" x14ac:dyDescent="0.25">
      <c r="A58" t="s">
        <v>441</v>
      </c>
      <c r="B58" t="str">
        <f>VLOOKUP(A58,'3.1 Metadata'!$A$4:$B$197,2,FALSE)</f>
        <v>ERI</v>
      </c>
      <c r="C58" s="502"/>
      <c r="D58" s="502"/>
      <c r="E58" s="502"/>
      <c r="F58" s="502"/>
      <c r="G58" s="502"/>
      <c r="H58" s="502"/>
      <c r="I58" s="502"/>
      <c r="J58" s="502"/>
      <c r="K58" s="502"/>
      <c r="L58" s="502"/>
    </row>
    <row r="59" spans="1:12" x14ac:dyDescent="0.25">
      <c r="A59" t="s">
        <v>442</v>
      </c>
      <c r="B59" t="str">
        <f>VLOOKUP(A59,'3.1 Metadata'!$A$4:$B$197,2,FALSE)</f>
        <v>EST</v>
      </c>
      <c r="C59" s="502"/>
      <c r="D59" s="502"/>
      <c r="E59" s="502"/>
      <c r="F59" s="502"/>
      <c r="G59" s="502"/>
      <c r="H59" s="502"/>
      <c r="I59" s="502"/>
      <c r="J59" s="502"/>
      <c r="K59" s="502"/>
      <c r="L59" s="502"/>
    </row>
    <row r="60" spans="1:12" x14ac:dyDescent="0.25">
      <c r="A60" t="s">
        <v>443</v>
      </c>
      <c r="B60" t="str">
        <f>VLOOKUP(A60,'3.1 Metadata'!$A$4:$B$197,2,FALSE)</f>
        <v>ETH</v>
      </c>
      <c r="C60" s="502"/>
      <c r="D60" s="502"/>
      <c r="E60" s="502"/>
      <c r="F60" s="502"/>
      <c r="G60" s="502"/>
      <c r="H60" s="502"/>
      <c r="I60" s="502"/>
      <c r="J60" s="502"/>
      <c r="K60" s="502"/>
      <c r="L60" s="502"/>
    </row>
    <row r="61" spans="1:12" x14ac:dyDescent="0.25">
      <c r="A61" t="s">
        <v>444</v>
      </c>
      <c r="B61" t="str">
        <f>VLOOKUP(A61,'3.1 Metadata'!$A$4:$B$197,2,FALSE)</f>
        <v>FJI</v>
      </c>
      <c r="C61" s="502"/>
      <c r="D61" s="502"/>
      <c r="E61" s="502"/>
      <c r="F61" s="502"/>
      <c r="G61" s="502"/>
      <c r="H61" s="502"/>
      <c r="I61" s="502"/>
      <c r="J61" s="502"/>
      <c r="K61" s="502"/>
      <c r="L61" s="502"/>
    </row>
    <row r="62" spans="1:12" x14ac:dyDescent="0.25">
      <c r="A62" t="s">
        <v>445</v>
      </c>
      <c r="B62" t="str">
        <f>VLOOKUP(A62,'3.1 Metadata'!$A$4:$B$197,2,FALSE)</f>
        <v>FIN</v>
      </c>
      <c r="C62" s="502"/>
      <c r="D62" s="502"/>
      <c r="E62" s="502"/>
      <c r="F62" s="502"/>
      <c r="G62" s="502"/>
      <c r="H62" s="502"/>
      <c r="I62" s="502"/>
      <c r="J62" s="502"/>
      <c r="K62" s="502"/>
      <c r="L62" s="502"/>
    </row>
    <row r="63" spans="1:12" x14ac:dyDescent="0.25">
      <c r="A63" t="s">
        <v>446</v>
      </c>
      <c r="B63" t="str">
        <f>VLOOKUP(A63,'3.1 Metadata'!$A$4:$B$197,2,FALSE)</f>
        <v>FRA</v>
      </c>
      <c r="C63" s="502"/>
      <c r="D63" s="502"/>
      <c r="E63" s="502"/>
      <c r="F63" s="502"/>
      <c r="G63" s="502"/>
      <c r="H63" s="502"/>
      <c r="I63" s="502"/>
      <c r="J63" s="502"/>
      <c r="K63" s="502"/>
      <c r="L63" s="502"/>
    </row>
    <row r="64" spans="1:12" x14ac:dyDescent="0.25">
      <c r="A64" t="s">
        <v>447</v>
      </c>
      <c r="B64" t="str">
        <f>VLOOKUP(A64,'3.1 Metadata'!$A$4:$B$197,2,FALSE)</f>
        <v>GAB</v>
      </c>
      <c r="C64" s="502"/>
      <c r="D64" s="502"/>
      <c r="E64" s="502"/>
      <c r="F64" s="502"/>
      <c r="G64" s="502"/>
      <c r="H64" s="502"/>
      <c r="I64" s="502"/>
      <c r="J64" s="502"/>
      <c r="K64" s="502"/>
      <c r="L64" s="502"/>
    </row>
    <row r="65" spans="1:12" x14ac:dyDescent="0.25">
      <c r="A65" t="s">
        <v>448</v>
      </c>
      <c r="B65" t="str">
        <f>VLOOKUP(A65,'3.1 Metadata'!$A$4:$B$197,2,FALSE)</f>
        <v>GMB</v>
      </c>
      <c r="C65" s="502"/>
      <c r="D65" s="502"/>
      <c r="E65" s="502"/>
      <c r="F65" s="502"/>
      <c r="G65" s="502"/>
      <c r="H65" s="502"/>
      <c r="I65" s="502"/>
      <c r="J65" s="502"/>
      <c r="K65" s="502"/>
      <c r="L65" s="502"/>
    </row>
    <row r="66" spans="1:12" x14ac:dyDescent="0.25">
      <c r="A66" t="s">
        <v>449</v>
      </c>
      <c r="B66" t="str">
        <f>VLOOKUP(A66,'3.1 Metadata'!$A$4:$B$197,2,FALSE)</f>
        <v>GEO</v>
      </c>
      <c r="C66" s="502"/>
      <c r="D66" s="502"/>
      <c r="E66" s="502"/>
      <c r="F66" s="502"/>
      <c r="G66" s="502"/>
      <c r="H66" s="502"/>
      <c r="I66" s="502"/>
      <c r="J66" s="502"/>
      <c r="K66" s="502"/>
      <c r="L66" s="502"/>
    </row>
    <row r="67" spans="1:12" x14ac:dyDescent="0.25">
      <c r="A67" t="s">
        <v>450</v>
      </c>
      <c r="B67" t="str">
        <f>VLOOKUP(A67,'3.1 Metadata'!$A$4:$B$197,2,FALSE)</f>
        <v>DEU</v>
      </c>
      <c r="C67" s="502"/>
      <c r="D67" s="502"/>
      <c r="E67" s="502"/>
      <c r="F67" s="502"/>
      <c r="G67" s="502"/>
      <c r="H67" s="502"/>
      <c r="I67" s="502"/>
      <c r="J67" s="502"/>
      <c r="K67" s="502"/>
      <c r="L67" s="502"/>
    </row>
    <row r="68" spans="1:12" x14ac:dyDescent="0.25">
      <c r="A68" t="s">
        <v>451</v>
      </c>
      <c r="B68" t="str">
        <f>VLOOKUP(A68,'3.1 Metadata'!$A$4:$B$197,2,FALSE)</f>
        <v>GHA</v>
      </c>
      <c r="C68" s="502"/>
      <c r="D68" s="502"/>
      <c r="E68" s="502"/>
      <c r="F68" s="502"/>
      <c r="G68" s="502"/>
      <c r="H68" s="502"/>
      <c r="I68" s="502"/>
      <c r="J68" s="502"/>
      <c r="K68" s="502"/>
      <c r="L68" s="502"/>
    </row>
    <row r="69" spans="1:12" x14ac:dyDescent="0.25">
      <c r="A69" t="s">
        <v>452</v>
      </c>
      <c r="B69" t="str">
        <f>VLOOKUP(A69,'3.1 Metadata'!$A$4:$B$197,2,FALSE)</f>
        <v>GRC</v>
      </c>
      <c r="C69" s="502"/>
      <c r="D69" s="502"/>
      <c r="E69" s="502"/>
      <c r="F69" s="502"/>
      <c r="G69" s="502"/>
      <c r="H69" s="502"/>
      <c r="I69" s="502"/>
      <c r="J69" s="502"/>
      <c r="K69" s="502"/>
      <c r="L69" s="502"/>
    </row>
    <row r="70" spans="1:12" x14ac:dyDescent="0.25">
      <c r="A70" t="s">
        <v>453</v>
      </c>
      <c r="B70" t="str">
        <f>VLOOKUP(A70,'3.1 Metadata'!$A$4:$B$197,2,FALSE)</f>
        <v>GRD</v>
      </c>
      <c r="C70" s="502"/>
      <c r="D70" s="502"/>
      <c r="E70" s="502"/>
      <c r="F70" s="502"/>
      <c r="G70" s="502"/>
      <c r="H70" s="502"/>
      <c r="I70" s="502"/>
      <c r="J70" s="502"/>
      <c r="K70" s="502"/>
      <c r="L70" s="502"/>
    </row>
    <row r="71" spans="1:12" x14ac:dyDescent="0.25">
      <c r="A71" t="s">
        <v>454</v>
      </c>
      <c r="B71" t="str">
        <f>VLOOKUP(A71,'3.1 Metadata'!$A$4:$B$197,2,FALSE)</f>
        <v>GTM</v>
      </c>
      <c r="C71" s="502"/>
      <c r="D71" s="502"/>
      <c r="E71" s="502"/>
      <c r="F71" s="502"/>
      <c r="G71" s="502"/>
      <c r="H71" s="502"/>
      <c r="I71" s="502"/>
      <c r="J71" s="502"/>
      <c r="K71" s="502"/>
      <c r="L71" s="502"/>
    </row>
    <row r="72" spans="1:12" x14ac:dyDescent="0.25">
      <c r="A72" t="s">
        <v>455</v>
      </c>
      <c r="B72" t="str">
        <f>VLOOKUP(A72,'3.1 Metadata'!$A$4:$B$197,2,FALSE)</f>
        <v>GIN</v>
      </c>
      <c r="C72" s="502"/>
      <c r="D72" s="502"/>
      <c r="E72" s="502"/>
      <c r="F72" s="502"/>
      <c r="G72" s="502"/>
      <c r="H72" s="502"/>
      <c r="I72" s="502"/>
      <c r="J72" s="502"/>
      <c r="K72" s="502"/>
      <c r="L72" s="502"/>
    </row>
    <row r="73" spans="1:12" x14ac:dyDescent="0.25">
      <c r="A73" t="s">
        <v>456</v>
      </c>
      <c r="B73" t="str">
        <f>VLOOKUP(A73,'3.1 Metadata'!$A$4:$B$197,2,FALSE)</f>
        <v>GNB</v>
      </c>
      <c r="C73" s="502"/>
      <c r="D73" s="502"/>
      <c r="E73" s="502"/>
      <c r="F73" s="502"/>
      <c r="G73" s="502"/>
      <c r="H73" s="502"/>
      <c r="I73" s="502"/>
      <c r="J73" s="502"/>
      <c r="K73" s="502"/>
      <c r="L73" s="502"/>
    </row>
    <row r="74" spans="1:12" x14ac:dyDescent="0.25">
      <c r="A74" t="s">
        <v>457</v>
      </c>
      <c r="B74" t="str">
        <f>VLOOKUP(A74,'3.1 Metadata'!$A$4:$B$197,2,FALSE)</f>
        <v>GUY</v>
      </c>
      <c r="C74" s="502"/>
      <c r="D74" s="502"/>
      <c r="E74" s="502"/>
      <c r="F74" s="502"/>
      <c r="G74" s="502"/>
      <c r="H74" s="502"/>
      <c r="I74" s="502"/>
      <c r="J74" s="502"/>
      <c r="K74" s="502"/>
      <c r="L74" s="502"/>
    </row>
    <row r="75" spans="1:12" x14ac:dyDescent="0.25">
      <c r="A75" t="s">
        <v>458</v>
      </c>
      <c r="B75" t="str">
        <f>VLOOKUP(A75,'3.1 Metadata'!$A$4:$B$197,2,FALSE)</f>
        <v>HTI</v>
      </c>
      <c r="C75" s="502"/>
      <c r="D75" s="502"/>
      <c r="E75" s="502"/>
      <c r="F75" s="502"/>
      <c r="G75" s="502"/>
      <c r="H75" s="502"/>
      <c r="I75" s="502"/>
      <c r="J75" s="502"/>
      <c r="K75" s="502"/>
      <c r="L75" s="502"/>
    </row>
    <row r="76" spans="1:12" x14ac:dyDescent="0.25">
      <c r="A76" t="s">
        <v>459</v>
      </c>
      <c r="B76" t="str">
        <f>VLOOKUP(A76,'3.1 Metadata'!$A$4:$B$197,2,FALSE)</f>
        <v>HND</v>
      </c>
      <c r="C76" s="502"/>
      <c r="D76" s="502"/>
      <c r="E76" s="502"/>
      <c r="F76" s="502"/>
      <c r="G76" s="502"/>
      <c r="H76" s="502"/>
      <c r="I76" s="502"/>
      <c r="J76" s="502"/>
      <c r="K76" s="502"/>
      <c r="L76" s="502"/>
    </row>
    <row r="77" spans="1:12" x14ac:dyDescent="0.25">
      <c r="A77" t="s">
        <v>460</v>
      </c>
      <c r="B77" t="str">
        <f>VLOOKUP(A77,'3.1 Metadata'!$A$4:$B$197,2,FALSE)</f>
        <v>HUN</v>
      </c>
      <c r="C77" s="502"/>
      <c r="D77" s="502"/>
      <c r="E77" s="502"/>
      <c r="F77" s="502"/>
      <c r="G77" s="502"/>
      <c r="H77" s="502"/>
      <c r="I77" s="502"/>
      <c r="J77" s="502"/>
      <c r="K77" s="502"/>
      <c r="L77" s="502"/>
    </row>
    <row r="78" spans="1:12" x14ac:dyDescent="0.25">
      <c r="A78" t="s">
        <v>461</v>
      </c>
      <c r="B78" t="str">
        <f>VLOOKUP(A78,'3.1 Metadata'!$A$4:$B$197,2,FALSE)</f>
        <v>ISL</v>
      </c>
      <c r="C78" s="502"/>
      <c r="D78" s="502"/>
      <c r="E78" s="502"/>
      <c r="F78" s="502"/>
      <c r="G78" s="502"/>
      <c r="H78" s="502"/>
      <c r="I78" s="502"/>
      <c r="J78" s="502"/>
      <c r="K78" s="502"/>
      <c r="L78" s="502"/>
    </row>
    <row r="79" spans="1:12" x14ac:dyDescent="0.25">
      <c r="A79" t="s">
        <v>462</v>
      </c>
      <c r="B79" t="str">
        <f>VLOOKUP(A79,'3.1 Metadata'!$A$4:$B$197,2,FALSE)</f>
        <v>IND</v>
      </c>
      <c r="C79" s="502"/>
      <c r="D79" s="502"/>
      <c r="E79" s="502"/>
      <c r="F79" s="502"/>
      <c r="G79" s="502"/>
      <c r="H79" s="502"/>
      <c r="I79" s="502"/>
      <c r="J79" s="502"/>
      <c r="K79" s="502"/>
      <c r="L79" s="502"/>
    </row>
    <row r="80" spans="1:12" x14ac:dyDescent="0.25">
      <c r="A80" t="s">
        <v>463</v>
      </c>
      <c r="B80" t="str">
        <f>VLOOKUP(A80,'3.1 Metadata'!$A$4:$B$197,2,FALSE)</f>
        <v>IDN</v>
      </c>
      <c r="C80" s="502"/>
      <c r="D80" s="502"/>
      <c r="E80" s="502"/>
      <c r="F80" s="502"/>
      <c r="G80" s="502"/>
      <c r="H80" s="502"/>
      <c r="I80" s="502"/>
      <c r="J80" s="502"/>
      <c r="K80" s="502"/>
      <c r="L80" s="502"/>
    </row>
    <row r="81" spans="1:12" x14ac:dyDescent="0.25">
      <c r="A81" t="s">
        <v>464</v>
      </c>
      <c r="B81" t="str">
        <f>VLOOKUP(A81,'3.1 Metadata'!$A$4:$B$197,2,FALSE)</f>
        <v>IRN</v>
      </c>
      <c r="C81" s="502"/>
      <c r="D81" s="502"/>
      <c r="E81" s="502"/>
      <c r="F81" s="502"/>
      <c r="G81" s="502"/>
      <c r="H81" s="502"/>
      <c r="I81" s="502"/>
      <c r="J81" s="502"/>
      <c r="K81" s="502"/>
      <c r="L81" s="502"/>
    </row>
    <row r="82" spans="1:12" x14ac:dyDescent="0.25">
      <c r="A82" t="s">
        <v>465</v>
      </c>
      <c r="B82" t="str">
        <f>VLOOKUP(A82,'3.1 Metadata'!$A$4:$B$197,2,FALSE)</f>
        <v>IRQ</v>
      </c>
      <c r="C82" s="502"/>
      <c r="D82" s="502"/>
      <c r="E82" s="502"/>
      <c r="F82" s="502"/>
      <c r="G82" s="502"/>
      <c r="H82" s="502"/>
      <c r="I82" s="502"/>
      <c r="J82" s="502"/>
      <c r="K82" s="502"/>
      <c r="L82" s="502"/>
    </row>
    <row r="83" spans="1:12" x14ac:dyDescent="0.25">
      <c r="A83" t="s">
        <v>466</v>
      </c>
      <c r="B83" t="str">
        <f>VLOOKUP(A83,'3.1 Metadata'!$A$4:$B$197,2,FALSE)</f>
        <v>IRL</v>
      </c>
      <c r="C83" s="502"/>
      <c r="D83" s="502"/>
      <c r="E83" s="502"/>
      <c r="F83" s="502"/>
      <c r="G83" s="502"/>
      <c r="H83" s="502"/>
      <c r="I83" s="502"/>
      <c r="J83" s="502"/>
      <c r="K83" s="502"/>
      <c r="L83" s="502"/>
    </row>
    <row r="84" spans="1:12" x14ac:dyDescent="0.25">
      <c r="A84" t="s">
        <v>467</v>
      </c>
      <c r="B84" t="str">
        <f>VLOOKUP(A84,'3.1 Metadata'!$A$4:$B$197,2,FALSE)</f>
        <v>ISR</v>
      </c>
      <c r="C84" s="502"/>
      <c r="D84" s="502"/>
      <c r="E84" s="502"/>
      <c r="F84" s="502"/>
      <c r="G84" s="502"/>
      <c r="H84" s="502"/>
      <c r="I84" s="502"/>
      <c r="J84" s="502"/>
      <c r="K84" s="502"/>
      <c r="L84" s="502"/>
    </row>
    <row r="85" spans="1:12" x14ac:dyDescent="0.25">
      <c r="A85" t="s">
        <v>468</v>
      </c>
      <c r="B85" t="str">
        <f>VLOOKUP(A85,'3.1 Metadata'!$A$4:$B$197,2,FALSE)</f>
        <v>ITA</v>
      </c>
      <c r="C85" s="502"/>
      <c r="D85" s="502"/>
      <c r="E85" s="502"/>
      <c r="F85" s="502"/>
      <c r="G85" s="502"/>
      <c r="H85" s="502"/>
      <c r="I85" s="502"/>
      <c r="J85" s="502"/>
      <c r="K85" s="502"/>
      <c r="L85" s="502"/>
    </row>
    <row r="86" spans="1:12" x14ac:dyDescent="0.25">
      <c r="A86" t="s">
        <v>469</v>
      </c>
      <c r="B86" t="str">
        <f>VLOOKUP(A86,'3.1 Metadata'!$A$4:$B$197,2,FALSE)</f>
        <v>JAM</v>
      </c>
      <c r="C86" s="502"/>
      <c r="D86" s="502"/>
      <c r="E86" s="502"/>
      <c r="F86" s="502"/>
      <c r="G86" s="502"/>
      <c r="H86" s="502"/>
      <c r="I86" s="502"/>
      <c r="J86" s="502"/>
      <c r="K86" s="502"/>
      <c r="L86" s="502"/>
    </row>
    <row r="87" spans="1:12" x14ac:dyDescent="0.25">
      <c r="A87" t="s">
        <v>470</v>
      </c>
      <c r="B87" t="str">
        <f>VLOOKUP(A87,'3.1 Metadata'!$A$4:$B$197,2,FALSE)</f>
        <v>JPN</v>
      </c>
      <c r="C87" s="502"/>
      <c r="D87" s="502"/>
      <c r="E87" s="502"/>
      <c r="F87" s="502"/>
      <c r="G87" s="502"/>
      <c r="H87" s="502"/>
      <c r="I87" s="502"/>
      <c r="J87" s="502"/>
      <c r="K87" s="502"/>
      <c r="L87" s="502"/>
    </row>
    <row r="88" spans="1:12" x14ac:dyDescent="0.25">
      <c r="A88" t="s">
        <v>471</v>
      </c>
      <c r="B88" t="str">
        <f>VLOOKUP(A88,'3.1 Metadata'!$A$4:$B$197,2,FALSE)</f>
        <v>JOR</v>
      </c>
      <c r="C88" s="502"/>
      <c r="D88" s="502"/>
      <c r="E88" s="502"/>
      <c r="F88" s="502"/>
      <c r="G88" s="502"/>
      <c r="H88" s="502"/>
      <c r="I88" s="502"/>
      <c r="J88" s="502"/>
      <c r="K88" s="502"/>
      <c r="L88" s="502"/>
    </row>
    <row r="89" spans="1:12" x14ac:dyDescent="0.25">
      <c r="A89" t="s">
        <v>472</v>
      </c>
      <c r="B89" t="str">
        <f>VLOOKUP(A89,'3.1 Metadata'!$A$4:$B$197,2,FALSE)</f>
        <v>KAZ</v>
      </c>
      <c r="C89" s="502"/>
      <c r="D89" s="502"/>
      <c r="E89" s="502"/>
      <c r="F89" s="502"/>
      <c r="G89" s="502"/>
      <c r="H89" s="502"/>
      <c r="I89" s="502"/>
      <c r="J89" s="502"/>
      <c r="K89" s="502"/>
      <c r="L89" s="502"/>
    </row>
    <row r="90" spans="1:12" x14ac:dyDescent="0.25">
      <c r="A90" t="s">
        <v>473</v>
      </c>
      <c r="B90" t="str">
        <f>VLOOKUP(A90,'3.1 Metadata'!$A$4:$B$197,2,FALSE)</f>
        <v>KEN</v>
      </c>
      <c r="C90" s="502"/>
      <c r="D90" s="502"/>
      <c r="E90" s="502"/>
      <c r="F90" s="502"/>
      <c r="G90" s="502"/>
      <c r="H90" s="502"/>
      <c r="I90" s="502"/>
      <c r="J90" s="502"/>
      <c r="K90" s="502"/>
      <c r="L90" s="502"/>
    </row>
    <row r="91" spans="1:12" x14ac:dyDescent="0.25">
      <c r="A91" t="s">
        <v>474</v>
      </c>
      <c r="B91" t="str">
        <f>VLOOKUP(A91,'3.1 Metadata'!$A$4:$B$197,2,FALSE)</f>
        <v>KIR</v>
      </c>
      <c r="C91" s="502"/>
      <c r="D91" s="502"/>
      <c r="E91" s="502"/>
      <c r="F91" s="502"/>
      <c r="G91" s="502"/>
      <c r="H91" s="502"/>
      <c r="I91" s="502"/>
      <c r="J91" s="502"/>
      <c r="K91" s="502"/>
      <c r="L91" s="502"/>
    </row>
    <row r="92" spans="1:12" x14ac:dyDescent="0.25">
      <c r="A92" t="s">
        <v>475</v>
      </c>
      <c r="B92" t="str">
        <f>VLOOKUP(A92,'3.1 Metadata'!$A$4:$B$197,2,FALSE)</f>
        <v>KWT</v>
      </c>
      <c r="C92" s="502"/>
      <c r="D92" s="502"/>
      <c r="E92" s="502"/>
      <c r="F92" s="502"/>
      <c r="G92" s="502"/>
      <c r="H92" s="502"/>
      <c r="I92" s="502"/>
      <c r="J92" s="502"/>
      <c r="K92" s="502"/>
      <c r="L92" s="502"/>
    </row>
    <row r="93" spans="1:12" x14ac:dyDescent="0.25">
      <c r="A93" t="s">
        <v>476</v>
      </c>
      <c r="B93" t="str">
        <f>VLOOKUP(A93,'3.1 Metadata'!$A$4:$B$197,2,FALSE)</f>
        <v>KGZ</v>
      </c>
      <c r="C93" s="502"/>
      <c r="D93" s="502"/>
      <c r="E93" s="502"/>
      <c r="F93" s="502"/>
      <c r="G93" s="502"/>
      <c r="H93" s="502"/>
      <c r="I93" s="502"/>
      <c r="J93" s="502"/>
      <c r="K93" s="502"/>
      <c r="L93" s="502"/>
    </row>
    <row r="94" spans="1:12" x14ac:dyDescent="0.25">
      <c r="A94" t="s">
        <v>477</v>
      </c>
      <c r="B94" t="str">
        <f>VLOOKUP(A94,'3.1 Metadata'!$A$4:$B$197,2,FALSE)</f>
        <v>LAO</v>
      </c>
      <c r="C94" s="502"/>
      <c r="D94" s="502"/>
      <c r="E94" s="502"/>
      <c r="F94" s="502"/>
      <c r="G94" s="502"/>
      <c r="H94" s="502"/>
      <c r="I94" s="502"/>
      <c r="J94" s="502"/>
      <c r="K94" s="502"/>
      <c r="L94" s="502"/>
    </row>
    <row r="95" spans="1:12" x14ac:dyDescent="0.25">
      <c r="A95" t="s">
        <v>478</v>
      </c>
      <c r="B95" t="str">
        <f>VLOOKUP(A95,'3.1 Metadata'!$A$4:$B$197,2,FALSE)</f>
        <v>LVA</v>
      </c>
      <c r="C95" s="502"/>
      <c r="D95" s="502"/>
      <c r="E95" s="502"/>
      <c r="F95" s="502"/>
      <c r="G95" s="502"/>
      <c r="H95" s="502"/>
      <c r="I95" s="502"/>
      <c r="J95" s="502"/>
      <c r="K95" s="502"/>
      <c r="L95" s="502"/>
    </row>
    <row r="96" spans="1:12" x14ac:dyDescent="0.25">
      <c r="A96" t="s">
        <v>479</v>
      </c>
      <c r="B96" t="str">
        <f>VLOOKUP(A96,'3.1 Metadata'!$A$4:$B$197,2,FALSE)</f>
        <v>LBN</v>
      </c>
      <c r="C96" s="502"/>
      <c r="D96" s="502"/>
      <c r="E96" s="502"/>
      <c r="F96" s="502"/>
      <c r="G96" s="502"/>
      <c r="H96" s="502"/>
      <c r="I96" s="502"/>
      <c r="J96" s="502"/>
      <c r="K96" s="502"/>
      <c r="L96" s="502"/>
    </row>
    <row r="97" spans="1:12" x14ac:dyDescent="0.25">
      <c r="A97" t="s">
        <v>480</v>
      </c>
      <c r="B97" t="str">
        <f>VLOOKUP(A97,'3.1 Metadata'!$A$4:$B$197,2,FALSE)</f>
        <v>LSO</v>
      </c>
      <c r="C97" s="502"/>
      <c r="D97" s="502"/>
      <c r="E97" s="502"/>
      <c r="F97" s="502"/>
      <c r="G97" s="502"/>
      <c r="H97" s="502"/>
      <c r="I97" s="502"/>
      <c r="J97" s="502"/>
      <c r="K97" s="502"/>
      <c r="L97" s="502"/>
    </row>
    <row r="98" spans="1:12" x14ac:dyDescent="0.25">
      <c r="A98" t="s">
        <v>481</v>
      </c>
      <c r="B98" t="str">
        <f>VLOOKUP(A98,'3.1 Metadata'!$A$4:$B$197,2,FALSE)</f>
        <v>LBR</v>
      </c>
      <c r="C98" s="502"/>
      <c r="D98" s="502"/>
      <c r="E98" s="502"/>
      <c r="F98" s="502"/>
      <c r="G98" s="502"/>
      <c r="H98" s="502"/>
      <c r="I98" s="502"/>
      <c r="J98" s="502"/>
      <c r="K98" s="502"/>
      <c r="L98" s="502"/>
    </row>
    <row r="99" spans="1:12" x14ac:dyDescent="0.25">
      <c r="A99" t="s">
        <v>482</v>
      </c>
      <c r="B99" t="str">
        <f>VLOOKUP(A99,'3.1 Metadata'!$A$4:$B$197,2,FALSE)</f>
        <v>LBY</v>
      </c>
      <c r="C99" s="502"/>
      <c r="D99" s="502"/>
      <c r="E99" s="502"/>
      <c r="F99" s="502"/>
      <c r="G99" s="502"/>
      <c r="H99" s="502"/>
      <c r="I99" s="502"/>
      <c r="J99" s="502"/>
      <c r="K99" s="502"/>
      <c r="L99" s="502"/>
    </row>
    <row r="100" spans="1:12" x14ac:dyDescent="0.25">
      <c r="A100" t="s">
        <v>483</v>
      </c>
      <c r="B100" t="str">
        <f>VLOOKUP(A100,'3.1 Metadata'!$A$4:$B$197,2,FALSE)</f>
        <v>LTU</v>
      </c>
      <c r="C100" s="502"/>
      <c r="D100" s="502"/>
      <c r="E100" s="502"/>
      <c r="F100" s="502"/>
      <c r="G100" s="502"/>
      <c r="H100" s="502"/>
      <c r="I100" s="502"/>
      <c r="J100" s="502"/>
      <c r="K100" s="502"/>
      <c r="L100" s="502"/>
    </row>
    <row r="101" spans="1:12" x14ac:dyDescent="0.25">
      <c r="A101" t="s">
        <v>484</v>
      </c>
      <c r="B101" t="str">
        <f>VLOOKUP(A101,'3.1 Metadata'!$A$4:$B$197,2,FALSE)</f>
        <v>LUX</v>
      </c>
      <c r="C101" s="502"/>
      <c r="D101" s="502"/>
      <c r="E101" s="502"/>
      <c r="F101" s="502"/>
      <c r="G101" s="502"/>
      <c r="H101" s="502"/>
      <c r="I101" s="502"/>
      <c r="J101" s="502"/>
      <c r="K101" s="502"/>
      <c r="L101" s="502"/>
    </row>
    <row r="102" spans="1:12" x14ac:dyDescent="0.25">
      <c r="A102" t="s">
        <v>485</v>
      </c>
      <c r="B102" t="str">
        <f>VLOOKUP(A102,'3.1 Metadata'!$A$4:$B$197,2,FALSE)</f>
        <v>MDG</v>
      </c>
      <c r="C102" s="502"/>
      <c r="D102" s="502"/>
      <c r="E102" s="502"/>
      <c r="F102" s="502"/>
      <c r="G102" s="502"/>
      <c r="H102" s="502"/>
      <c r="I102" s="502"/>
      <c r="J102" s="502"/>
      <c r="K102" s="502"/>
      <c r="L102" s="502"/>
    </row>
    <row r="103" spans="1:12" x14ac:dyDescent="0.25">
      <c r="A103" t="s">
        <v>486</v>
      </c>
      <c r="B103" t="str">
        <f>VLOOKUP(A103,'3.1 Metadata'!$A$4:$B$197,2,FALSE)</f>
        <v>MWI</v>
      </c>
      <c r="C103" s="502"/>
      <c r="D103" s="502"/>
      <c r="E103" s="502"/>
      <c r="F103" s="502"/>
      <c r="G103" s="502"/>
      <c r="H103" s="502"/>
      <c r="I103" s="502"/>
      <c r="J103" s="502"/>
      <c r="K103" s="502"/>
      <c r="L103" s="502"/>
    </row>
    <row r="104" spans="1:12" x14ac:dyDescent="0.25">
      <c r="A104" t="s">
        <v>487</v>
      </c>
      <c r="B104" t="str">
        <f>VLOOKUP(A104,'3.1 Metadata'!$A$4:$B$197,2,FALSE)</f>
        <v>MYS</v>
      </c>
      <c r="C104" s="502"/>
      <c r="D104" s="502"/>
      <c r="E104" s="502"/>
      <c r="F104" s="502"/>
      <c r="G104" s="502"/>
      <c r="H104" s="502"/>
      <c r="I104" s="502"/>
      <c r="J104" s="502"/>
      <c r="K104" s="502"/>
      <c r="L104" s="502"/>
    </row>
    <row r="105" spans="1:12" x14ac:dyDescent="0.25">
      <c r="A105" t="s">
        <v>488</v>
      </c>
      <c r="B105" t="str">
        <f>VLOOKUP(A105,'3.1 Metadata'!$A$4:$B$197,2,FALSE)</f>
        <v>MDV</v>
      </c>
      <c r="C105" s="502"/>
      <c r="D105" s="502"/>
      <c r="E105" s="502"/>
      <c r="F105" s="502"/>
      <c r="G105" s="502"/>
      <c r="H105" s="502"/>
      <c r="I105" s="502"/>
      <c r="J105" s="502"/>
      <c r="K105" s="502"/>
      <c r="L105" s="502"/>
    </row>
    <row r="106" spans="1:12" x14ac:dyDescent="0.25">
      <c r="A106" t="s">
        <v>489</v>
      </c>
      <c r="B106" t="str">
        <f>VLOOKUP(A106,'3.1 Metadata'!$A$4:$B$197,2,FALSE)</f>
        <v>MLI</v>
      </c>
      <c r="C106" s="502"/>
      <c r="D106" s="502"/>
      <c r="E106" s="502"/>
      <c r="F106" s="502"/>
      <c r="G106" s="502"/>
      <c r="H106" s="502"/>
      <c r="I106" s="502"/>
      <c r="J106" s="502"/>
      <c r="K106" s="502"/>
      <c r="L106" s="502"/>
    </row>
    <row r="107" spans="1:12" x14ac:dyDescent="0.25">
      <c r="A107" t="s">
        <v>490</v>
      </c>
      <c r="B107" t="str">
        <f>VLOOKUP(A107,'3.1 Metadata'!$A$4:$B$197,2,FALSE)</f>
        <v>MLT</v>
      </c>
      <c r="C107" s="502"/>
      <c r="D107" s="502"/>
      <c r="E107" s="502"/>
      <c r="F107" s="502"/>
      <c r="G107" s="502"/>
      <c r="H107" s="502"/>
      <c r="I107" s="502"/>
      <c r="J107" s="502"/>
      <c r="K107" s="502"/>
      <c r="L107" s="502"/>
    </row>
    <row r="108" spans="1:12" x14ac:dyDescent="0.25">
      <c r="A108" t="s">
        <v>491</v>
      </c>
      <c r="B108" t="str">
        <f>VLOOKUP(A108,'3.1 Metadata'!$A$4:$B$197,2,FALSE)</f>
        <v>MHL</v>
      </c>
      <c r="C108" s="502"/>
      <c r="D108" s="502"/>
      <c r="E108" s="502"/>
      <c r="F108" s="502"/>
      <c r="G108" s="502"/>
      <c r="H108" s="502"/>
      <c r="I108" s="502"/>
      <c r="J108" s="502"/>
      <c r="K108" s="502"/>
      <c r="L108" s="502"/>
    </row>
    <row r="109" spans="1:12" x14ac:dyDescent="0.25">
      <c r="A109" t="s">
        <v>492</v>
      </c>
      <c r="B109" t="str">
        <f>VLOOKUP(A109,'3.1 Metadata'!$A$4:$B$197,2,FALSE)</f>
        <v>MRT</v>
      </c>
      <c r="C109" s="502"/>
      <c r="D109" s="502"/>
      <c r="E109" s="502"/>
      <c r="F109" s="502"/>
      <c r="G109" s="502"/>
      <c r="H109" s="502"/>
      <c r="I109" s="502"/>
      <c r="J109" s="502"/>
      <c r="K109" s="502"/>
      <c r="L109" s="502"/>
    </row>
    <row r="110" spans="1:12" x14ac:dyDescent="0.25">
      <c r="A110" t="s">
        <v>493</v>
      </c>
      <c r="B110" t="str">
        <f>VLOOKUP(A110,'3.1 Metadata'!$A$4:$B$197,2,FALSE)</f>
        <v>MUS</v>
      </c>
      <c r="C110" s="502"/>
      <c r="D110" s="502"/>
      <c r="E110" s="502"/>
      <c r="F110" s="502"/>
      <c r="G110" s="502"/>
      <c r="H110" s="502"/>
      <c r="I110" s="502"/>
      <c r="J110" s="502"/>
      <c r="K110" s="502"/>
      <c r="L110" s="502"/>
    </row>
    <row r="111" spans="1:12" x14ac:dyDescent="0.25">
      <c r="A111" t="s">
        <v>494</v>
      </c>
      <c r="B111" t="str">
        <f>VLOOKUP(A111,'3.1 Metadata'!$A$4:$B$197,2,FALSE)</f>
        <v>MEX</v>
      </c>
      <c r="C111" s="502"/>
      <c r="D111" s="502"/>
      <c r="E111" s="502"/>
      <c r="F111" s="502"/>
      <c r="G111" s="502"/>
      <c r="H111" s="502"/>
      <c r="I111" s="502"/>
      <c r="J111" s="502"/>
      <c r="K111" s="502"/>
      <c r="L111" s="502"/>
    </row>
    <row r="112" spans="1:12" x14ac:dyDescent="0.25">
      <c r="A112" t="s">
        <v>495</v>
      </c>
      <c r="B112" t="str">
        <f>VLOOKUP(A112,'3.1 Metadata'!$A$4:$B$197,2,FALSE)</f>
        <v>FSM</v>
      </c>
      <c r="C112" s="502"/>
      <c r="D112" s="502"/>
      <c r="E112" s="502"/>
      <c r="F112" s="502"/>
      <c r="G112" s="502"/>
      <c r="H112" s="502"/>
      <c r="I112" s="502"/>
      <c r="J112" s="502"/>
      <c r="K112" s="502"/>
      <c r="L112" s="502"/>
    </row>
    <row r="113" spans="1:12" x14ac:dyDescent="0.25">
      <c r="A113" t="s">
        <v>496</v>
      </c>
      <c r="B113" t="str">
        <f>VLOOKUP(A113,'3.1 Metadata'!$A$4:$B$197,2,FALSE)</f>
        <v>MCO</v>
      </c>
      <c r="C113" s="502"/>
      <c r="D113" s="502"/>
      <c r="E113" s="502"/>
      <c r="F113" s="502"/>
      <c r="G113" s="502"/>
      <c r="H113" s="502"/>
      <c r="I113" s="502"/>
      <c r="J113" s="502"/>
      <c r="K113" s="502"/>
      <c r="L113" s="502"/>
    </row>
    <row r="114" spans="1:12" x14ac:dyDescent="0.25">
      <c r="A114" t="s">
        <v>497</v>
      </c>
      <c r="B114" t="str">
        <f>VLOOKUP(A114,'3.1 Metadata'!$A$4:$B$197,2,FALSE)</f>
        <v>MNG</v>
      </c>
      <c r="C114" s="502"/>
      <c r="D114" s="502"/>
      <c r="E114" s="502"/>
      <c r="F114" s="502"/>
      <c r="G114" s="502"/>
      <c r="H114" s="502"/>
      <c r="I114" s="502"/>
      <c r="J114" s="502"/>
      <c r="K114" s="502"/>
      <c r="L114" s="502"/>
    </row>
    <row r="115" spans="1:12" x14ac:dyDescent="0.25">
      <c r="A115" t="s">
        <v>498</v>
      </c>
      <c r="B115" t="str">
        <f>VLOOKUP(A115,'3.1 Metadata'!$A$4:$B$197,2,FALSE)</f>
        <v>MNE</v>
      </c>
      <c r="C115" s="502"/>
      <c r="D115" s="502"/>
      <c r="E115" s="502"/>
      <c r="F115" s="502"/>
      <c r="G115" s="502"/>
      <c r="H115" s="502"/>
      <c r="I115" s="502"/>
      <c r="J115" s="502"/>
      <c r="K115" s="502"/>
      <c r="L115" s="502"/>
    </row>
    <row r="116" spans="1:12" x14ac:dyDescent="0.25">
      <c r="A116" t="s">
        <v>499</v>
      </c>
      <c r="B116" t="str">
        <f>VLOOKUP(A116,'3.1 Metadata'!$A$4:$B$197,2,FALSE)</f>
        <v>MAR</v>
      </c>
      <c r="C116" s="502"/>
      <c r="D116" s="502"/>
      <c r="E116" s="502"/>
      <c r="F116" s="502"/>
      <c r="G116" s="502"/>
      <c r="H116" s="502"/>
      <c r="I116" s="502"/>
      <c r="J116" s="502"/>
      <c r="K116" s="502"/>
      <c r="L116" s="502"/>
    </row>
    <row r="117" spans="1:12" x14ac:dyDescent="0.25">
      <c r="A117" t="s">
        <v>500</v>
      </c>
      <c r="B117" t="str">
        <f>VLOOKUP(A117,'3.1 Metadata'!$A$4:$B$197,2,FALSE)</f>
        <v>MOZ</v>
      </c>
      <c r="C117" s="502"/>
      <c r="D117" s="502"/>
      <c r="E117" s="502"/>
      <c r="F117" s="502"/>
      <c r="G117" s="502"/>
      <c r="H117" s="502"/>
      <c r="I117" s="502"/>
      <c r="J117" s="502"/>
      <c r="K117" s="502"/>
      <c r="L117" s="502"/>
    </row>
    <row r="118" spans="1:12" x14ac:dyDescent="0.25">
      <c r="A118" t="s">
        <v>501</v>
      </c>
      <c r="B118" t="str">
        <f>VLOOKUP(A118,'3.1 Metadata'!$A$4:$B$197,2,FALSE)</f>
        <v>MMR</v>
      </c>
      <c r="C118" s="502"/>
      <c r="D118" s="502"/>
      <c r="E118" s="502"/>
      <c r="F118" s="502"/>
      <c r="G118" s="502"/>
      <c r="H118" s="502"/>
      <c r="I118" s="502"/>
      <c r="J118" s="502"/>
      <c r="K118" s="502"/>
      <c r="L118" s="502"/>
    </row>
    <row r="119" spans="1:12" x14ac:dyDescent="0.25">
      <c r="A119" t="s">
        <v>502</v>
      </c>
      <c r="B119" t="str">
        <f>VLOOKUP(A119,'3.1 Metadata'!$A$4:$B$197,2,FALSE)</f>
        <v>NAM</v>
      </c>
      <c r="C119" s="502"/>
      <c r="D119" s="502"/>
      <c r="E119" s="502"/>
      <c r="F119" s="502"/>
      <c r="G119" s="502"/>
      <c r="H119" s="502"/>
      <c r="I119" s="502"/>
      <c r="J119" s="502"/>
      <c r="K119" s="502"/>
      <c r="L119" s="502"/>
    </row>
    <row r="120" spans="1:12" x14ac:dyDescent="0.25">
      <c r="A120" t="s">
        <v>503</v>
      </c>
      <c r="B120" t="str">
        <f>VLOOKUP(A120,'3.1 Metadata'!$A$4:$B$197,2,FALSE)</f>
        <v>NRU</v>
      </c>
      <c r="C120" s="502"/>
      <c r="D120" s="502"/>
      <c r="E120" s="502"/>
      <c r="F120" s="502"/>
      <c r="G120" s="502"/>
      <c r="H120" s="502"/>
      <c r="I120" s="502"/>
      <c r="J120" s="502"/>
      <c r="K120" s="502"/>
      <c r="L120" s="502"/>
    </row>
    <row r="121" spans="1:12" x14ac:dyDescent="0.25">
      <c r="A121" t="s">
        <v>504</v>
      </c>
      <c r="B121" t="str">
        <f>VLOOKUP(A121,'3.1 Metadata'!$A$4:$B$197,2,FALSE)</f>
        <v>NPL</v>
      </c>
      <c r="C121" s="502"/>
      <c r="D121" s="502"/>
      <c r="E121" s="502"/>
      <c r="F121" s="502"/>
      <c r="G121" s="502"/>
      <c r="H121" s="502"/>
      <c r="I121" s="502"/>
      <c r="J121" s="502"/>
      <c r="K121" s="502"/>
      <c r="L121" s="502"/>
    </row>
    <row r="122" spans="1:12" x14ac:dyDescent="0.25">
      <c r="A122" t="s">
        <v>505</v>
      </c>
      <c r="B122" t="str">
        <f>VLOOKUP(A122,'3.1 Metadata'!$A$4:$B$197,2,FALSE)</f>
        <v>NLD</v>
      </c>
      <c r="C122" s="502"/>
      <c r="D122" s="502"/>
      <c r="E122" s="502"/>
      <c r="F122" s="502"/>
      <c r="G122" s="502"/>
      <c r="H122" s="502"/>
      <c r="I122" s="502"/>
      <c r="J122" s="502"/>
      <c r="K122" s="502"/>
      <c r="L122" s="502"/>
    </row>
    <row r="123" spans="1:12" x14ac:dyDescent="0.25">
      <c r="A123" t="s">
        <v>506</v>
      </c>
      <c r="B123" t="str">
        <f>VLOOKUP(A123,'3.1 Metadata'!$A$4:$B$197,2,FALSE)</f>
        <v>NZL</v>
      </c>
      <c r="C123" s="502"/>
      <c r="D123" s="502"/>
      <c r="E123" s="502"/>
      <c r="F123" s="502"/>
      <c r="G123" s="502"/>
      <c r="H123" s="502"/>
      <c r="I123" s="502"/>
      <c r="J123" s="502"/>
      <c r="K123" s="502"/>
      <c r="L123" s="502"/>
    </row>
    <row r="124" spans="1:12" x14ac:dyDescent="0.25">
      <c r="A124" t="s">
        <v>507</v>
      </c>
      <c r="B124" t="str">
        <f>VLOOKUP(A124,'3.1 Metadata'!$A$4:$B$197,2,FALSE)</f>
        <v>NIC</v>
      </c>
      <c r="C124" s="502"/>
      <c r="D124" s="502"/>
      <c r="E124" s="502"/>
      <c r="F124" s="502"/>
      <c r="G124" s="502"/>
      <c r="H124" s="502"/>
      <c r="I124" s="502"/>
      <c r="J124" s="502"/>
      <c r="K124" s="502"/>
      <c r="L124" s="502"/>
    </row>
    <row r="125" spans="1:12" x14ac:dyDescent="0.25">
      <c r="A125" t="s">
        <v>508</v>
      </c>
      <c r="B125" t="str">
        <f>VLOOKUP(A125,'3.1 Metadata'!$A$4:$B$197,2,FALSE)</f>
        <v>NER</v>
      </c>
      <c r="C125" s="502"/>
      <c r="D125" s="502"/>
      <c r="E125" s="502"/>
      <c r="F125" s="502"/>
      <c r="G125" s="502"/>
      <c r="H125" s="502"/>
      <c r="I125" s="502"/>
      <c r="J125" s="502"/>
      <c r="K125" s="502"/>
      <c r="L125" s="502"/>
    </row>
    <row r="126" spans="1:12" x14ac:dyDescent="0.25">
      <c r="A126" t="s">
        <v>509</v>
      </c>
      <c r="B126" t="str">
        <f>VLOOKUP(A126,'3.1 Metadata'!$A$4:$B$197,2,FALSE)</f>
        <v>NGA</v>
      </c>
      <c r="C126" s="502"/>
      <c r="D126" s="502"/>
      <c r="E126" s="502"/>
      <c r="F126" s="502"/>
      <c r="G126" s="502"/>
      <c r="H126" s="502"/>
      <c r="I126" s="502"/>
      <c r="J126" s="502"/>
      <c r="K126" s="502"/>
      <c r="L126" s="502"/>
    </row>
    <row r="127" spans="1:12" x14ac:dyDescent="0.25">
      <c r="A127" t="s">
        <v>510</v>
      </c>
      <c r="B127" t="str">
        <f>VLOOKUP(A127,'3.1 Metadata'!$A$4:$B$197,2,FALSE)</f>
        <v>NIU</v>
      </c>
      <c r="C127" s="502"/>
      <c r="D127" s="502"/>
      <c r="E127" s="502"/>
      <c r="F127" s="502"/>
      <c r="G127" s="502"/>
      <c r="H127" s="502"/>
      <c r="I127" s="502"/>
      <c r="J127" s="502"/>
      <c r="K127" s="502"/>
      <c r="L127" s="502"/>
    </row>
    <row r="128" spans="1:12" x14ac:dyDescent="0.25">
      <c r="A128" t="s">
        <v>511</v>
      </c>
      <c r="B128" t="str">
        <f>VLOOKUP(A128,'3.1 Metadata'!$A$4:$B$197,2,FALSE)</f>
        <v>NOR</v>
      </c>
      <c r="C128" s="502"/>
      <c r="D128" s="502"/>
      <c r="E128" s="502"/>
      <c r="F128" s="502"/>
      <c r="G128" s="502"/>
      <c r="H128" s="502"/>
      <c r="I128" s="502"/>
      <c r="J128" s="502"/>
      <c r="K128" s="502"/>
      <c r="L128" s="502"/>
    </row>
    <row r="129" spans="1:12" x14ac:dyDescent="0.25">
      <c r="A129" t="s">
        <v>512</v>
      </c>
      <c r="B129" t="str">
        <f>VLOOKUP(A129,'3.1 Metadata'!$A$4:$B$197,2,FALSE)</f>
        <v>OMN</v>
      </c>
      <c r="C129" s="502"/>
      <c r="D129" s="502"/>
      <c r="E129" s="502"/>
      <c r="F129" s="502"/>
      <c r="G129" s="502"/>
      <c r="H129" s="502"/>
      <c r="I129" s="502"/>
      <c r="J129" s="502"/>
      <c r="K129" s="502"/>
      <c r="L129" s="502"/>
    </row>
    <row r="130" spans="1:12" x14ac:dyDescent="0.25">
      <c r="A130" t="s">
        <v>513</v>
      </c>
      <c r="B130" t="str">
        <f>VLOOKUP(A130,'3.1 Metadata'!$A$4:$B$197,2,FALSE)</f>
        <v>PAK</v>
      </c>
      <c r="C130" s="502"/>
      <c r="D130" s="502"/>
      <c r="E130" s="502"/>
      <c r="F130" s="502"/>
      <c r="G130" s="502"/>
      <c r="H130" s="502"/>
      <c r="I130" s="502"/>
      <c r="J130" s="502"/>
      <c r="K130" s="502"/>
      <c r="L130" s="502"/>
    </row>
    <row r="131" spans="1:12" x14ac:dyDescent="0.25">
      <c r="A131" t="s">
        <v>514</v>
      </c>
      <c r="B131" t="str">
        <f>VLOOKUP(A131,'3.1 Metadata'!$A$4:$B$197,2,FALSE)</f>
        <v>PLW</v>
      </c>
      <c r="C131" s="502"/>
      <c r="D131" s="502"/>
      <c r="E131" s="502"/>
      <c r="F131" s="502"/>
      <c r="G131" s="502"/>
      <c r="H131" s="502"/>
      <c r="I131" s="502"/>
      <c r="J131" s="502"/>
      <c r="K131" s="502"/>
      <c r="L131" s="502"/>
    </row>
    <row r="132" spans="1:12" x14ac:dyDescent="0.25">
      <c r="A132" t="s">
        <v>515</v>
      </c>
      <c r="B132" t="str">
        <f>VLOOKUP(A132,'3.1 Metadata'!$A$4:$B$197,2,FALSE)</f>
        <v>PAN</v>
      </c>
      <c r="C132" s="502"/>
      <c r="D132" s="502"/>
      <c r="E132" s="502"/>
      <c r="F132" s="502"/>
      <c r="G132" s="502"/>
      <c r="H132" s="502"/>
      <c r="I132" s="502"/>
      <c r="J132" s="502"/>
      <c r="K132" s="502"/>
      <c r="L132" s="502"/>
    </row>
    <row r="133" spans="1:12" x14ac:dyDescent="0.25">
      <c r="A133" t="s">
        <v>516</v>
      </c>
      <c r="B133" t="str">
        <f>VLOOKUP(A133,'3.1 Metadata'!$A$4:$B$197,2,FALSE)</f>
        <v>PNG</v>
      </c>
      <c r="C133" s="502"/>
      <c r="D133" s="502"/>
      <c r="E133" s="502"/>
      <c r="F133" s="502"/>
      <c r="G133" s="502"/>
      <c r="H133" s="502"/>
      <c r="I133" s="502"/>
      <c r="J133" s="502"/>
      <c r="K133" s="502"/>
      <c r="L133" s="502"/>
    </row>
    <row r="134" spans="1:12" x14ac:dyDescent="0.25">
      <c r="A134" t="s">
        <v>517</v>
      </c>
      <c r="B134" t="str">
        <f>VLOOKUP(A134,'3.1 Metadata'!$A$4:$B$197,2,FALSE)</f>
        <v>PRY</v>
      </c>
      <c r="C134" s="502"/>
      <c r="D134" s="502"/>
      <c r="E134" s="502"/>
      <c r="F134" s="502"/>
      <c r="G134" s="502"/>
      <c r="H134" s="502"/>
      <c r="I134" s="502"/>
      <c r="J134" s="502"/>
      <c r="K134" s="502"/>
      <c r="L134" s="502"/>
    </row>
    <row r="135" spans="1:12" x14ac:dyDescent="0.25">
      <c r="A135" t="s">
        <v>518</v>
      </c>
      <c r="B135" t="str">
        <f>VLOOKUP(A135,'3.1 Metadata'!$A$4:$B$197,2,FALSE)</f>
        <v>PER</v>
      </c>
      <c r="C135" s="502"/>
      <c r="D135" s="502"/>
      <c r="E135" s="502"/>
      <c r="F135" s="502"/>
      <c r="G135" s="502"/>
      <c r="H135" s="502"/>
      <c r="I135" s="502"/>
      <c r="J135" s="502"/>
      <c r="K135" s="502"/>
      <c r="L135" s="502"/>
    </row>
    <row r="136" spans="1:12" x14ac:dyDescent="0.25">
      <c r="A136" t="s">
        <v>519</v>
      </c>
      <c r="B136" t="str">
        <f>VLOOKUP(A136,'3.1 Metadata'!$A$4:$B$197,2,FALSE)</f>
        <v>PHL</v>
      </c>
      <c r="C136" s="502"/>
      <c r="D136" s="502"/>
      <c r="E136" s="502"/>
      <c r="F136" s="502"/>
      <c r="G136" s="502"/>
      <c r="H136" s="502"/>
      <c r="I136" s="502"/>
      <c r="J136" s="502"/>
      <c r="K136" s="502"/>
      <c r="L136" s="502"/>
    </row>
    <row r="137" spans="1:12" x14ac:dyDescent="0.25">
      <c r="A137" t="s">
        <v>520</v>
      </c>
      <c r="B137" t="str">
        <f>VLOOKUP(A137,'3.1 Metadata'!$A$4:$B$197,2,FALSE)</f>
        <v>POL</v>
      </c>
      <c r="C137" s="502"/>
      <c r="D137" s="502"/>
      <c r="E137" s="502"/>
      <c r="F137" s="502"/>
      <c r="G137" s="502"/>
      <c r="H137" s="502"/>
      <c r="I137" s="502"/>
      <c r="J137" s="502"/>
      <c r="K137" s="502"/>
      <c r="L137" s="502"/>
    </row>
    <row r="138" spans="1:12" x14ac:dyDescent="0.25">
      <c r="A138" t="s">
        <v>521</v>
      </c>
      <c r="B138" t="str">
        <f>VLOOKUP(A138,'3.1 Metadata'!$A$4:$B$197,2,FALSE)</f>
        <v>PRT</v>
      </c>
      <c r="C138" s="502"/>
      <c r="D138" s="502"/>
      <c r="E138" s="502"/>
      <c r="F138" s="502"/>
      <c r="G138" s="502"/>
      <c r="H138" s="502"/>
      <c r="I138" s="502"/>
      <c r="J138" s="502"/>
      <c r="K138" s="502"/>
      <c r="L138" s="502"/>
    </row>
    <row r="139" spans="1:12" x14ac:dyDescent="0.25">
      <c r="A139" t="s">
        <v>522</v>
      </c>
      <c r="B139" t="str">
        <f>VLOOKUP(A139,'3.1 Metadata'!$A$4:$B$197,2,FALSE)</f>
        <v>QAT</v>
      </c>
      <c r="C139" s="502"/>
      <c r="D139" s="502"/>
      <c r="E139" s="502"/>
      <c r="F139" s="502"/>
      <c r="G139" s="502"/>
      <c r="H139" s="502"/>
      <c r="I139" s="502"/>
      <c r="J139" s="502"/>
      <c r="K139" s="502"/>
      <c r="L139" s="502"/>
    </row>
    <row r="140" spans="1:12" x14ac:dyDescent="0.25">
      <c r="A140" t="s">
        <v>523</v>
      </c>
      <c r="B140" t="str">
        <f>VLOOKUP(A140,'3.1 Metadata'!$A$4:$B$197,2,FALSE)</f>
        <v>KOR</v>
      </c>
      <c r="C140" s="502"/>
      <c r="D140" s="502"/>
      <c r="E140" s="502"/>
      <c r="F140" s="502"/>
      <c r="G140" s="502"/>
      <c r="H140" s="502"/>
      <c r="I140" s="502"/>
      <c r="J140" s="502"/>
      <c r="K140" s="502"/>
      <c r="L140" s="502"/>
    </row>
    <row r="141" spans="1:12" x14ac:dyDescent="0.25">
      <c r="A141" t="s">
        <v>524</v>
      </c>
      <c r="B141" t="str">
        <f>VLOOKUP(A141,'3.1 Metadata'!$A$4:$B$197,2,FALSE)</f>
        <v>MDA</v>
      </c>
      <c r="C141" s="502"/>
      <c r="D141" s="502"/>
      <c r="E141" s="502"/>
      <c r="F141" s="502"/>
      <c r="G141" s="502"/>
      <c r="H141" s="502"/>
      <c r="I141" s="502"/>
      <c r="J141" s="502"/>
      <c r="K141" s="502"/>
      <c r="L141" s="502"/>
    </row>
    <row r="142" spans="1:12" x14ac:dyDescent="0.25">
      <c r="A142" t="s">
        <v>525</v>
      </c>
      <c r="B142" t="str">
        <f>VLOOKUP(A142,'3.1 Metadata'!$A$4:$B$197,2,FALSE)</f>
        <v>ROU</v>
      </c>
      <c r="C142" s="502"/>
      <c r="D142" s="502"/>
      <c r="E142" s="502"/>
      <c r="F142" s="502"/>
      <c r="G142" s="502"/>
      <c r="H142" s="502"/>
      <c r="I142" s="502"/>
      <c r="J142" s="502"/>
      <c r="K142" s="502"/>
      <c r="L142" s="502"/>
    </row>
    <row r="143" spans="1:12" x14ac:dyDescent="0.25">
      <c r="A143" t="s">
        <v>526</v>
      </c>
      <c r="B143" t="str">
        <f>VLOOKUP(A143,'3.1 Metadata'!$A$4:$B$197,2,FALSE)</f>
        <v>RUS</v>
      </c>
      <c r="C143" s="502"/>
      <c r="D143" s="502"/>
      <c r="E143" s="502"/>
      <c r="F143" s="502"/>
      <c r="G143" s="502"/>
      <c r="H143" s="502"/>
      <c r="I143" s="502"/>
      <c r="J143" s="502"/>
      <c r="K143" s="502"/>
      <c r="L143" s="502"/>
    </row>
    <row r="144" spans="1:12" x14ac:dyDescent="0.25">
      <c r="A144" t="s">
        <v>527</v>
      </c>
      <c r="B144" t="str">
        <f>VLOOKUP(A144,'3.1 Metadata'!$A$4:$B$197,2,FALSE)</f>
        <v>RWA</v>
      </c>
      <c r="C144" s="502"/>
      <c r="D144" s="502"/>
      <c r="E144" s="502"/>
      <c r="F144" s="502"/>
      <c r="G144" s="502"/>
      <c r="H144" s="502"/>
      <c r="I144" s="502"/>
      <c r="J144" s="502"/>
      <c r="K144" s="502"/>
      <c r="L144" s="502"/>
    </row>
    <row r="145" spans="1:12" x14ac:dyDescent="0.25">
      <c r="A145" t="s">
        <v>528</v>
      </c>
      <c r="B145" t="str">
        <f>VLOOKUP(A145,'3.1 Metadata'!$A$4:$B$197,2,FALSE)</f>
        <v>KNA</v>
      </c>
      <c r="C145" s="502"/>
      <c r="D145" s="502"/>
      <c r="E145" s="502"/>
      <c r="F145" s="502"/>
      <c r="G145" s="502"/>
      <c r="H145" s="502"/>
      <c r="I145" s="502"/>
      <c r="J145" s="502"/>
      <c r="K145" s="502"/>
      <c r="L145" s="502"/>
    </row>
    <row r="146" spans="1:12" x14ac:dyDescent="0.25">
      <c r="A146" t="s">
        <v>529</v>
      </c>
      <c r="B146" t="str">
        <f>VLOOKUP(A146,'3.1 Metadata'!$A$4:$B$197,2,FALSE)</f>
        <v>LCA</v>
      </c>
      <c r="C146" s="502"/>
      <c r="D146" s="502"/>
      <c r="E146" s="502"/>
      <c r="F146" s="502"/>
      <c r="G146" s="502"/>
      <c r="H146" s="502"/>
      <c r="I146" s="502"/>
      <c r="J146" s="502"/>
      <c r="K146" s="502"/>
      <c r="L146" s="502"/>
    </row>
    <row r="147" spans="1:12" x14ac:dyDescent="0.25">
      <c r="A147" t="s">
        <v>530</v>
      </c>
      <c r="B147" t="str">
        <f>VLOOKUP(A147,'3.1 Metadata'!$A$4:$B$197,2,FALSE)</f>
        <v>VCT</v>
      </c>
      <c r="C147" s="502"/>
      <c r="D147" s="502"/>
      <c r="E147" s="502"/>
      <c r="F147" s="502"/>
      <c r="G147" s="502"/>
      <c r="H147" s="502"/>
      <c r="I147" s="502"/>
      <c r="J147" s="502"/>
      <c r="K147" s="502"/>
      <c r="L147" s="502"/>
    </row>
    <row r="148" spans="1:12" x14ac:dyDescent="0.25">
      <c r="A148" t="s">
        <v>531</v>
      </c>
      <c r="B148" t="str">
        <f>VLOOKUP(A148,'3.1 Metadata'!$A$4:$B$197,2,FALSE)</f>
        <v>WSM</v>
      </c>
      <c r="C148" s="502"/>
      <c r="D148" s="502"/>
      <c r="E148" s="502"/>
      <c r="F148" s="502"/>
      <c r="G148" s="502"/>
      <c r="H148" s="502"/>
      <c r="I148" s="502"/>
      <c r="J148" s="502"/>
      <c r="K148" s="502"/>
      <c r="L148" s="502"/>
    </row>
    <row r="149" spans="1:12" x14ac:dyDescent="0.25">
      <c r="A149" t="s">
        <v>532</v>
      </c>
      <c r="B149" t="str">
        <f>VLOOKUP(A149,'3.1 Metadata'!$A$4:$B$197,2,FALSE)</f>
        <v>SMR</v>
      </c>
      <c r="C149" s="502"/>
      <c r="D149" s="502"/>
      <c r="E149" s="502"/>
      <c r="F149" s="502"/>
      <c r="G149" s="502"/>
      <c r="H149" s="502"/>
      <c r="I149" s="502"/>
      <c r="J149" s="502"/>
      <c r="K149" s="502"/>
      <c r="L149" s="502"/>
    </row>
    <row r="150" spans="1:12" x14ac:dyDescent="0.25">
      <c r="A150" t="s">
        <v>533</v>
      </c>
      <c r="B150" t="str">
        <f>VLOOKUP(A150,'3.1 Metadata'!$A$4:$B$197,2,FALSE)</f>
        <v>STP</v>
      </c>
      <c r="C150" s="502"/>
      <c r="D150" s="502"/>
      <c r="E150" s="502"/>
      <c r="F150" s="502"/>
      <c r="G150" s="502"/>
      <c r="H150" s="502"/>
      <c r="I150" s="502"/>
      <c r="J150" s="502"/>
      <c r="K150" s="502"/>
      <c r="L150" s="502"/>
    </row>
    <row r="151" spans="1:12" x14ac:dyDescent="0.25">
      <c r="A151" t="s">
        <v>534</v>
      </c>
      <c r="B151" t="str">
        <f>VLOOKUP(A151,'3.1 Metadata'!$A$4:$B$197,2,FALSE)</f>
        <v>SAU</v>
      </c>
      <c r="C151" s="502"/>
      <c r="D151" s="502"/>
      <c r="E151" s="502"/>
      <c r="F151" s="502"/>
      <c r="G151" s="502"/>
      <c r="H151" s="502"/>
      <c r="I151" s="502"/>
      <c r="J151" s="502"/>
      <c r="K151" s="502"/>
      <c r="L151" s="502"/>
    </row>
    <row r="152" spans="1:12" x14ac:dyDescent="0.25">
      <c r="A152" t="s">
        <v>535</v>
      </c>
      <c r="B152" t="str">
        <f>VLOOKUP(A152,'3.1 Metadata'!$A$4:$B$197,2,FALSE)</f>
        <v>SEN</v>
      </c>
      <c r="C152" s="502"/>
      <c r="D152" s="502"/>
      <c r="E152" s="502"/>
      <c r="F152" s="502"/>
      <c r="G152" s="502"/>
      <c r="H152" s="502"/>
      <c r="I152" s="502"/>
      <c r="J152" s="502"/>
      <c r="K152" s="502"/>
      <c r="L152" s="502"/>
    </row>
    <row r="153" spans="1:12" x14ac:dyDescent="0.25">
      <c r="A153" t="s">
        <v>536</v>
      </c>
      <c r="B153" t="str">
        <f>VLOOKUP(A153,'3.1 Metadata'!$A$4:$B$197,2,FALSE)</f>
        <v>SRB</v>
      </c>
      <c r="C153" s="502"/>
      <c r="D153" s="502"/>
      <c r="E153" s="502"/>
      <c r="F153" s="502"/>
      <c r="G153" s="502"/>
      <c r="H153" s="502"/>
      <c r="I153" s="502"/>
      <c r="J153" s="502"/>
      <c r="K153" s="502"/>
      <c r="L153" s="502"/>
    </row>
    <row r="154" spans="1:12" x14ac:dyDescent="0.25">
      <c r="A154" t="s">
        <v>537</v>
      </c>
      <c r="B154" t="str">
        <f>VLOOKUP(A154,'3.1 Metadata'!$A$4:$B$197,2,FALSE)</f>
        <v>SYC</v>
      </c>
      <c r="C154" s="502"/>
      <c r="D154" s="502"/>
      <c r="E154" s="502"/>
      <c r="F154" s="502"/>
      <c r="G154" s="502"/>
      <c r="H154" s="502"/>
      <c r="I154" s="502"/>
      <c r="J154" s="502"/>
      <c r="K154" s="502"/>
      <c r="L154" s="502"/>
    </row>
    <row r="155" spans="1:12" x14ac:dyDescent="0.25">
      <c r="A155" t="s">
        <v>538</v>
      </c>
      <c r="B155" t="str">
        <f>VLOOKUP(A155,'3.1 Metadata'!$A$4:$B$197,2,FALSE)</f>
        <v>SLE</v>
      </c>
      <c r="C155" s="502"/>
      <c r="D155" s="502"/>
      <c r="E155" s="502"/>
      <c r="F155" s="502"/>
      <c r="G155" s="502"/>
      <c r="H155" s="502"/>
      <c r="I155" s="502"/>
      <c r="J155" s="502"/>
      <c r="K155" s="502"/>
      <c r="L155" s="502"/>
    </row>
    <row r="156" spans="1:12" x14ac:dyDescent="0.25">
      <c r="A156" t="s">
        <v>539</v>
      </c>
      <c r="B156" t="str">
        <f>VLOOKUP(A156,'3.1 Metadata'!$A$4:$B$197,2,FALSE)</f>
        <v>SGP</v>
      </c>
      <c r="C156" s="502"/>
      <c r="D156" s="502"/>
      <c r="E156" s="502"/>
      <c r="F156" s="502"/>
      <c r="G156" s="502"/>
      <c r="H156" s="502"/>
      <c r="I156" s="502"/>
      <c r="J156" s="502"/>
      <c r="K156" s="502"/>
      <c r="L156" s="502"/>
    </row>
    <row r="157" spans="1:12" x14ac:dyDescent="0.25">
      <c r="A157" t="s">
        <v>540</v>
      </c>
      <c r="B157" t="str">
        <f>VLOOKUP(A157,'3.1 Metadata'!$A$4:$B$197,2,FALSE)</f>
        <v>SVK</v>
      </c>
      <c r="C157" s="502"/>
      <c r="D157" s="502"/>
      <c r="E157" s="502"/>
      <c r="F157" s="502"/>
      <c r="G157" s="502"/>
      <c r="H157" s="502"/>
      <c r="I157" s="502"/>
      <c r="J157" s="502"/>
      <c r="K157" s="502"/>
      <c r="L157" s="502"/>
    </row>
    <row r="158" spans="1:12" x14ac:dyDescent="0.25">
      <c r="A158" t="s">
        <v>541</v>
      </c>
      <c r="B158" t="str">
        <f>VLOOKUP(A158,'3.1 Metadata'!$A$4:$B$197,2,FALSE)</f>
        <v>SVN</v>
      </c>
      <c r="C158" s="502"/>
      <c r="D158" s="502"/>
      <c r="E158" s="502"/>
      <c r="F158" s="502"/>
      <c r="G158" s="502"/>
      <c r="H158" s="502"/>
      <c r="I158" s="502"/>
      <c r="J158" s="502"/>
      <c r="K158" s="502"/>
      <c r="L158" s="502"/>
    </row>
    <row r="159" spans="1:12" x14ac:dyDescent="0.25">
      <c r="A159" t="s">
        <v>542</v>
      </c>
      <c r="B159" t="str">
        <f>VLOOKUP(A159,'3.1 Metadata'!$A$4:$B$197,2,FALSE)</f>
        <v>SLB</v>
      </c>
      <c r="C159" s="502"/>
      <c r="D159" s="502"/>
      <c r="E159" s="502"/>
      <c r="F159" s="502"/>
      <c r="G159" s="502"/>
      <c r="H159" s="502"/>
      <c r="I159" s="502"/>
      <c r="J159" s="502"/>
      <c r="K159" s="502"/>
      <c r="L159" s="502"/>
    </row>
    <row r="160" spans="1:12" x14ac:dyDescent="0.25">
      <c r="A160" t="s">
        <v>543</v>
      </c>
      <c r="B160" t="str">
        <f>VLOOKUP(A160,'3.1 Metadata'!$A$4:$B$197,2,FALSE)</f>
        <v>SOM</v>
      </c>
      <c r="C160" s="502"/>
      <c r="D160" s="502"/>
      <c r="E160" s="502"/>
      <c r="F160" s="502"/>
      <c r="G160" s="502"/>
      <c r="H160" s="502"/>
      <c r="I160" s="502"/>
      <c r="J160" s="502"/>
      <c r="K160" s="502"/>
      <c r="L160" s="502"/>
    </row>
    <row r="161" spans="1:12" x14ac:dyDescent="0.25">
      <c r="A161" t="s">
        <v>544</v>
      </c>
      <c r="B161" t="str">
        <f>VLOOKUP(A161,'3.1 Metadata'!$A$4:$B$197,2,FALSE)</f>
        <v>ZAF</v>
      </c>
      <c r="C161" s="502"/>
      <c r="D161" s="502"/>
      <c r="E161" s="502"/>
      <c r="F161" s="502"/>
      <c r="G161" s="502"/>
      <c r="H161" s="502"/>
      <c r="I161" s="502"/>
      <c r="J161" s="502"/>
      <c r="K161" s="502"/>
      <c r="L161" s="502"/>
    </row>
    <row r="162" spans="1:12" x14ac:dyDescent="0.25">
      <c r="A162" t="s">
        <v>545</v>
      </c>
      <c r="B162" t="str">
        <f>VLOOKUP(A162,'3.1 Metadata'!$A$4:$B$197,2,FALSE)</f>
        <v>SSD</v>
      </c>
      <c r="C162" s="502"/>
      <c r="D162" s="502"/>
      <c r="E162" s="502"/>
      <c r="F162" s="502"/>
      <c r="G162" s="502"/>
      <c r="H162" s="502"/>
      <c r="I162" s="502"/>
      <c r="J162" s="502"/>
      <c r="K162" s="502"/>
      <c r="L162" s="502"/>
    </row>
    <row r="163" spans="1:12" x14ac:dyDescent="0.25">
      <c r="A163" t="s">
        <v>546</v>
      </c>
      <c r="B163" t="str">
        <f>VLOOKUP(A163,'3.1 Metadata'!$A$4:$B$197,2,FALSE)</f>
        <v>ESP</v>
      </c>
      <c r="C163" s="502"/>
      <c r="D163" s="502"/>
      <c r="E163" s="502"/>
      <c r="F163" s="502"/>
      <c r="G163" s="502"/>
      <c r="H163" s="502"/>
      <c r="I163" s="502"/>
      <c r="J163" s="502"/>
      <c r="K163" s="502"/>
      <c r="L163" s="502"/>
    </row>
    <row r="164" spans="1:12" x14ac:dyDescent="0.25">
      <c r="A164" t="s">
        <v>547</v>
      </c>
      <c r="B164" t="str">
        <f>VLOOKUP(A164,'3.1 Metadata'!$A$4:$B$197,2,FALSE)</f>
        <v>LKA</v>
      </c>
      <c r="C164" s="502"/>
      <c r="D164" s="502"/>
      <c r="E164" s="502"/>
      <c r="F164" s="502"/>
      <c r="G164" s="502"/>
      <c r="H164" s="502"/>
      <c r="I164" s="502"/>
      <c r="J164" s="502"/>
      <c r="K164" s="502"/>
      <c r="L164" s="502"/>
    </row>
    <row r="165" spans="1:12" x14ac:dyDescent="0.25">
      <c r="A165" t="s">
        <v>548</v>
      </c>
      <c r="B165" t="str">
        <f>VLOOKUP(A165,'3.1 Metadata'!$A$4:$B$197,2,FALSE)</f>
        <v>SDN</v>
      </c>
      <c r="C165" s="502"/>
      <c r="D165" s="502"/>
      <c r="E165" s="502"/>
      <c r="F165" s="502"/>
      <c r="G165" s="502"/>
      <c r="H165" s="502"/>
      <c r="I165" s="502"/>
      <c r="J165" s="502"/>
      <c r="K165" s="502"/>
      <c r="L165" s="502"/>
    </row>
    <row r="166" spans="1:12" x14ac:dyDescent="0.25">
      <c r="A166" t="s">
        <v>549</v>
      </c>
      <c r="B166" t="str">
        <f>VLOOKUP(A166,'3.1 Metadata'!$A$4:$B$197,2,FALSE)</f>
        <v>SUR</v>
      </c>
      <c r="C166" s="502"/>
      <c r="D166" s="502"/>
      <c r="E166" s="502"/>
      <c r="F166" s="502"/>
      <c r="G166" s="502"/>
      <c r="H166" s="502"/>
      <c r="I166" s="502"/>
      <c r="J166" s="502"/>
      <c r="K166" s="502"/>
      <c r="L166" s="502"/>
    </row>
    <row r="167" spans="1:12" x14ac:dyDescent="0.25">
      <c r="A167" t="s">
        <v>550</v>
      </c>
      <c r="B167" t="str">
        <f>VLOOKUP(A167,'3.1 Metadata'!$A$4:$B$197,2,FALSE)</f>
        <v>SWZ</v>
      </c>
      <c r="C167" s="502"/>
      <c r="D167" s="502"/>
      <c r="E167" s="502"/>
      <c r="F167" s="502"/>
      <c r="G167" s="502"/>
      <c r="H167" s="502"/>
      <c r="I167" s="502"/>
      <c r="J167" s="502"/>
      <c r="K167" s="502"/>
      <c r="L167" s="502"/>
    </row>
    <row r="168" spans="1:12" x14ac:dyDescent="0.25">
      <c r="A168" t="s">
        <v>551</v>
      </c>
      <c r="B168" t="str">
        <f>VLOOKUP(A168,'3.1 Metadata'!$A$4:$B$197,2,FALSE)</f>
        <v>SWE</v>
      </c>
      <c r="C168" s="502"/>
      <c r="D168" s="502"/>
      <c r="E168" s="502"/>
      <c r="F168" s="502"/>
      <c r="G168" s="502"/>
      <c r="H168" s="502"/>
      <c r="I168" s="502"/>
      <c r="J168" s="502"/>
      <c r="K168" s="502"/>
      <c r="L168" s="502"/>
    </row>
    <row r="169" spans="1:12" x14ac:dyDescent="0.25">
      <c r="A169" t="s">
        <v>552</v>
      </c>
      <c r="B169" t="str">
        <f>VLOOKUP(A169,'3.1 Metadata'!$A$4:$B$197,2,FALSE)</f>
        <v>CHE</v>
      </c>
      <c r="C169" s="502"/>
      <c r="D169" s="502"/>
      <c r="E169" s="502"/>
      <c r="F169" s="502"/>
      <c r="G169" s="502"/>
      <c r="H169" s="502"/>
      <c r="I169" s="502"/>
      <c r="J169" s="502"/>
      <c r="K169" s="502"/>
      <c r="L169" s="502"/>
    </row>
    <row r="170" spans="1:12" x14ac:dyDescent="0.25">
      <c r="A170" t="s">
        <v>553</v>
      </c>
      <c r="B170" t="str">
        <f>VLOOKUP(A170,'3.1 Metadata'!$A$4:$B$197,2,FALSE)</f>
        <v>SYR</v>
      </c>
      <c r="C170" s="502"/>
      <c r="D170" s="502"/>
      <c r="E170" s="502"/>
      <c r="F170" s="502"/>
      <c r="G170" s="502"/>
      <c r="H170" s="502"/>
      <c r="I170" s="502"/>
      <c r="J170" s="502"/>
      <c r="K170" s="502"/>
      <c r="L170" s="502"/>
    </row>
    <row r="171" spans="1:12" x14ac:dyDescent="0.25">
      <c r="A171" t="s">
        <v>554</v>
      </c>
      <c r="B171" t="str">
        <f>VLOOKUP(A171,'3.1 Metadata'!$A$4:$B$197,2,FALSE)</f>
        <v>TJK</v>
      </c>
      <c r="C171" s="502"/>
      <c r="D171" s="502"/>
      <c r="E171" s="502"/>
      <c r="F171" s="502"/>
      <c r="G171" s="502"/>
      <c r="H171" s="502"/>
      <c r="I171" s="502"/>
      <c r="J171" s="502"/>
      <c r="K171" s="502"/>
      <c r="L171" s="502"/>
    </row>
    <row r="172" spans="1:12" x14ac:dyDescent="0.25">
      <c r="A172" t="s">
        <v>555</v>
      </c>
      <c r="B172" t="str">
        <f>VLOOKUP(A172,'3.1 Metadata'!$A$4:$B$197,2,FALSE)</f>
        <v>THA</v>
      </c>
      <c r="C172" s="502"/>
      <c r="D172" s="502"/>
      <c r="E172" s="502"/>
      <c r="F172" s="502"/>
      <c r="G172" s="502"/>
      <c r="H172" s="502"/>
      <c r="I172" s="502"/>
      <c r="J172" s="502"/>
      <c r="K172" s="502"/>
      <c r="L172" s="502"/>
    </row>
    <row r="173" spans="1:12" x14ac:dyDescent="0.25">
      <c r="A173" t="s">
        <v>556</v>
      </c>
      <c r="B173" t="str">
        <f>VLOOKUP(A173,'3.1 Metadata'!$A$4:$B$197,2,FALSE)</f>
        <v>MKD</v>
      </c>
      <c r="C173" s="502"/>
      <c r="D173" s="502"/>
      <c r="E173" s="502"/>
      <c r="F173" s="502"/>
      <c r="G173" s="502"/>
      <c r="H173" s="502"/>
      <c r="I173" s="502"/>
      <c r="J173" s="502"/>
      <c r="K173" s="502"/>
      <c r="L173" s="502"/>
    </row>
    <row r="174" spans="1:12" x14ac:dyDescent="0.25">
      <c r="A174" t="s">
        <v>557</v>
      </c>
      <c r="B174" t="str">
        <f>VLOOKUP(A174,'3.1 Metadata'!$A$4:$B$197,2,FALSE)</f>
        <v>TLS</v>
      </c>
      <c r="C174" s="502"/>
      <c r="D174" s="502"/>
      <c r="E174" s="502"/>
      <c r="F174" s="502"/>
      <c r="G174" s="502"/>
      <c r="H174" s="502"/>
      <c r="I174" s="502"/>
      <c r="J174" s="502"/>
      <c r="K174" s="502"/>
      <c r="L174" s="502"/>
    </row>
    <row r="175" spans="1:12" x14ac:dyDescent="0.25">
      <c r="A175" t="s">
        <v>558</v>
      </c>
      <c r="B175" t="str">
        <f>VLOOKUP(A175,'3.1 Metadata'!$A$4:$B$197,2,FALSE)</f>
        <v>TGO</v>
      </c>
      <c r="C175" s="502"/>
      <c r="D175" s="502"/>
      <c r="E175" s="502"/>
      <c r="F175" s="502"/>
      <c r="G175" s="502"/>
      <c r="H175" s="502"/>
      <c r="I175" s="502"/>
      <c r="J175" s="502"/>
      <c r="K175" s="502"/>
      <c r="L175" s="502"/>
    </row>
    <row r="176" spans="1:12" x14ac:dyDescent="0.25">
      <c r="A176" t="s">
        <v>559</v>
      </c>
      <c r="B176" t="str">
        <f>VLOOKUP(A176,'3.1 Metadata'!$A$4:$B$197,2,FALSE)</f>
        <v>TON</v>
      </c>
      <c r="C176" s="502"/>
      <c r="D176" s="502"/>
      <c r="E176" s="502"/>
      <c r="F176" s="502"/>
      <c r="G176" s="502"/>
      <c r="H176" s="502"/>
      <c r="I176" s="502"/>
      <c r="J176" s="502"/>
      <c r="K176" s="502"/>
      <c r="L176" s="502"/>
    </row>
    <row r="177" spans="1:12" x14ac:dyDescent="0.25">
      <c r="A177" t="s">
        <v>560</v>
      </c>
      <c r="B177" t="str">
        <f>VLOOKUP(A177,'3.1 Metadata'!$A$4:$B$197,2,FALSE)</f>
        <v>TTO</v>
      </c>
      <c r="C177" s="502"/>
      <c r="D177" s="502"/>
      <c r="E177" s="502"/>
      <c r="F177" s="502"/>
      <c r="G177" s="502"/>
      <c r="H177" s="502"/>
      <c r="I177" s="502"/>
      <c r="J177" s="502"/>
      <c r="K177" s="502"/>
      <c r="L177" s="502"/>
    </row>
    <row r="178" spans="1:12" x14ac:dyDescent="0.25">
      <c r="A178" t="s">
        <v>561</v>
      </c>
      <c r="B178" t="str">
        <f>VLOOKUP(A178,'3.1 Metadata'!$A$4:$B$197,2,FALSE)</f>
        <v>TUN</v>
      </c>
      <c r="C178" s="502"/>
      <c r="D178" s="502"/>
      <c r="E178" s="502"/>
      <c r="F178" s="502"/>
      <c r="G178" s="502"/>
      <c r="H178" s="502"/>
      <c r="I178" s="502"/>
      <c r="J178" s="502"/>
      <c r="K178" s="502"/>
      <c r="L178" s="502"/>
    </row>
    <row r="179" spans="1:12" x14ac:dyDescent="0.25">
      <c r="A179" t="s">
        <v>562</v>
      </c>
      <c r="B179" t="str">
        <f>VLOOKUP(A179,'3.1 Metadata'!$A$4:$B$197,2,FALSE)</f>
        <v>TUR</v>
      </c>
      <c r="C179" s="502"/>
      <c r="D179" s="502"/>
      <c r="E179" s="502"/>
      <c r="F179" s="502"/>
      <c r="G179" s="502"/>
      <c r="H179" s="502"/>
      <c r="I179" s="502"/>
      <c r="J179" s="502"/>
      <c r="K179" s="502"/>
      <c r="L179" s="502"/>
    </row>
    <row r="180" spans="1:12" x14ac:dyDescent="0.25">
      <c r="A180" t="s">
        <v>563</v>
      </c>
      <c r="B180" t="str">
        <f>VLOOKUP(A180,'3.1 Metadata'!$A$4:$B$197,2,FALSE)</f>
        <v>TKM</v>
      </c>
      <c r="C180" s="502"/>
      <c r="D180" s="502"/>
      <c r="E180" s="502"/>
      <c r="F180" s="502"/>
      <c r="G180" s="502"/>
      <c r="H180" s="502"/>
      <c r="I180" s="502"/>
      <c r="J180" s="502"/>
      <c r="K180" s="502"/>
      <c r="L180" s="502"/>
    </row>
    <row r="181" spans="1:12" x14ac:dyDescent="0.25">
      <c r="A181" t="s">
        <v>564</v>
      </c>
      <c r="B181" t="str">
        <f>VLOOKUP(A181,'3.1 Metadata'!$A$4:$B$197,2,FALSE)</f>
        <v>TUV</v>
      </c>
      <c r="C181" s="502"/>
      <c r="D181" s="502"/>
      <c r="E181" s="502"/>
      <c r="F181" s="502"/>
      <c r="G181" s="502"/>
      <c r="H181" s="502"/>
      <c r="I181" s="502"/>
      <c r="J181" s="502"/>
      <c r="K181" s="502"/>
      <c r="L181" s="502"/>
    </row>
    <row r="182" spans="1:12" x14ac:dyDescent="0.25">
      <c r="A182" t="s">
        <v>565</v>
      </c>
      <c r="B182" t="str">
        <f>VLOOKUP(A182,'3.1 Metadata'!$A$4:$B$197,2,FALSE)</f>
        <v>UGA</v>
      </c>
      <c r="C182" s="502"/>
      <c r="D182" s="502"/>
      <c r="E182" s="502"/>
      <c r="F182" s="502"/>
      <c r="G182" s="502"/>
      <c r="H182" s="502"/>
      <c r="I182" s="502"/>
      <c r="J182" s="502"/>
      <c r="K182" s="502"/>
      <c r="L182" s="502"/>
    </row>
    <row r="183" spans="1:12" x14ac:dyDescent="0.25">
      <c r="A183" t="s">
        <v>566</v>
      </c>
      <c r="B183" t="str">
        <f>VLOOKUP(A183,'3.1 Metadata'!$A$4:$B$197,2,FALSE)</f>
        <v>UKR</v>
      </c>
      <c r="C183" s="502"/>
      <c r="D183" s="502"/>
      <c r="E183" s="502"/>
      <c r="F183" s="502"/>
      <c r="G183" s="502"/>
      <c r="H183" s="502"/>
      <c r="I183" s="502"/>
      <c r="J183" s="502"/>
      <c r="K183" s="502"/>
      <c r="L183" s="502"/>
    </row>
    <row r="184" spans="1:12" x14ac:dyDescent="0.25">
      <c r="A184" t="s">
        <v>567</v>
      </c>
      <c r="B184" t="str">
        <f>VLOOKUP(A184,'3.1 Metadata'!$A$4:$B$197,2,FALSE)</f>
        <v>ARE</v>
      </c>
      <c r="C184" s="502"/>
      <c r="D184" s="502"/>
      <c r="E184" s="502"/>
      <c r="F184" s="502"/>
      <c r="G184" s="502"/>
      <c r="H184" s="502"/>
      <c r="I184" s="502"/>
      <c r="J184" s="502"/>
      <c r="K184" s="502"/>
      <c r="L184" s="502"/>
    </row>
    <row r="185" spans="1:12" x14ac:dyDescent="0.25">
      <c r="A185" t="s">
        <v>568</v>
      </c>
      <c r="B185" t="str">
        <f>VLOOKUP(A185,'3.1 Metadata'!$A$4:$B$197,2,FALSE)</f>
        <v>GBR</v>
      </c>
      <c r="C185" s="502"/>
      <c r="D185" s="502"/>
      <c r="E185" s="502"/>
      <c r="F185" s="502"/>
      <c r="G185" s="502"/>
      <c r="H185" s="502"/>
      <c r="I185" s="502"/>
      <c r="J185" s="502"/>
      <c r="K185" s="502"/>
      <c r="L185" s="502"/>
    </row>
    <row r="186" spans="1:12" x14ac:dyDescent="0.25">
      <c r="A186" t="s">
        <v>569</v>
      </c>
      <c r="B186" t="str">
        <f>VLOOKUP(A186,'3.1 Metadata'!$A$4:$B$197,2,FALSE)</f>
        <v>TZA</v>
      </c>
      <c r="C186" s="502"/>
      <c r="D186" s="502"/>
      <c r="E186" s="502"/>
      <c r="F186" s="502"/>
      <c r="G186" s="502"/>
      <c r="H186" s="502"/>
      <c r="I186" s="502"/>
      <c r="J186" s="502"/>
      <c r="K186" s="502"/>
      <c r="L186" s="502"/>
    </row>
    <row r="187" spans="1:12" x14ac:dyDescent="0.25">
      <c r="A187" t="s">
        <v>570</v>
      </c>
      <c r="B187" t="str">
        <f>VLOOKUP(A187,'3.1 Metadata'!$A$4:$B$197,2,FALSE)</f>
        <v>USA</v>
      </c>
      <c r="C187" s="502"/>
      <c r="D187" s="502"/>
      <c r="E187" s="502"/>
      <c r="F187" s="502"/>
      <c r="G187" s="502"/>
      <c r="H187" s="502"/>
      <c r="I187" s="502"/>
      <c r="J187" s="502"/>
      <c r="K187" s="502"/>
      <c r="L187" s="502"/>
    </row>
    <row r="188" spans="1:12" x14ac:dyDescent="0.25">
      <c r="A188" t="s">
        <v>571</v>
      </c>
      <c r="B188" t="str">
        <f>VLOOKUP(A188,'3.1 Metadata'!$A$4:$B$197,2,FALSE)</f>
        <v>URY</v>
      </c>
      <c r="C188" s="502"/>
      <c r="D188" s="502"/>
      <c r="E188" s="502"/>
      <c r="F188" s="502"/>
      <c r="G188" s="502"/>
      <c r="H188" s="502"/>
      <c r="I188" s="502"/>
      <c r="J188" s="502"/>
      <c r="K188" s="502"/>
      <c r="L188" s="502"/>
    </row>
    <row r="189" spans="1:12" x14ac:dyDescent="0.25">
      <c r="A189" t="s">
        <v>572</v>
      </c>
      <c r="B189" t="str">
        <f>VLOOKUP(A189,'3.1 Metadata'!$A$4:$B$197,2,FALSE)</f>
        <v>UZB</v>
      </c>
      <c r="C189" s="502"/>
      <c r="D189" s="502"/>
      <c r="E189" s="502"/>
      <c r="F189" s="502"/>
      <c r="G189" s="502"/>
      <c r="H189" s="502"/>
      <c r="I189" s="502"/>
      <c r="J189" s="502"/>
      <c r="K189" s="502"/>
      <c r="L189" s="502"/>
    </row>
    <row r="190" spans="1:12" x14ac:dyDescent="0.25">
      <c r="A190" t="s">
        <v>573</v>
      </c>
      <c r="B190" t="str">
        <f>VLOOKUP(A190,'3.1 Metadata'!$A$4:$B$197,2,FALSE)</f>
        <v>VUT</v>
      </c>
      <c r="C190" s="502"/>
      <c r="D190" s="502"/>
      <c r="E190" s="502"/>
      <c r="F190" s="502"/>
      <c r="G190" s="502"/>
      <c r="H190" s="502"/>
      <c r="I190" s="502"/>
      <c r="J190" s="502"/>
      <c r="K190" s="502"/>
      <c r="L190" s="502"/>
    </row>
    <row r="191" spans="1:12" x14ac:dyDescent="0.25">
      <c r="A191" t="s">
        <v>574</v>
      </c>
      <c r="B191" t="str">
        <f>VLOOKUP(A191,'3.1 Metadata'!$A$4:$B$197,2,FALSE)</f>
        <v>VEN</v>
      </c>
      <c r="C191" s="502"/>
      <c r="D191" s="502"/>
      <c r="E191" s="502"/>
      <c r="F191" s="502"/>
      <c r="G191" s="502"/>
      <c r="H191" s="502"/>
      <c r="I191" s="502"/>
      <c r="J191" s="502"/>
      <c r="K191" s="502"/>
      <c r="L191" s="502"/>
    </row>
    <row r="192" spans="1:12" x14ac:dyDescent="0.25">
      <c r="A192" t="s">
        <v>575</v>
      </c>
      <c r="B192" t="str">
        <f>VLOOKUP(A192,'3.1 Metadata'!$A$4:$B$197,2,FALSE)</f>
        <v>VNM</v>
      </c>
      <c r="C192" s="502"/>
      <c r="D192" s="502"/>
      <c r="E192" s="502"/>
      <c r="F192" s="502"/>
      <c r="G192" s="502"/>
      <c r="H192" s="502"/>
      <c r="I192" s="502"/>
      <c r="J192" s="502"/>
      <c r="K192" s="502"/>
      <c r="L192" s="502"/>
    </row>
    <row r="193" spans="1:12" x14ac:dyDescent="0.25">
      <c r="A193" t="s">
        <v>576</v>
      </c>
      <c r="B193" t="str">
        <f>VLOOKUP(A193,'3.1 Metadata'!$A$4:$B$197,2,FALSE)</f>
        <v>YEM</v>
      </c>
      <c r="C193" s="502"/>
      <c r="D193" s="502"/>
      <c r="E193" s="502"/>
      <c r="F193" s="502"/>
      <c r="G193" s="502"/>
      <c r="H193" s="502"/>
      <c r="I193" s="502"/>
      <c r="J193" s="502"/>
      <c r="K193" s="502"/>
      <c r="L193" s="502"/>
    </row>
    <row r="194" spans="1:12" x14ac:dyDescent="0.25">
      <c r="A194" t="s">
        <v>577</v>
      </c>
      <c r="B194" t="str">
        <f>VLOOKUP(A194,'3.1 Metadata'!$A$4:$B$197,2,FALSE)</f>
        <v>ZMB</v>
      </c>
      <c r="C194" s="502"/>
      <c r="D194" s="502"/>
      <c r="E194" s="502"/>
      <c r="F194" s="502"/>
      <c r="G194" s="502"/>
      <c r="H194" s="502"/>
      <c r="I194" s="502"/>
      <c r="J194" s="502"/>
      <c r="K194" s="502"/>
      <c r="L194" s="502"/>
    </row>
    <row r="195" spans="1:12" x14ac:dyDescent="0.25">
      <c r="A195" t="s">
        <v>578</v>
      </c>
      <c r="B195" t="str">
        <f>VLOOKUP(A195,'3.1 Metadata'!$A$4:$B$197,2,FALSE)</f>
        <v>ZWE</v>
      </c>
      <c r="C195" s="502"/>
      <c r="D195" s="502"/>
      <c r="E195" s="502"/>
      <c r="F195" s="502"/>
      <c r="G195" s="502"/>
      <c r="H195" s="502"/>
      <c r="I195" s="502"/>
      <c r="J195" s="502"/>
      <c r="K195" s="502"/>
      <c r="L195" s="502"/>
    </row>
    <row r="196" spans="1:12" x14ac:dyDescent="0.25">
      <c r="A196" s="96"/>
      <c r="B196" s="96"/>
      <c r="C196" s="503"/>
      <c r="D196" s="503"/>
      <c r="E196" s="503"/>
      <c r="F196" s="503"/>
      <c r="G196" s="503"/>
      <c r="H196" s="503"/>
      <c r="I196" s="503"/>
      <c r="J196" s="503"/>
      <c r="K196" s="503"/>
      <c r="L196" s="503"/>
    </row>
  </sheetData>
  <sortState xmlns:xlrd2="http://schemas.microsoft.com/office/spreadsheetml/2017/richdata2" ref="A2:L195">
    <sortCondition ref="A1"/>
  </sortState>
  <pageMargins left="0.7" right="0.7" top="0.75" bottom="0.75" header="0.3" footer="0.3"/>
  <pageSetup paperSize="9" orientation="portrait"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rgb="FFFFC000"/>
  </sheetPr>
  <dimension ref="A1:J76"/>
  <sheetViews>
    <sheetView zoomScaleNormal="100" workbookViewId="0">
      <selection activeCell="C12" sqref="C12"/>
    </sheetView>
  </sheetViews>
  <sheetFormatPr defaultRowHeight="15" x14ac:dyDescent="0.25"/>
  <cols>
    <col min="1" max="1" width="23.85546875" style="102" customWidth="1"/>
    <col min="2" max="2" width="7" style="91" customWidth="1"/>
    <col min="3" max="3" width="47.42578125" style="28" customWidth="1"/>
    <col min="4" max="4" width="27.140625" style="93" customWidth="1"/>
    <col min="5" max="8" width="12.85546875" style="59" customWidth="1"/>
    <col min="9" max="9" width="12.85546875" style="77" customWidth="1"/>
    <col min="10" max="10" width="42.85546875" style="124" customWidth="1"/>
    <col min="11" max="16384" width="9.140625" style="29"/>
  </cols>
  <sheetData>
    <row r="1" spans="1:10" ht="90" x14ac:dyDescent="0.25">
      <c r="A1" s="111" t="s">
        <v>1586</v>
      </c>
      <c r="B1" s="82" t="s">
        <v>1587</v>
      </c>
      <c r="C1" s="146" t="s">
        <v>4</v>
      </c>
      <c r="D1" s="146" t="s">
        <v>1588</v>
      </c>
      <c r="E1" s="147" t="s">
        <v>1589</v>
      </c>
      <c r="F1" s="147" t="s">
        <v>1590</v>
      </c>
      <c r="G1" s="147" t="s">
        <v>1591</v>
      </c>
      <c r="H1" s="147" t="s">
        <v>1592</v>
      </c>
      <c r="I1" s="147" t="s">
        <v>1593</v>
      </c>
      <c r="J1" s="124" t="s">
        <v>1594</v>
      </c>
    </row>
    <row r="2" spans="1:10" ht="26.25" x14ac:dyDescent="0.25">
      <c r="A2" s="137" t="s">
        <v>294</v>
      </c>
      <c r="B2" s="71">
        <v>5000</v>
      </c>
      <c r="C2" s="148" t="s">
        <v>1595</v>
      </c>
      <c r="D2" s="138" t="s">
        <v>1596</v>
      </c>
      <c r="E2" s="74">
        <v>108.55</v>
      </c>
      <c r="F2" s="74">
        <f>E2/B2</f>
        <v>2.171E-2</v>
      </c>
      <c r="G2" s="74">
        <v>67.03</v>
      </c>
      <c r="H2" s="74">
        <f t="shared" ref="H2:H33" si="0">G2/B2</f>
        <v>1.3406E-2</v>
      </c>
      <c r="I2" s="74">
        <f>(110/114.1)*H2</f>
        <v>1.2924276950043822E-2</v>
      </c>
    </row>
    <row r="3" spans="1:10" ht="90" x14ac:dyDescent="0.25">
      <c r="A3" s="137" t="s">
        <v>295</v>
      </c>
      <c r="B3" s="71">
        <v>1</v>
      </c>
      <c r="C3" s="148" t="s">
        <v>1597</v>
      </c>
      <c r="D3" s="138" t="s">
        <v>1598</v>
      </c>
      <c r="E3" s="74">
        <v>20.91</v>
      </c>
      <c r="F3" s="74">
        <f t="shared" ref="F3:F50" si="1">E3/B3</f>
        <v>20.91</v>
      </c>
      <c r="G3" s="74">
        <v>12.9</v>
      </c>
      <c r="H3" s="74">
        <f t="shared" si="0"/>
        <v>12.9</v>
      </c>
      <c r="I3" s="74">
        <f t="shared" ref="I3:I50" si="2">(110/114.1)*H3</f>
        <v>12.436459246275199</v>
      </c>
    </row>
    <row r="4" spans="1:10" ht="77.25" x14ac:dyDescent="0.25">
      <c r="A4" s="139" t="s">
        <v>296</v>
      </c>
      <c r="B4" s="140">
        <v>1</v>
      </c>
      <c r="C4" s="149" t="s">
        <v>1599</v>
      </c>
      <c r="D4" s="138" t="s">
        <v>1600</v>
      </c>
      <c r="E4" s="74">
        <v>34.909999999999997</v>
      </c>
      <c r="F4" s="74">
        <f t="shared" si="1"/>
        <v>34.909999999999997</v>
      </c>
      <c r="G4" s="74">
        <v>20.36</v>
      </c>
      <c r="H4" s="74">
        <f t="shared" si="0"/>
        <v>20.36</v>
      </c>
      <c r="I4" s="74">
        <f t="shared" si="2"/>
        <v>19.628396143733568</v>
      </c>
      <c r="J4" s="124" t="s">
        <v>1601</v>
      </c>
    </row>
    <row r="5" spans="1:10" ht="26.25" x14ac:dyDescent="0.25">
      <c r="A5" s="151" t="s">
        <v>297</v>
      </c>
      <c r="B5" s="152">
        <v>25</v>
      </c>
      <c r="C5" s="153" t="s">
        <v>1602</v>
      </c>
      <c r="D5" s="154" t="s">
        <v>1603</v>
      </c>
      <c r="E5" s="155"/>
      <c r="F5" s="74">
        <f t="shared" si="1"/>
        <v>0</v>
      </c>
      <c r="G5" s="155">
        <v>17.2</v>
      </c>
      <c r="H5" s="155">
        <f t="shared" si="0"/>
        <v>0.68799999999999994</v>
      </c>
      <c r="I5" s="155">
        <f t="shared" si="2"/>
        <v>0.66327782646801048</v>
      </c>
      <c r="J5" s="124" t="s">
        <v>1604</v>
      </c>
    </row>
    <row r="6" spans="1:10" ht="26.25" x14ac:dyDescent="0.25">
      <c r="A6" s="139" t="s">
        <v>298</v>
      </c>
      <c r="B6" s="141">
        <v>12</v>
      </c>
      <c r="C6" s="148" t="s">
        <v>1605</v>
      </c>
      <c r="D6" s="138" t="s">
        <v>1606</v>
      </c>
      <c r="E6" s="74">
        <v>3.19</v>
      </c>
      <c r="F6" s="74">
        <f t="shared" si="1"/>
        <v>0.26583333333333331</v>
      </c>
      <c r="G6" s="74">
        <v>1.68</v>
      </c>
      <c r="H6" s="74">
        <f t="shared" si="0"/>
        <v>0.13999999999999999</v>
      </c>
      <c r="I6" s="74">
        <f t="shared" si="2"/>
        <v>0.13496932515337423</v>
      </c>
    </row>
    <row r="7" spans="1:10" ht="51.75" x14ac:dyDescent="0.25">
      <c r="A7" s="139" t="s">
        <v>299</v>
      </c>
      <c r="B7" s="141">
        <v>12</v>
      </c>
      <c r="C7" s="148" t="s">
        <v>1607</v>
      </c>
      <c r="D7" s="138" t="s">
        <v>1608</v>
      </c>
      <c r="E7" s="74"/>
      <c r="F7" s="74">
        <f t="shared" si="1"/>
        <v>0</v>
      </c>
      <c r="G7" s="74">
        <v>4.93</v>
      </c>
      <c r="H7" s="74">
        <f t="shared" si="0"/>
        <v>0.41083333333333333</v>
      </c>
      <c r="I7" s="74">
        <f t="shared" si="2"/>
        <v>0.3960706982179375</v>
      </c>
    </row>
    <row r="8" spans="1:10" ht="26.25" x14ac:dyDescent="0.25">
      <c r="A8" s="139" t="s">
        <v>300</v>
      </c>
      <c r="B8" s="140">
        <v>12</v>
      </c>
      <c r="C8" s="148" t="s">
        <v>1609</v>
      </c>
      <c r="D8" s="138" t="s">
        <v>1610</v>
      </c>
      <c r="E8" s="74"/>
      <c r="F8" s="74">
        <f t="shared" si="1"/>
        <v>0</v>
      </c>
      <c r="G8" s="74">
        <v>5.03</v>
      </c>
      <c r="H8" s="74">
        <f t="shared" si="0"/>
        <v>0.41916666666666669</v>
      </c>
      <c r="I8" s="74">
        <f t="shared" si="2"/>
        <v>0.4041045866199241</v>
      </c>
    </row>
    <row r="9" spans="1:10" ht="26.25" x14ac:dyDescent="0.25">
      <c r="A9" s="139" t="s">
        <v>301</v>
      </c>
      <c r="B9" s="140">
        <v>4</v>
      </c>
      <c r="C9" s="148" t="s">
        <v>1611</v>
      </c>
      <c r="D9" s="138" t="s">
        <v>1612</v>
      </c>
      <c r="E9" s="74"/>
      <c r="F9" s="74">
        <f t="shared" si="1"/>
        <v>0</v>
      </c>
      <c r="G9" s="74">
        <v>2.68</v>
      </c>
      <c r="H9" s="74">
        <f t="shared" si="0"/>
        <v>0.67</v>
      </c>
      <c r="I9" s="74">
        <f t="shared" si="2"/>
        <v>0.64592462751971957</v>
      </c>
    </row>
    <row r="10" spans="1:10" ht="26.25" x14ac:dyDescent="0.25">
      <c r="A10" s="139" t="s">
        <v>302</v>
      </c>
      <c r="B10" s="140">
        <v>4</v>
      </c>
      <c r="C10" s="148" t="s">
        <v>1613</v>
      </c>
      <c r="D10" s="138" t="s">
        <v>1614</v>
      </c>
      <c r="E10" s="74"/>
      <c r="F10" s="74">
        <f t="shared" si="1"/>
        <v>0</v>
      </c>
      <c r="G10" s="74">
        <v>3.35</v>
      </c>
      <c r="H10" s="74">
        <f t="shared" si="0"/>
        <v>0.83750000000000002</v>
      </c>
      <c r="I10" s="74">
        <f t="shared" si="2"/>
        <v>0.8074057843996495</v>
      </c>
    </row>
    <row r="11" spans="1:10" x14ac:dyDescent="0.25">
      <c r="A11" s="139" t="s">
        <v>303</v>
      </c>
      <c r="B11" s="140">
        <v>1</v>
      </c>
      <c r="C11" s="148" t="s">
        <v>1615</v>
      </c>
      <c r="D11" s="138" t="s">
        <v>1616</v>
      </c>
      <c r="E11" s="74"/>
      <c r="F11" s="74">
        <f t="shared" si="1"/>
        <v>0</v>
      </c>
      <c r="G11" s="74">
        <v>0.41</v>
      </c>
      <c r="H11" s="74">
        <f t="shared" si="0"/>
        <v>0.41</v>
      </c>
      <c r="I11" s="74">
        <f t="shared" si="2"/>
        <v>0.3952673093777388</v>
      </c>
    </row>
    <row r="12" spans="1:10" ht="39" x14ac:dyDescent="0.25">
      <c r="A12" s="139" t="s">
        <v>304</v>
      </c>
      <c r="B12" s="140">
        <v>500</v>
      </c>
      <c r="C12" s="148" t="s">
        <v>1617</v>
      </c>
      <c r="D12" s="138" t="s">
        <v>1618</v>
      </c>
      <c r="E12" s="74"/>
      <c r="F12" s="74">
        <f t="shared" si="1"/>
        <v>0</v>
      </c>
      <c r="G12" s="74">
        <v>15.47</v>
      </c>
      <c r="H12" s="74">
        <f t="shared" si="0"/>
        <v>3.0940000000000002E-2</v>
      </c>
      <c r="I12" s="74">
        <f t="shared" si="2"/>
        <v>2.9828220858895707E-2</v>
      </c>
    </row>
    <row r="13" spans="1:10" ht="39" x14ac:dyDescent="0.25">
      <c r="A13" s="139" t="s">
        <v>305</v>
      </c>
      <c r="B13" s="140">
        <v>500</v>
      </c>
      <c r="C13" s="148" t="s">
        <v>1619</v>
      </c>
      <c r="D13" s="138" t="s">
        <v>1620</v>
      </c>
      <c r="E13" s="74"/>
      <c r="F13" s="74">
        <f t="shared" si="1"/>
        <v>0</v>
      </c>
      <c r="G13" s="74">
        <v>40.56</v>
      </c>
      <c r="H13" s="74">
        <f t="shared" si="0"/>
        <v>8.1119999999999998E-2</v>
      </c>
      <c r="I13" s="74">
        <f t="shared" si="2"/>
        <v>7.8205083260297986E-2</v>
      </c>
    </row>
    <row r="14" spans="1:10" ht="39" x14ac:dyDescent="0.25">
      <c r="A14" s="139" t="s">
        <v>306</v>
      </c>
      <c r="B14" s="141">
        <v>1</v>
      </c>
      <c r="C14" s="148" t="s">
        <v>1621</v>
      </c>
      <c r="D14" s="138" t="s">
        <v>1622</v>
      </c>
      <c r="E14" s="74"/>
      <c r="F14" s="74">
        <f t="shared" si="1"/>
        <v>0</v>
      </c>
      <c r="G14" s="74">
        <v>2.1</v>
      </c>
      <c r="H14" s="74">
        <f t="shared" si="0"/>
        <v>2.1</v>
      </c>
      <c r="I14" s="74">
        <f t="shared" si="2"/>
        <v>2.0245398773006138</v>
      </c>
    </row>
    <row r="15" spans="1:10" ht="51.75" x14ac:dyDescent="0.25">
      <c r="A15" s="139" t="s">
        <v>307</v>
      </c>
      <c r="B15" s="141">
        <v>12</v>
      </c>
      <c r="C15" s="148" t="s">
        <v>1623</v>
      </c>
      <c r="D15" s="138" t="s">
        <v>1624</v>
      </c>
      <c r="E15" s="74"/>
      <c r="F15" s="74">
        <f t="shared" si="1"/>
        <v>0</v>
      </c>
      <c r="G15" s="74">
        <v>5.12</v>
      </c>
      <c r="H15" s="74">
        <f t="shared" si="0"/>
        <v>0.42666666666666669</v>
      </c>
      <c r="I15" s="74">
        <f t="shared" si="2"/>
        <v>0.411335086181712</v>
      </c>
    </row>
    <row r="16" spans="1:10" ht="39" x14ac:dyDescent="0.25">
      <c r="A16" s="139" t="s">
        <v>308</v>
      </c>
      <c r="B16" s="141">
        <v>1</v>
      </c>
      <c r="C16" s="148" t="s">
        <v>1625</v>
      </c>
      <c r="D16" s="138" t="s">
        <v>1626</v>
      </c>
      <c r="E16" s="74"/>
      <c r="F16" s="74">
        <f t="shared" si="1"/>
        <v>0</v>
      </c>
      <c r="G16" s="74">
        <v>3.23</v>
      </c>
      <c r="H16" s="74">
        <f t="shared" si="0"/>
        <v>3.23</v>
      </c>
      <c r="I16" s="74">
        <f t="shared" si="2"/>
        <v>3.1139351446099912</v>
      </c>
    </row>
    <row r="17" spans="1:10" ht="39" x14ac:dyDescent="0.25">
      <c r="A17" s="139" t="s">
        <v>309</v>
      </c>
      <c r="B17" s="141">
        <v>1</v>
      </c>
      <c r="C17" s="148" t="s">
        <v>1627</v>
      </c>
      <c r="D17" s="138" t="s">
        <v>1628</v>
      </c>
      <c r="E17" s="74"/>
      <c r="F17" s="74">
        <f t="shared" si="1"/>
        <v>0</v>
      </c>
      <c r="G17" s="74">
        <v>1.02</v>
      </c>
      <c r="H17" s="74">
        <f t="shared" si="0"/>
        <v>1.02</v>
      </c>
      <c r="I17" s="74">
        <f t="shared" si="2"/>
        <v>0.98334794040315521</v>
      </c>
    </row>
    <row r="18" spans="1:10" ht="26.25" x14ac:dyDescent="0.25">
      <c r="A18" s="139" t="s">
        <v>310</v>
      </c>
      <c r="B18" s="141">
        <v>1</v>
      </c>
      <c r="C18" s="148" t="s">
        <v>1629</v>
      </c>
      <c r="D18" s="138" t="s">
        <v>1630</v>
      </c>
      <c r="E18" s="74"/>
      <c r="F18" s="74">
        <f t="shared" si="1"/>
        <v>0</v>
      </c>
      <c r="G18" s="74">
        <v>4.38</v>
      </c>
      <c r="H18" s="74">
        <f t="shared" si="0"/>
        <v>4.38</v>
      </c>
      <c r="I18" s="74">
        <f t="shared" si="2"/>
        <v>4.2226117440841371</v>
      </c>
    </row>
    <row r="19" spans="1:10" ht="39" x14ac:dyDescent="0.25">
      <c r="A19" s="139" t="s">
        <v>311</v>
      </c>
      <c r="B19" s="140">
        <v>2</v>
      </c>
      <c r="C19" s="148" t="s">
        <v>1631</v>
      </c>
      <c r="D19" s="138" t="s">
        <v>1632</v>
      </c>
      <c r="E19" s="74"/>
      <c r="F19" s="74">
        <f t="shared" si="1"/>
        <v>0</v>
      </c>
      <c r="G19" s="74">
        <v>7.43</v>
      </c>
      <c r="H19" s="74">
        <f t="shared" si="0"/>
        <v>3.7149999999999999</v>
      </c>
      <c r="I19" s="74">
        <f t="shared" si="2"/>
        <v>3.581507449605609</v>
      </c>
    </row>
    <row r="20" spans="1:10" ht="39" x14ac:dyDescent="0.25">
      <c r="A20" s="139" t="s">
        <v>312</v>
      </c>
      <c r="B20" s="140">
        <v>18</v>
      </c>
      <c r="C20" s="148" t="s">
        <v>1633</v>
      </c>
      <c r="D20" s="138" t="s">
        <v>1634</v>
      </c>
      <c r="E20" s="74"/>
      <c r="F20" s="74">
        <f t="shared" si="1"/>
        <v>0</v>
      </c>
      <c r="G20" s="74">
        <v>0.86</v>
      </c>
      <c r="H20" s="74">
        <f t="shared" si="0"/>
        <v>4.777777777777778E-2</v>
      </c>
      <c r="I20" s="74">
        <f t="shared" si="2"/>
        <v>4.6060960171389623E-2</v>
      </c>
    </row>
    <row r="21" spans="1:10" ht="51.75" x14ac:dyDescent="0.25">
      <c r="A21" s="139" t="s">
        <v>313</v>
      </c>
      <c r="B21" s="141">
        <v>12</v>
      </c>
      <c r="C21" s="148" t="s">
        <v>1635</v>
      </c>
      <c r="D21" s="138" t="s">
        <v>1636</v>
      </c>
      <c r="E21" s="74"/>
      <c r="F21" s="74">
        <f t="shared" si="1"/>
        <v>0</v>
      </c>
      <c r="G21" s="74">
        <v>13.37</v>
      </c>
      <c r="H21" s="74">
        <f t="shared" si="0"/>
        <v>1.1141666666666665</v>
      </c>
      <c r="I21" s="74">
        <f t="shared" si="2"/>
        <v>1.0741308793456033</v>
      </c>
    </row>
    <row r="22" spans="1:10" ht="39" x14ac:dyDescent="0.25">
      <c r="A22" s="139" t="s">
        <v>314</v>
      </c>
      <c r="B22" s="141">
        <v>6</v>
      </c>
      <c r="C22" s="148" t="s">
        <v>1637</v>
      </c>
      <c r="D22" s="138" t="s">
        <v>1638</v>
      </c>
      <c r="E22" s="74"/>
      <c r="F22" s="74">
        <f t="shared" si="1"/>
        <v>0</v>
      </c>
      <c r="G22" s="74">
        <v>7.34</v>
      </c>
      <c r="H22" s="74">
        <f t="shared" si="0"/>
        <v>1.2233333333333334</v>
      </c>
      <c r="I22" s="74">
        <f t="shared" si="2"/>
        <v>1.1793748174116274</v>
      </c>
    </row>
    <row r="23" spans="1:10" x14ac:dyDescent="0.25">
      <c r="A23" s="139" t="s">
        <v>315</v>
      </c>
      <c r="B23" s="141">
        <v>100</v>
      </c>
      <c r="C23" s="148" t="s">
        <v>1639</v>
      </c>
      <c r="D23" s="138" t="s">
        <v>1640</v>
      </c>
      <c r="E23" s="74"/>
      <c r="F23" s="74">
        <f t="shared" si="1"/>
        <v>0</v>
      </c>
      <c r="G23" s="74">
        <v>2.15</v>
      </c>
      <c r="H23" s="74">
        <f t="shared" si="0"/>
        <v>2.1499999999999998E-2</v>
      </c>
      <c r="I23" s="74">
        <f t="shared" si="2"/>
        <v>2.0727432077125327E-2</v>
      </c>
    </row>
    <row r="24" spans="1:10" ht="39" x14ac:dyDescent="0.25">
      <c r="A24" s="139" t="s">
        <v>316</v>
      </c>
      <c r="B24" s="141">
        <v>1</v>
      </c>
      <c r="C24" s="148" t="s">
        <v>1641</v>
      </c>
      <c r="D24" s="138" t="s">
        <v>1642</v>
      </c>
      <c r="E24" s="74"/>
      <c r="F24" s="74">
        <f t="shared" si="1"/>
        <v>0</v>
      </c>
      <c r="G24" s="74">
        <v>0.99</v>
      </c>
      <c r="H24" s="74">
        <f t="shared" si="0"/>
        <v>0.99</v>
      </c>
      <c r="I24" s="74">
        <f t="shared" si="2"/>
        <v>0.95442594215600352</v>
      </c>
    </row>
    <row r="25" spans="1:10" ht="26.25" x14ac:dyDescent="0.25">
      <c r="A25" s="139" t="s">
        <v>317</v>
      </c>
      <c r="B25" s="141">
        <v>10</v>
      </c>
      <c r="C25" s="148" t="s">
        <v>1643</v>
      </c>
      <c r="D25" s="138" t="s">
        <v>1644</v>
      </c>
      <c r="E25" s="74"/>
      <c r="F25" s="74">
        <f t="shared" si="1"/>
        <v>0</v>
      </c>
      <c r="G25" s="74">
        <v>15.37</v>
      </c>
      <c r="H25" s="74">
        <f t="shared" si="0"/>
        <v>1.5369999999999999</v>
      </c>
      <c r="I25" s="74">
        <f t="shared" si="2"/>
        <v>1.4817703768624013</v>
      </c>
    </row>
    <row r="26" spans="1:10" ht="90" x14ac:dyDescent="0.25">
      <c r="A26" s="139" t="s">
        <v>318</v>
      </c>
      <c r="B26" s="141">
        <v>1</v>
      </c>
      <c r="C26" s="148" t="s">
        <v>1645</v>
      </c>
      <c r="D26" s="138" t="s">
        <v>1646</v>
      </c>
      <c r="E26" s="74"/>
      <c r="F26" s="74">
        <f t="shared" si="1"/>
        <v>0</v>
      </c>
      <c r="G26" s="74">
        <v>26.72</v>
      </c>
      <c r="H26" s="74">
        <f t="shared" si="0"/>
        <v>26.72</v>
      </c>
      <c r="I26" s="74">
        <f t="shared" si="2"/>
        <v>25.759859772129712</v>
      </c>
    </row>
    <row r="27" spans="1:10" ht="39" x14ac:dyDescent="0.25">
      <c r="A27" s="139" t="s">
        <v>319</v>
      </c>
      <c r="B27" s="142">
        <v>25</v>
      </c>
      <c r="C27" s="148" t="s">
        <v>1647</v>
      </c>
      <c r="D27" s="138" t="s">
        <v>1648</v>
      </c>
      <c r="E27" s="74"/>
      <c r="F27" s="74">
        <f t="shared" si="1"/>
        <v>0</v>
      </c>
      <c r="G27" s="74">
        <v>13.36</v>
      </c>
      <c r="H27" s="74">
        <f t="shared" si="0"/>
        <v>0.53439999999999999</v>
      </c>
      <c r="I27" s="74">
        <f t="shared" si="2"/>
        <v>0.51519719544259424</v>
      </c>
    </row>
    <row r="28" spans="1:10" ht="39" x14ac:dyDescent="0.25">
      <c r="A28" s="139" t="s">
        <v>320</v>
      </c>
      <c r="B28" s="140">
        <v>1</v>
      </c>
      <c r="C28" s="148" t="s">
        <v>1649</v>
      </c>
      <c r="D28" s="138" t="s">
        <v>1650</v>
      </c>
      <c r="E28" s="74"/>
      <c r="F28" s="74">
        <f t="shared" si="1"/>
        <v>0</v>
      </c>
      <c r="G28" s="74">
        <v>2.02</v>
      </c>
      <c r="H28" s="74">
        <f t="shared" si="0"/>
        <v>2.02</v>
      </c>
      <c r="I28" s="74">
        <f t="shared" si="2"/>
        <v>1.9474145486415426</v>
      </c>
    </row>
    <row r="29" spans="1:10" ht="26.25" x14ac:dyDescent="0.25">
      <c r="A29" s="139" t="s">
        <v>321</v>
      </c>
      <c r="B29" s="140">
        <v>50</v>
      </c>
      <c r="C29" s="148" t="s">
        <v>1651</v>
      </c>
      <c r="D29" s="138" t="s">
        <v>1652</v>
      </c>
      <c r="E29" s="74"/>
      <c r="F29" s="74">
        <f t="shared" si="1"/>
        <v>0</v>
      </c>
      <c r="G29" s="74">
        <v>3.11</v>
      </c>
      <c r="H29" s="74">
        <f t="shared" si="0"/>
        <v>6.2199999999999998E-2</v>
      </c>
      <c r="I29" s="74">
        <f t="shared" si="2"/>
        <v>5.9964943032427692E-2</v>
      </c>
    </row>
    <row r="30" spans="1:10" ht="64.5" x14ac:dyDescent="0.25">
      <c r="A30" s="139" t="s">
        <v>322</v>
      </c>
      <c r="B30" s="140">
        <v>1</v>
      </c>
      <c r="C30" s="148" t="s">
        <v>1653</v>
      </c>
      <c r="D30" s="138" t="s">
        <v>1654</v>
      </c>
      <c r="E30" s="74"/>
      <c r="F30" s="74">
        <f t="shared" si="1"/>
        <v>0</v>
      </c>
      <c r="G30" s="74">
        <v>10.51</v>
      </c>
      <c r="H30" s="74">
        <f t="shared" si="0"/>
        <v>10.51</v>
      </c>
      <c r="I30" s="74">
        <f t="shared" si="2"/>
        <v>10.132340052585452</v>
      </c>
    </row>
    <row r="31" spans="1:10" ht="39" x14ac:dyDescent="0.25">
      <c r="A31" s="139" t="s">
        <v>323</v>
      </c>
      <c r="B31" s="140">
        <v>1</v>
      </c>
      <c r="C31" s="148" t="s">
        <v>1655</v>
      </c>
      <c r="D31" s="143" t="s">
        <v>1656</v>
      </c>
      <c r="E31" s="74"/>
      <c r="F31" s="74">
        <f t="shared" si="1"/>
        <v>0</v>
      </c>
      <c r="G31" s="74">
        <v>300</v>
      </c>
      <c r="H31" s="74">
        <f t="shared" si="0"/>
        <v>300</v>
      </c>
      <c r="I31" s="74">
        <f t="shared" si="2"/>
        <v>289.21998247151623</v>
      </c>
    </row>
    <row r="32" spans="1:10" ht="141" x14ac:dyDescent="0.25">
      <c r="A32" s="507" t="s">
        <v>324</v>
      </c>
      <c r="B32" s="508">
        <v>1</v>
      </c>
      <c r="C32" s="509" t="s">
        <v>1657</v>
      </c>
      <c r="D32" s="510" t="s">
        <v>1658</v>
      </c>
      <c r="E32" s="511">
        <v>500</v>
      </c>
      <c r="F32" s="74">
        <f t="shared" si="1"/>
        <v>500</v>
      </c>
      <c r="G32" s="511">
        <v>379.99</v>
      </c>
      <c r="H32" s="511">
        <f t="shared" si="0"/>
        <v>379.99</v>
      </c>
      <c r="I32" s="511">
        <f>(110/114.1)*H32</f>
        <v>366.33567046450486</v>
      </c>
      <c r="J32" s="510" t="s">
        <v>1659</v>
      </c>
    </row>
    <row r="33" spans="1:10" ht="51.75" x14ac:dyDescent="0.25">
      <c r="A33" s="507" t="s">
        <v>325</v>
      </c>
      <c r="B33" s="508">
        <v>1</v>
      </c>
      <c r="C33" s="509" t="s">
        <v>1660</v>
      </c>
      <c r="D33" s="510" t="s">
        <v>1661</v>
      </c>
      <c r="E33" s="511">
        <v>2199</v>
      </c>
      <c r="F33" s="74">
        <f t="shared" si="1"/>
        <v>2199</v>
      </c>
      <c r="G33" s="511">
        <v>2799</v>
      </c>
      <c r="H33" s="511">
        <f t="shared" si="0"/>
        <v>2799</v>
      </c>
      <c r="I33" s="511">
        <f t="shared" si="2"/>
        <v>2698.4224364592465</v>
      </c>
      <c r="J33" s="510" t="s">
        <v>1662</v>
      </c>
    </row>
    <row r="34" spans="1:10" ht="30" x14ac:dyDescent="0.25">
      <c r="A34" s="139" t="s">
        <v>326</v>
      </c>
      <c r="B34" s="140">
        <v>4</v>
      </c>
      <c r="C34" s="148" t="s">
        <v>1663</v>
      </c>
      <c r="D34" s="143" t="s">
        <v>1664</v>
      </c>
      <c r="E34" s="74"/>
      <c r="F34" s="74">
        <f t="shared" si="1"/>
        <v>0</v>
      </c>
      <c r="G34" s="74">
        <v>159.99</v>
      </c>
      <c r="H34" s="74">
        <f t="shared" ref="H34:H50" si="3">G34/B34</f>
        <v>39.997500000000002</v>
      </c>
      <c r="I34" s="74">
        <f t="shared" si="2"/>
        <v>38.560254163014903</v>
      </c>
    </row>
    <row r="35" spans="1:10" ht="115.5" x14ac:dyDescent="0.25">
      <c r="A35" s="139" t="s">
        <v>327</v>
      </c>
      <c r="B35" s="140">
        <v>1</v>
      </c>
      <c r="C35" s="148" t="s">
        <v>1665</v>
      </c>
      <c r="D35" s="143" t="s">
        <v>1666</v>
      </c>
      <c r="E35" s="74"/>
      <c r="F35" s="74">
        <f t="shared" si="1"/>
        <v>0</v>
      </c>
      <c r="G35" s="74">
        <v>14.99</v>
      </c>
      <c r="H35" s="74">
        <f t="shared" si="3"/>
        <v>14.99</v>
      </c>
      <c r="I35" s="74">
        <f t="shared" si="2"/>
        <v>14.451358457493427</v>
      </c>
    </row>
    <row r="36" spans="1:10" ht="90" x14ac:dyDescent="0.25">
      <c r="A36" s="139" t="s">
        <v>328</v>
      </c>
      <c r="B36" s="140">
        <v>1</v>
      </c>
      <c r="C36" s="148" t="s">
        <v>1667</v>
      </c>
      <c r="D36" s="138" t="s">
        <v>1668</v>
      </c>
      <c r="E36" s="74"/>
      <c r="F36" s="74">
        <f t="shared" si="1"/>
        <v>0</v>
      </c>
      <c r="G36" s="74">
        <v>384.16</v>
      </c>
      <c r="H36" s="74">
        <f t="shared" si="3"/>
        <v>384.16</v>
      </c>
      <c r="I36" s="74">
        <f t="shared" si="2"/>
        <v>370.35582822085894</v>
      </c>
    </row>
    <row r="37" spans="1:10" ht="127.5" x14ac:dyDescent="0.25">
      <c r="A37" s="139" t="s">
        <v>329</v>
      </c>
      <c r="B37" s="141">
        <v>1</v>
      </c>
      <c r="C37" s="150" t="s">
        <v>1669</v>
      </c>
      <c r="D37" s="138" t="s">
        <v>1670</v>
      </c>
      <c r="E37" s="74"/>
      <c r="F37" s="74">
        <f t="shared" si="1"/>
        <v>0</v>
      </c>
      <c r="G37" s="74">
        <v>82.48</v>
      </c>
      <c r="H37" s="74">
        <f t="shared" si="3"/>
        <v>82.48</v>
      </c>
      <c r="I37" s="74">
        <f t="shared" si="2"/>
        <v>79.5162138475022</v>
      </c>
    </row>
    <row r="38" spans="1:10" ht="90" x14ac:dyDescent="0.25">
      <c r="A38" s="139" t="s">
        <v>330</v>
      </c>
      <c r="B38" s="140">
        <v>1</v>
      </c>
      <c r="C38" s="148" t="s">
        <v>1671</v>
      </c>
      <c r="D38" s="138" t="s">
        <v>1672</v>
      </c>
      <c r="E38" s="74"/>
      <c r="F38" s="74">
        <f t="shared" si="1"/>
        <v>0</v>
      </c>
      <c r="G38" s="74">
        <v>42.01</v>
      </c>
      <c r="H38" s="74">
        <f t="shared" si="3"/>
        <v>42.01</v>
      </c>
      <c r="I38" s="74">
        <f t="shared" si="2"/>
        <v>40.50043821209465</v>
      </c>
    </row>
    <row r="39" spans="1:10" ht="77.25" x14ac:dyDescent="0.25">
      <c r="A39" s="139" t="s">
        <v>331</v>
      </c>
      <c r="B39" s="141">
        <v>1</v>
      </c>
      <c r="C39" s="148" t="s">
        <v>1673</v>
      </c>
      <c r="D39" s="143" t="s">
        <v>1674</v>
      </c>
      <c r="E39" s="74"/>
      <c r="F39" s="74">
        <f t="shared" si="1"/>
        <v>0</v>
      </c>
      <c r="G39" s="74">
        <v>646</v>
      </c>
      <c r="H39" s="74">
        <f t="shared" si="3"/>
        <v>646</v>
      </c>
      <c r="I39" s="74">
        <f t="shared" si="2"/>
        <v>622.78702892199829</v>
      </c>
    </row>
    <row r="40" spans="1:10" ht="77.25" x14ac:dyDescent="0.25">
      <c r="A40" s="144" t="s">
        <v>332</v>
      </c>
      <c r="B40" s="145">
        <v>1</v>
      </c>
      <c r="C40" s="148" t="s">
        <v>1675</v>
      </c>
      <c r="D40" s="138" t="s">
        <v>1676</v>
      </c>
      <c r="E40" s="74"/>
      <c r="F40" s="74">
        <f t="shared" si="1"/>
        <v>0</v>
      </c>
      <c r="G40" s="74">
        <v>104.18</v>
      </c>
      <c r="H40" s="74">
        <f t="shared" si="3"/>
        <v>104.18</v>
      </c>
      <c r="I40" s="74">
        <f t="shared" si="2"/>
        <v>100.43645924627521</v>
      </c>
    </row>
    <row r="41" spans="1:10" ht="26.25" x14ac:dyDescent="0.25">
      <c r="A41" s="144" t="s">
        <v>333</v>
      </c>
      <c r="B41" s="145">
        <v>1</v>
      </c>
      <c r="C41" s="148" t="s">
        <v>1677</v>
      </c>
      <c r="D41" s="138" t="s">
        <v>1678</v>
      </c>
      <c r="E41" s="74"/>
      <c r="F41" s="74">
        <f t="shared" si="1"/>
        <v>0</v>
      </c>
      <c r="G41" s="74">
        <v>4.76</v>
      </c>
      <c r="H41" s="74">
        <f t="shared" si="3"/>
        <v>4.76</v>
      </c>
      <c r="I41" s="74">
        <f t="shared" si="2"/>
        <v>4.5889570552147241</v>
      </c>
    </row>
    <row r="42" spans="1:10" ht="51.75" x14ac:dyDescent="0.25">
      <c r="A42" s="144" t="s">
        <v>334</v>
      </c>
      <c r="B42" s="145">
        <v>1</v>
      </c>
      <c r="C42" s="148" t="s">
        <v>1679</v>
      </c>
      <c r="D42" s="138" t="s">
        <v>1680</v>
      </c>
      <c r="E42" s="74"/>
      <c r="F42" s="74">
        <f t="shared" si="1"/>
        <v>0</v>
      </c>
      <c r="G42" s="74">
        <v>12.17</v>
      </c>
      <c r="H42" s="74">
        <f t="shared" si="3"/>
        <v>12.17</v>
      </c>
      <c r="I42" s="74">
        <f t="shared" si="2"/>
        <v>11.732690622261174</v>
      </c>
    </row>
    <row r="43" spans="1:10" ht="64.5" x14ac:dyDescent="0.25">
      <c r="A43" s="144" t="s">
        <v>335</v>
      </c>
      <c r="B43" s="145">
        <v>1</v>
      </c>
      <c r="C43" s="148" t="s">
        <v>1681</v>
      </c>
      <c r="D43" s="138" t="s">
        <v>1682</v>
      </c>
      <c r="E43" s="74"/>
      <c r="F43" s="74">
        <f t="shared" si="1"/>
        <v>0</v>
      </c>
      <c r="G43" s="74">
        <v>5.16</v>
      </c>
      <c r="H43" s="74">
        <f t="shared" si="3"/>
        <v>5.16</v>
      </c>
      <c r="I43" s="74">
        <f t="shared" si="2"/>
        <v>4.9745836985100791</v>
      </c>
    </row>
    <row r="44" spans="1:10" ht="102.75" x14ac:dyDescent="0.25">
      <c r="A44" s="144" t="s">
        <v>336</v>
      </c>
      <c r="B44" s="145">
        <v>1</v>
      </c>
      <c r="C44" s="148" t="s">
        <v>1683</v>
      </c>
      <c r="D44" s="138" t="s">
        <v>1684</v>
      </c>
      <c r="E44" s="74"/>
      <c r="F44" s="74">
        <f t="shared" si="1"/>
        <v>0</v>
      </c>
      <c r="G44" s="74">
        <v>32.020000000000003</v>
      </c>
      <c r="H44" s="74">
        <f t="shared" si="3"/>
        <v>32.020000000000003</v>
      </c>
      <c r="I44" s="74">
        <f t="shared" si="2"/>
        <v>30.869412795793167</v>
      </c>
    </row>
    <row r="45" spans="1:10" ht="90" x14ac:dyDescent="0.25">
      <c r="A45" s="144" t="s">
        <v>337</v>
      </c>
      <c r="B45" s="145">
        <v>12</v>
      </c>
      <c r="C45" s="148" t="s">
        <v>1685</v>
      </c>
      <c r="D45" s="138" t="s">
        <v>1686</v>
      </c>
      <c r="E45" s="74"/>
      <c r="F45" s="74">
        <f t="shared" si="1"/>
        <v>0</v>
      </c>
      <c r="G45" s="74">
        <v>54.68</v>
      </c>
      <c r="H45" s="74">
        <f t="shared" si="3"/>
        <v>4.5566666666666666</v>
      </c>
      <c r="I45" s="74">
        <f t="shared" si="2"/>
        <v>4.3929301782062522</v>
      </c>
    </row>
    <row r="46" spans="1:10" ht="90" x14ac:dyDescent="0.25">
      <c r="A46" s="139" t="s">
        <v>338</v>
      </c>
      <c r="B46" s="141">
        <v>1</v>
      </c>
      <c r="C46" s="148" t="s">
        <v>1687</v>
      </c>
      <c r="D46" s="138" t="s">
        <v>1688</v>
      </c>
      <c r="E46" s="74"/>
      <c r="F46" s="74">
        <f t="shared" si="1"/>
        <v>0</v>
      </c>
      <c r="G46" s="74">
        <v>770.5</v>
      </c>
      <c r="H46" s="74">
        <f t="shared" si="3"/>
        <v>770.5</v>
      </c>
      <c r="I46" s="74">
        <f t="shared" si="2"/>
        <v>742.81332164767753</v>
      </c>
    </row>
    <row r="47" spans="1:10" ht="77.25" x14ac:dyDescent="0.25">
      <c r="A47" s="139" t="s">
        <v>339</v>
      </c>
      <c r="B47" s="141">
        <v>1</v>
      </c>
      <c r="C47" s="148" t="s">
        <v>1689</v>
      </c>
      <c r="D47" s="138" t="s">
        <v>1690</v>
      </c>
      <c r="E47" s="74"/>
      <c r="F47" s="74">
        <f t="shared" si="1"/>
        <v>0</v>
      </c>
      <c r="G47" s="74">
        <v>182.67</v>
      </c>
      <c r="H47" s="74">
        <f t="shared" si="3"/>
        <v>182.67</v>
      </c>
      <c r="I47" s="74">
        <f t="shared" si="2"/>
        <v>176.10604732690621</v>
      </c>
    </row>
    <row r="48" spans="1:10" ht="64.5" x14ac:dyDescent="0.25">
      <c r="A48" s="139" t="s">
        <v>340</v>
      </c>
      <c r="B48" s="141">
        <v>1</v>
      </c>
      <c r="C48" s="148" t="s">
        <v>1691</v>
      </c>
      <c r="D48" s="138" t="s">
        <v>1692</v>
      </c>
      <c r="E48" s="74"/>
      <c r="F48" s="74">
        <f t="shared" si="1"/>
        <v>0</v>
      </c>
      <c r="G48" s="74">
        <v>107.58</v>
      </c>
      <c r="H48" s="74">
        <f t="shared" si="3"/>
        <v>107.58</v>
      </c>
      <c r="I48" s="74">
        <f t="shared" si="2"/>
        <v>103.71428571428572</v>
      </c>
    </row>
    <row r="49" spans="1:9" ht="64.5" x14ac:dyDescent="0.25">
      <c r="A49" s="139" t="s">
        <v>341</v>
      </c>
      <c r="B49" s="141">
        <v>4</v>
      </c>
      <c r="C49" s="148" t="s">
        <v>1693</v>
      </c>
      <c r="D49" s="138" t="s">
        <v>1694</v>
      </c>
      <c r="E49" s="74"/>
      <c r="F49" s="74">
        <f t="shared" si="1"/>
        <v>0</v>
      </c>
      <c r="G49" s="74">
        <v>218.7</v>
      </c>
      <c r="H49" s="74">
        <f t="shared" si="3"/>
        <v>54.674999999999997</v>
      </c>
      <c r="I49" s="74">
        <f t="shared" si="2"/>
        <v>52.710341805433828</v>
      </c>
    </row>
    <row r="50" spans="1:9" ht="64.5" x14ac:dyDescent="0.25">
      <c r="A50" s="137" t="s">
        <v>342</v>
      </c>
      <c r="B50" s="71">
        <v>1</v>
      </c>
      <c r="C50" s="148" t="s">
        <v>1695</v>
      </c>
      <c r="D50" s="138" t="s">
        <v>1696</v>
      </c>
      <c r="E50" s="74"/>
      <c r="F50" s="74">
        <f t="shared" si="1"/>
        <v>0</v>
      </c>
      <c r="G50" s="74">
        <v>801.79</v>
      </c>
      <c r="H50" s="74">
        <f t="shared" si="3"/>
        <v>801.79</v>
      </c>
      <c r="I50" s="74">
        <f t="shared" si="2"/>
        <v>772.97896581945656</v>
      </c>
    </row>
    <row r="76" spans="5:7" x14ac:dyDescent="0.25">
      <c r="E76" s="59" t="s">
        <v>56</v>
      </c>
      <c r="G76" s="59" t="s">
        <v>56</v>
      </c>
    </row>
  </sheetData>
  <hyperlinks>
    <hyperlink ref="D34" r:id="rId1" xr:uid="{00000000-0004-0000-0F00-000000000000}"/>
    <hyperlink ref="D35" r:id="rId2" xr:uid="{00000000-0004-0000-0F00-000002000000}"/>
    <hyperlink ref="D31" r:id="rId3" xr:uid="{00000000-0004-0000-0F00-000004000000}"/>
    <hyperlink ref="D39" r:id="rId4" xr:uid="{00000000-0004-0000-0F00-000005000000}"/>
    <hyperlink ref="J32" r:id="rId5" xr:uid="{140A4C71-A37B-4F7F-8024-024808A7AACE}"/>
    <hyperlink ref="J33" r:id="rId6" xr:uid="{64640D82-5F1E-4BCC-92E9-93E6D5FC5053}"/>
    <hyperlink ref="D32" r:id="rId7" xr:uid="{35B89D93-2122-464D-A51B-03C977C625E3}"/>
    <hyperlink ref="D33" r:id="rId8" xr:uid="{DE1C305D-3E2F-438E-9500-87A092FB37CA}"/>
  </hyperlinks>
  <pageMargins left="0.7" right="0.7" top="0.75" bottom="0.75" header="0.3" footer="0.3"/>
  <pageSetup paperSize="9" orientation="portrait" verticalDpi="300" r:id="rId9"/>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rgb="FFFF3300"/>
  </sheetPr>
  <dimension ref="A1:Q195"/>
  <sheetViews>
    <sheetView workbookViewId="0">
      <selection activeCell="J38" sqref="J38"/>
    </sheetView>
  </sheetViews>
  <sheetFormatPr defaultRowHeight="15" x14ac:dyDescent="0.25"/>
  <cols>
    <col min="1" max="1" width="24.85546875" style="29" customWidth="1"/>
    <col min="2" max="2" width="11.5703125" style="29" customWidth="1"/>
    <col min="3" max="3" width="11.5703125" style="49" customWidth="1"/>
    <col min="4" max="7" width="13.42578125" style="29" customWidth="1"/>
    <col min="8" max="8" width="18" style="29" bestFit="1" customWidth="1"/>
    <col min="9" max="19" width="13.42578125" style="29" customWidth="1"/>
    <col min="20" max="16384" width="9.140625" style="29"/>
  </cols>
  <sheetData>
    <row r="1" spans="1:17" ht="75.75" customHeight="1" x14ac:dyDescent="0.25">
      <c r="A1" s="512" t="s">
        <v>1697</v>
      </c>
      <c r="B1" s="512"/>
      <c r="C1" s="215" t="s">
        <v>49</v>
      </c>
      <c r="D1" s="512" t="s">
        <v>1698</v>
      </c>
      <c r="E1" s="512" t="s">
        <v>1699</v>
      </c>
      <c r="F1" s="512" t="s">
        <v>1700</v>
      </c>
      <c r="G1" s="512" t="s">
        <v>1701</v>
      </c>
      <c r="H1" s="517" t="s">
        <v>1702</v>
      </c>
      <c r="I1" s="512" t="s">
        <v>1703</v>
      </c>
      <c r="J1" s="512" t="s">
        <v>1704</v>
      </c>
      <c r="K1" s="512" t="s">
        <v>1705</v>
      </c>
      <c r="L1" s="512" t="s">
        <v>1706</v>
      </c>
      <c r="M1" s="512" t="s">
        <v>1707</v>
      </c>
      <c r="N1" s="512" t="s">
        <v>1708</v>
      </c>
      <c r="O1" s="512" t="s">
        <v>1709</v>
      </c>
      <c r="P1" s="524" t="s">
        <v>1710</v>
      </c>
      <c r="Q1" s="512" t="s">
        <v>1711</v>
      </c>
    </row>
    <row r="2" spans="1:17" x14ac:dyDescent="0.25">
      <c r="A2" s="97" t="s">
        <v>384</v>
      </c>
      <c r="B2" s="97" t="str">
        <f>VLOOKUP(A2,'3.1 Metadata'!$A$4:$B$197,2,FALSE)</f>
        <v>AFG</v>
      </c>
      <c r="C2" s="450">
        <v>2012</v>
      </c>
      <c r="D2" s="498">
        <f>[13]Sheet1!E4</f>
        <v>42.087470000000003</v>
      </c>
      <c r="E2" s="498">
        <f>[13]Sheet2!E4</f>
        <v>46.29448</v>
      </c>
      <c r="F2" s="498">
        <f>[13]Sheet3!E4</f>
        <v>17.57883</v>
      </c>
      <c r="G2" s="498">
        <f>[13]Sheet4!E4</f>
        <v>2.3782489999999998</v>
      </c>
      <c r="H2" s="514">
        <f>[13]Sheet5!E4</f>
        <v>4.2442399999999998E-2</v>
      </c>
      <c r="I2" s="498">
        <f>[13]Sheet6!E4</f>
        <v>5.1127699999999998E-2</v>
      </c>
      <c r="J2" s="518">
        <f>[13]Sheet7!E4</f>
        <v>1.60451E-2</v>
      </c>
      <c r="K2" s="518">
        <f>[13]Sheet8!E4</f>
        <v>0.1168999</v>
      </c>
      <c r="L2" s="518">
        <f>[13]Sheet9!E4</f>
        <v>0.1127922</v>
      </c>
      <c r="M2" s="518">
        <f>[13]Sheet10!E4</f>
        <v>0.1185104</v>
      </c>
      <c r="N2" s="518">
        <f>[13]Sheet11!E4</f>
        <v>1.7425300000000001E-2</v>
      </c>
      <c r="O2" s="518">
        <f>[13]Sheet12!E4</f>
        <v>0.13180890000000001</v>
      </c>
      <c r="P2" s="520">
        <f>[13]Sheet13!E4</f>
        <v>0.13867769999999999</v>
      </c>
      <c r="Q2" s="518">
        <f>[13]Sheet14!E4</f>
        <v>5.3376E-2</v>
      </c>
    </row>
    <row r="3" spans="1:17" x14ac:dyDescent="0.25">
      <c r="A3" t="s">
        <v>386</v>
      </c>
      <c r="B3" t="str">
        <f>VLOOKUP(A3,'3.1 Metadata'!$A$4:$B$197,2,FALSE)</f>
        <v>ALB</v>
      </c>
      <c r="C3" s="22">
        <v>2012</v>
      </c>
      <c r="D3" s="43">
        <f>[13]Sheet1!E5</f>
        <v>39.092230000000001</v>
      </c>
      <c r="E3" s="43">
        <f>[13]Sheet2!E5</f>
        <v>11.60529</v>
      </c>
      <c r="F3" s="43">
        <f>[13]Sheet3!E5</f>
        <v>18.510400000000001</v>
      </c>
      <c r="G3" s="43">
        <f>[13]Sheet4!E5</f>
        <v>75.628410000000002</v>
      </c>
      <c r="H3" s="515">
        <f>[13]Sheet5!E5</f>
        <v>9.9079600000000004E-2</v>
      </c>
      <c r="I3" s="43">
        <f>[13]Sheet6!E5</f>
        <v>7.2938100000000006E-2</v>
      </c>
      <c r="J3" s="519">
        <f>[13]Sheet7!E5</f>
        <v>0.1430428</v>
      </c>
      <c r="K3" s="519">
        <f>[13]Sheet8!E5</f>
        <v>0.2308857</v>
      </c>
      <c r="L3" s="519">
        <f>[13]Sheet9!E5</f>
        <v>0.15971199999999999</v>
      </c>
      <c r="M3" s="519">
        <f>[13]Sheet10!E5</f>
        <v>0.15510950000000001</v>
      </c>
      <c r="N3" s="519">
        <f>[13]Sheet11!E5</f>
        <v>0.13122039999999999</v>
      </c>
      <c r="O3" s="519">
        <f>[13]Sheet12!E5</f>
        <v>0.1623899</v>
      </c>
      <c r="P3" s="521">
        <f>[13]Sheet13!E5</f>
        <v>0.1666676</v>
      </c>
      <c r="Q3" s="519">
        <f>[13]Sheet14!E5</f>
        <v>0.17810190000000001</v>
      </c>
    </row>
    <row r="4" spans="1:17" x14ac:dyDescent="0.25">
      <c r="A4" t="s">
        <v>387</v>
      </c>
      <c r="B4" t="str">
        <f>VLOOKUP(A4,'3.1 Metadata'!$A$4:$B$197,2,FALSE)</f>
        <v>DZA</v>
      </c>
      <c r="C4" s="22">
        <v>2012</v>
      </c>
      <c r="D4" s="43">
        <f>[13]Sheet1!E6</f>
        <v>37.243459999999999</v>
      </c>
      <c r="E4" s="43">
        <f>[13]Sheet2!E6</f>
        <v>16.469190000000001</v>
      </c>
      <c r="F4" s="43">
        <f>[13]Sheet3!E6</f>
        <v>1.904393</v>
      </c>
      <c r="G4" s="43">
        <f>[13]Sheet4!E6</f>
        <v>8.3294270000000008</v>
      </c>
      <c r="H4" s="515">
        <f>[13]Sheet5!E6</f>
        <v>0.1325469</v>
      </c>
      <c r="I4" s="43">
        <f>[13]Sheet6!E6</f>
        <v>0.12990450000000001</v>
      </c>
      <c r="J4" s="519">
        <f>[13]Sheet7!E6</f>
        <v>7.9429600000000003E-2</v>
      </c>
      <c r="K4" s="519">
        <f>[13]Sheet8!E6</f>
        <v>0.13170299999999999</v>
      </c>
      <c r="L4" s="519">
        <f>[13]Sheet9!E6</f>
        <v>0.114539</v>
      </c>
      <c r="M4" s="519">
        <f>[13]Sheet10!E6</f>
        <v>0.124945</v>
      </c>
      <c r="N4" s="519">
        <f>[13]Sheet11!E6</f>
        <v>5.0763500000000003E-2</v>
      </c>
      <c r="O4" s="519">
        <f>[13]Sheet12!E6</f>
        <v>0.1291533</v>
      </c>
      <c r="P4" s="521">
        <f>[13]Sheet13!E6</f>
        <v>0.13771030000000001</v>
      </c>
      <c r="Q4" s="519">
        <f>[13]Sheet14!E6</f>
        <v>9.4885399999999995E-2</v>
      </c>
    </row>
    <row r="5" spans="1:17" x14ac:dyDescent="0.25">
      <c r="A5" t="s">
        <v>389</v>
      </c>
      <c r="B5" t="str">
        <f>VLOOKUP(A5,'3.1 Metadata'!$A$4:$B$197,2,FALSE)</f>
        <v>AND</v>
      </c>
      <c r="C5" s="22">
        <v>2012</v>
      </c>
      <c r="D5" s="43">
        <f>[13]Sheet1!E7</f>
        <v>62.504840000000002</v>
      </c>
      <c r="E5" s="43">
        <f>[13]Sheet2!E7</f>
        <v>47.038510000000002</v>
      </c>
      <c r="F5" s="43">
        <f>[13]Sheet3!E7</f>
        <v>9.5501000000000005</v>
      </c>
      <c r="G5" s="43">
        <f>[13]Sheet4!E7</f>
        <v>65.854770000000002</v>
      </c>
      <c r="H5" s="515">
        <f>[13]Sheet5!E7</f>
        <v>0.12676799999999999</v>
      </c>
      <c r="I5" s="43">
        <f>[13]Sheet6!E7</f>
        <v>0.11539339999999999</v>
      </c>
      <c r="J5" s="519">
        <f>[13]Sheet7!E7</f>
        <v>0.17546919999999999</v>
      </c>
      <c r="K5" s="519">
        <f>[13]Sheet8!E7</f>
        <v>0.32764270000000001</v>
      </c>
      <c r="L5" s="519">
        <f>[13]Sheet9!E7</f>
        <v>0.45411770000000001</v>
      </c>
      <c r="M5" s="519">
        <f>[13]Sheet10!E7</f>
        <v>0.2337214</v>
      </c>
      <c r="N5" s="519">
        <f>[13]Sheet11!E7</f>
        <v>0.18028939999999999</v>
      </c>
      <c r="O5" s="519">
        <f>[13]Sheet12!E7</f>
        <v>0.13302230000000001</v>
      </c>
      <c r="P5" s="521">
        <f>[13]Sheet13!E7</f>
        <v>0.10582080000000001</v>
      </c>
      <c r="Q5" s="519">
        <f>[13]Sheet14!E7</f>
        <v>9.52094E-2</v>
      </c>
    </row>
    <row r="6" spans="1:17" x14ac:dyDescent="0.25">
      <c r="A6" t="s">
        <v>189</v>
      </c>
      <c r="B6" t="str">
        <f>VLOOKUP(A6,'3.1 Metadata'!$A$4:$B$197,2,FALSE)</f>
        <v>AGO</v>
      </c>
      <c r="C6" s="22">
        <v>2012</v>
      </c>
      <c r="D6" s="43">
        <f>[13]Sheet1!E8</f>
        <v>57.538760000000003</v>
      </c>
      <c r="E6" s="43">
        <f>[13]Sheet2!E8</f>
        <v>45.399909999999998</v>
      </c>
      <c r="F6" s="43">
        <f>[13]Sheet3!E8</f>
        <v>22.35435</v>
      </c>
      <c r="G6" s="43">
        <f>[13]Sheet4!E8</f>
        <v>7.8942560000000004</v>
      </c>
      <c r="H6" s="515">
        <f>[13]Sheet5!E8</f>
        <v>0.22856599999999999</v>
      </c>
      <c r="I6" s="43">
        <f>[13]Sheet6!E8</f>
        <v>0.17389930000000001</v>
      </c>
      <c r="J6" s="519">
        <f>[13]Sheet7!E8</f>
        <v>6.4123799999999995E-2</v>
      </c>
      <c r="K6" s="519">
        <f>[13]Sheet8!E8</f>
        <v>0.1919418</v>
      </c>
      <c r="L6" s="519">
        <f>[13]Sheet9!E8</f>
        <v>0.21066779999999999</v>
      </c>
      <c r="M6" s="519">
        <f>[13]Sheet10!E8</f>
        <v>0.2038722</v>
      </c>
      <c r="N6" s="519">
        <f>[13]Sheet11!E8</f>
        <v>7.9636299999999993E-2</v>
      </c>
      <c r="O6" s="519">
        <f>[13]Sheet12!E8</f>
        <v>0.20411109999999999</v>
      </c>
      <c r="P6" s="521">
        <f>[13]Sheet13!E8</f>
        <v>0.19931370000000001</v>
      </c>
      <c r="Q6" s="519">
        <f>[13]Sheet14!E8</f>
        <v>0.1101586</v>
      </c>
    </row>
    <row r="7" spans="1:17" x14ac:dyDescent="0.25">
      <c r="A7" t="s">
        <v>390</v>
      </c>
      <c r="B7" t="str">
        <f>VLOOKUP(A7,'3.1 Metadata'!$A$4:$B$197,2,FALSE)</f>
        <v>ATG</v>
      </c>
      <c r="C7" s="22">
        <v>2012</v>
      </c>
      <c r="D7" s="43">
        <f>[13]Sheet1!E9</f>
        <v>93.956819999999993</v>
      </c>
      <c r="E7" s="43">
        <f>[13]Sheet2!E9</f>
        <v>50.516359999999999</v>
      </c>
      <c r="F7" s="43">
        <f>[13]Sheet3!E9</f>
        <v>17.83033</v>
      </c>
      <c r="G7" s="43">
        <f>[13]Sheet4!E9</f>
        <v>97.3249</v>
      </c>
      <c r="H7" s="515">
        <f>[13]Sheet5!E9</f>
        <v>7.7213500000000004E-2</v>
      </c>
      <c r="I7" s="43">
        <f>[13]Sheet6!E9</f>
        <v>7.4877399999999997E-2</v>
      </c>
      <c r="J7" s="519">
        <f>[13]Sheet7!E9</f>
        <v>0.30347449999999998</v>
      </c>
      <c r="K7" s="519">
        <f>[13]Sheet8!E9</f>
        <v>0.2681193</v>
      </c>
      <c r="L7" s="519">
        <f>[13]Sheet9!E9</f>
        <v>0.33441530000000003</v>
      </c>
      <c r="M7" s="519">
        <f>[13]Sheet10!E9</f>
        <v>0.27915580000000001</v>
      </c>
      <c r="N7" s="519">
        <f>[13]Sheet11!E9</f>
        <v>0.13249340000000001</v>
      </c>
      <c r="O7" s="519">
        <f>[13]Sheet12!E9</f>
        <v>0.30711240000000001</v>
      </c>
      <c r="P7" s="521">
        <f>[13]Sheet13!E9</f>
        <v>0.2937516</v>
      </c>
      <c r="Q7" s="519">
        <f>[13]Sheet14!E9</f>
        <v>0.12924869999999999</v>
      </c>
    </row>
    <row r="8" spans="1:17" x14ac:dyDescent="0.25">
      <c r="A8" t="s">
        <v>391</v>
      </c>
      <c r="B8" t="str">
        <f>VLOOKUP(A8,'3.1 Metadata'!$A$4:$B$197,2,FALSE)</f>
        <v>ARG</v>
      </c>
      <c r="C8" s="22">
        <v>2012</v>
      </c>
      <c r="D8" s="43">
        <f>[13]Sheet1!E10</f>
        <v>16.59684</v>
      </c>
      <c r="E8" s="43">
        <f>[13]Sheet2!E10</f>
        <v>28.184979999999999</v>
      </c>
      <c r="F8" s="43">
        <f>[13]Sheet3!E10</f>
        <v>21.1568</v>
      </c>
      <c r="G8" s="43">
        <f>[13]Sheet4!E10</f>
        <v>59.331209999999999</v>
      </c>
      <c r="H8" s="515">
        <f>[13]Sheet5!E10</f>
        <v>2.90751E-2</v>
      </c>
      <c r="I8" s="43">
        <f>[13]Sheet6!E10</f>
        <v>4.0852100000000002E-2</v>
      </c>
      <c r="J8" s="519">
        <f>[13]Sheet7!E10</f>
        <v>0.31058029999999998</v>
      </c>
      <c r="K8" s="519">
        <f>[13]Sheet8!E10</f>
        <v>0.34735549999999998</v>
      </c>
      <c r="L8" s="519">
        <f>[13]Sheet9!E10</f>
        <v>0.32316149999999999</v>
      </c>
      <c r="M8" s="519">
        <f>[13]Sheet10!E10</f>
        <v>0.30755359999999998</v>
      </c>
      <c r="N8" s="519">
        <f>[13]Sheet11!E10</f>
        <v>2.2120999999999998E-2</v>
      </c>
      <c r="O8" s="519">
        <f>[13]Sheet12!E10</f>
        <v>0.56248339999999997</v>
      </c>
      <c r="P8" s="521">
        <f>[13]Sheet13!E10</f>
        <v>0.56278720000000004</v>
      </c>
      <c r="Q8" s="519">
        <f>[13]Sheet14!E10</f>
        <v>0.19525039999999999</v>
      </c>
    </row>
    <row r="9" spans="1:17" x14ac:dyDescent="0.25">
      <c r="A9" t="s">
        <v>392</v>
      </c>
      <c r="B9" t="str">
        <f>VLOOKUP(A9,'3.1 Metadata'!$A$4:$B$197,2,FALSE)</f>
        <v>ARM</v>
      </c>
      <c r="C9" s="22">
        <v>2012</v>
      </c>
      <c r="D9" s="43">
        <f>[13]Sheet1!E11</f>
        <v>12.818239999999999</v>
      </c>
      <c r="E9" s="43">
        <f>[13]Sheet2!E11</f>
        <v>16.005369999999999</v>
      </c>
      <c r="F9" s="43">
        <f>[13]Sheet3!E11</f>
        <v>12.965020000000001</v>
      </c>
      <c r="G9" s="43">
        <f>[13]Sheet4!E11</f>
        <v>64.931139999999999</v>
      </c>
      <c r="H9" s="515">
        <f>[13]Sheet5!E11</f>
        <v>4.1381599999999998E-2</v>
      </c>
      <c r="I9" s="43">
        <f>[13]Sheet6!E11</f>
        <v>5.7031900000000003E-2</v>
      </c>
      <c r="J9" s="519">
        <f>[13]Sheet7!E11</f>
        <v>7.1348099999999998E-2</v>
      </c>
      <c r="K9" s="519">
        <f>[13]Sheet8!E11</f>
        <v>0.105975</v>
      </c>
      <c r="L9" s="519">
        <f>[13]Sheet9!E11</f>
        <v>9.4932600000000006E-2</v>
      </c>
      <c r="M9" s="519">
        <f>[13]Sheet10!E11</f>
        <v>0.1008859</v>
      </c>
      <c r="N9" s="519">
        <f>[13]Sheet11!E11</f>
        <v>2.7279600000000001E-2</v>
      </c>
      <c r="O9" s="519">
        <f>[13]Sheet12!E11</f>
        <v>0.1145422</v>
      </c>
      <c r="P9" s="521">
        <f>[13]Sheet13!E11</f>
        <v>0.1215532</v>
      </c>
      <c r="Q9" s="519">
        <f>[13]Sheet14!E11</f>
        <v>4.1896700000000002E-2</v>
      </c>
    </row>
    <row r="10" spans="1:17" x14ac:dyDescent="0.25">
      <c r="A10" t="s">
        <v>393</v>
      </c>
      <c r="B10" t="str">
        <f>VLOOKUP(A10,'3.1 Metadata'!$A$4:$B$197,2,FALSE)</f>
        <v>AUS</v>
      </c>
      <c r="C10" s="22">
        <v>2012</v>
      </c>
      <c r="D10" s="43">
        <f>[13]Sheet1!E12</f>
        <v>41.913829999999997</v>
      </c>
      <c r="E10" s="43">
        <f>[13]Sheet2!E12</f>
        <v>46.374270000000003</v>
      </c>
      <c r="F10" s="43">
        <f>[13]Sheet3!E12</f>
        <v>54.357790000000001</v>
      </c>
      <c r="G10" s="43">
        <f>[13]Sheet4!E12</f>
        <v>75.535089999999997</v>
      </c>
      <c r="H10" s="515">
        <f>[13]Sheet5!E12</f>
        <v>0.34555160000000001</v>
      </c>
      <c r="I10" s="43">
        <f>[13]Sheet6!E12</f>
        <v>0.25198959999999998</v>
      </c>
      <c r="J10" s="519">
        <f>[13]Sheet7!E12</f>
        <v>0.1762032</v>
      </c>
      <c r="K10" s="519">
        <f>[13]Sheet8!E12</f>
        <v>9.6039200000000005E-2</v>
      </c>
      <c r="L10" s="519">
        <f>[13]Sheet9!E12</f>
        <v>0.2040824</v>
      </c>
      <c r="M10" s="519">
        <f>[13]Sheet10!E12</f>
        <v>0.20236390000000001</v>
      </c>
      <c r="N10" s="519">
        <f>[13]Sheet11!E12</f>
        <v>0.12288549999999999</v>
      </c>
      <c r="O10" s="519">
        <f>[13]Sheet12!E12</f>
        <v>0.1473786</v>
      </c>
      <c r="P10" s="521">
        <f>[13]Sheet13!E12</f>
        <v>0.1452242</v>
      </c>
      <c r="Q10" s="519">
        <f>[13]Sheet14!E12</f>
        <v>0.13258618</v>
      </c>
    </row>
    <row r="11" spans="1:17" x14ac:dyDescent="0.25">
      <c r="A11" t="s">
        <v>394</v>
      </c>
      <c r="B11" t="str">
        <f>VLOOKUP(A11,'3.1 Metadata'!$A$4:$B$197,2,FALSE)</f>
        <v>AUT</v>
      </c>
      <c r="C11" s="22">
        <v>2012</v>
      </c>
      <c r="D11" s="43">
        <f>[13]Sheet1!E13</f>
        <v>25.701149999999998</v>
      </c>
      <c r="E11" s="43">
        <f>[13]Sheet2!E13</f>
        <v>32.73751</v>
      </c>
      <c r="F11" s="43">
        <f>[13]Sheet3!E13</f>
        <v>4.3401569999999996</v>
      </c>
      <c r="G11" s="43">
        <f>[13]Sheet4!E13</f>
        <v>182.3835</v>
      </c>
      <c r="H11" s="515">
        <f>[13]Sheet5!E13</f>
        <v>0.16994790000000001</v>
      </c>
      <c r="I11" s="43">
        <f>[13]Sheet6!E13</f>
        <v>8.9118900000000001E-2</v>
      </c>
      <c r="J11" s="519">
        <f>[13]Sheet7!E13</f>
        <v>0.1037365</v>
      </c>
      <c r="K11" s="519">
        <f>[13]Sheet8!E13</f>
        <v>0.1111622</v>
      </c>
      <c r="L11" s="519">
        <f>[13]Sheet9!E13</f>
        <v>0.10392759999999999</v>
      </c>
      <c r="M11" s="519">
        <f>[13]Sheet10!E13</f>
        <v>0.104347</v>
      </c>
      <c r="N11" s="519">
        <f>[13]Sheet11!E13</f>
        <v>6.6986400000000001E-2</v>
      </c>
      <c r="O11" s="519">
        <f>[13]Sheet12!E13</f>
        <v>0.1012956</v>
      </c>
      <c r="P11" s="521">
        <f>[13]Sheet13!E13</f>
        <v>0.1111331</v>
      </c>
      <c r="Q11" s="519">
        <f>[13]Sheet14!E13</f>
        <v>9.4382199999999999E-2</v>
      </c>
    </row>
    <row r="12" spans="1:17" x14ac:dyDescent="0.25">
      <c r="A12" t="s">
        <v>395</v>
      </c>
      <c r="B12" t="str">
        <f>VLOOKUP(A12,'3.1 Metadata'!$A$4:$B$197,2,FALSE)</f>
        <v>AZE</v>
      </c>
      <c r="C12" s="22">
        <v>2012</v>
      </c>
      <c r="D12" s="43">
        <f>[13]Sheet1!E14</f>
        <v>6.3787209999999996</v>
      </c>
      <c r="E12" s="43">
        <f>[13]Sheet2!E14</f>
        <v>9.9820180000000001</v>
      </c>
      <c r="F12" s="43">
        <f>[13]Sheet3!E14</f>
        <v>8.9</v>
      </c>
      <c r="G12" s="43">
        <f>[13]Sheet4!E14</f>
        <v>111.22490000000001</v>
      </c>
      <c r="H12" s="515">
        <f>[13]Sheet5!E14</f>
        <v>0</v>
      </c>
      <c r="I12" s="43">
        <f>[13]Sheet6!E14</f>
        <v>3.2083500000000001E-2</v>
      </c>
      <c r="J12" s="519">
        <f>[13]Sheet7!E14</f>
        <v>7.0781300000000005E-2</v>
      </c>
      <c r="K12" s="519">
        <f>[13]Sheet8!E14</f>
        <v>0.1925037</v>
      </c>
      <c r="L12" s="519">
        <f>[13]Sheet9!E14</f>
        <v>9.9377900000000005E-2</v>
      </c>
      <c r="M12" s="519">
        <f>[13]Sheet10!E14</f>
        <v>0.102191</v>
      </c>
      <c r="N12" s="519">
        <f>[13]Sheet11!E14</f>
        <v>2.17147E-2</v>
      </c>
      <c r="O12" s="519">
        <f>[13]Sheet12!E14</f>
        <v>0.1948212</v>
      </c>
      <c r="P12" s="521">
        <f>[13]Sheet13!E14</f>
        <v>0.20263100000000001</v>
      </c>
      <c r="Q12" s="519">
        <f>[13]Sheet14!E14</f>
        <v>0.12113260000000001</v>
      </c>
    </row>
    <row r="13" spans="1:17" x14ac:dyDescent="0.25">
      <c r="A13" t="s">
        <v>396</v>
      </c>
      <c r="B13" t="str">
        <f>VLOOKUP(A13,'3.1 Metadata'!$A$4:$B$197,2,FALSE)</f>
        <v>BHS</v>
      </c>
      <c r="C13" s="22">
        <v>2012</v>
      </c>
      <c r="D13" s="43">
        <f>[13]Sheet1!E15</f>
        <v>71.508709999999994</v>
      </c>
      <c r="E13" s="43">
        <f>[13]Sheet2!E15</f>
        <v>27.02337</v>
      </c>
      <c r="F13" s="43">
        <f>[13]Sheet3!E15</f>
        <v>33.683230000000002</v>
      </c>
      <c r="G13" s="43">
        <f>[13]Sheet4!E15</f>
        <v>71.756029999999996</v>
      </c>
      <c r="H13" s="515">
        <f>[13]Sheet5!E15</f>
        <v>1.6043399999999999E-2</v>
      </c>
      <c r="I13" s="43">
        <f>[13]Sheet6!E15</f>
        <v>3.5127600000000002E-2</v>
      </c>
      <c r="J13" s="519">
        <f>[13]Sheet7!E15</f>
        <v>0.2971298</v>
      </c>
      <c r="K13" s="519">
        <f>[13]Sheet8!E15</f>
        <v>0.1100501</v>
      </c>
      <c r="L13" s="519">
        <f>[13]Sheet9!E15</f>
        <v>0.34551539999999997</v>
      </c>
      <c r="M13" s="519">
        <f>[13]Sheet10!E15</f>
        <v>0.1592384</v>
      </c>
      <c r="N13" s="519">
        <f>[13]Sheet11!E15</f>
        <v>0.1020233</v>
      </c>
      <c r="O13" s="519">
        <f>[13]Sheet12!E15</f>
        <v>0.1419513</v>
      </c>
      <c r="P13" s="521">
        <f>[13]Sheet13!E15</f>
        <v>0.1240435</v>
      </c>
      <c r="Q13" s="519">
        <f>[13]Sheet14!E15</f>
        <v>7.6310900000000001E-2</v>
      </c>
    </row>
    <row r="14" spans="1:17" x14ac:dyDescent="0.25">
      <c r="A14" t="s">
        <v>397</v>
      </c>
      <c r="B14" t="str">
        <f>VLOOKUP(A14,'3.1 Metadata'!$A$4:$B$197,2,FALSE)</f>
        <v>BHR</v>
      </c>
      <c r="C14" s="22">
        <v>2012</v>
      </c>
      <c r="D14" s="43">
        <f>[13]Sheet1!E16</f>
        <v>1.959889</v>
      </c>
      <c r="E14" s="43">
        <f>[13]Sheet2!E16</f>
        <v>23.07039</v>
      </c>
      <c r="F14" s="43">
        <f>[13]Sheet3!E16</f>
        <v>10.07673</v>
      </c>
      <c r="G14" s="43">
        <f>[13]Sheet4!E16</f>
        <v>62.363799999999998</v>
      </c>
      <c r="H14" s="515">
        <f>[13]Sheet5!E16</f>
        <v>5.4962700000000003E-2</v>
      </c>
      <c r="I14" s="43">
        <f>[13]Sheet6!E16</f>
        <v>7.7552700000000002E-2</v>
      </c>
      <c r="J14" s="519">
        <f>[13]Sheet7!E16</f>
        <v>0.136494</v>
      </c>
      <c r="K14" s="519">
        <f>[13]Sheet8!E16</f>
        <v>0.1216011</v>
      </c>
      <c r="L14" s="519">
        <f>[13]Sheet9!E16</f>
        <v>0.13885320000000001</v>
      </c>
      <c r="M14" s="519">
        <f>[13]Sheet10!E16</f>
        <v>0.1209514</v>
      </c>
      <c r="N14" s="519">
        <f>[13]Sheet11!E16</f>
        <v>7.5309899999999999E-2</v>
      </c>
      <c r="O14" s="519">
        <f>[13]Sheet12!E16</f>
        <v>0.1414038</v>
      </c>
      <c r="P14" s="521">
        <f>[13]Sheet13!E16</f>
        <v>0.148449</v>
      </c>
      <c r="Q14" s="519">
        <f>[13]Sheet14!E16</f>
        <v>9.6858600000000003E-2</v>
      </c>
    </row>
    <row r="15" spans="1:17" x14ac:dyDescent="0.25">
      <c r="A15" t="s">
        <v>398</v>
      </c>
      <c r="B15" t="str">
        <f>VLOOKUP(A15,'3.1 Metadata'!$A$4:$B$197,2,FALSE)</f>
        <v>BGD</v>
      </c>
      <c r="C15" s="22">
        <v>2012</v>
      </c>
      <c r="D15" s="43">
        <f>[13]Sheet1!E17</f>
        <v>28.99643</v>
      </c>
      <c r="E15" s="43">
        <f>[13]Sheet2!E17</f>
        <v>4.3973880000000003</v>
      </c>
      <c r="F15" s="43">
        <f>[13]Sheet3!E17</f>
        <v>19.961310000000001</v>
      </c>
      <c r="G15" s="43">
        <f>[13]Sheet4!E17</f>
        <v>17.83465</v>
      </c>
      <c r="H15" s="515">
        <f>[13]Sheet5!E17</f>
        <v>1.33732E-2</v>
      </c>
      <c r="I15" s="43">
        <f>[13]Sheet6!E17</f>
        <v>3.5334600000000001E-2</v>
      </c>
      <c r="J15" s="519">
        <f>[13]Sheet7!E17</f>
        <v>1.342671E-2</v>
      </c>
      <c r="K15" s="519">
        <f>[13]Sheet8!E17</f>
        <v>3.9008399999999999E-2</v>
      </c>
      <c r="L15" s="519">
        <f>[13]Sheet9!E17</f>
        <v>1.3239900000000001E-2</v>
      </c>
      <c r="M15" s="519">
        <f>[13]Sheet10!E17</f>
        <v>3.0046400000000001E-2</v>
      </c>
      <c r="N15" s="519">
        <f>[13]Sheet11!E17</f>
        <v>9.2709000000000003E-3</v>
      </c>
      <c r="O15" s="519">
        <f>[13]Sheet12!E17</f>
        <v>3.4465900000000001E-2</v>
      </c>
      <c r="P15" s="521">
        <f>[13]Sheet13!E17</f>
        <v>4.5536E-2</v>
      </c>
      <c r="Q15" s="519">
        <f>[13]Sheet14!E17</f>
        <v>1.7712100000000001E-2</v>
      </c>
    </row>
    <row r="16" spans="1:17" x14ac:dyDescent="0.25">
      <c r="A16" t="s">
        <v>399</v>
      </c>
      <c r="B16" t="str">
        <f>VLOOKUP(A16,'3.1 Metadata'!$A$4:$B$197,2,FALSE)</f>
        <v>BRB</v>
      </c>
      <c r="C16" s="22">
        <v>2012</v>
      </c>
      <c r="D16" s="43">
        <f>[13]Sheet1!E18</f>
        <v>34.996130000000001</v>
      </c>
      <c r="E16" s="43">
        <f>[13]Sheet2!E18</f>
        <v>29.002030000000001</v>
      </c>
      <c r="F16" s="43">
        <f>[13]Sheet3!E18</f>
        <v>11.05336</v>
      </c>
      <c r="G16" s="43">
        <f>[13]Sheet4!E18</f>
        <v>155.10310000000001</v>
      </c>
      <c r="H16" s="515">
        <f>[13]Sheet5!E18</f>
        <v>3.7523800000000003E-2</v>
      </c>
      <c r="I16" s="43">
        <f>[13]Sheet6!E18</f>
        <v>4.3889400000000002E-2</v>
      </c>
      <c r="J16" s="519">
        <f>[13]Sheet7!E18</f>
        <v>0.24645249999999999</v>
      </c>
      <c r="K16" s="519">
        <f>[13]Sheet8!E18</f>
        <v>0.34761379999999997</v>
      </c>
      <c r="L16" s="519">
        <f>[13]Sheet9!E18</f>
        <v>0.3079287</v>
      </c>
      <c r="M16" s="519">
        <f>[13]Sheet10!E18</f>
        <v>0.34227790000000002</v>
      </c>
      <c r="N16" s="519">
        <f>[13]Sheet11!E18</f>
        <v>0.1653155</v>
      </c>
      <c r="O16" s="519">
        <f>[13]Sheet12!E18</f>
        <v>0.35257060000000001</v>
      </c>
      <c r="P16" s="521">
        <f>[13]Sheet13!E18</f>
        <v>0.3482751</v>
      </c>
      <c r="Q16" s="519">
        <f>[13]Sheet14!E18</f>
        <v>0.12104040000000001</v>
      </c>
    </row>
    <row r="17" spans="1:17" x14ac:dyDescent="0.25">
      <c r="A17" t="s">
        <v>400</v>
      </c>
      <c r="B17" t="str">
        <f>VLOOKUP(A17,'3.1 Metadata'!$A$4:$B$197,2,FALSE)</f>
        <v>BLR</v>
      </c>
      <c r="C17" s="22">
        <v>2012</v>
      </c>
      <c r="D17" s="43">
        <f>[13]Sheet1!E19</f>
        <v>19.771039999999999</v>
      </c>
      <c r="E17" s="43">
        <f>[13]Sheet2!E19</f>
        <v>8.5228160000000006</v>
      </c>
      <c r="F17" s="43">
        <f>[13]Sheet3!E19</f>
        <v>4.1536499999999998</v>
      </c>
      <c r="G17" s="43">
        <f>[13]Sheet4!E19</f>
        <v>21.213989999999999</v>
      </c>
      <c r="H17" s="515">
        <f>[13]Sheet5!E19</f>
        <v>1.11795E-2</v>
      </c>
      <c r="I17" s="43">
        <f>[13]Sheet6!E19</f>
        <v>4.2461699999999998E-2</v>
      </c>
      <c r="J17" s="519">
        <f>[13]Sheet7!E19</f>
        <v>2.0120699999999998E-2</v>
      </c>
      <c r="K17" s="519">
        <f>[13]Sheet8!E19</f>
        <v>2.0041699999999999E-2</v>
      </c>
      <c r="L17" s="519">
        <f>[13]Sheet9!E19</f>
        <v>5.7151100000000003E-2</v>
      </c>
      <c r="M17" s="519">
        <f>[13]Sheet10!E19</f>
        <v>8.2106399999999996E-2</v>
      </c>
      <c r="N17" s="519">
        <f>[13]Sheet11!E19</f>
        <v>1.4084599999999999E-2</v>
      </c>
      <c r="O17" s="519">
        <f>[13]Sheet12!E19</f>
        <v>0.1001425</v>
      </c>
      <c r="P17" s="521">
        <f>[13]Sheet13!E19</f>
        <v>0.1078481</v>
      </c>
      <c r="Q17" s="519">
        <f>[13]Sheet14!E19</f>
        <v>4.1182000000000003E-2</v>
      </c>
    </row>
    <row r="18" spans="1:17" x14ac:dyDescent="0.25">
      <c r="A18" t="s">
        <v>401</v>
      </c>
      <c r="B18" t="str">
        <f>VLOOKUP(A18,'3.1 Metadata'!$A$4:$B$197,2,FALSE)</f>
        <v>BEL</v>
      </c>
      <c r="C18" s="22">
        <v>2012</v>
      </c>
      <c r="D18" s="43">
        <f>[13]Sheet1!E20</f>
        <v>67.273169999999993</v>
      </c>
      <c r="E18" s="43">
        <f>[13]Sheet2!E20</f>
        <v>28.475519999999999</v>
      </c>
      <c r="F18" s="43">
        <f>[13]Sheet3!E20</f>
        <v>31.336359999999999</v>
      </c>
      <c r="G18" s="43">
        <f>[13]Sheet4!E20</f>
        <v>68.671959999999999</v>
      </c>
      <c r="H18" s="515">
        <f>[13]Sheet5!E20</f>
        <v>0.3082416</v>
      </c>
      <c r="I18" s="43">
        <f>[13]Sheet6!E20</f>
        <v>3.0267800000000001E-2</v>
      </c>
      <c r="J18" s="43">
        <f>[13]Sheet7!E20</f>
        <v>0.63490060000000004</v>
      </c>
      <c r="K18" s="43">
        <f>[13]Sheet8!E20</f>
        <v>0.22287309999999999</v>
      </c>
      <c r="L18" s="43">
        <f>[13]Sheet9!E20</f>
        <v>0.67514770000000002</v>
      </c>
      <c r="M18" s="43">
        <f>[13]Sheet10!E20</f>
        <v>0.32783079999999998</v>
      </c>
      <c r="N18" s="43">
        <f>[13]Sheet11!E20</f>
        <v>0.21199860000000001</v>
      </c>
      <c r="O18" s="43">
        <f>[13]Sheet12!E20</f>
        <v>0.2564939</v>
      </c>
      <c r="P18" s="522">
        <f>[13]Sheet13!E20</f>
        <v>0.2151323</v>
      </c>
      <c r="Q18" s="43">
        <f>[13]Sheet14!E20</f>
        <v>0.13758020000000001</v>
      </c>
    </row>
    <row r="19" spans="1:17" x14ac:dyDescent="0.25">
      <c r="A19" t="s">
        <v>402</v>
      </c>
      <c r="B19" t="str">
        <f>VLOOKUP(A19,'3.1 Metadata'!$A$4:$B$197,2,FALSE)</f>
        <v>BLZ</v>
      </c>
      <c r="C19" s="22">
        <v>2012</v>
      </c>
      <c r="D19" s="43">
        <f>[13]Sheet1!E21</f>
        <v>95.169150000000002</v>
      </c>
      <c r="E19" s="43">
        <f>[13]Sheet2!E21</f>
        <v>44.519739999999999</v>
      </c>
      <c r="F19" s="43">
        <f>[13]Sheet3!E21</f>
        <v>38.372669999999999</v>
      </c>
      <c r="G19" s="43">
        <f>[13]Sheet4!E21</f>
        <v>32.059750000000001</v>
      </c>
      <c r="H19" s="515">
        <f>[13]Sheet5!E21</f>
        <v>1.82065E-2</v>
      </c>
      <c r="I19" s="43">
        <f>[13]Sheet6!E21</f>
        <v>2.7867099999999999E-2</v>
      </c>
      <c r="J19" s="43">
        <f>[13]Sheet7!E21</f>
        <v>0.30027530000000002</v>
      </c>
      <c r="K19" s="43">
        <f>[13]Sheet8!E21</f>
        <v>0.32838200000000001</v>
      </c>
      <c r="L19" s="43">
        <f>[13]Sheet9!E21</f>
        <v>0.3527421</v>
      </c>
      <c r="M19" s="43">
        <f>[13]Sheet10!E21</f>
        <v>0.34181660000000003</v>
      </c>
      <c r="N19" s="43">
        <f>[13]Sheet11!E21</f>
        <v>0.16888239999999999</v>
      </c>
      <c r="O19" s="43">
        <f>[13]Sheet12!E21</f>
        <v>0.36813289999999999</v>
      </c>
      <c r="P19" s="522">
        <f>[13]Sheet13!E21</f>
        <v>0.36659950000000002</v>
      </c>
      <c r="Q19" s="43">
        <f>[13]Sheet14!E21</f>
        <v>0.15523709999999999</v>
      </c>
    </row>
    <row r="20" spans="1:17" x14ac:dyDescent="0.25">
      <c r="A20" t="s">
        <v>403</v>
      </c>
      <c r="B20" t="str">
        <f>VLOOKUP(A20,'3.1 Metadata'!$A$4:$B$197,2,FALSE)</f>
        <v>BEN</v>
      </c>
      <c r="C20" s="22">
        <v>2012</v>
      </c>
      <c r="D20" s="43">
        <f>[13]Sheet1!E22</f>
        <v>39.117019999999997</v>
      </c>
      <c r="E20" s="43">
        <f>[13]Sheet2!E22</f>
        <v>42.06812</v>
      </c>
      <c r="F20" s="43">
        <f>[13]Sheet3!E22</f>
        <v>5.2880000000000003</v>
      </c>
      <c r="G20" s="43">
        <f>[13]Sheet4!E22</f>
        <v>158.7851</v>
      </c>
      <c r="H20" s="515">
        <f>[13]Sheet5!E22</f>
        <v>0.17349490000000001</v>
      </c>
      <c r="I20" s="43">
        <f>[13]Sheet6!E22</f>
        <v>0.1159622</v>
      </c>
      <c r="J20" s="43">
        <f>[13]Sheet7!E22</f>
        <v>8.5711499999999996E-2</v>
      </c>
      <c r="K20" s="43">
        <f>[13]Sheet8!E22</f>
        <v>0.14559530000000001</v>
      </c>
      <c r="L20" s="43">
        <f>[13]Sheet9!E22</f>
        <v>0.14602799999999999</v>
      </c>
      <c r="M20" s="43">
        <f>[13]Sheet10!E22</f>
        <v>0.1920694</v>
      </c>
      <c r="N20" s="43">
        <f>[13]Sheet11!E22</f>
        <v>4.1902200000000001E-2</v>
      </c>
      <c r="O20" s="43">
        <f>[13]Sheet12!E22</f>
        <v>0.1432988</v>
      </c>
      <c r="P20" s="522">
        <f>[13]Sheet13!E22</f>
        <v>0.14798600000000001</v>
      </c>
      <c r="Q20" s="43">
        <f>[13]Sheet14!E22</f>
        <v>2.606E-2</v>
      </c>
    </row>
    <row r="21" spans="1:17" x14ac:dyDescent="0.25">
      <c r="A21" t="s">
        <v>404</v>
      </c>
      <c r="B21" t="str">
        <f>VLOOKUP(A21,'3.1 Metadata'!$A$4:$B$197,2,FALSE)</f>
        <v>BTN</v>
      </c>
      <c r="C21" s="22">
        <v>2012</v>
      </c>
      <c r="D21" s="43">
        <f>[13]Sheet1!E23</f>
        <v>46.459299999999999</v>
      </c>
      <c r="E21" s="43">
        <f>[13]Sheet2!E23</f>
        <v>8.9542730000000006</v>
      </c>
      <c r="F21" s="43">
        <f>[13]Sheet3!E23</f>
        <v>1.7689900000000001</v>
      </c>
      <c r="G21" s="43">
        <f>[13]Sheet4!E23</f>
        <v>9.0139119999999995</v>
      </c>
      <c r="H21" s="515">
        <f>[13]Sheet5!E23</f>
        <v>3.04356E-2</v>
      </c>
      <c r="I21" s="43">
        <f>[13]Sheet6!E23</f>
        <v>5.2283200000000002E-2</v>
      </c>
      <c r="J21" s="43">
        <f>[13]Sheet7!E23</f>
        <v>-4.3742E-3</v>
      </c>
      <c r="K21" s="43">
        <f>[13]Sheet8!E23</f>
        <v>8.7526999999999994E-2</v>
      </c>
      <c r="L21" s="43">
        <f>[13]Sheet9!E23</f>
        <v>4.1850800000000001E-2</v>
      </c>
      <c r="M21" s="43">
        <f>[13]Sheet10!E23</f>
        <v>6.7455899999999999E-2</v>
      </c>
      <c r="N21" s="43">
        <f>[13]Sheet11!E23</f>
        <v>5.9062000000000003E-3</v>
      </c>
      <c r="O21" s="43">
        <f>[13]Sheet12!E23</f>
        <v>6.2096400000000003E-2</v>
      </c>
      <c r="P21" s="522">
        <f>[13]Sheet13!E23</f>
        <v>6.5806299999999998E-2</v>
      </c>
      <c r="Q21" s="43">
        <f>[13]Sheet14!E23</f>
        <v>1.4708499999999999E-2</v>
      </c>
    </row>
    <row r="22" spans="1:17" x14ac:dyDescent="0.25">
      <c r="A22" s="10" t="s">
        <v>405</v>
      </c>
      <c r="B22" t="str">
        <f>VLOOKUP(A22,'3.1 Metadata'!$A$4:$B$197,2,FALSE)</f>
        <v>BOL</v>
      </c>
      <c r="C22" s="22">
        <v>2012</v>
      </c>
      <c r="D22" s="43">
        <f>[13]Sheet1!E24</f>
        <v>52.229640000000003</v>
      </c>
      <c r="E22" s="43">
        <f>[13]Sheet2!E24</f>
        <v>22.942489999999999</v>
      </c>
      <c r="F22" s="43">
        <f>[13]Sheet3!E24</f>
        <v>21.441510000000001</v>
      </c>
      <c r="G22" s="43">
        <f>[13]Sheet4!E24</f>
        <v>40.822800000000001</v>
      </c>
      <c r="H22" s="515">
        <f>[13]Sheet5!E24</f>
        <v>7.3186100000000004E-2</v>
      </c>
      <c r="I22" s="43">
        <f>[13]Sheet6!E24</f>
        <v>8.9568800000000004E-2</v>
      </c>
      <c r="J22" s="43">
        <f>[13]Sheet7!E24</f>
        <v>0.18912490000000001</v>
      </c>
      <c r="K22" s="43">
        <f>[13]Sheet8!E24</f>
        <v>7.4609900000000007E-2</v>
      </c>
      <c r="L22" s="43">
        <f>[13]Sheet9!E24</f>
        <v>0.2308326</v>
      </c>
      <c r="M22" s="43">
        <f>[13]Sheet10!E24</f>
        <v>0.107584</v>
      </c>
      <c r="N22" s="43">
        <f>[13]Sheet11!E24</f>
        <v>5.7476800000000002E-2</v>
      </c>
      <c r="O22" s="43">
        <f>[13]Sheet12!E24</f>
        <v>9.8535200000000003E-2</v>
      </c>
      <c r="P22" s="522">
        <f>[13]Sheet13!E24</f>
        <v>9.0963600000000006E-2</v>
      </c>
      <c r="Q22" s="43">
        <f>[13]Sheet14!E24</f>
        <v>5.0621399999999997E-2</v>
      </c>
    </row>
    <row r="23" spans="1:17" x14ac:dyDescent="0.25">
      <c r="A23" t="s">
        <v>406</v>
      </c>
      <c r="B23" t="str">
        <f>VLOOKUP(A23,'3.1 Metadata'!$A$4:$B$197,2,FALSE)</f>
        <v>BIH</v>
      </c>
      <c r="C23" s="22">
        <v>2012</v>
      </c>
      <c r="D23" s="43">
        <f>[13]Sheet1!E25</f>
        <v>17.083919999999999</v>
      </c>
      <c r="E23" s="43">
        <f>[13]Sheet2!E25</f>
        <v>6.1785839999999999</v>
      </c>
      <c r="F23" s="43">
        <f>[13]Sheet3!E25</f>
        <v>20.499420000000001</v>
      </c>
      <c r="G23" s="43">
        <f>[13]Sheet4!E25</f>
        <v>66.013400000000004</v>
      </c>
      <c r="H23" s="515">
        <f>[13]Sheet5!E25</f>
        <v>8.2829200000000006E-2</v>
      </c>
      <c r="I23" s="43">
        <f>[13]Sheet6!E25</f>
        <v>7.2283500000000001E-2</v>
      </c>
      <c r="J23" s="43">
        <f>[13]Sheet7!E25</f>
        <v>0.111374</v>
      </c>
      <c r="K23" s="43">
        <f>[13]Sheet8!E25</f>
        <v>0.14109269999999999</v>
      </c>
      <c r="L23" s="43">
        <f>[13]Sheet9!E25</f>
        <v>0.1342082</v>
      </c>
      <c r="M23" s="43">
        <f>[13]Sheet10!E25</f>
        <v>0.1232471</v>
      </c>
      <c r="N23" s="43">
        <f>[13]Sheet11!E25</f>
        <v>2.6991500000000002E-2</v>
      </c>
      <c r="O23" s="43">
        <f>[13]Sheet12!E25</f>
        <v>0.20567340000000001</v>
      </c>
      <c r="P23" s="522">
        <f>[13]Sheet13!E25</f>
        <v>0.21027419999999999</v>
      </c>
      <c r="Q23" s="43">
        <f>[13]Sheet14!E25</f>
        <v>6.9499000000000005E-2</v>
      </c>
    </row>
    <row r="24" spans="1:17" x14ac:dyDescent="0.25">
      <c r="A24" t="s">
        <v>407</v>
      </c>
      <c r="B24" t="str">
        <f>VLOOKUP(A24,'3.1 Metadata'!$A$4:$B$197,2,FALSE)</f>
        <v>BWA</v>
      </c>
      <c r="C24" s="22">
        <v>2012</v>
      </c>
      <c r="D24" s="43">
        <f>[13]Sheet1!E26</f>
        <v>46.687860000000001</v>
      </c>
      <c r="E24" s="43">
        <f>[13]Sheet2!E26</f>
        <v>48.159750000000003</v>
      </c>
      <c r="F24" s="43">
        <f>[13]Sheet3!E26</f>
        <v>19.78274</v>
      </c>
      <c r="G24" s="43">
        <f>[13]Sheet4!E26</f>
        <v>39.39123</v>
      </c>
      <c r="H24" s="515">
        <f>[13]Sheet5!E26</f>
        <v>0.17757429999999999</v>
      </c>
      <c r="I24" s="43">
        <f>[13]Sheet6!E26</f>
        <v>0.12798999999999999</v>
      </c>
      <c r="J24" s="43">
        <f>[13]Sheet7!E26</f>
        <v>0.1888022</v>
      </c>
      <c r="K24" s="43">
        <f>[13]Sheet8!E26</f>
        <v>0.1089866</v>
      </c>
      <c r="L24" s="43">
        <f>[13]Sheet9!E26</f>
        <v>0.2098479</v>
      </c>
      <c r="M24" s="43">
        <f>[13]Sheet10!E26</f>
        <v>0.12516559999999999</v>
      </c>
      <c r="N24" s="43">
        <f>[13]Sheet11!E26</f>
        <v>3.7992999999999999E-2</v>
      </c>
      <c r="O24" s="43">
        <f>[13]Sheet12!E26</f>
        <v>0.1144225</v>
      </c>
      <c r="P24" s="522">
        <f>[13]Sheet13!E26</f>
        <v>0.1037088</v>
      </c>
      <c r="Q24" s="43">
        <f>[13]Sheet14!E26</f>
        <v>5.3455799999999998E-2</v>
      </c>
    </row>
    <row r="25" spans="1:17" x14ac:dyDescent="0.25">
      <c r="A25" t="s">
        <v>408</v>
      </c>
      <c r="B25" t="str">
        <f>VLOOKUP(A25,'3.1 Metadata'!$A$4:$B$197,2,FALSE)</f>
        <v>BRA</v>
      </c>
      <c r="C25" s="22">
        <v>2012</v>
      </c>
      <c r="D25" s="43">
        <f>[13]Sheet1!E27</f>
        <v>80.913030000000006</v>
      </c>
      <c r="E25" s="43">
        <f>[13]Sheet2!E27</f>
        <v>16.341760000000001</v>
      </c>
      <c r="F25" s="43">
        <f>[13]Sheet3!E27</f>
        <v>47.355519999999999</v>
      </c>
      <c r="G25" s="43">
        <f>[13]Sheet4!E27</f>
        <v>28.482420000000001</v>
      </c>
      <c r="H25" s="515">
        <f>[13]Sheet5!E27</f>
        <v>0.17287279999999999</v>
      </c>
      <c r="I25" s="43">
        <f>[13]Sheet6!E27</f>
        <v>0.1001232</v>
      </c>
      <c r="J25" s="43">
        <f>[13]Sheet7!E27</f>
        <v>0.62858559999999997</v>
      </c>
      <c r="K25" s="43">
        <f>[13]Sheet8!E27</f>
        <v>0.59668169999999998</v>
      </c>
      <c r="L25" s="43">
        <f>[13]Sheet9!E27</f>
        <v>0.65086489999999997</v>
      </c>
      <c r="M25" s="43">
        <f>[13]Sheet10!E27</f>
        <v>0.63124349999999996</v>
      </c>
      <c r="N25" s="43">
        <f>[13]Sheet11!E27</f>
        <v>0.23710700000000001</v>
      </c>
      <c r="O25" s="43">
        <f>[13]Sheet12!E27</f>
        <v>0.61831820000000004</v>
      </c>
      <c r="P25" s="522">
        <f>[13]Sheet13!E27</f>
        <v>0.61313189999999995</v>
      </c>
      <c r="Q25" s="43">
        <f>[13]Sheet14!E27</f>
        <v>0.17508099999999999</v>
      </c>
    </row>
    <row r="26" spans="1:17" x14ac:dyDescent="0.25">
      <c r="A26" t="s">
        <v>409</v>
      </c>
      <c r="B26" t="str">
        <f>VLOOKUP(A26,'3.1 Metadata'!$A$4:$B$197,2,FALSE)</f>
        <v>BRN</v>
      </c>
      <c r="C26" s="22">
        <v>2012</v>
      </c>
      <c r="D26" s="43">
        <f>[13]Sheet1!E28</f>
        <v>42.8324</v>
      </c>
      <c r="E26" s="43">
        <f>[13]Sheet2!E28</f>
        <v>44.882800000000003</v>
      </c>
      <c r="F26" s="43">
        <f>[13]Sheet3!E28</f>
        <v>16.222339999999999</v>
      </c>
      <c r="G26" s="43">
        <f>[13]Sheet4!E28</f>
        <v>63.701630000000002</v>
      </c>
      <c r="H26" s="515">
        <f>[13]Sheet5!E28</f>
        <v>6.1646800000000002E-2</v>
      </c>
      <c r="I26" s="43">
        <f>[13]Sheet6!E28</f>
        <v>8.0648700000000004E-2</v>
      </c>
      <c r="J26" s="43">
        <f>[13]Sheet7!E28</f>
        <v>0.22744780000000001</v>
      </c>
      <c r="K26" s="43">
        <f>[13]Sheet8!E28</f>
        <v>0.28875279999999998</v>
      </c>
      <c r="L26" s="43">
        <f>[13]Sheet9!E28</f>
        <v>0.25486910000000002</v>
      </c>
      <c r="M26" s="43">
        <f>[13]Sheet10!E28</f>
        <v>0.16979820000000001</v>
      </c>
      <c r="N26" s="43">
        <f>[13]Sheet11!E28</f>
        <v>7.1626099999999998E-2</v>
      </c>
      <c r="O26" s="43">
        <f>[13]Sheet12!E28</f>
        <v>0.33681749999999999</v>
      </c>
      <c r="P26" s="522">
        <f>[13]Sheet13!E28</f>
        <v>0.33840130000000002</v>
      </c>
      <c r="Q26" s="43">
        <f>[13]Sheet14!E28</f>
        <v>0.13767979999999999</v>
      </c>
    </row>
    <row r="27" spans="1:17" x14ac:dyDescent="0.25">
      <c r="A27" t="s">
        <v>410</v>
      </c>
      <c r="B27" t="str">
        <f>VLOOKUP(A27,'3.1 Metadata'!$A$4:$B$197,2,FALSE)</f>
        <v>BGR</v>
      </c>
      <c r="C27" s="22">
        <v>2012</v>
      </c>
      <c r="D27" s="43">
        <f>[13]Sheet1!E29</f>
        <v>9.7772509999999997</v>
      </c>
      <c r="E27" s="43">
        <f>[13]Sheet2!E29</f>
        <v>12.827629999999999</v>
      </c>
      <c r="F27" s="43">
        <f>[13]Sheet3!E29</f>
        <v>18.811820000000001</v>
      </c>
      <c r="G27" s="43">
        <f>[13]Sheet4!E29</f>
        <v>76.941059999999993</v>
      </c>
      <c r="H27" s="515">
        <f>[13]Sheet5!E29</f>
        <v>2.3664600000000001E-2</v>
      </c>
      <c r="I27" s="43">
        <f>[13]Sheet6!E29</f>
        <v>2.9112800000000001E-2</v>
      </c>
      <c r="J27" s="43">
        <f>[13]Sheet7!E29</f>
        <v>0.37387110000000001</v>
      </c>
      <c r="K27" s="43">
        <f>[13]Sheet8!E29</f>
        <v>0.3435628</v>
      </c>
      <c r="L27" s="43">
        <f>[13]Sheet9!E29</f>
        <v>0.37938440000000001</v>
      </c>
      <c r="M27" s="43">
        <f>[13]Sheet10!E29</f>
        <v>0.35958040000000002</v>
      </c>
      <c r="N27" s="43">
        <f>[13]Sheet11!E29</f>
        <v>0.14369509999999999</v>
      </c>
      <c r="O27" s="43">
        <f>[13]Sheet12!E29</f>
        <v>0.3654597</v>
      </c>
      <c r="P27" s="522">
        <f>[13]Sheet13!E29</f>
        <v>0.36620009999999997</v>
      </c>
      <c r="Q27" s="43">
        <f>[13]Sheet14!E29</f>
        <v>0.16521569999999999</v>
      </c>
    </row>
    <row r="28" spans="1:17" x14ac:dyDescent="0.25">
      <c r="A28" t="s">
        <v>411</v>
      </c>
      <c r="B28" t="str">
        <f>VLOOKUP(A28,'3.1 Metadata'!$A$4:$B$197,2,FALSE)</f>
        <v>BFA</v>
      </c>
      <c r="C28" s="22">
        <v>2012</v>
      </c>
      <c r="D28" s="43">
        <f>[13]Sheet1!E30</f>
        <v>40.039029999999997</v>
      </c>
      <c r="E28" s="43">
        <f>[13]Sheet2!E30</f>
        <v>43.143920000000001</v>
      </c>
      <c r="F28" s="43">
        <f>[13]Sheet3!E30</f>
        <v>8.5175000000000001</v>
      </c>
      <c r="G28" s="43">
        <f>[13]Sheet4!E30</f>
        <v>50.667999999999999</v>
      </c>
      <c r="H28" s="515">
        <f>[13]Sheet5!E30</f>
        <v>0.27806530000000002</v>
      </c>
      <c r="I28" s="43">
        <f>[13]Sheet6!E30</f>
        <v>0.22575439999999999</v>
      </c>
      <c r="J28" s="43">
        <f>[13]Sheet7!E30</f>
        <v>0.14368400000000001</v>
      </c>
      <c r="K28" s="43">
        <f>[13]Sheet8!E30</f>
        <v>8.2705000000000001E-2</v>
      </c>
      <c r="L28" s="43">
        <f>[13]Sheet9!E30</f>
        <v>0.1659706</v>
      </c>
      <c r="M28" s="43">
        <f>[13]Sheet10!E30</f>
        <v>0.1346195</v>
      </c>
      <c r="N28" s="43">
        <f>[13]Sheet11!E30</f>
        <v>3.61999E-2</v>
      </c>
      <c r="O28" s="43">
        <f>[13]Sheet12!E30</f>
        <v>0.21052290000000001</v>
      </c>
      <c r="P28" s="522">
        <f>[13]Sheet13!E30</f>
        <v>0.21015780000000001</v>
      </c>
      <c r="Q28" s="43">
        <f>[13]Sheet14!E30</f>
        <v>4.4218300000000002E-2</v>
      </c>
    </row>
    <row r="29" spans="1:17" x14ac:dyDescent="0.25">
      <c r="A29" t="s">
        <v>412</v>
      </c>
      <c r="B29" t="str">
        <f>VLOOKUP(A29,'3.1 Metadata'!$A$4:$B$197,2,FALSE)</f>
        <v>BDI</v>
      </c>
      <c r="C29" s="22">
        <v>2012</v>
      </c>
      <c r="D29" s="43">
        <f>[13]Sheet1!E31</f>
        <v>18.633880000000001</v>
      </c>
      <c r="E29" s="43">
        <f>[13]Sheet2!E31</f>
        <v>16.813210000000002</v>
      </c>
      <c r="F29" s="43">
        <f>[13]Sheet3!E31</f>
        <v>17.52092</v>
      </c>
      <c r="G29" s="43">
        <f>[13]Sheet4!E31</f>
        <v>14.473330000000001</v>
      </c>
      <c r="H29" s="515">
        <f>[13]Sheet5!E31</f>
        <v>8.8783100000000004E-2</v>
      </c>
      <c r="I29" s="43">
        <f>[13]Sheet6!E31</f>
        <v>9.3035099999999996E-2</v>
      </c>
      <c r="J29" s="43">
        <f>[13]Sheet7!E31</f>
        <v>8.7412799999999999E-2</v>
      </c>
      <c r="K29" s="43">
        <f>[13]Sheet8!E31</f>
        <v>0.22515270000000001</v>
      </c>
      <c r="L29" s="43">
        <f>[13]Sheet9!E31</f>
        <v>0.1716915</v>
      </c>
      <c r="M29" s="43">
        <f>[13]Sheet10!E31</f>
        <v>0.18426880000000001</v>
      </c>
      <c r="N29" s="43">
        <f>[13]Sheet11!E31</f>
        <v>6.5517500000000006E-2</v>
      </c>
      <c r="O29" s="43">
        <f>[13]Sheet12!E31</f>
        <v>0.2867459</v>
      </c>
      <c r="P29" s="522">
        <f>[13]Sheet13!E31</f>
        <v>0.2705304</v>
      </c>
      <c r="Q29" s="43">
        <f>[13]Sheet14!E31</f>
        <v>0.16817190000000001</v>
      </c>
    </row>
    <row r="30" spans="1:17" x14ac:dyDescent="0.25">
      <c r="A30" t="s">
        <v>414</v>
      </c>
      <c r="B30" t="str">
        <f>VLOOKUP(A30,'3.1 Metadata'!$A$4:$B$197,2,FALSE)</f>
        <v>KHM</v>
      </c>
      <c r="C30" s="22">
        <v>2012</v>
      </c>
      <c r="D30" s="43">
        <f>[13]Sheet1!E32</f>
        <v>46.000579999999999</v>
      </c>
      <c r="E30" s="43">
        <f>[13]Sheet2!E32</f>
        <v>27.157689999999999</v>
      </c>
      <c r="F30" s="43">
        <f>[13]Sheet3!E32</f>
        <v>9.8970579999999995</v>
      </c>
      <c r="G30" s="43">
        <f>[13]Sheet4!E32</f>
        <v>42.472700000000003</v>
      </c>
      <c r="H30" s="515">
        <f>[13]Sheet5!E32</f>
        <v>4.35223E-2</v>
      </c>
      <c r="I30" s="43">
        <f>[13]Sheet6!E32</f>
        <v>5.32281E-2</v>
      </c>
      <c r="J30" s="43">
        <f>[13]Sheet7!E32</f>
        <v>4.4148100000000003E-2</v>
      </c>
      <c r="K30" s="43">
        <f>[13]Sheet8!E32</f>
        <v>9.4984700000000005E-2</v>
      </c>
      <c r="L30" s="43">
        <f>[13]Sheet9!E32</f>
        <v>6.1918899999999999E-2</v>
      </c>
      <c r="M30" s="43">
        <f>[13]Sheet10!E32</f>
        <v>0.10239479999999999</v>
      </c>
      <c r="N30" s="43">
        <f>[13]Sheet11!E32</f>
        <v>1.8136999999999999E-3</v>
      </c>
      <c r="O30" s="43">
        <f>[13]Sheet12!E32</f>
        <v>0.1068741</v>
      </c>
      <c r="P30" s="522">
        <f>[13]Sheet13!E32</f>
        <v>0.1144187</v>
      </c>
      <c r="Q30" s="43">
        <f>[13]Sheet14!E32</f>
        <v>5.6401699999999999E-2</v>
      </c>
    </row>
    <row r="31" spans="1:17" x14ac:dyDescent="0.25">
      <c r="A31" t="s">
        <v>415</v>
      </c>
      <c r="B31" t="str">
        <f>VLOOKUP(A31,'3.1 Metadata'!$A$4:$B$197,2,FALSE)</f>
        <v>CMR</v>
      </c>
      <c r="C31" s="22">
        <v>2012</v>
      </c>
      <c r="D31" s="43">
        <f>[13]Sheet1!E33</f>
        <v>38.687950000000001</v>
      </c>
      <c r="E31" s="43">
        <f>[13]Sheet2!E33</f>
        <v>45.434620000000002</v>
      </c>
      <c r="F31" s="43">
        <f>[13]Sheet3!E33</f>
        <v>4.9709630000000002</v>
      </c>
      <c r="G31" s="43">
        <f>[13]Sheet4!E33</f>
        <v>49.175820000000002</v>
      </c>
      <c r="H31" s="515">
        <f>[13]Sheet5!E33</f>
        <v>0.36784610000000001</v>
      </c>
      <c r="I31" s="43">
        <f>[13]Sheet6!E33</f>
        <v>0.21408540000000001</v>
      </c>
      <c r="J31" s="43">
        <f>[13]Sheet7!E33</f>
        <v>8.8424000000000003E-3</v>
      </c>
      <c r="K31" s="43">
        <f>[13]Sheet8!E33</f>
        <v>0.27412979999999998</v>
      </c>
      <c r="L31" s="43">
        <f>[13]Sheet9!E33</f>
        <v>5.48072E-2</v>
      </c>
      <c r="M31" s="43">
        <f>[13]Sheet10!E33</f>
        <v>8.4621100000000005E-2</v>
      </c>
      <c r="N31" s="43">
        <f>[13]Sheet11!E33</f>
        <v>2.1758599999999999E-2</v>
      </c>
      <c r="O31" s="43">
        <f>[13]Sheet12!E33</f>
        <v>0.1991501</v>
      </c>
      <c r="P31" s="522">
        <f>[13]Sheet13!E33</f>
        <v>0.20409649999999999</v>
      </c>
      <c r="Q31" s="43">
        <f>[13]Sheet14!E33</f>
        <v>0.1446614</v>
      </c>
    </row>
    <row r="32" spans="1:17" x14ac:dyDescent="0.25">
      <c r="A32" t="s">
        <v>416</v>
      </c>
      <c r="B32" t="str">
        <f>VLOOKUP(A32,'3.1 Metadata'!$A$4:$B$197,2,FALSE)</f>
        <v>CAN</v>
      </c>
      <c r="C32" s="22">
        <v>2012</v>
      </c>
      <c r="D32" s="43">
        <f>[13]Sheet1!E34</f>
        <v>20.72335</v>
      </c>
      <c r="E32" s="43">
        <f>[13]Sheet2!E34</f>
        <v>26.930330000000001</v>
      </c>
      <c r="F32" s="43">
        <f>[13]Sheet3!E34</f>
        <v>7.6246999999999998</v>
      </c>
      <c r="G32" s="43">
        <f>[13]Sheet4!E34</f>
        <v>110.1388</v>
      </c>
      <c r="H32" s="515">
        <f>[13]Sheet5!E34</f>
        <v>1.53705E-2</v>
      </c>
      <c r="I32" s="43">
        <f>[13]Sheet6!E34</f>
        <v>3.64038E-2</v>
      </c>
      <c r="J32" s="43">
        <f>[13]Sheet7!E34</f>
        <v>0.38057410000000003</v>
      </c>
      <c r="K32" s="43">
        <f>[13]Sheet8!E34</f>
        <v>0.37725449999999999</v>
      </c>
      <c r="L32" s="43">
        <f>[13]Sheet9!E34</f>
        <v>0.42030240000000002</v>
      </c>
      <c r="M32" s="43">
        <f>[13]Sheet10!E34</f>
        <v>0.40337289999999998</v>
      </c>
      <c r="N32" s="43">
        <f>[13]Sheet11!E34</f>
        <v>0.2067659</v>
      </c>
      <c r="O32" s="43">
        <f>[13]Sheet12!E34</f>
        <v>0.3930651</v>
      </c>
      <c r="P32" s="522">
        <f>[13]Sheet13!E34</f>
        <v>0.3950804</v>
      </c>
      <c r="Q32" s="43">
        <f>[13]Sheet14!E34</f>
        <v>0.1946312</v>
      </c>
    </row>
    <row r="33" spans="1:17" x14ac:dyDescent="0.25">
      <c r="A33" t="s">
        <v>413</v>
      </c>
      <c r="B33" t="str">
        <f>VLOOKUP(A33,'3.1 Metadata'!$A$4:$B$197,2,FALSE)</f>
        <v>CPV</v>
      </c>
      <c r="C33" s="22">
        <v>2012</v>
      </c>
      <c r="D33" s="43">
        <f>[13]Sheet1!E35</f>
        <v>27.315079999999998</v>
      </c>
      <c r="E33" s="43">
        <f>[13]Sheet2!E35</f>
        <v>8.8643839999999994</v>
      </c>
      <c r="F33" s="43">
        <f>[13]Sheet3!E35</f>
        <v>16.011379999999999</v>
      </c>
      <c r="G33" s="43">
        <f>[13]Sheet4!E35</f>
        <v>54.544170000000001</v>
      </c>
      <c r="H33" s="515">
        <f>[13]Sheet5!E35</f>
        <v>0.163995</v>
      </c>
      <c r="I33" s="43">
        <f>[13]Sheet6!E35</f>
        <v>0.1020838</v>
      </c>
      <c r="J33" s="43">
        <f>[13]Sheet7!E35</f>
        <v>0.15517500000000001</v>
      </c>
      <c r="K33" s="43">
        <f>[13]Sheet8!E35</f>
        <v>0.44670169999999998</v>
      </c>
      <c r="L33" s="43">
        <f>[13]Sheet9!E35</f>
        <v>0.25076140000000002</v>
      </c>
      <c r="M33" s="43">
        <f>[13]Sheet10!E35</f>
        <v>0.35576219999999997</v>
      </c>
      <c r="N33" s="43">
        <f>[13]Sheet11!E35</f>
        <v>8.9724100000000001E-2</v>
      </c>
      <c r="O33" s="43">
        <f>[13]Sheet12!E35</f>
        <v>0.43107899999999999</v>
      </c>
      <c r="P33" s="522">
        <f>[13]Sheet13!E35</f>
        <v>0.42774380000000001</v>
      </c>
      <c r="Q33" s="43">
        <f>[13]Sheet14!E35</f>
        <v>0.19398280000000001</v>
      </c>
    </row>
    <row r="34" spans="1:17" x14ac:dyDescent="0.25">
      <c r="A34" t="s">
        <v>417</v>
      </c>
      <c r="B34" t="str">
        <f>VLOOKUP(A34,'3.1 Metadata'!$A$4:$B$197,2,FALSE)</f>
        <v>CAF</v>
      </c>
      <c r="C34" s="22">
        <v>2012</v>
      </c>
      <c r="D34" s="43">
        <f>[13]Sheet1!E36</f>
        <v>98.337670000000003</v>
      </c>
      <c r="E34" s="43">
        <f>[13]Sheet2!E36</f>
        <v>209.7243</v>
      </c>
      <c r="F34" s="43">
        <f>[13]Sheet3!E36</f>
        <v>19.379190000000001</v>
      </c>
      <c r="G34" s="43">
        <f>[13]Sheet4!E36</f>
        <v>15.083130000000001</v>
      </c>
      <c r="H34" s="515">
        <f>[13]Sheet5!E36</f>
        <v>8.0012799999999995E-2</v>
      </c>
      <c r="I34" s="43">
        <f>[13]Sheet6!E36</f>
        <v>8.4037399999999998E-2</v>
      </c>
      <c r="J34" s="43">
        <f>[13]Sheet7!E36</f>
        <v>7.5722300000000006E-2</v>
      </c>
      <c r="K34" s="43">
        <f>[13]Sheet8!E36</f>
        <v>0.33428350000000001</v>
      </c>
      <c r="L34" s="43">
        <f>[13]Sheet9!E36</f>
        <v>0.1827299</v>
      </c>
      <c r="M34" s="43">
        <f>[13]Sheet10!E36</f>
        <v>0.25570949999999998</v>
      </c>
      <c r="N34" s="43">
        <f>[13]Sheet11!E36</f>
        <v>0.16085450000000001</v>
      </c>
      <c r="O34" s="43">
        <f>[13]Sheet12!E36</f>
        <v>0.15486620000000001</v>
      </c>
      <c r="P34" s="522">
        <f>[13]Sheet13!E36</f>
        <v>0.15395739999999999</v>
      </c>
      <c r="Q34" s="43">
        <f>[13]Sheet14!E36</f>
        <v>4.6860699999999998E-2</v>
      </c>
    </row>
    <row r="35" spans="1:17" x14ac:dyDescent="0.25">
      <c r="A35" t="s">
        <v>418</v>
      </c>
      <c r="B35" t="str">
        <f>VLOOKUP(A35,'3.1 Metadata'!$A$4:$B$197,2,FALSE)</f>
        <v>TCD</v>
      </c>
      <c r="C35" s="22">
        <v>2012</v>
      </c>
      <c r="D35" s="43">
        <f>[13]Sheet1!E37</f>
        <v>174.3135</v>
      </c>
      <c r="E35" s="43">
        <f>[13]Sheet2!E37</f>
        <v>4.9501840000000001</v>
      </c>
      <c r="F35" s="43">
        <f>[13]Sheet3!E37</f>
        <v>10.53708</v>
      </c>
      <c r="G35" s="43">
        <f>[13]Sheet4!E37</f>
        <v>41.470599999999997</v>
      </c>
      <c r="H35" s="515">
        <f>[13]Sheet5!E37</f>
        <v>0.50982799999999995</v>
      </c>
      <c r="I35" s="43">
        <f>[13]Sheet6!E37</f>
        <v>0.29600799999999999</v>
      </c>
      <c r="J35" s="43">
        <f>[13]Sheet7!E37</f>
        <v>0.29853079999999999</v>
      </c>
      <c r="K35" s="43">
        <f>[13]Sheet8!E37</f>
        <v>0.4232146</v>
      </c>
      <c r="L35" s="43">
        <f>[13]Sheet9!E37</f>
        <v>0.42654259999999999</v>
      </c>
      <c r="M35" s="43">
        <f>[13]Sheet10!E37</f>
        <v>0.53703979999999996</v>
      </c>
      <c r="N35" s="43">
        <f>[13]Sheet11!E37</f>
        <v>0.15145800000000001</v>
      </c>
      <c r="O35" s="43">
        <f>[13]Sheet12!E37</f>
        <v>0.31209340000000002</v>
      </c>
      <c r="P35" s="522">
        <f>[13]Sheet13!E37</f>
        <v>0.3103515</v>
      </c>
      <c r="Q35" s="43">
        <f>[13]Sheet14!E37</f>
        <v>0.13665330000000001</v>
      </c>
    </row>
    <row r="36" spans="1:17" x14ac:dyDescent="0.25">
      <c r="A36" t="s">
        <v>419</v>
      </c>
      <c r="B36" t="str">
        <f>VLOOKUP(A36,'3.1 Metadata'!$A$4:$B$197,2,FALSE)</f>
        <v>CHL</v>
      </c>
      <c r="C36" s="22">
        <v>2012</v>
      </c>
      <c r="D36" s="43">
        <f>[13]Sheet1!E38</f>
        <v>10.20051</v>
      </c>
      <c r="E36" s="43">
        <f>[13]Sheet2!E38</f>
        <v>17.79074</v>
      </c>
      <c r="F36" s="43">
        <f>[13]Sheet3!E38</f>
        <v>3.8168229999999999</v>
      </c>
      <c r="G36" s="43">
        <f>[13]Sheet4!E38</f>
        <v>93.439509999999999</v>
      </c>
      <c r="H36" s="515">
        <f>[13]Sheet5!E38</f>
        <v>0.12389319999999999</v>
      </c>
      <c r="I36" s="43">
        <f>[13]Sheet6!E38</f>
        <v>6.8542699999999998E-2</v>
      </c>
      <c r="J36" s="43">
        <f>[13]Sheet7!E38</f>
        <v>0.13810500000000001</v>
      </c>
      <c r="K36" s="43">
        <f>[13]Sheet8!E38</f>
        <v>0.1429715</v>
      </c>
      <c r="L36" s="43">
        <f>[13]Sheet9!E38</f>
        <v>0.15186279999999999</v>
      </c>
      <c r="M36" s="43">
        <f>[13]Sheet10!E38</f>
        <v>0.1447406</v>
      </c>
      <c r="N36" s="43">
        <f>[13]Sheet11!E38</f>
        <v>0.10066700000000001</v>
      </c>
      <c r="O36" s="43">
        <f>[13]Sheet12!E38</f>
        <v>0.54026819999999998</v>
      </c>
      <c r="P36" s="522">
        <f>[13]Sheet13!E38</f>
        <v>0.5376282</v>
      </c>
      <c r="Q36" s="43">
        <f>[13]Sheet14!E38</f>
        <v>0.15879599999999999</v>
      </c>
    </row>
    <row r="37" spans="1:17" x14ac:dyDescent="0.25">
      <c r="A37" t="s">
        <v>420</v>
      </c>
      <c r="B37" t="str">
        <f>VLOOKUP(A37,'3.1 Metadata'!$A$4:$B$197,2,FALSE)</f>
        <v>CHN</v>
      </c>
      <c r="C37" s="22">
        <v>2012</v>
      </c>
      <c r="D37" s="43">
        <f>[13]Sheet1!E39</f>
        <v>16.96489</v>
      </c>
      <c r="E37" s="43">
        <f>[13]Sheet2!E39</f>
        <v>14.98199</v>
      </c>
      <c r="F37" s="43">
        <f>[13]Sheet3!E39</f>
        <v>72.237949999999998</v>
      </c>
      <c r="G37" s="43">
        <f>[13]Sheet4!E39</f>
        <v>185.9333</v>
      </c>
      <c r="H37" s="515">
        <f>[13]Sheet5!E39</f>
        <v>2.6029799999999999E-2</v>
      </c>
      <c r="I37" s="43">
        <f>[13]Sheet6!E39</f>
        <v>3.0665700000000001E-2</v>
      </c>
      <c r="J37" s="43">
        <f>[13]Sheet7!E39</f>
        <v>1.4889299999999999E-2</v>
      </c>
      <c r="K37" s="43">
        <f>[13]Sheet8!E39</f>
        <v>5.4779000000000001E-2</v>
      </c>
      <c r="L37" s="43">
        <f>[13]Sheet9!E39</f>
        <v>5.1795899999999999E-2</v>
      </c>
      <c r="M37" s="43">
        <f>[13]Sheet10!E39</f>
        <v>5.50789E-2</v>
      </c>
      <c r="N37" s="43">
        <f>[13]Sheet11!E39</f>
        <v>2.3642199999999999E-2</v>
      </c>
      <c r="O37" s="43">
        <f>[13]Sheet12!E39</f>
        <v>4.8629899999999997E-2</v>
      </c>
      <c r="P37" s="522">
        <f>[13]Sheet13!E39</f>
        <v>6.0836800000000003E-2</v>
      </c>
      <c r="Q37" s="43">
        <f>[13]Sheet14!E39</f>
        <v>6.4471200000000006E-2</v>
      </c>
    </row>
    <row r="38" spans="1:17" x14ac:dyDescent="0.25">
      <c r="A38" t="s">
        <v>421</v>
      </c>
      <c r="B38" t="str">
        <f>VLOOKUP(A38,'3.1 Metadata'!$A$4:$B$197,2,FALSE)</f>
        <v>COL</v>
      </c>
      <c r="C38" s="22">
        <v>2012</v>
      </c>
      <c r="D38" s="43">
        <f>[13]Sheet1!E40</f>
        <v>7.1193220000000004</v>
      </c>
      <c r="E38" s="43">
        <f>[13]Sheet2!E40</f>
        <v>12.402710000000001</v>
      </c>
      <c r="F38" s="43">
        <f>[13]Sheet3!E40</f>
        <v>17.41189</v>
      </c>
      <c r="G38" s="43">
        <f>[13]Sheet4!E40</f>
        <v>65.353589999999997</v>
      </c>
      <c r="H38" s="515">
        <f>[13]Sheet5!E40</f>
        <v>0.15800110000000001</v>
      </c>
      <c r="I38" s="43">
        <f>[13]Sheet6!E40</f>
        <v>0.13907610000000001</v>
      </c>
      <c r="J38" s="43">
        <f>[13]Sheet7!E40</f>
        <v>0.163968</v>
      </c>
      <c r="K38" s="43">
        <f>[13]Sheet8!E40</f>
        <v>0.19654060000000001</v>
      </c>
      <c r="L38" s="43">
        <f>[13]Sheet9!E40</f>
        <v>0.19748019999999999</v>
      </c>
      <c r="M38" s="43">
        <f>[13]Sheet10!E40</f>
        <v>0.1960973</v>
      </c>
      <c r="N38" s="43">
        <f>[13]Sheet11!E40</f>
        <v>8.16799E-2</v>
      </c>
      <c r="O38" s="43">
        <f>[13]Sheet12!E40</f>
        <v>0.24308540000000001</v>
      </c>
      <c r="P38" s="522">
        <f>[13]Sheet13!E40</f>
        <v>0.24875349999999999</v>
      </c>
      <c r="Q38" s="43">
        <f>[13]Sheet14!E40</f>
        <v>0.18465590000000001</v>
      </c>
    </row>
    <row r="39" spans="1:17" x14ac:dyDescent="0.25">
      <c r="A39" t="s">
        <v>422</v>
      </c>
      <c r="B39" t="str">
        <f>VLOOKUP(A39,'3.1 Metadata'!$A$4:$B$197,2,FALSE)</f>
        <v>COM</v>
      </c>
      <c r="C39" s="22">
        <v>2012</v>
      </c>
      <c r="D39" s="43">
        <f>[13]Sheet1!E41</f>
        <v>77.460849999999994</v>
      </c>
      <c r="E39" s="43">
        <f>[13]Sheet2!E41</f>
        <v>74.102919999999997</v>
      </c>
      <c r="F39" s="43">
        <f>[13]Sheet3!E41</f>
        <v>9.2400359999999999</v>
      </c>
      <c r="G39" s="43">
        <f>[13]Sheet4!E41</f>
        <v>67.389300000000006</v>
      </c>
      <c r="H39" s="515">
        <f>[13]Sheet5!E41</f>
        <v>0.121643</v>
      </c>
      <c r="I39" s="43">
        <f>[13]Sheet6!E41</f>
        <v>0.124608</v>
      </c>
      <c r="J39" s="43">
        <f>[13]Sheet7!E41</f>
        <v>7.8484200000000004E-2</v>
      </c>
      <c r="K39" s="43">
        <f>[13]Sheet8!E41</f>
        <v>0.12885759999999999</v>
      </c>
      <c r="L39" s="43">
        <f>[13]Sheet9!E41</f>
        <v>0.12954599999999999</v>
      </c>
      <c r="M39" s="43">
        <f>[13]Sheet10!E41</f>
        <v>0.14038329999999999</v>
      </c>
      <c r="N39" s="43">
        <f>[13]Sheet11!E41</f>
        <v>5.9725899999999998E-2</v>
      </c>
      <c r="O39" s="43">
        <f>[13]Sheet12!E41</f>
        <v>0.17221880000000001</v>
      </c>
      <c r="P39" s="522">
        <f>[13]Sheet13!E41</f>
        <v>0.17410700000000001</v>
      </c>
      <c r="Q39" s="43">
        <f>[13]Sheet14!E41</f>
        <v>6.3427399999999995E-2</v>
      </c>
    </row>
    <row r="40" spans="1:17" x14ac:dyDescent="0.25">
      <c r="A40" t="s">
        <v>423</v>
      </c>
      <c r="B40" t="str">
        <f>VLOOKUP(A40,'3.1 Metadata'!$A$4:$B$197,2,FALSE)</f>
        <v>COG</v>
      </c>
      <c r="C40" s="22">
        <v>2012</v>
      </c>
      <c r="D40" s="43">
        <f>[13]Sheet1!E42</f>
        <v>112.0573</v>
      </c>
      <c r="E40" s="43">
        <f>[13]Sheet2!E42</f>
        <v>44.299700000000001</v>
      </c>
      <c r="F40" s="43">
        <f>[13]Sheet3!E42</f>
        <v>17.899999999999999</v>
      </c>
      <c r="G40" s="43">
        <f>[13]Sheet4!E42</f>
        <v>121.6755</v>
      </c>
      <c r="H40" s="515">
        <f>[13]Sheet5!E42</f>
        <v>0.69326500000000002</v>
      </c>
      <c r="I40" s="43">
        <f>[13]Sheet6!E42</f>
        <v>0.46884619999999999</v>
      </c>
      <c r="J40" s="43">
        <f>[13]Sheet7!E42</f>
        <v>0.30096800000000001</v>
      </c>
      <c r="K40" s="43">
        <f>[13]Sheet8!E42</f>
        <v>0.26750639999999998</v>
      </c>
      <c r="L40" s="43">
        <f>[13]Sheet9!E42</f>
        <v>0.326766</v>
      </c>
      <c r="M40" s="43">
        <f>[13]Sheet10!E42</f>
        <v>0.29653259999999998</v>
      </c>
      <c r="N40" s="43">
        <f>[13]Sheet11!E42</f>
        <v>0.17545060000000001</v>
      </c>
      <c r="O40" s="43">
        <f>[13]Sheet12!E42</f>
        <v>0.11369</v>
      </c>
      <c r="P40" s="522">
        <f>[13]Sheet13!E42</f>
        <v>0.1167271</v>
      </c>
      <c r="Q40" s="43">
        <f>[13]Sheet14!E42</f>
        <v>3.2367399999999998E-2</v>
      </c>
    </row>
    <row r="41" spans="1:17" x14ac:dyDescent="0.25">
      <c r="A41" t="s">
        <v>432</v>
      </c>
      <c r="B41" t="str">
        <f>VLOOKUP(A41,'3.1 Metadata'!$A$4:$B$197,2,FALSE)</f>
        <v>COD</v>
      </c>
      <c r="C41" s="22">
        <v>2012</v>
      </c>
      <c r="D41" s="43">
        <f>[13]Sheet1!E43</f>
        <v>205.06489999999999</v>
      </c>
      <c r="E41" s="43">
        <f>[13]Sheet2!E43</f>
        <v>91.456239999999994</v>
      </c>
      <c r="F41" s="43">
        <f>[13]Sheet3!E43</f>
        <v>0</v>
      </c>
      <c r="G41" s="43">
        <f>[13]Sheet4!E43</f>
        <v>73.505840000000006</v>
      </c>
      <c r="H41" s="515">
        <f>[13]Sheet5!E43</f>
        <v>0.22707269999999999</v>
      </c>
      <c r="I41" s="43">
        <f>[13]Sheet6!E43</f>
        <v>0.12207750000000001</v>
      </c>
      <c r="J41" s="43">
        <f>[13]Sheet7!E43</f>
        <v>8.8798100000000005E-2</v>
      </c>
      <c r="K41" s="43">
        <f>[13]Sheet8!E43</f>
        <v>0.14785010000000001</v>
      </c>
      <c r="L41" s="43">
        <f>[13]Sheet9!E43</f>
        <v>0.16491159999999999</v>
      </c>
      <c r="M41" s="43">
        <f>[13]Sheet10!E43</f>
        <v>0.1057322</v>
      </c>
      <c r="N41" s="43">
        <f>[13]Sheet11!E43</f>
        <v>5.6834000000000003E-2</v>
      </c>
      <c r="O41" s="43">
        <f>[13]Sheet12!E43</f>
        <v>0.1769772</v>
      </c>
      <c r="P41" s="522">
        <f>[13]Sheet13!E43</f>
        <v>0.17988609999999999</v>
      </c>
      <c r="Q41" s="43">
        <f>[13]Sheet14!E43</f>
        <v>7.0350599999999999E-2</v>
      </c>
    </row>
    <row r="42" spans="1:17" x14ac:dyDescent="0.25">
      <c r="A42" t="s">
        <v>425</v>
      </c>
      <c r="B42" t="str">
        <f>VLOOKUP(A42,'3.1 Metadata'!$A$4:$B$197,2,FALSE)</f>
        <v>CRI</v>
      </c>
      <c r="C42" s="22">
        <v>2012</v>
      </c>
      <c r="D42" s="43">
        <f>[13]Sheet1!E44</f>
        <v>41.521360000000001</v>
      </c>
      <c r="E42" s="43">
        <f>[13]Sheet2!E44</f>
        <v>17.285150000000002</v>
      </c>
      <c r="F42" s="43">
        <f>[13]Sheet3!E44</f>
        <v>11.475720000000001</v>
      </c>
      <c r="G42" s="43">
        <f>[13]Sheet4!E44</f>
        <v>89.054699999999997</v>
      </c>
      <c r="H42" s="515">
        <f>[13]Sheet5!E44</f>
        <v>2.33586E-2</v>
      </c>
      <c r="I42" s="43">
        <f>[13]Sheet6!E44</f>
        <v>4.5190399999999999E-2</v>
      </c>
      <c r="J42" s="43">
        <f>[13]Sheet7!E44</f>
        <v>5.1103500000000003E-2</v>
      </c>
      <c r="K42" s="43">
        <f>[13]Sheet8!E44</f>
        <v>7.9153100000000004E-2</v>
      </c>
      <c r="L42" s="43">
        <f>[13]Sheet9!E44</f>
        <v>7.5120699999999999E-2</v>
      </c>
      <c r="M42" s="43">
        <f>[13]Sheet10!E44</f>
        <v>7.8201499999999993E-2</v>
      </c>
      <c r="N42" s="43">
        <f>[13]Sheet11!E44</f>
        <v>3.7500000000000001E-4</v>
      </c>
      <c r="O42" s="43">
        <f>[13]Sheet12!E44</f>
        <v>8.7023199999999995E-2</v>
      </c>
      <c r="P42" s="522">
        <f>[13]Sheet13!E44</f>
        <v>9.4598199999999993E-2</v>
      </c>
      <c r="Q42" s="43">
        <f>[13]Sheet14!E44</f>
        <v>1.6297300000000001E-2</v>
      </c>
    </row>
    <row r="43" spans="1:17" x14ac:dyDescent="0.25">
      <c r="A43" t="s">
        <v>426</v>
      </c>
      <c r="B43" t="str">
        <f>VLOOKUP(A43,'3.1 Metadata'!$A$4:$B$197,2,FALSE)</f>
        <v>CIV</v>
      </c>
      <c r="C43" s="22">
        <v>2012</v>
      </c>
      <c r="D43" s="43">
        <f>[13]Sheet1!E45</f>
        <v>55.585090000000001</v>
      </c>
      <c r="E43" s="43">
        <f>[13]Sheet2!E45</f>
        <v>35.066400000000002</v>
      </c>
      <c r="F43" s="43">
        <f>[13]Sheet3!E45</f>
        <v>23.83372</v>
      </c>
      <c r="G43" s="43">
        <f>[13]Sheet4!E45</f>
        <v>14.83526</v>
      </c>
      <c r="H43" s="515">
        <f>[13]Sheet5!E45</f>
        <v>0.25826480000000002</v>
      </c>
      <c r="I43" s="43">
        <f>[13]Sheet6!E45</f>
        <v>2.7732099999999999E-2</v>
      </c>
      <c r="J43" s="43">
        <f>[13]Sheet7!E45</f>
        <v>0.1288849</v>
      </c>
      <c r="K43" s="43">
        <f>[13]Sheet8!E45</f>
        <v>0.2092783</v>
      </c>
      <c r="L43" s="43">
        <f>[13]Sheet9!E45</f>
        <v>0.17554210000000001</v>
      </c>
      <c r="M43" s="43">
        <f>[13]Sheet10!E45</f>
        <v>0.1965586</v>
      </c>
      <c r="N43" s="43">
        <f>[13]Sheet11!E45</f>
        <v>8.5754700000000003E-2</v>
      </c>
      <c r="O43" s="43">
        <f>[13]Sheet12!E45</f>
        <v>0.21296970000000001</v>
      </c>
      <c r="P43" s="522">
        <f>[13]Sheet13!E45</f>
        <v>0.2179557</v>
      </c>
      <c r="Q43" s="43">
        <f>[13]Sheet14!E45</f>
        <v>0.1006263</v>
      </c>
    </row>
    <row r="44" spans="1:17" x14ac:dyDescent="0.25">
      <c r="A44" t="s">
        <v>427</v>
      </c>
      <c r="B44" t="str">
        <f>VLOOKUP(A44,'3.1 Metadata'!$A$4:$B$197,2,FALSE)</f>
        <v>HRV</v>
      </c>
      <c r="C44" s="22">
        <v>2012</v>
      </c>
      <c r="D44" s="43">
        <f>[13]Sheet1!E46</f>
        <v>34.211599999999997</v>
      </c>
      <c r="E44" s="43">
        <f>[13]Sheet2!E46</f>
        <v>17.631319999999999</v>
      </c>
      <c r="F44" s="43">
        <f>[13]Sheet3!E46</f>
        <v>12.17648</v>
      </c>
      <c r="G44" s="43">
        <f>[13]Sheet4!E46</f>
        <v>123.06789999999999</v>
      </c>
      <c r="H44" s="515">
        <f>[13]Sheet5!E46</f>
        <v>0.1354436</v>
      </c>
      <c r="I44" s="43">
        <f>[13]Sheet6!E46</f>
        <v>8.2958799999999999E-2</v>
      </c>
      <c r="J44" s="43">
        <f>[13]Sheet7!E46</f>
        <v>0.14611199999999999</v>
      </c>
      <c r="K44" s="43">
        <f>[13]Sheet8!E46</f>
        <v>0.17310020000000001</v>
      </c>
      <c r="L44" s="43">
        <f>[13]Sheet9!E46</f>
        <v>0.16721539999999999</v>
      </c>
      <c r="M44" s="43">
        <f>[13]Sheet10!E46</f>
        <v>0.17041290000000001</v>
      </c>
      <c r="N44" s="43">
        <f>[13]Sheet11!E46</f>
        <v>6.4731899999999995E-2</v>
      </c>
      <c r="O44" s="43">
        <f>[13]Sheet12!E46</f>
        <v>0.17460149999999999</v>
      </c>
      <c r="P44" s="522">
        <f>[13]Sheet13!E46</f>
        <v>0.18096590000000001</v>
      </c>
      <c r="Q44" s="43">
        <f>[13]Sheet14!E46</f>
        <v>7.1930499999999994E-2</v>
      </c>
    </row>
    <row r="45" spans="1:17" x14ac:dyDescent="0.25">
      <c r="A45" t="s">
        <v>428</v>
      </c>
      <c r="B45" t="str">
        <f>VLOOKUP(A45,'3.1 Metadata'!$A$4:$B$197,2,FALSE)</f>
        <v>CUB</v>
      </c>
      <c r="C45" s="22">
        <v>2012</v>
      </c>
      <c r="D45" s="43">
        <f>[13]Sheet1!E47</f>
        <v>70.452100000000002</v>
      </c>
      <c r="E45" s="43">
        <f>[13]Sheet2!E47</f>
        <v>19.183</v>
      </c>
      <c r="F45" s="43">
        <f>[13]Sheet3!E47</f>
        <v>13.055770000000001</v>
      </c>
      <c r="G45" s="43">
        <f>[13]Sheet4!E47</f>
        <v>26.481580000000001</v>
      </c>
      <c r="H45" s="515">
        <f>[13]Sheet5!E47</f>
        <v>9.5924800000000005E-2</v>
      </c>
      <c r="I45" s="43">
        <f>[13]Sheet6!E47</f>
        <v>6.9206599999999993E-2</v>
      </c>
      <c r="J45" s="43">
        <f>[13]Sheet7!E47</f>
        <v>0.21789520000000001</v>
      </c>
      <c r="K45" s="43">
        <f>[13]Sheet8!E47</f>
        <v>4.2806299999999999E-2</v>
      </c>
      <c r="L45" s="43">
        <f>[13]Sheet9!E47</f>
        <v>0.29849700000000001</v>
      </c>
      <c r="M45" s="43">
        <f>[13]Sheet10!E47</f>
        <v>0.16817480000000001</v>
      </c>
      <c r="N45" s="43">
        <f>[13]Sheet11!E47</f>
        <v>7.4811600000000006E-2</v>
      </c>
      <c r="O45" s="43">
        <f>[13]Sheet12!E47</f>
        <v>1.6179E-3</v>
      </c>
      <c r="P45" s="522">
        <f>[13]Sheet13!E47</f>
        <v>0.158023</v>
      </c>
      <c r="Q45" s="43">
        <f>[13]Sheet14!E47</f>
        <v>2.8265700000000001E-2</v>
      </c>
    </row>
    <row r="46" spans="1:17" x14ac:dyDescent="0.25">
      <c r="A46" t="s">
        <v>429</v>
      </c>
      <c r="B46" t="str">
        <f>VLOOKUP(A46,'3.1 Metadata'!$A$4:$B$197,2,FALSE)</f>
        <v>CYP</v>
      </c>
      <c r="C46" s="22">
        <v>2012</v>
      </c>
      <c r="D46" s="43">
        <f>[13]Sheet1!E48</f>
        <v>112.9341</v>
      </c>
      <c r="E46" s="43">
        <f>[13]Sheet2!E48</f>
        <v>26.354620000000001</v>
      </c>
      <c r="F46" s="43">
        <f>[13]Sheet3!E48</f>
        <v>1.713749</v>
      </c>
      <c r="G46" s="43">
        <f>[13]Sheet4!E48</f>
        <v>157.61109999999999</v>
      </c>
      <c r="H46" s="515">
        <f>[13]Sheet5!E48</f>
        <v>8.5877099999999998E-2</v>
      </c>
      <c r="I46" s="43">
        <f>[13]Sheet6!E48</f>
        <v>8.7078100000000005E-2</v>
      </c>
      <c r="J46" s="43">
        <f>[13]Sheet7!E48</f>
        <v>7.8235299999999994E-2</v>
      </c>
      <c r="K46" s="43">
        <f>[13]Sheet8!E48</f>
        <v>0.1270723</v>
      </c>
      <c r="L46" s="43">
        <f>[13]Sheet9!E48</f>
        <v>0.1104255</v>
      </c>
      <c r="M46" s="43">
        <f>[13]Sheet10!E48</f>
        <v>0.12468949999999999</v>
      </c>
      <c r="N46" s="43">
        <f>[13]Sheet11!E48</f>
        <v>2.46322E-2</v>
      </c>
      <c r="O46" s="43">
        <f>[13]Sheet12!E48</f>
        <v>0.1252518</v>
      </c>
      <c r="P46" s="522">
        <f>[13]Sheet13!E48</f>
        <v>0.1326995</v>
      </c>
      <c r="Q46" s="43">
        <f>[13]Sheet14!E48</f>
        <v>2.6968200000000001E-2</v>
      </c>
    </row>
    <row r="47" spans="1:17" x14ac:dyDescent="0.25">
      <c r="A47" t="s">
        <v>430</v>
      </c>
      <c r="B47" t="str">
        <f>VLOOKUP(A47,'3.1 Metadata'!$A$4:$B$197,2,FALSE)</f>
        <v>CZE</v>
      </c>
      <c r="C47" s="22">
        <v>2012</v>
      </c>
      <c r="D47" s="43">
        <f>[13]Sheet1!E49</f>
        <v>63.698360000000001</v>
      </c>
      <c r="E47" s="43">
        <f>[13]Sheet2!E49</f>
        <v>18.202649999999998</v>
      </c>
      <c r="F47" s="43">
        <f>[13]Sheet3!E49</f>
        <v>31.311129999999999</v>
      </c>
      <c r="G47" s="43">
        <f>[13]Sheet4!E49</f>
        <v>53.75468</v>
      </c>
      <c r="H47" s="515">
        <f>[13]Sheet5!E49</f>
        <v>0.23154649999999999</v>
      </c>
      <c r="I47" s="43">
        <f>[13]Sheet6!E49</f>
        <v>0.11885800000000001</v>
      </c>
      <c r="J47" s="43">
        <f>[13]Sheet7!E49</f>
        <v>0.29885650000000002</v>
      </c>
      <c r="K47" s="43">
        <f>[13]Sheet8!E49</f>
        <v>0.30482690000000001</v>
      </c>
      <c r="L47" s="43">
        <f>[13]Sheet9!E49</f>
        <v>0.31984380000000001</v>
      </c>
      <c r="M47" s="43">
        <f>[13]Sheet10!E49</f>
        <v>0.31666870000000003</v>
      </c>
      <c r="N47" s="43">
        <f>[13]Sheet11!E49</f>
        <v>0.1139714</v>
      </c>
      <c r="O47" s="43">
        <f>[13]Sheet12!E49</f>
        <v>0.30220039999999998</v>
      </c>
      <c r="P47" s="522">
        <f>[13]Sheet13!E49</f>
        <v>0.30675409999999997</v>
      </c>
      <c r="Q47" s="43">
        <f>[13]Sheet14!E49</f>
        <v>0.1001918</v>
      </c>
    </row>
    <row r="48" spans="1:17" x14ac:dyDescent="0.25">
      <c r="A48" t="s">
        <v>431</v>
      </c>
      <c r="B48" t="str">
        <f>VLOOKUP(A48,'3.1 Metadata'!$A$4:$B$197,2,FALSE)</f>
        <v>PRK</v>
      </c>
      <c r="C48" s="22">
        <v>2012</v>
      </c>
      <c r="D48" s="43">
        <f>[13]Sheet1!E50</f>
        <v>58.010159999999999</v>
      </c>
      <c r="E48" s="43">
        <f>[13]Sheet2!E50</f>
        <v>19.92407</v>
      </c>
      <c r="F48" s="43">
        <f>[13]Sheet3!E50</f>
        <v>0</v>
      </c>
      <c r="G48" s="43">
        <f>[13]Sheet4!E50</f>
        <v>0</v>
      </c>
      <c r="H48" s="515">
        <f>[13]Sheet5!E50</f>
        <v>0.22707269999999999</v>
      </c>
      <c r="I48" s="43">
        <f>[13]Sheet6!E50</f>
        <v>0.12207750000000001</v>
      </c>
      <c r="J48" s="43">
        <f>[13]Sheet7!E50</f>
        <v>8.8798100000000005E-2</v>
      </c>
      <c r="K48" s="43">
        <f>[13]Sheet8!E50</f>
        <v>0.26750639999999998</v>
      </c>
      <c r="L48" s="43">
        <f>[13]Sheet9!E50</f>
        <v>0.326766</v>
      </c>
      <c r="M48" s="43">
        <f>[13]Sheet10!E50</f>
        <v>0.29653259999999998</v>
      </c>
      <c r="N48" s="43">
        <f>[13]Sheet11!E50</f>
        <v>0.47649999999999998</v>
      </c>
      <c r="O48" s="43">
        <f>[13]Sheet12!E50</f>
        <v>0.25440000000000002</v>
      </c>
      <c r="P48" s="522">
        <f>[13]Sheet13!E50</f>
        <v>0.1396607</v>
      </c>
      <c r="Q48" s="43">
        <f>[13]Sheet14!E50</f>
        <v>0.18465590000000001</v>
      </c>
    </row>
    <row r="49" spans="1:17" x14ac:dyDescent="0.25">
      <c r="A49" t="s">
        <v>433</v>
      </c>
      <c r="B49" t="str">
        <f>VLOOKUP(A49,'3.1 Metadata'!$A$4:$B$197,2,FALSE)</f>
        <v>DNK</v>
      </c>
      <c r="C49" s="22">
        <v>2012</v>
      </c>
      <c r="D49" s="43">
        <f>[13]Sheet1!E51</f>
        <v>54.004190000000001</v>
      </c>
      <c r="E49" s="43">
        <f>[13]Sheet2!E51</f>
        <v>44.091839999999998</v>
      </c>
      <c r="F49" s="43">
        <f>[13]Sheet3!E51</f>
        <v>18.273230000000002</v>
      </c>
      <c r="G49" s="43">
        <f>[13]Sheet4!E51</f>
        <v>173.78989999999999</v>
      </c>
      <c r="H49" s="515">
        <f>[13]Sheet5!E51</f>
        <v>0</v>
      </c>
      <c r="I49" s="43">
        <f>[13]Sheet6!E51</f>
        <v>3.02101E-2</v>
      </c>
      <c r="J49" s="43">
        <f>[13]Sheet7!E51</f>
        <v>7.9118400000000005E-2</v>
      </c>
      <c r="K49" s="43">
        <f>[13]Sheet8!E51</f>
        <v>0.107345</v>
      </c>
      <c r="L49" s="43">
        <f>[13]Sheet9!E51</f>
        <v>9.3878400000000001E-2</v>
      </c>
      <c r="M49" s="43">
        <f>[13]Sheet10!E51</f>
        <v>9.9708000000000005E-2</v>
      </c>
      <c r="N49" s="43">
        <f>[13]Sheet11!E51</f>
        <v>2.47712E-2</v>
      </c>
      <c r="O49" s="43">
        <f>[13]Sheet12!E51</f>
        <v>9.69415E-2</v>
      </c>
      <c r="P49" s="522">
        <f>[13]Sheet13!E51</f>
        <v>0.106778</v>
      </c>
      <c r="Q49" s="43">
        <f>[13]Sheet14!E51</f>
        <v>4.2767199999999998E-2</v>
      </c>
    </row>
    <row r="50" spans="1:17" x14ac:dyDescent="0.25">
      <c r="A50" t="s">
        <v>434</v>
      </c>
      <c r="B50" t="str">
        <f>VLOOKUP(A50,'3.1 Metadata'!$A$4:$B$197,2,FALSE)</f>
        <v>DJI</v>
      </c>
      <c r="C50" s="22">
        <v>2012</v>
      </c>
      <c r="D50" s="43">
        <f>[13]Sheet1!E52</f>
        <v>62.96425</v>
      </c>
      <c r="E50" s="43">
        <f>[13]Sheet2!E52</f>
        <v>33.682549999999999</v>
      </c>
      <c r="F50" s="43">
        <f>[13]Sheet3!E52</f>
        <v>6.4381750000000002</v>
      </c>
      <c r="G50" s="43">
        <f>[13]Sheet4!E52</f>
        <v>39.269419999999997</v>
      </c>
      <c r="H50" s="515">
        <f>[13]Sheet5!E52</f>
        <v>6.9948700000000003E-2</v>
      </c>
      <c r="I50" s="43">
        <f>[13]Sheet6!E52</f>
        <v>9.1359200000000002E-2</v>
      </c>
      <c r="J50" s="43">
        <f>[13]Sheet7!E52</f>
        <v>0.1132518</v>
      </c>
      <c r="K50" s="43">
        <f>[13]Sheet8!E52</f>
        <v>0.11170480000000001</v>
      </c>
      <c r="L50" s="43">
        <f>[13]Sheet9!E52</f>
        <v>0.18256410000000001</v>
      </c>
      <c r="M50" s="43">
        <f>[13]Sheet10!E52</f>
        <v>0.12946260000000001</v>
      </c>
      <c r="N50" s="43">
        <f>[13]Sheet11!E52</f>
        <v>6.6538899999999998E-2</v>
      </c>
      <c r="O50" s="43">
        <f>[13]Sheet12!E52</f>
        <v>0.14402519999999999</v>
      </c>
      <c r="P50" s="522">
        <f>[13]Sheet13!E52</f>
        <v>0.1409463</v>
      </c>
      <c r="Q50" s="43">
        <f>[13]Sheet14!E52</f>
        <v>6.7303500000000002E-2</v>
      </c>
    </row>
    <row r="51" spans="1:17" x14ac:dyDescent="0.25">
      <c r="A51" t="s">
        <v>435</v>
      </c>
      <c r="B51" t="str">
        <f>VLOOKUP(A51,'3.1 Metadata'!$A$4:$B$197,2,FALSE)</f>
        <v>DMA</v>
      </c>
      <c r="C51" s="22">
        <v>2012</v>
      </c>
      <c r="D51" s="43">
        <f>[13]Sheet1!E53</f>
        <v>23.942080000000001</v>
      </c>
      <c r="E51" s="43">
        <f>[13]Sheet2!E53</f>
        <v>34.114370000000001</v>
      </c>
      <c r="F51" s="43">
        <f>[13]Sheet3!E53</f>
        <v>17.10004</v>
      </c>
      <c r="G51" s="43">
        <f>[13]Sheet4!E53</f>
        <v>35.269840000000002</v>
      </c>
      <c r="H51" s="515">
        <f>[13]Sheet5!E53</f>
        <v>8.80137E-2</v>
      </c>
      <c r="I51" s="43">
        <f>[13]Sheet6!E53</f>
        <v>6.2114999999999997E-2</v>
      </c>
      <c r="J51" s="43">
        <f>[13]Sheet7!E53</f>
        <v>0.23213200000000001</v>
      </c>
      <c r="K51" s="43">
        <f>[13]Sheet8!E53</f>
        <v>6.7805500000000005E-2</v>
      </c>
      <c r="L51" s="43">
        <f>[13]Sheet9!E53</f>
        <v>0.25487949999999998</v>
      </c>
      <c r="M51" s="43">
        <f>[13]Sheet10!E53</f>
        <v>0.1056346</v>
      </c>
      <c r="N51" s="43">
        <f>[13]Sheet11!E53</f>
        <v>4.4557100000000002E-2</v>
      </c>
      <c r="O51" s="43">
        <f>[13]Sheet12!E53</f>
        <v>0.33040989999999998</v>
      </c>
      <c r="P51" s="522">
        <f>[13]Sheet13!E53</f>
        <v>0.32817370000000001</v>
      </c>
      <c r="Q51" s="43">
        <f>[13]Sheet14!E53</f>
        <v>6.2804700000000005E-2</v>
      </c>
    </row>
    <row r="52" spans="1:17" x14ac:dyDescent="0.25">
      <c r="A52" t="s">
        <v>436</v>
      </c>
      <c r="B52" t="str">
        <f>VLOOKUP(A52,'3.1 Metadata'!$A$4:$B$197,2,FALSE)</f>
        <v>DOM</v>
      </c>
      <c r="C52" s="22">
        <v>2012</v>
      </c>
      <c r="D52" s="43">
        <f>[13]Sheet1!E54</f>
        <v>26.838899999999999</v>
      </c>
      <c r="E52" s="43">
        <f>[13]Sheet2!E54</f>
        <v>19.62885</v>
      </c>
      <c r="F52" s="43">
        <f>[13]Sheet3!E54</f>
        <v>28.90756</v>
      </c>
      <c r="G52" s="43">
        <f>[13]Sheet4!E54</f>
        <v>4.8037599999999996</v>
      </c>
      <c r="H52" s="515">
        <f>[13]Sheet5!E54</f>
        <v>0.1204253</v>
      </c>
      <c r="I52" s="43">
        <f>[13]Sheet6!E54</f>
        <v>0.1092172</v>
      </c>
      <c r="J52" s="43">
        <f>[13]Sheet7!E54</f>
        <v>0.17092189999999999</v>
      </c>
      <c r="K52" s="43">
        <f>[13]Sheet8!E54</f>
        <v>0.26197759999999998</v>
      </c>
      <c r="L52" s="43">
        <f>[13]Sheet9!E54</f>
        <v>0.22359619999999999</v>
      </c>
      <c r="M52" s="43">
        <f>[13]Sheet10!E54</f>
        <v>0.2462838</v>
      </c>
      <c r="N52" s="43">
        <f>[13]Sheet11!E54</f>
        <v>5.1555700000000003E-2</v>
      </c>
      <c r="O52" s="43">
        <f>[13]Sheet12!E54</f>
        <v>0.26867439999999998</v>
      </c>
      <c r="P52" s="522">
        <f>[13]Sheet13!E54</f>
        <v>0.2720979</v>
      </c>
      <c r="Q52" s="43">
        <f>[13]Sheet14!E54</f>
        <v>7.2891899999999996E-2</v>
      </c>
    </row>
    <row r="53" spans="1:17" x14ac:dyDescent="0.25">
      <c r="A53" t="s">
        <v>437</v>
      </c>
      <c r="B53" t="str">
        <f>VLOOKUP(A53,'3.1 Metadata'!$A$4:$B$197,2,FALSE)</f>
        <v>ECU</v>
      </c>
      <c r="C53" s="22">
        <v>2012</v>
      </c>
      <c r="D53" s="43">
        <f>[13]Sheet1!E55</f>
        <v>59.481279999999998</v>
      </c>
      <c r="E53" s="43">
        <f>[13]Sheet2!E55</f>
        <v>20.672260000000001</v>
      </c>
      <c r="F53" s="43">
        <f>[13]Sheet3!E55</f>
        <v>11.815619999999999</v>
      </c>
      <c r="G53" s="43">
        <f>[13]Sheet4!E55</f>
        <v>54.982520000000001</v>
      </c>
      <c r="H53" s="515">
        <f>[13]Sheet5!E55</f>
        <v>3.9083199999999998E-2</v>
      </c>
      <c r="I53" s="43">
        <f>[13]Sheet6!E55</f>
        <v>5.7902500000000003E-2</v>
      </c>
      <c r="J53" s="43">
        <f>[13]Sheet7!E55</f>
        <v>0.16644249999999999</v>
      </c>
      <c r="K53" s="43">
        <f>[13]Sheet8!E55</f>
        <v>0.1800677</v>
      </c>
      <c r="L53" s="43">
        <f>[13]Sheet9!E55</f>
        <v>0.1943172</v>
      </c>
      <c r="M53" s="43">
        <f>[13]Sheet10!E55</f>
        <v>0.1864045</v>
      </c>
      <c r="N53" s="43">
        <f>[13]Sheet11!E55</f>
        <v>7.5812299999999999E-2</v>
      </c>
      <c r="O53" s="43">
        <f>[13]Sheet12!E55</f>
        <v>0.26312059999999998</v>
      </c>
      <c r="P53" s="522">
        <f>[13]Sheet13!E55</f>
        <v>0.26725660000000001</v>
      </c>
      <c r="Q53" s="43">
        <f>[13]Sheet14!E55</f>
        <v>8.9153300000000005E-2</v>
      </c>
    </row>
    <row r="54" spans="1:17" x14ac:dyDescent="0.25">
      <c r="A54" t="s">
        <v>438</v>
      </c>
      <c r="B54" t="str">
        <f>VLOOKUP(A54,'3.1 Metadata'!$A$4:$B$197,2,FALSE)</f>
        <v>EGY</v>
      </c>
      <c r="C54" s="22">
        <v>2012</v>
      </c>
      <c r="D54" s="43">
        <f>[13]Sheet1!E56</f>
        <v>19.14742</v>
      </c>
      <c r="E54" s="43">
        <f>[13]Sheet2!E56</f>
        <v>5.6841850000000003</v>
      </c>
      <c r="F54" s="43">
        <f>[13]Sheet3!E56</f>
        <v>3.4668839999999999</v>
      </c>
      <c r="G54" s="43">
        <f>[13]Sheet4!E56</f>
        <v>85.254249999999999</v>
      </c>
      <c r="H54" s="515">
        <f>[13]Sheet5!E56</f>
        <v>2.9411400000000001E-2</v>
      </c>
      <c r="I54" s="43">
        <f>[13]Sheet6!E56</f>
        <v>4.9688900000000001E-2</v>
      </c>
      <c r="J54" s="43">
        <f>[13]Sheet7!E56</f>
        <v>1.1324900000000001E-2</v>
      </c>
      <c r="K54" s="43">
        <f>[13]Sheet8!E56</f>
        <v>4.0151199999999998E-2</v>
      </c>
      <c r="L54" s="43">
        <f>[13]Sheet9!E56</f>
        <v>3.1930699999999999E-2</v>
      </c>
      <c r="M54" s="43">
        <f>[13]Sheet10!E56</f>
        <v>3.5791200000000002E-2</v>
      </c>
      <c r="N54" s="43">
        <f>[13]Sheet11!E56</f>
        <v>2.1108499999999999E-2</v>
      </c>
      <c r="O54" s="43">
        <f>[13]Sheet12!E56</f>
        <v>3.9183500000000003E-2</v>
      </c>
      <c r="P54" s="522">
        <f>[13]Sheet13!E56</f>
        <v>5.0328999999999999E-2</v>
      </c>
      <c r="Q54" s="43">
        <f>[13]Sheet14!E56</f>
        <v>5.4189000000000001E-2</v>
      </c>
    </row>
    <row r="55" spans="1:17" x14ac:dyDescent="0.25">
      <c r="A55" t="s">
        <v>439</v>
      </c>
      <c r="B55" t="str">
        <f>VLOOKUP(A55,'3.1 Metadata'!$A$4:$B$197,2,FALSE)</f>
        <v>SLV</v>
      </c>
      <c r="C55" s="22">
        <v>2012</v>
      </c>
      <c r="D55" s="43">
        <f>[13]Sheet1!E57</f>
        <v>15.627929999999999</v>
      </c>
      <c r="E55" s="43">
        <f>[13]Sheet2!E57</f>
        <v>2.358403</v>
      </c>
      <c r="F55" s="43">
        <f>[13]Sheet3!E57</f>
        <v>21.748339999999999</v>
      </c>
      <c r="G55" s="43">
        <f>[13]Sheet4!E57</f>
        <v>64.332920000000001</v>
      </c>
      <c r="H55" s="515">
        <f>[13]Sheet5!E57</f>
        <v>0.13835520000000001</v>
      </c>
      <c r="I55" s="43">
        <f>[13]Sheet6!E57</f>
        <v>0.1222567</v>
      </c>
      <c r="J55" s="43">
        <f>[13]Sheet7!E57</f>
        <v>0.17763039999999999</v>
      </c>
      <c r="K55" s="43">
        <f>[13]Sheet8!E57</f>
        <v>0.17004559999999999</v>
      </c>
      <c r="L55" s="43">
        <f>[13]Sheet9!E57</f>
        <v>0.18914710000000001</v>
      </c>
      <c r="M55" s="43">
        <f>[13]Sheet10!E57</f>
        <v>0.18005080000000001</v>
      </c>
      <c r="N55" s="43">
        <f>[13]Sheet11!E57</f>
        <v>8.9586899999999997E-2</v>
      </c>
      <c r="O55" s="43">
        <f>[13]Sheet12!E57</f>
        <v>0.1962275</v>
      </c>
      <c r="P55" s="522">
        <f>[13]Sheet13!E57</f>
        <v>0.20184279999999999</v>
      </c>
      <c r="Q55" s="43">
        <f>[13]Sheet14!E57</f>
        <v>0.1030881</v>
      </c>
    </row>
    <row r="56" spans="1:17" x14ac:dyDescent="0.25">
      <c r="A56" t="s">
        <v>440</v>
      </c>
      <c r="B56" t="str">
        <f>VLOOKUP(A56,'3.1 Metadata'!$A$4:$B$197,2,FALSE)</f>
        <v>GNQ</v>
      </c>
      <c r="C56" s="22">
        <v>2012</v>
      </c>
      <c r="D56" s="43">
        <f>[13]Sheet1!E58</f>
        <v>105.28870000000001</v>
      </c>
      <c r="E56" s="43">
        <f>[13]Sheet2!E58</f>
        <v>212.75280000000001</v>
      </c>
      <c r="F56" s="43">
        <f>[13]Sheet3!E58</f>
        <v>20.447040000000001</v>
      </c>
      <c r="G56" s="43">
        <f>[13]Sheet4!E58</f>
        <v>23.576440000000002</v>
      </c>
      <c r="H56" s="515">
        <f>[13]Sheet5!E58</f>
        <v>0.2311463</v>
      </c>
      <c r="I56" s="43">
        <f>[13]Sheet6!E58</f>
        <v>0.117614</v>
      </c>
      <c r="J56" s="43">
        <f>[13]Sheet7!E58</f>
        <v>0.39392870000000002</v>
      </c>
      <c r="K56" s="43">
        <f>[13]Sheet8!E58</f>
        <v>0.48452440000000002</v>
      </c>
      <c r="L56" s="43">
        <f>[13]Sheet9!E58</f>
        <v>0.48462529999999998</v>
      </c>
      <c r="M56" s="43">
        <f>[13]Sheet10!E58</f>
        <v>0.4804524</v>
      </c>
      <c r="N56" s="43">
        <f>[13]Sheet11!E58</f>
        <v>0.20540639999999999</v>
      </c>
      <c r="O56" s="43">
        <f>[13]Sheet12!E58</f>
        <v>0.34574329999999998</v>
      </c>
      <c r="P56" s="522">
        <f>[13]Sheet13!E58</f>
        <v>0.34632230000000003</v>
      </c>
      <c r="Q56" s="43">
        <f>[13]Sheet14!E58</f>
        <v>0.11989180000000001</v>
      </c>
    </row>
    <row r="57" spans="1:17" x14ac:dyDescent="0.25">
      <c r="A57" t="s">
        <v>441</v>
      </c>
      <c r="B57" t="str">
        <f>VLOOKUP(A57,'3.1 Metadata'!$A$4:$B$197,2,FALSE)</f>
        <v>ERI</v>
      </c>
      <c r="C57" s="22">
        <v>2012</v>
      </c>
      <c r="D57" s="43">
        <f>[13]Sheet1!E59</f>
        <v>222.5718</v>
      </c>
      <c r="E57" s="43">
        <f>[13]Sheet2!E59</f>
        <v>1194.6959999999999</v>
      </c>
      <c r="F57" s="43">
        <f>[13]Sheet3!E59</f>
        <v>1.107944</v>
      </c>
      <c r="G57" s="43">
        <f>[13]Sheet4!E59</f>
        <v>52.818869999999997</v>
      </c>
      <c r="H57" s="515">
        <f>[13]Sheet5!E59</f>
        <v>5.06939E-2</v>
      </c>
      <c r="I57" s="43">
        <f>[13]Sheet6!E59</f>
        <v>7.5570100000000001E-2</v>
      </c>
      <c r="J57" s="43">
        <f>[13]Sheet7!E59</f>
        <v>5.1922000000000003E-2</v>
      </c>
      <c r="K57" s="43">
        <f>[13]Sheet8!E59</f>
        <v>0.1128194</v>
      </c>
      <c r="L57" s="43">
        <f>[13]Sheet9!E59</f>
        <v>0.13902410000000001</v>
      </c>
      <c r="M57" s="43">
        <f>[13]Sheet10!E59</f>
        <v>0.11670270000000001</v>
      </c>
      <c r="N57" s="43">
        <f>[13]Sheet11!E59</f>
        <v>6.1858799999999999E-2</v>
      </c>
      <c r="O57" s="43">
        <f>[13]Sheet12!E59</f>
        <v>0.1148026</v>
      </c>
      <c r="P57" s="522">
        <f>[13]Sheet13!E59</f>
        <v>0.1185978</v>
      </c>
      <c r="Q57" s="43">
        <f>[13]Sheet14!E59</f>
        <v>7.0990499999999998E-2</v>
      </c>
    </row>
    <row r="58" spans="1:17" x14ac:dyDescent="0.25">
      <c r="A58" t="s">
        <v>442</v>
      </c>
      <c r="B58" t="str">
        <f>VLOOKUP(A58,'3.1 Metadata'!$A$4:$B$197,2,FALSE)</f>
        <v>EST</v>
      </c>
      <c r="C58" s="22">
        <v>2012</v>
      </c>
      <c r="D58" s="43">
        <f>[13]Sheet1!E60</f>
        <v>18.54992</v>
      </c>
      <c r="E58" s="43">
        <f>[13]Sheet2!E60</f>
        <v>19.219539999999999</v>
      </c>
      <c r="F58" s="43">
        <f>[13]Sheet3!E60</f>
        <v>16.00995</v>
      </c>
      <c r="G58" s="43">
        <f>[13]Sheet4!E60</f>
        <v>101.0664</v>
      </c>
      <c r="H58" s="515">
        <f>[13]Sheet5!E60</f>
        <v>0.1346328</v>
      </c>
      <c r="I58" s="43">
        <f>[13]Sheet6!E60</f>
        <v>0.12021179999999999</v>
      </c>
      <c r="J58" s="43">
        <f>[13]Sheet7!E60</f>
        <v>0.26012999999999997</v>
      </c>
      <c r="K58" s="43">
        <f>[13]Sheet8!E60</f>
        <v>0.13874010000000001</v>
      </c>
      <c r="L58" s="43">
        <f>[13]Sheet9!E60</f>
        <v>0.26585140000000002</v>
      </c>
      <c r="M58" s="43">
        <f>[13]Sheet10!E60</f>
        <v>0.1676243</v>
      </c>
      <c r="N58" s="43">
        <f>[13]Sheet11!E60</f>
        <v>0.124902</v>
      </c>
      <c r="O58" s="43">
        <f>[13]Sheet12!E60</f>
        <v>0.16216369999999999</v>
      </c>
      <c r="P58" s="522">
        <f>[13]Sheet13!E60</f>
        <v>0.15619250000000001</v>
      </c>
      <c r="Q58" s="43">
        <f>[13]Sheet14!E60</f>
        <v>0.1296795</v>
      </c>
    </row>
    <row r="59" spans="1:17" x14ac:dyDescent="0.25">
      <c r="A59" t="s">
        <v>443</v>
      </c>
      <c r="B59" t="str">
        <f>VLOOKUP(A59,'3.1 Metadata'!$A$4:$B$197,2,FALSE)</f>
        <v>ETH</v>
      </c>
      <c r="C59" s="22">
        <v>2012</v>
      </c>
      <c r="D59" s="43">
        <f>[13]Sheet1!E61</f>
        <v>88.162090000000006</v>
      </c>
      <c r="E59" s="43">
        <f>[13]Sheet2!E61</f>
        <v>25.479109999999999</v>
      </c>
      <c r="F59" s="43">
        <f>[13]Sheet3!E61</f>
        <v>9.0511599999999994</v>
      </c>
      <c r="G59" s="43">
        <f>[13]Sheet4!E61</f>
        <v>23.135079999999999</v>
      </c>
      <c r="H59" s="515">
        <f>[13]Sheet5!E61</f>
        <v>1.9989099999999999E-2</v>
      </c>
      <c r="I59" s="43">
        <f>[13]Sheet6!E61</f>
        <v>5.3875100000000002E-2</v>
      </c>
      <c r="J59" s="43">
        <f>[13]Sheet7!E61</f>
        <v>-2.3136400000000001E-2</v>
      </c>
      <c r="K59" s="43">
        <f>[13]Sheet8!E61</f>
        <v>1.2642499999999999E-2</v>
      </c>
      <c r="L59" s="43">
        <f>[13]Sheet9!E61</f>
        <v>5.1360099999999999E-2</v>
      </c>
      <c r="M59" s="43">
        <f>[13]Sheet10!E61</f>
        <v>2.66517E-2</v>
      </c>
      <c r="N59" s="43">
        <f>[13]Sheet11!E61</f>
        <v>3.9348999999999999E-3</v>
      </c>
      <c r="O59" s="43">
        <f>[13]Sheet12!E61</f>
        <v>3.79875E-2</v>
      </c>
      <c r="P59" s="522">
        <f>[13]Sheet13!E61</f>
        <v>4.4415499999999997E-2</v>
      </c>
      <c r="Q59" s="43">
        <f>[13]Sheet14!E61</f>
        <v>2.4874199999999999E-2</v>
      </c>
    </row>
    <row r="60" spans="1:17" x14ac:dyDescent="0.25">
      <c r="A60" t="s">
        <v>444</v>
      </c>
      <c r="B60" t="str">
        <f>VLOOKUP(A60,'3.1 Metadata'!$A$4:$B$197,2,FALSE)</f>
        <v>FJI</v>
      </c>
      <c r="C60" s="22">
        <v>2012</v>
      </c>
      <c r="D60" s="43">
        <f>[13]Sheet1!E62</f>
        <v>66.335080000000005</v>
      </c>
      <c r="E60" s="43">
        <f>[13]Sheet2!E62</f>
        <v>18.410219999999999</v>
      </c>
      <c r="F60" s="43">
        <f>[13]Sheet3!E62</f>
        <v>19.832239999999999</v>
      </c>
      <c r="G60" s="43">
        <f>[13]Sheet4!E62</f>
        <v>94.430210000000002</v>
      </c>
      <c r="H60" s="515">
        <f>[13]Sheet5!E62</f>
        <v>0.1390653</v>
      </c>
      <c r="I60" s="43">
        <f>[13]Sheet6!E62</f>
        <v>0.123061</v>
      </c>
      <c r="J60" s="43">
        <f>[13]Sheet7!E62</f>
        <v>0.2257026</v>
      </c>
      <c r="K60" s="43">
        <f>[13]Sheet8!E62</f>
        <v>0.1554412</v>
      </c>
      <c r="L60" s="43">
        <f>[13]Sheet9!E62</f>
        <v>0.25931110000000002</v>
      </c>
      <c r="M60" s="43">
        <f>[13]Sheet10!E62</f>
        <v>0.18452850000000001</v>
      </c>
      <c r="N60" s="43">
        <f>[13]Sheet11!E62</f>
        <v>0.1040078</v>
      </c>
      <c r="O60" s="43">
        <f>[13]Sheet12!E62</f>
        <v>0.24941050000000001</v>
      </c>
      <c r="P60" s="522">
        <f>[13]Sheet13!E62</f>
        <v>0.25181559999999997</v>
      </c>
      <c r="Q60" s="43">
        <f>[13]Sheet14!E62</f>
        <v>0.123159</v>
      </c>
    </row>
    <row r="61" spans="1:17" x14ac:dyDescent="0.25">
      <c r="A61" t="s">
        <v>445</v>
      </c>
      <c r="B61" t="str">
        <f>VLOOKUP(A61,'3.1 Metadata'!$A$4:$B$197,2,FALSE)</f>
        <v>FIN</v>
      </c>
      <c r="C61" s="22">
        <v>2012</v>
      </c>
      <c r="D61" s="43">
        <f>[13]Sheet1!E63</f>
        <v>106.5513</v>
      </c>
      <c r="E61" s="43">
        <f>[13]Sheet2!E63</f>
        <v>41.687460000000002</v>
      </c>
      <c r="F61" s="43">
        <f>[13]Sheet3!E63</f>
        <v>1.4204400000000001E-2</v>
      </c>
      <c r="G61" s="43">
        <f>[13]Sheet4!E63</f>
        <v>139.57839999999999</v>
      </c>
      <c r="H61" s="515">
        <f>[13]Sheet5!E63</f>
        <v>0.38181340000000002</v>
      </c>
      <c r="I61" s="43">
        <f>[13]Sheet6!E63</f>
        <v>0.28936820000000002</v>
      </c>
      <c r="J61" s="43">
        <f>[13]Sheet7!E63</f>
        <v>0.1054503</v>
      </c>
      <c r="K61" s="43">
        <f>[13]Sheet8!E63</f>
        <v>0.1070038</v>
      </c>
      <c r="L61" s="43">
        <f>[13]Sheet9!E63</f>
        <v>0.1002967</v>
      </c>
      <c r="M61" s="43">
        <f>[13]Sheet10!E63</f>
        <v>9.9769700000000003E-2</v>
      </c>
      <c r="N61" s="43">
        <f>[13]Sheet11!E63</f>
        <v>6.2156000000000003E-2</v>
      </c>
      <c r="O61" s="43">
        <f>[13]Sheet12!E63</f>
        <v>9.8148700000000005E-2</v>
      </c>
      <c r="P61" s="522">
        <f>[13]Sheet13!E63</f>
        <v>0.1078042</v>
      </c>
      <c r="Q61" s="43">
        <f>[13]Sheet14!E63</f>
        <v>8.91565E-2</v>
      </c>
    </row>
    <row r="62" spans="1:17" x14ac:dyDescent="0.25">
      <c r="A62" t="s">
        <v>446</v>
      </c>
      <c r="B62" t="str">
        <f>VLOOKUP(A62,'3.1 Metadata'!$A$4:$B$197,2,FALSE)</f>
        <v>FRA</v>
      </c>
      <c r="C62" s="22">
        <v>2012</v>
      </c>
      <c r="D62" s="43">
        <f>[13]Sheet1!E64</f>
        <v>1.5623560000000001</v>
      </c>
      <c r="E62" s="43">
        <f>[13]Sheet2!E64</f>
        <v>24.408619999999999</v>
      </c>
      <c r="F62" s="43">
        <f>[13]Sheet3!E64</f>
        <v>6.4074470000000003</v>
      </c>
      <c r="G62" s="43">
        <f>[13]Sheet4!E64</f>
        <v>141.76499999999999</v>
      </c>
      <c r="H62" s="515">
        <f>[13]Sheet5!E64</f>
        <v>0.18955469999999999</v>
      </c>
      <c r="I62" s="43">
        <f>[13]Sheet6!E64</f>
        <v>0.149615</v>
      </c>
      <c r="J62" s="43">
        <f>[13]Sheet7!E64</f>
        <v>0.51665709999999998</v>
      </c>
      <c r="K62" s="43">
        <f>[13]Sheet8!E64</f>
        <v>0.4716496</v>
      </c>
      <c r="L62" s="43">
        <f>[13]Sheet9!E64</f>
        <v>0.54529300000000003</v>
      </c>
      <c r="M62" s="43">
        <f>[13]Sheet10!E64</f>
        <v>0.52163099999999996</v>
      </c>
      <c r="N62" s="43">
        <f>[13]Sheet11!E64</f>
        <v>0.1163276</v>
      </c>
      <c r="O62" s="43">
        <f>[13]Sheet12!E64</f>
        <v>0.4995541</v>
      </c>
      <c r="P62" s="522">
        <f>[13]Sheet13!E64</f>
        <v>0.49656070000000002</v>
      </c>
      <c r="Q62" s="43">
        <f>[13]Sheet14!E64</f>
        <v>4.3427300000000002E-2</v>
      </c>
    </row>
    <row r="63" spans="1:17" x14ac:dyDescent="0.25">
      <c r="A63" t="s">
        <v>447</v>
      </c>
      <c r="B63" t="str">
        <f>VLOOKUP(A63,'3.1 Metadata'!$A$4:$B$197,2,FALSE)</f>
        <v>GAB</v>
      </c>
      <c r="C63" s="22">
        <v>2012</v>
      </c>
      <c r="D63" s="43">
        <f>[13]Sheet1!E65</f>
        <v>111.3108</v>
      </c>
      <c r="E63" s="43">
        <f>[13]Sheet2!E65</f>
        <v>34.609169999999999</v>
      </c>
      <c r="F63" s="43">
        <f>[13]Sheet3!E65</f>
        <v>33.00779</v>
      </c>
      <c r="G63" s="43">
        <f>[13]Sheet4!E65</f>
        <v>71.584689999999995</v>
      </c>
      <c r="H63" s="515">
        <f>[13]Sheet5!E65</f>
        <v>0.46931929999999999</v>
      </c>
      <c r="I63" s="43">
        <f>[13]Sheet6!E65</f>
        <v>0.20591229999999999</v>
      </c>
      <c r="J63" s="43">
        <f>[13]Sheet7!E65</f>
        <v>0.23104079999999999</v>
      </c>
      <c r="K63" s="43">
        <f>[13]Sheet8!E65</f>
        <v>0.39242969999999999</v>
      </c>
      <c r="L63" s="43">
        <f>[13]Sheet9!E65</f>
        <v>0.27071729999999999</v>
      </c>
      <c r="M63" s="43">
        <f>[13]Sheet10!E65</f>
        <v>0.34423599999999999</v>
      </c>
      <c r="N63" s="43">
        <f>[13]Sheet11!E65</f>
        <v>6.4153699999999994E-2</v>
      </c>
      <c r="O63" s="43">
        <f>[13]Sheet12!E65</f>
        <v>0.39344820000000003</v>
      </c>
      <c r="P63" s="522">
        <f>[13]Sheet13!E65</f>
        <v>0.3896116</v>
      </c>
      <c r="Q63" s="43">
        <f>[13]Sheet14!E65</f>
        <v>0.102853</v>
      </c>
    </row>
    <row r="64" spans="1:17" x14ac:dyDescent="0.25">
      <c r="A64" t="s">
        <v>448</v>
      </c>
      <c r="B64" t="str">
        <f>VLOOKUP(A64,'3.1 Metadata'!$A$4:$B$197,2,FALSE)</f>
        <v>GMB</v>
      </c>
      <c r="C64" s="22">
        <v>2012</v>
      </c>
      <c r="D64" s="43">
        <f>[13]Sheet1!E66</f>
        <v>39.294420000000002</v>
      </c>
      <c r="E64" s="43">
        <f>[13]Sheet2!E66</f>
        <v>21.552299999999999</v>
      </c>
      <c r="F64" s="43">
        <f>[13]Sheet3!E66</f>
        <v>7.1329929999999999</v>
      </c>
      <c r="G64" s="43">
        <f>[13]Sheet4!E66</f>
        <v>18.633150000000001</v>
      </c>
      <c r="H64" s="515">
        <f>[13]Sheet5!E66</f>
        <v>0.13153300000000001</v>
      </c>
      <c r="I64" s="43">
        <f>[13]Sheet6!E66</f>
        <v>8.0397800000000005E-2</v>
      </c>
      <c r="J64" s="43">
        <f>[13]Sheet7!E66</f>
        <v>0.20714650000000001</v>
      </c>
      <c r="K64" s="43">
        <f>[13]Sheet8!E66</f>
        <v>0.24451229999999999</v>
      </c>
      <c r="L64" s="43">
        <f>[13]Sheet9!E66</f>
        <v>0.24554000000000001</v>
      </c>
      <c r="M64" s="43">
        <f>[13]Sheet10!E66</f>
        <v>0.2382088</v>
      </c>
      <c r="N64" s="43">
        <f>[13]Sheet11!E66</f>
        <v>0.15012729999999999</v>
      </c>
      <c r="O64" s="43">
        <f>[13]Sheet12!E66</f>
        <v>6.3231899999999994E-2</v>
      </c>
      <c r="P64" s="522">
        <f>[13]Sheet13!E66</f>
        <v>6.7835199999999998E-2</v>
      </c>
      <c r="Q64" s="43">
        <f>[13]Sheet14!E66</f>
        <v>3.2622499999999999E-2</v>
      </c>
    </row>
    <row r="65" spans="1:17" x14ac:dyDescent="0.25">
      <c r="A65" t="s">
        <v>449</v>
      </c>
      <c r="B65" t="str">
        <f>VLOOKUP(A65,'3.1 Metadata'!$A$4:$B$197,2,FALSE)</f>
        <v>GEO</v>
      </c>
      <c r="C65" s="22">
        <v>2012</v>
      </c>
      <c r="D65" s="43">
        <f>[13]Sheet1!E67</f>
        <v>17.04402</v>
      </c>
      <c r="E65" s="43">
        <f>[13]Sheet2!E67</f>
        <v>7.7575010000000004</v>
      </c>
      <c r="F65" s="43">
        <f>[13]Sheet3!E67</f>
        <v>35.098930000000003</v>
      </c>
      <c r="G65" s="43">
        <f>[13]Sheet4!E67</f>
        <v>90.470119999999994</v>
      </c>
      <c r="H65" s="515">
        <f>[13]Sheet5!E67</f>
        <v>0.1706532</v>
      </c>
      <c r="I65" s="43">
        <f>[13]Sheet6!E67</f>
        <v>8.7097499999999994E-2</v>
      </c>
      <c r="J65" s="43">
        <f>[13]Sheet7!E67</f>
        <v>-5.5179000000000001E-3</v>
      </c>
      <c r="K65" s="43">
        <f>[13]Sheet8!E67</f>
        <v>6.3998200000000005E-2</v>
      </c>
      <c r="L65" s="43">
        <f>[13]Sheet9!E67</f>
        <v>2.1310099999999998E-2</v>
      </c>
      <c r="M65" s="43">
        <f>[13]Sheet10!E67</f>
        <v>2.6746200000000001E-2</v>
      </c>
      <c r="N65" s="43">
        <f>[13]Sheet11!E67</f>
        <v>4.87999E-2</v>
      </c>
      <c r="O65" s="43">
        <f>[13]Sheet12!E67</f>
        <v>8.6661500000000002E-2</v>
      </c>
      <c r="P65" s="522">
        <f>[13]Sheet13!E67</f>
        <v>9.2975299999999997E-2</v>
      </c>
      <c r="Q65" s="43">
        <f>[13]Sheet14!E67</f>
        <v>2.76513E-2</v>
      </c>
    </row>
    <row r="66" spans="1:17" x14ac:dyDescent="0.25">
      <c r="A66" t="s">
        <v>450</v>
      </c>
      <c r="B66" t="str">
        <f>VLOOKUP(A66,'3.1 Metadata'!$A$4:$B$197,2,FALSE)</f>
        <v>DEU</v>
      </c>
      <c r="C66" s="22">
        <v>2012</v>
      </c>
      <c r="D66" s="43">
        <f>[13]Sheet1!E68</f>
        <v>144.19367</v>
      </c>
      <c r="E66" s="43">
        <f>[13]Sheet2!E68</f>
        <v>35.816510000000001</v>
      </c>
      <c r="F66" s="43">
        <f>[13]Sheet3!E68</f>
        <v>2.5862400000000001</v>
      </c>
      <c r="G66" s="43">
        <f>[13]Sheet4!E68</f>
        <v>107.3571</v>
      </c>
      <c r="H66" s="515">
        <f>[13]Sheet5!E68</f>
        <v>0.1275917</v>
      </c>
      <c r="I66" s="43">
        <f>[13]Sheet6!E68</f>
        <v>0.11989610000000001</v>
      </c>
      <c r="J66" s="43">
        <f>[13]Sheet7!E68</f>
        <v>9.7302100000000002E-2</v>
      </c>
      <c r="K66" s="43">
        <f>[13]Sheet8!E68</f>
        <v>0.163522</v>
      </c>
      <c r="L66" s="43">
        <f>[13]Sheet9!E68</f>
        <v>0.15811130000000001</v>
      </c>
      <c r="M66" s="43">
        <f>[13]Sheet10!E68</f>
        <v>0.22879260000000001</v>
      </c>
      <c r="N66" s="43">
        <f>[13]Sheet11!E68</f>
        <v>0.22258149999999999</v>
      </c>
      <c r="O66" s="43">
        <f>[13]Sheet12!E68</f>
        <v>0.1150172</v>
      </c>
      <c r="P66" s="522">
        <f>[13]Sheet13!E68</f>
        <v>0.1244763</v>
      </c>
      <c r="Q66" s="43">
        <f>[13]Sheet14!E68</f>
        <v>0.16948150000000001</v>
      </c>
    </row>
    <row r="67" spans="1:17" x14ac:dyDescent="0.25">
      <c r="A67" t="s">
        <v>451</v>
      </c>
      <c r="B67" t="str">
        <f>VLOOKUP(A67,'3.1 Metadata'!$A$4:$B$197,2,FALSE)</f>
        <v>GHA</v>
      </c>
      <c r="C67" s="22">
        <v>2012</v>
      </c>
      <c r="D67" s="43">
        <f>[13]Sheet1!E69</f>
        <v>44.267749999999999</v>
      </c>
      <c r="E67" s="43">
        <f>[13]Sheet2!E69</f>
        <v>22.583379999999998</v>
      </c>
      <c r="F67" s="43">
        <f>[13]Sheet3!E69</f>
        <v>8.6818419999999996</v>
      </c>
      <c r="G67" s="43">
        <f>[13]Sheet4!E69</f>
        <v>32.269199999999998</v>
      </c>
      <c r="H67" s="515">
        <f>[13]Sheet5!E69</f>
        <v>0.1041287</v>
      </c>
      <c r="I67" s="43">
        <f>[13]Sheet6!E69</f>
        <v>0.11182880000000001</v>
      </c>
      <c r="J67" s="43">
        <f>[13]Sheet7!E69</f>
        <v>2.7725E-2</v>
      </c>
      <c r="K67" s="43">
        <f>[13]Sheet8!E69</f>
        <v>9.3514799999999995E-2</v>
      </c>
      <c r="L67" s="43">
        <f>[13]Sheet9!E69</f>
        <v>6.3118599999999997E-2</v>
      </c>
      <c r="M67" s="43">
        <f>[13]Sheet10!E69</f>
        <v>8.3131499999999997E-2</v>
      </c>
      <c r="N67" s="43">
        <f>[13]Sheet11!E69</f>
        <v>7.4859999999999996E-3</v>
      </c>
      <c r="O67" s="43">
        <f>[13]Sheet12!E69</f>
        <v>9.4746200000000003E-2</v>
      </c>
      <c r="P67" s="522">
        <f>[13]Sheet13!E69</f>
        <v>0.1028116</v>
      </c>
      <c r="Q67" s="43">
        <f>[13]Sheet14!E69</f>
        <v>3.0159499999999999E-2</v>
      </c>
    </row>
    <row r="68" spans="1:17" x14ac:dyDescent="0.25">
      <c r="A68" t="s">
        <v>452</v>
      </c>
      <c r="B68" t="str">
        <f>VLOOKUP(A68,'3.1 Metadata'!$A$4:$B$197,2,FALSE)</f>
        <v>GRC</v>
      </c>
      <c r="C68" s="22">
        <v>2012</v>
      </c>
      <c r="D68" s="43">
        <f>[13]Sheet1!E70</f>
        <v>63.123579999999997</v>
      </c>
      <c r="E68" s="43">
        <f>[13]Sheet2!E70</f>
        <v>21.365310000000001</v>
      </c>
      <c r="F68" s="43">
        <f>[13]Sheet3!E70</f>
        <v>29.893460000000001</v>
      </c>
      <c r="G68" s="43">
        <f>[13]Sheet4!E70</f>
        <v>92.391069999999999</v>
      </c>
      <c r="H68" s="515">
        <f>[13]Sheet5!E70</f>
        <v>0.16401660000000001</v>
      </c>
      <c r="I68" s="43">
        <f>[13]Sheet6!E70</f>
        <v>0.1137584</v>
      </c>
      <c r="J68" s="43">
        <f>[13]Sheet7!E70</f>
        <v>0.5417168</v>
      </c>
      <c r="K68" s="43">
        <f>[13]Sheet8!E70</f>
        <v>0.50835889999999995</v>
      </c>
      <c r="L68" s="43">
        <f>[13]Sheet9!E70</f>
        <v>0.55592439999999999</v>
      </c>
      <c r="M68" s="43">
        <f>[13]Sheet10!E70</f>
        <v>0.53388670000000005</v>
      </c>
      <c r="N68" s="43">
        <f>[13]Sheet11!E70</f>
        <v>0.19028400000000001</v>
      </c>
      <c r="O68" s="43">
        <f>[13]Sheet12!E70</f>
        <v>0.53025</v>
      </c>
      <c r="P68" s="522">
        <f>[13]Sheet13!E70</f>
        <v>0.5271209</v>
      </c>
      <c r="Q68" s="43">
        <f>[13]Sheet14!E70</f>
        <v>0.13808960000000001</v>
      </c>
    </row>
    <row r="69" spans="1:17" x14ac:dyDescent="0.25">
      <c r="A69" t="s">
        <v>453</v>
      </c>
      <c r="B69" t="str">
        <f>VLOOKUP(A69,'3.1 Metadata'!$A$4:$B$197,2,FALSE)</f>
        <v>GRD</v>
      </c>
      <c r="C69" s="22">
        <v>2012</v>
      </c>
      <c r="D69" s="43">
        <f>[13]Sheet1!E71</f>
        <v>29.112439999999999</v>
      </c>
      <c r="E69" s="43">
        <f>[13]Sheet2!E71</f>
        <v>24.893910000000002</v>
      </c>
      <c r="F69" s="43">
        <f>[13]Sheet3!E71</f>
        <v>28.75487</v>
      </c>
      <c r="G69" s="43">
        <f>[13]Sheet4!E71</f>
        <v>53.996810000000004</v>
      </c>
      <c r="H69" s="515">
        <f>[13]Sheet5!E71</f>
        <v>9.6441899999999997E-2</v>
      </c>
      <c r="I69" s="43">
        <f>[13]Sheet6!E71</f>
        <v>7.0875499999999994E-2</v>
      </c>
      <c r="J69" s="43">
        <f>[13]Sheet7!E71</f>
        <v>0.16973859999999999</v>
      </c>
      <c r="K69" s="43">
        <f>[13]Sheet8!E71</f>
        <v>0.15466959999999999</v>
      </c>
      <c r="L69" s="43">
        <f>[13]Sheet9!E71</f>
        <v>0.20132929999999999</v>
      </c>
      <c r="M69" s="43">
        <f>[13]Sheet10!E71</f>
        <v>0.14988170000000001</v>
      </c>
      <c r="N69" s="43">
        <f>[13]Sheet11!E71</f>
        <v>5.81862E-2</v>
      </c>
      <c r="O69" s="43">
        <f>[13]Sheet12!E71</f>
        <v>0.38220229999999999</v>
      </c>
      <c r="P69" s="522">
        <f>[13]Sheet13!E71</f>
        <v>0.37982310000000002</v>
      </c>
      <c r="Q69" s="43">
        <f>[13]Sheet14!E71</f>
        <v>0.109144</v>
      </c>
    </row>
    <row r="70" spans="1:17" x14ac:dyDescent="0.25">
      <c r="A70" t="s">
        <v>424</v>
      </c>
      <c r="B70" t="str">
        <f>VLOOKUP(A70,'3.1 Metadata'!$A$4:$B$197,2,FALSE)</f>
        <v>COK</v>
      </c>
      <c r="C70" s="22">
        <v>2012</v>
      </c>
      <c r="D70" s="43">
        <f>[13]Sheet1!E72</f>
        <v>10.7821</v>
      </c>
      <c r="E70" s="43">
        <f>[13]Sheet2!E72</f>
        <v>11.92961</v>
      </c>
      <c r="F70" s="43">
        <f>[13]Sheet3!E72</f>
        <v>37.33558</v>
      </c>
      <c r="G70" s="43">
        <f>[13]Sheet4!E72</f>
        <v>42.045259999999999</v>
      </c>
      <c r="H70" s="515">
        <f>[13]Sheet5!E72</f>
        <v>3.4970300000000003E-2</v>
      </c>
      <c r="I70" s="43">
        <f>[13]Sheet6!E72</f>
        <v>6.5824099999999997E-2</v>
      </c>
      <c r="J70" s="43">
        <f>[13]Sheet7!E72</f>
        <v>0.22887569999999999</v>
      </c>
      <c r="K70" s="43">
        <f>[13]Sheet8!E72</f>
        <v>0.10144</v>
      </c>
      <c r="L70" s="43">
        <f>[13]Sheet9!E72</f>
        <v>0.2284339</v>
      </c>
      <c r="M70" s="43">
        <f>[13]Sheet10!E72</f>
        <v>0.1298578</v>
      </c>
      <c r="N70" s="43">
        <f>[13]Sheet11!E72</f>
        <v>4.0749500000000001E-2</v>
      </c>
      <c r="O70" s="43">
        <f>[13]Sheet12!E72</f>
        <v>0.1921996</v>
      </c>
      <c r="P70" s="522">
        <f>[13]Sheet13!E72</f>
        <v>0.19476940000000001</v>
      </c>
      <c r="Q70" s="43">
        <f>[13]Sheet14!E72</f>
        <v>1.02548E-2</v>
      </c>
    </row>
    <row r="71" spans="1:17" x14ac:dyDescent="0.25">
      <c r="A71" t="s">
        <v>454</v>
      </c>
      <c r="B71" t="str">
        <f>VLOOKUP(A71,'3.1 Metadata'!$A$4:$B$197,2,FALSE)</f>
        <v>GTM</v>
      </c>
      <c r="C71" s="22">
        <v>2012</v>
      </c>
      <c r="D71" s="43">
        <f>[13]Sheet1!E73</f>
        <v>16.339729999999999</v>
      </c>
      <c r="E71" s="43">
        <f>[13]Sheet2!E73</f>
        <v>22.125640000000001</v>
      </c>
      <c r="F71" s="43">
        <f>[13]Sheet3!E73</f>
        <v>38.880000000000003</v>
      </c>
      <c r="G71" s="43">
        <f>[13]Sheet4!E73</f>
        <v>51.19426</v>
      </c>
      <c r="H71" s="515">
        <f>[13]Sheet5!E73</f>
        <v>9.6514900000000001E-2</v>
      </c>
      <c r="I71" s="43">
        <f>[13]Sheet6!E73</f>
        <v>9.6461000000000005E-2</v>
      </c>
      <c r="J71" s="43">
        <f>[13]Sheet7!E73</f>
        <v>0.27487129999999999</v>
      </c>
      <c r="K71" s="43">
        <f>[13]Sheet8!E73</f>
        <v>0.2821651</v>
      </c>
      <c r="L71" s="43">
        <f>[13]Sheet9!E73</f>
        <v>0.28734920000000003</v>
      </c>
      <c r="M71" s="43">
        <f>[13]Sheet10!E73</f>
        <v>0.2680805</v>
      </c>
      <c r="N71" s="43">
        <f>[13]Sheet11!E73</f>
        <v>0.18112159999999999</v>
      </c>
      <c r="O71" s="43">
        <f>[13]Sheet12!E73</f>
        <v>0.29147400000000001</v>
      </c>
      <c r="P71" s="522">
        <f>[13]Sheet13!E73</f>
        <v>0.29741440000000002</v>
      </c>
      <c r="Q71" s="43">
        <f>[13]Sheet14!E73</f>
        <v>0.20241809999999999</v>
      </c>
    </row>
    <row r="72" spans="1:17" x14ac:dyDescent="0.25">
      <c r="A72" t="s">
        <v>455</v>
      </c>
      <c r="B72" t="str">
        <f>VLOOKUP(A72,'3.1 Metadata'!$A$4:$B$197,2,FALSE)</f>
        <v>GIN</v>
      </c>
      <c r="C72" s="22">
        <v>2012</v>
      </c>
      <c r="D72" s="43">
        <f>[13]Sheet1!E74</f>
        <v>841.71550000000002</v>
      </c>
      <c r="E72" s="43">
        <f>[13]Sheet2!E74</f>
        <v>384.12329999999997</v>
      </c>
      <c r="F72" s="43">
        <f>[13]Sheet3!E74</f>
        <v>40.02111</v>
      </c>
      <c r="G72" s="43">
        <f>[13]Sheet4!E74</f>
        <v>33.075040000000001</v>
      </c>
      <c r="H72" s="515">
        <f>[13]Sheet5!E74</f>
        <v>8.2360600000000006E-2</v>
      </c>
      <c r="I72" s="43">
        <f>[13]Sheet6!E74</f>
        <v>6.5657999999999994E-2</v>
      </c>
      <c r="J72" s="43">
        <f>[13]Sheet7!E74</f>
        <v>5.65815E-2</v>
      </c>
      <c r="K72" s="43">
        <f>[13]Sheet8!E74</f>
        <v>0.1144423</v>
      </c>
      <c r="L72" s="43">
        <f>[13]Sheet9!E74</f>
        <v>0.1152092</v>
      </c>
      <c r="M72" s="43">
        <f>[13]Sheet10!E74</f>
        <v>8.7241399999999997E-2</v>
      </c>
      <c r="N72" s="43">
        <f>[13]Sheet11!E74</f>
        <v>5.5603E-2</v>
      </c>
      <c r="O72" s="43">
        <f>[13]Sheet12!E74</f>
        <v>0.68672069999999996</v>
      </c>
      <c r="P72" s="522">
        <f>[13]Sheet13!E74</f>
        <v>0.69431569999999998</v>
      </c>
      <c r="Q72" s="43">
        <f>[13]Sheet14!E74</f>
        <v>0.60619040000000002</v>
      </c>
    </row>
    <row r="73" spans="1:17" x14ac:dyDescent="0.25">
      <c r="A73" t="s">
        <v>456</v>
      </c>
      <c r="B73" t="str">
        <f>VLOOKUP(A73,'3.1 Metadata'!$A$4:$B$197,2,FALSE)</f>
        <v>GNB</v>
      </c>
      <c r="C73" s="22">
        <v>2012</v>
      </c>
      <c r="D73" s="43">
        <f>[13]Sheet1!E75</f>
        <v>31.614529999999998</v>
      </c>
      <c r="E73" s="43">
        <f>[13]Sheet2!E75</f>
        <v>38.452240000000003</v>
      </c>
      <c r="F73" s="43">
        <f>[13]Sheet3!E75</f>
        <v>15.828580000000001</v>
      </c>
      <c r="G73" s="43">
        <f>[13]Sheet4!E75</f>
        <v>40.75967</v>
      </c>
      <c r="H73" s="515">
        <f>[13]Sheet5!E75</f>
        <v>7.7162400000000006E-2</v>
      </c>
      <c r="I73" s="43">
        <f>[13]Sheet6!E75</f>
        <v>0.1092911</v>
      </c>
      <c r="J73" s="43">
        <f>[13]Sheet7!E75</f>
        <v>0.25393209999999999</v>
      </c>
      <c r="K73" s="43">
        <f>[13]Sheet8!E75</f>
        <v>0.35812280000000002</v>
      </c>
      <c r="L73" s="43">
        <f>[13]Sheet9!E75</f>
        <v>0.33615539999999999</v>
      </c>
      <c r="M73" s="43">
        <f>[13]Sheet10!E75</f>
        <v>0.28154509999999999</v>
      </c>
      <c r="N73" s="43">
        <f>[13]Sheet11!E75</f>
        <v>0.21820120000000001</v>
      </c>
      <c r="O73" s="43">
        <f>[13]Sheet12!E75</f>
        <v>7.1724999999999997E-2</v>
      </c>
      <c r="P73" s="522">
        <f>[13]Sheet13!E75</f>
        <v>7.4009000000000005E-2</v>
      </c>
      <c r="Q73" s="43">
        <f>[13]Sheet14!E75</f>
        <v>0.12399300000000001</v>
      </c>
    </row>
    <row r="74" spans="1:17" x14ac:dyDescent="0.25">
      <c r="A74" t="s">
        <v>457</v>
      </c>
      <c r="B74" t="str">
        <f>VLOOKUP(A74,'3.1 Metadata'!$A$4:$B$197,2,FALSE)</f>
        <v>GUY</v>
      </c>
      <c r="C74" s="22">
        <v>2012</v>
      </c>
      <c r="D74" s="43">
        <f>[13]Sheet1!E76</f>
        <v>15.852830000000001</v>
      </c>
      <c r="E74" s="43">
        <f>[13]Sheet2!E76</f>
        <v>37.800150000000002</v>
      </c>
      <c r="F74" s="43">
        <f>[13]Sheet3!E76</f>
        <v>21.837140000000002</v>
      </c>
      <c r="G74" s="43">
        <f>[13]Sheet4!E76</f>
        <v>25.240359999999999</v>
      </c>
      <c r="H74" s="515">
        <f>[13]Sheet5!E76</f>
        <v>1.32151E-2</v>
      </c>
      <c r="I74" s="43">
        <f>[13]Sheet6!E76</f>
        <v>3.96035E-2</v>
      </c>
      <c r="J74" s="43">
        <f>[13]Sheet7!E76</f>
        <v>9.4311300000000001E-2</v>
      </c>
      <c r="K74" s="43">
        <f>[13]Sheet8!E76</f>
        <v>0.1199414</v>
      </c>
      <c r="L74" s="43">
        <f>[13]Sheet9!E76</f>
        <v>0.14940639999999999</v>
      </c>
      <c r="M74" s="43">
        <f>[13]Sheet10!E76</f>
        <v>0.14555789999999999</v>
      </c>
      <c r="N74" s="43">
        <f>[13]Sheet11!E76</f>
        <v>2.1262799999999998E-2</v>
      </c>
      <c r="O74" s="43">
        <f>[13]Sheet12!E76</f>
        <v>0.15725890000000001</v>
      </c>
      <c r="P74" s="522">
        <f>[13]Sheet13!E76</f>
        <v>0.15885299999999999</v>
      </c>
      <c r="Q74" s="43">
        <f>[13]Sheet14!E76</f>
        <v>1.6984800000000001E-2</v>
      </c>
    </row>
    <row r="75" spans="1:17" x14ac:dyDescent="0.25">
      <c r="A75" t="s">
        <v>458</v>
      </c>
      <c r="B75" t="str">
        <f>VLOOKUP(A75,'3.1 Metadata'!$A$4:$B$197,2,FALSE)</f>
        <v>HTI</v>
      </c>
      <c r="C75" s="22">
        <v>2012</v>
      </c>
      <c r="D75" s="43">
        <f>[13]Sheet1!E77</f>
        <v>34.893160000000002</v>
      </c>
      <c r="E75" s="43">
        <f>[13]Sheet2!E77</f>
        <v>18.323</v>
      </c>
      <c r="F75" s="43">
        <f>[13]Sheet3!E77</f>
        <v>9.1365809999999996</v>
      </c>
      <c r="G75" s="43">
        <f>[13]Sheet4!E77</f>
        <v>56.980690000000003</v>
      </c>
      <c r="H75" s="515">
        <f>[13]Sheet5!E77</f>
        <v>5.6043500000000003E-2</v>
      </c>
      <c r="I75" s="43">
        <f>[13]Sheet6!E77</f>
        <v>0.1394804</v>
      </c>
      <c r="J75" s="43">
        <f>[13]Sheet7!E77</f>
        <v>6.0167199999999997E-2</v>
      </c>
      <c r="K75" s="43">
        <f>[13]Sheet8!E77</f>
        <v>0.1022352</v>
      </c>
      <c r="L75" s="43">
        <f>[13]Sheet9!E77</f>
        <v>0.1167256</v>
      </c>
      <c r="M75" s="43">
        <f>[13]Sheet10!E77</f>
        <v>0.10322480000000001</v>
      </c>
      <c r="N75" s="43">
        <f>[13]Sheet11!E77</f>
        <v>5.6639099999999998E-2</v>
      </c>
      <c r="O75" s="43">
        <f>[13]Sheet12!E77</f>
        <v>0.12446699999999999</v>
      </c>
      <c r="P75" s="522">
        <f>[13]Sheet13!E77</f>
        <v>0.12616630000000001</v>
      </c>
      <c r="Q75" s="43">
        <f>[13]Sheet14!E77</f>
        <v>7.4994699999999997E-2</v>
      </c>
    </row>
    <row r="76" spans="1:17" x14ac:dyDescent="0.25">
      <c r="A76" t="s">
        <v>459</v>
      </c>
      <c r="B76" t="str">
        <f>VLOOKUP(A76,'3.1 Metadata'!$A$4:$B$197,2,FALSE)</f>
        <v>HND</v>
      </c>
      <c r="C76" s="22">
        <v>2012</v>
      </c>
      <c r="D76" s="43">
        <f>[13]Sheet1!E78</f>
        <v>18.612349999999999</v>
      </c>
      <c r="E76" s="43">
        <f>[13]Sheet2!E78</f>
        <v>13.85263</v>
      </c>
      <c r="F76" s="43">
        <f>[13]Sheet3!E78</f>
        <v>6.5174440000000002</v>
      </c>
      <c r="G76" s="43">
        <f>[13]Sheet4!E78</f>
        <v>39.580710000000003</v>
      </c>
      <c r="H76" s="515">
        <f>[13]Sheet5!E78</f>
        <v>4.0175099999999998E-2</v>
      </c>
      <c r="I76" s="43">
        <f>[13]Sheet6!E78</f>
        <v>5.8232800000000001E-2</v>
      </c>
      <c r="J76" s="43">
        <f>[13]Sheet7!E78</f>
        <v>0.1189361</v>
      </c>
      <c r="K76" s="43">
        <f>[13]Sheet8!E78</f>
        <v>0.139212</v>
      </c>
      <c r="L76" s="43">
        <f>[13]Sheet9!E78</f>
        <v>0.1569856</v>
      </c>
      <c r="M76" s="43">
        <f>[13]Sheet10!E78</f>
        <v>0.16967589999999999</v>
      </c>
      <c r="N76" s="43">
        <f>[13]Sheet11!E78</f>
        <v>2.6274499999999999E-2</v>
      </c>
      <c r="O76" s="43">
        <f>[13]Sheet12!E78</f>
        <v>0.13342470000000001</v>
      </c>
      <c r="P76" s="522">
        <f>[13]Sheet13!E78</f>
        <v>0.1396607</v>
      </c>
      <c r="Q76" s="43">
        <f>[13]Sheet14!E78</f>
        <v>5.1000999999999998E-3</v>
      </c>
    </row>
    <row r="77" spans="1:17" x14ac:dyDescent="0.25">
      <c r="A77" t="s">
        <v>460</v>
      </c>
      <c r="B77" t="str">
        <f>VLOOKUP(A77,'3.1 Metadata'!$A$4:$B$197,2,FALSE)</f>
        <v>HUN</v>
      </c>
      <c r="C77" s="22">
        <v>2012</v>
      </c>
      <c r="D77" s="43">
        <f>[13]Sheet1!E79</f>
        <v>6.4889619999999999</v>
      </c>
      <c r="E77" s="43">
        <f>[13]Sheet2!E79</f>
        <v>27.77206</v>
      </c>
      <c r="F77" s="43">
        <f>[13]Sheet3!E79</f>
        <v>18.412700000000001</v>
      </c>
      <c r="G77" s="43">
        <f>[13]Sheet4!E79</f>
        <v>104.732</v>
      </c>
      <c r="H77" s="515">
        <f>[13]Sheet5!E79</f>
        <v>0.1930511</v>
      </c>
      <c r="I77" s="43">
        <f>[13]Sheet6!E79</f>
        <v>0.13027569999999999</v>
      </c>
      <c r="J77" s="43">
        <f>[13]Sheet7!E79</f>
        <v>0.13311039999999999</v>
      </c>
      <c r="K77" s="43">
        <f>[13]Sheet8!E79</f>
        <v>0.1031697</v>
      </c>
      <c r="L77" s="43">
        <f>[13]Sheet9!E79</f>
        <v>0.15363270000000001</v>
      </c>
      <c r="M77" s="43">
        <f>[13]Sheet10!E79</f>
        <v>0.1109354</v>
      </c>
      <c r="N77" s="43">
        <f>[13]Sheet11!E79</f>
        <v>9.2820100000000003E-2</v>
      </c>
      <c r="O77" s="43">
        <f>[13]Sheet12!E79</f>
        <v>0.15563969999999999</v>
      </c>
      <c r="P77" s="522">
        <f>[13]Sheet13!E79</f>
        <v>0.1622613</v>
      </c>
      <c r="Q77" s="43">
        <f>[13]Sheet14!E79</f>
        <v>0.18440419999999999</v>
      </c>
    </row>
    <row r="78" spans="1:17" x14ac:dyDescent="0.25">
      <c r="A78" t="s">
        <v>461</v>
      </c>
      <c r="B78" t="str">
        <f>VLOOKUP(A78,'3.1 Metadata'!$A$4:$B$197,2,FALSE)</f>
        <v>ISL</v>
      </c>
      <c r="C78" s="22">
        <v>2012</v>
      </c>
      <c r="D78" s="43">
        <f>[13]Sheet1!E80</f>
        <v>30.735440000000001</v>
      </c>
      <c r="E78" s="43">
        <f>[13]Sheet2!E80</f>
        <v>26.258780000000002</v>
      </c>
      <c r="F78" s="43">
        <f>[13]Sheet3!E80</f>
        <v>30.45674</v>
      </c>
      <c r="G78" s="43">
        <f>[13]Sheet4!E80</f>
        <v>91.903239999999997</v>
      </c>
      <c r="H78" s="515">
        <f>[13]Sheet5!E80</f>
        <v>0.16623080000000001</v>
      </c>
      <c r="I78" s="43">
        <f>[13]Sheet6!E80</f>
        <v>0.1441346</v>
      </c>
      <c r="J78" s="43">
        <f>[13]Sheet7!E80</f>
        <v>0.1222337</v>
      </c>
      <c r="K78" s="43">
        <f>[13]Sheet8!E80</f>
        <v>0.1509346</v>
      </c>
      <c r="L78" s="43">
        <f>[13]Sheet9!E80</f>
        <v>0.1515175</v>
      </c>
      <c r="M78" s="43">
        <f>[13]Sheet10!E80</f>
        <v>0.15723980000000001</v>
      </c>
      <c r="N78" s="43">
        <f>[13]Sheet11!E80</f>
        <v>8.5977700000000004E-2</v>
      </c>
      <c r="O78" s="43">
        <f>[13]Sheet12!E80</f>
        <v>0.16960169999999999</v>
      </c>
      <c r="P78" s="522">
        <f>[13]Sheet13!E80</f>
        <v>0.1740978</v>
      </c>
      <c r="Q78" s="43">
        <f>[13]Sheet14!E80</f>
        <v>0.1045484</v>
      </c>
    </row>
    <row r="79" spans="1:17" x14ac:dyDescent="0.25">
      <c r="A79" t="s">
        <v>462</v>
      </c>
      <c r="B79" t="str">
        <f>VLOOKUP(A79,'3.1 Metadata'!$A$4:$B$197,2,FALSE)</f>
        <v>IND</v>
      </c>
      <c r="C79" s="22">
        <v>2012</v>
      </c>
      <c r="D79" s="43">
        <f>[13]Sheet1!E81</f>
        <v>32.28266</v>
      </c>
      <c r="E79" s="43">
        <f>[13]Sheet2!E81</f>
        <v>2.859661</v>
      </c>
      <c r="F79" s="43">
        <f>[13]Sheet3!E81</f>
        <v>34.524889999999999</v>
      </c>
      <c r="G79" s="43">
        <f>[13]Sheet4!E81</f>
        <v>12.711869999999999</v>
      </c>
      <c r="H79" s="515">
        <f>[13]Sheet5!E81</f>
        <v>1.8815100000000001E-2</v>
      </c>
      <c r="I79" s="43">
        <f>[13]Sheet6!E81</f>
        <v>1.51466E-2</v>
      </c>
      <c r="J79" s="43">
        <f>[13]Sheet7!E81</f>
        <v>-3.3717999999999998E-2</v>
      </c>
      <c r="K79" s="43">
        <f>[13]Sheet8!E81</f>
        <v>4.5987699999999999E-2</v>
      </c>
      <c r="L79" s="43">
        <f>[13]Sheet9!E81</f>
        <v>1.17216E-2</v>
      </c>
      <c r="M79" s="43">
        <f>[13]Sheet10!E81</f>
        <v>3.2500099999999997E-2</v>
      </c>
      <c r="N79" s="43">
        <f>[13]Sheet11!E81</f>
        <v>1.20208E-2</v>
      </c>
      <c r="O79" s="43">
        <f>[13]Sheet12!E81</f>
        <v>2.2460299999999999E-2</v>
      </c>
      <c r="P79" s="522">
        <f>[13]Sheet13!E81</f>
        <v>3.5416900000000001E-2</v>
      </c>
      <c r="Q79" s="43">
        <f>[13]Sheet14!E81</f>
        <v>4.2172500000000002E-2</v>
      </c>
    </row>
    <row r="80" spans="1:17" x14ac:dyDescent="0.25">
      <c r="A80" t="s">
        <v>463</v>
      </c>
      <c r="B80" t="str">
        <f>VLOOKUP(A80,'3.1 Metadata'!$A$4:$B$197,2,FALSE)</f>
        <v>IDN</v>
      </c>
      <c r="C80" s="22">
        <v>2012</v>
      </c>
      <c r="D80" s="43">
        <f>[13]Sheet1!E82</f>
        <v>25.314050000000002</v>
      </c>
      <c r="E80" s="43">
        <f>[13]Sheet2!E82</f>
        <v>17.311520000000002</v>
      </c>
      <c r="F80" s="43">
        <f>[13]Sheet3!E82</f>
        <v>16.918839999999999</v>
      </c>
      <c r="G80" s="43">
        <f>[13]Sheet4!E82</f>
        <v>69.199910000000003</v>
      </c>
      <c r="H80" s="515">
        <f>[13]Sheet5!E82</f>
        <v>3.5587800000000003E-2</v>
      </c>
      <c r="I80" s="43">
        <f>[13]Sheet6!E82</f>
        <v>4.5939500000000001E-2</v>
      </c>
      <c r="J80" s="43">
        <f>[13]Sheet7!E82</f>
        <v>7.0504200000000003E-2</v>
      </c>
      <c r="K80" s="43">
        <f>[13]Sheet8!E82</f>
        <v>0.1098647</v>
      </c>
      <c r="L80" s="43">
        <f>[13]Sheet9!E82</f>
        <v>9.5272700000000002E-2</v>
      </c>
      <c r="M80" s="43">
        <f>[13]Sheet10!E82</f>
        <v>9.1968300000000003E-2</v>
      </c>
      <c r="N80" s="43">
        <f>[13]Sheet11!E82</f>
        <v>1.42381E-2</v>
      </c>
      <c r="O80" s="43">
        <f>[13]Sheet12!E82</f>
        <v>0.196071</v>
      </c>
      <c r="P80" s="522">
        <f>[13]Sheet13!E82</f>
        <v>0.20360349999999999</v>
      </c>
      <c r="Q80" s="43">
        <f>[13]Sheet14!E82</f>
        <v>3.0527800000000001E-2</v>
      </c>
    </row>
    <row r="81" spans="1:17" x14ac:dyDescent="0.25">
      <c r="A81" t="s">
        <v>464</v>
      </c>
      <c r="B81" t="str">
        <f>VLOOKUP(A81,'3.1 Metadata'!$A$4:$B$197,2,FALSE)</f>
        <v>IRN</v>
      </c>
      <c r="C81" s="22">
        <v>2012</v>
      </c>
      <c r="D81" s="43">
        <f>[13]Sheet1!E83</f>
        <v>31.981760000000001</v>
      </c>
      <c r="E81" s="43">
        <f>[13]Sheet2!E83</f>
        <v>14.211370000000001</v>
      </c>
      <c r="F81" s="43">
        <f>[13]Sheet3!E83</f>
        <v>31.018889999999999</v>
      </c>
      <c r="G81" s="43">
        <f>[13]Sheet4!E83</f>
        <v>55.961370000000002</v>
      </c>
      <c r="H81" s="515">
        <f>[13]Sheet5!E83</f>
        <v>4.3711699999999999E-2</v>
      </c>
      <c r="I81" s="43">
        <f>[13]Sheet6!E83</f>
        <v>5.5295700000000003E-2</v>
      </c>
      <c r="J81" s="43">
        <f>[13]Sheet7!E83</f>
        <v>1.55627E-2</v>
      </c>
      <c r="K81" s="43">
        <f>[13]Sheet8!E83</f>
        <v>6.9593699999999994E-2</v>
      </c>
      <c r="L81" s="43">
        <f>[13]Sheet9!E83</f>
        <v>6.4816200000000004E-2</v>
      </c>
      <c r="M81" s="43">
        <f>[13]Sheet10!E83</f>
        <v>7.5624499999999997E-2</v>
      </c>
      <c r="N81" s="43">
        <f>[13]Sheet11!E83</f>
        <v>2.4283999999999998E-3</v>
      </c>
      <c r="O81" s="43">
        <f>[13]Sheet12!E83</f>
        <v>8.5645799999999994E-2</v>
      </c>
      <c r="P81" s="522">
        <f>[13]Sheet13!E83</f>
        <v>9.7024799999999994E-2</v>
      </c>
      <c r="Q81" s="43">
        <f>[13]Sheet14!E83</f>
        <v>2.43652E-2</v>
      </c>
    </row>
    <row r="82" spans="1:17" x14ac:dyDescent="0.25">
      <c r="A82" t="s">
        <v>465</v>
      </c>
      <c r="B82" t="str">
        <f>VLOOKUP(A82,'3.1 Metadata'!$A$4:$B$197,2,FALSE)</f>
        <v>IRQ</v>
      </c>
      <c r="C82" s="22">
        <v>2012</v>
      </c>
      <c r="D82" s="43">
        <f>[13]Sheet1!E84</f>
        <v>591.71730000000002</v>
      </c>
      <c r="E82" s="43">
        <f>[13]Sheet2!E84</f>
        <v>25.983699999999999</v>
      </c>
      <c r="F82" s="43">
        <f>[13]Sheet3!E84</f>
        <v>27.03</v>
      </c>
      <c r="G82" s="43">
        <f>[13]Sheet4!E84</f>
        <v>64.04616</v>
      </c>
      <c r="H82" s="515">
        <f>[13]Sheet5!E84</f>
        <v>2.6855500000000001E-2</v>
      </c>
      <c r="I82" s="43">
        <f>[13]Sheet6!E84</f>
        <v>4.2977500000000002E-2</v>
      </c>
      <c r="J82" s="43">
        <f>[13]Sheet7!E84</f>
        <v>7.0661600000000005E-2</v>
      </c>
      <c r="K82" s="43">
        <f>[13]Sheet8!E84</f>
        <v>0.22211549999999999</v>
      </c>
      <c r="L82" s="43">
        <f>[13]Sheet9!E84</f>
        <v>0.1382427</v>
      </c>
      <c r="M82" s="43">
        <f>[13]Sheet10!E84</f>
        <v>0.2066326</v>
      </c>
      <c r="N82" s="43">
        <f>[13]Sheet11!E84</f>
        <v>4.2588599999999997E-2</v>
      </c>
      <c r="O82" s="43">
        <f>[13]Sheet12!E84</f>
        <v>0.21140490000000001</v>
      </c>
      <c r="P82" s="522">
        <f>[13]Sheet13!E84</f>
        <v>0.2176525</v>
      </c>
      <c r="Q82" s="43">
        <f>[13]Sheet14!E84</f>
        <v>7.0480799999999996E-2</v>
      </c>
    </row>
    <row r="83" spans="1:17" x14ac:dyDescent="0.25">
      <c r="A83" t="s">
        <v>466</v>
      </c>
      <c r="B83" t="str">
        <f>VLOOKUP(A83,'3.1 Metadata'!$A$4:$B$197,2,FALSE)</f>
        <v>IRL</v>
      </c>
      <c r="C83" s="22">
        <v>2012</v>
      </c>
      <c r="D83" s="43">
        <f>[13]Sheet1!E85</f>
        <v>36.168210000000002</v>
      </c>
      <c r="E83" s="43">
        <f>[13]Sheet2!E85</f>
        <v>25.996400000000001</v>
      </c>
      <c r="F83" s="43">
        <f>[13]Sheet3!E85</f>
        <v>12.34845</v>
      </c>
      <c r="G83" s="43">
        <f>[13]Sheet4!E85</f>
        <v>138.2354</v>
      </c>
      <c r="H83" s="515">
        <f>[13]Sheet5!E85</f>
        <v>2.7592599999999998E-2</v>
      </c>
      <c r="I83" s="43">
        <f>[13]Sheet6!E85</f>
        <v>3.0569099999999998E-2</v>
      </c>
      <c r="J83" s="43">
        <f>[13]Sheet7!E85</f>
        <v>0.56849430000000001</v>
      </c>
      <c r="K83" s="43">
        <f>[13]Sheet8!E85</f>
        <v>0.315751</v>
      </c>
      <c r="L83" s="43">
        <f>[13]Sheet9!E85</f>
        <v>0.59157009999999999</v>
      </c>
      <c r="M83" s="43">
        <f>[13]Sheet10!E85</f>
        <v>0.3279108</v>
      </c>
      <c r="N83" s="43">
        <f>[13]Sheet11!E85</f>
        <v>0.16029101000000001</v>
      </c>
      <c r="O83" s="43">
        <f>[13]Sheet12!E85</f>
        <v>0.32175140000000002</v>
      </c>
      <c r="P83" s="522">
        <f>[13]Sheet13!E85</f>
        <v>0.32013839999999999</v>
      </c>
      <c r="Q83" s="43">
        <f>[13]Sheet14!E85</f>
        <v>0.17248050000000001</v>
      </c>
    </row>
    <row r="84" spans="1:17" x14ac:dyDescent="0.25">
      <c r="A84" t="s">
        <v>467</v>
      </c>
      <c r="B84" t="str">
        <f>VLOOKUP(A84,'3.1 Metadata'!$A$4:$B$197,2,FALSE)</f>
        <v>ISR</v>
      </c>
      <c r="C84" s="22">
        <v>2012</v>
      </c>
      <c r="D84" s="43">
        <f>[13]Sheet1!E86</f>
        <v>10.59665</v>
      </c>
      <c r="E84" s="43">
        <f>[13]Sheet2!E86</f>
        <v>18.031472999999998</v>
      </c>
      <c r="F84" s="43">
        <f>[13]Sheet3!E86</f>
        <v>40.534759999999999</v>
      </c>
      <c r="G84" s="43">
        <f>[13]Sheet4!E86</f>
        <v>54.660260000000001</v>
      </c>
      <c r="H84" s="515">
        <f>[13]Sheet5!E86</f>
        <v>9.0044899999999997E-2</v>
      </c>
      <c r="I84" s="43">
        <f>[13]Sheet6!E86</f>
        <v>6.1640199999999999E-2</v>
      </c>
      <c r="J84" s="43">
        <f>[13]Sheet7!E86</f>
        <v>0.31292180000000003</v>
      </c>
      <c r="K84" s="43">
        <f>[13]Sheet8!E86</f>
        <v>0.30697570000000002</v>
      </c>
      <c r="L84" s="43">
        <f>[13]Sheet9!E86</f>
        <v>0.33386700000000002</v>
      </c>
      <c r="M84" s="43">
        <f>[13]Sheet10!E86</f>
        <v>0.31949090000000002</v>
      </c>
      <c r="N84" s="43">
        <f>[13]Sheet11!E86</f>
        <v>0.17980599999999999</v>
      </c>
      <c r="O84" s="43">
        <f>[13]Sheet12!E86</f>
        <v>0.3186466</v>
      </c>
      <c r="P84" s="522">
        <f>[13]Sheet13!E86</f>
        <v>0.32212669999999999</v>
      </c>
      <c r="Q84" s="43">
        <f>[13]Sheet14!E86</f>
        <v>0.1803131</v>
      </c>
    </row>
    <row r="85" spans="1:17" x14ac:dyDescent="0.25">
      <c r="A85" t="s">
        <v>468</v>
      </c>
      <c r="B85" t="str">
        <f>VLOOKUP(A85,'3.1 Metadata'!$A$4:$B$197,2,FALSE)</f>
        <v>ITA</v>
      </c>
      <c r="C85" s="22">
        <v>2012</v>
      </c>
      <c r="D85" s="43">
        <f>[13]Sheet1!E87</f>
        <v>32.55151</v>
      </c>
      <c r="E85" s="43">
        <f>[13]Sheet2!E87</f>
        <v>25.548203000000001</v>
      </c>
      <c r="F85" s="43">
        <f>[13]Sheet3!E87</f>
        <v>5.2522900000000003</v>
      </c>
      <c r="G85" s="43">
        <f>[13]Sheet4!E87</f>
        <v>137.25489999999999</v>
      </c>
      <c r="H85" s="515">
        <f>[13]Sheet5!E87</f>
        <v>0.1545347</v>
      </c>
      <c r="I85" s="43">
        <f>[13]Sheet6!E87</f>
        <v>0.1239097</v>
      </c>
      <c r="J85" s="43">
        <f>[13]Sheet7!E87</f>
        <v>0.179282</v>
      </c>
      <c r="K85" s="43">
        <f>[13]Sheet8!E87</f>
        <v>0.15947410000000001</v>
      </c>
      <c r="L85" s="43">
        <f>[13]Sheet9!E87</f>
        <v>0.172683</v>
      </c>
      <c r="M85" s="43">
        <f>[13]Sheet10!E87</f>
        <v>0.1638348</v>
      </c>
      <c r="N85" s="43">
        <f>[13]Sheet11!E87</f>
        <v>0.1324312</v>
      </c>
      <c r="O85" s="43">
        <f>[13]Sheet12!E87</f>
        <v>0.16131419999999999</v>
      </c>
      <c r="P85" s="522">
        <f>[13]Sheet13!E87</f>
        <v>0.16806209999999999</v>
      </c>
      <c r="Q85" s="43">
        <f>[13]Sheet14!E87</f>
        <v>0.15650330000000001</v>
      </c>
    </row>
    <row r="86" spans="1:17" x14ac:dyDescent="0.25">
      <c r="A86" t="s">
        <v>469</v>
      </c>
      <c r="B86" t="str">
        <f>VLOOKUP(A86,'3.1 Metadata'!$A$4:$B$197,2,FALSE)</f>
        <v>JAM</v>
      </c>
      <c r="C86" s="22">
        <v>2012</v>
      </c>
      <c r="D86" s="43">
        <f>[13]Sheet1!E88</f>
        <v>41.499499999999998</v>
      </c>
      <c r="E86" s="43">
        <f>[13]Sheet2!E88</f>
        <v>24.402190000000001</v>
      </c>
      <c r="F86" s="43">
        <f>[13]Sheet3!E88</f>
        <v>25.240110000000001</v>
      </c>
      <c r="G86" s="43">
        <f>[13]Sheet4!E88</f>
        <v>10.06072</v>
      </c>
      <c r="H86" s="515">
        <f>[13]Sheet5!E88</f>
        <v>5.8934399999999998E-2</v>
      </c>
      <c r="I86" s="43">
        <f>[13]Sheet6!E88</f>
        <v>6.7137500000000003E-2</v>
      </c>
      <c r="J86" s="43">
        <f>[13]Sheet7!E88</f>
        <v>9.4006300000000001E-2</v>
      </c>
      <c r="K86" s="43">
        <f>[13]Sheet8!E88</f>
        <v>0.12773039999999999</v>
      </c>
      <c r="L86" s="43">
        <f>[13]Sheet9!E88</f>
        <v>0.1359552</v>
      </c>
      <c r="M86" s="43">
        <f>[13]Sheet10!E88</f>
        <v>0.12743889999999999</v>
      </c>
      <c r="N86" s="43">
        <f>[13]Sheet11!E88</f>
        <v>2.72996E-2</v>
      </c>
      <c r="O86" s="43">
        <f>[13]Sheet12!E88</f>
        <v>0.17746120000000001</v>
      </c>
      <c r="P86" s="522">
        <f>[13]Sheet13!E88</f>
        <v>0.1786017</v>
      </c>
      <c r="Q86" s="43">
        <f>[13]Sheet14!E88</f>
        <v>1.3496000000000001E-3</v>
      </c>
    </row>
    <row r="87" spans="1:17" x14ac:dyDescent="0.25">
      <c r="A87" t="s">
        <v>470</v>
      </c>
      <c r="B87" t="str">
        <f>VLOOKUP(A87,'3.1 Metadata'!$A$4:$B$197,2,FALSE)</f>
        <v>JPN</v>
      </c>
      <c r="C87" s="22">
        <v>2012</v>
      </c>
      <c r="D87" s="43">
        <f>[13]Sheet1!E89</f>
        <v>217.27340000000001</v>
      </c>
      <c r="E87" s="43">
        <f>[13]Sheet2!E89</f>
        <v>36.01746</v>
      </c>
      <c r="F87" s="43">
        <f>[13]Sheet3!E89</f>
        <v>44.8232</v>
      </c>
      <c r="G87" s="43">
        <f>[13]Sheet4!E89</f>
        <v>60.987470000000002</v>
      </c>
      <c r="H87" s="515">
        <f>[13]Sheet5!E89</f>
        <v>0.13502410000000001</v>
      </c>
      <c r="I87" s="43">
        <f>[13]Sheet6!E89</f>
        <v>0.1120043</v>
      </c>
      <c r="J87" s="43">
        <f>[13]Sheet7!E89</f>
        <v>0.52966310000000005</v>
      </c>
      <c r="K87" s="43">
        <f>[13]Sheet8!E89</f>
        <v>0.3797798</v>
      </c>
      <c r="L87" s="43">
        <f>[13]Sheet9!E89</f>
        <v>0.51339500000000005</v>
      </c>
      <c r="M87" s="43">
        <f>[13]Sheet10!E89</f>
        <v>0.45255849999999997</v>
      </c>
      <c r="N87" s="43">
        <f>[13]Sheet11!E89</f>
        <v>9.2702999999999994E-2</v>
      </c>
      <c r="O87" s="43">
        <f>[13]Sheet12!E89</f>
        <v>0.48892259999999998</v>
      </c>
      <c r="P87" s="522">
        <f>[13]Sheet13!E89</f>
        <v>0.47542050000000002</v>
      </c>
      <c r="Q87" s="43">
        <f>[13]Sheet14!E89</f>
        <v>4.1792200000000002E-2</v>
      </c>
    </row>
    <row r="88" spans="1:17" x14ac:dyDescent="0.25">
      <c r="A88" t="s">
        <v>471</v>
      </c>
      <c r="B88" t="str">
        <f>VLOOKUP(A88,'3.1 Metadata'!$A$4:$B$197,2,FALSE)</f>
        <v>JOR</v>
      </c>
      <c r="C88" s="22">
        <v>2012</v>
      </c>
      <c r="D88" s="43">
        <f>[13]Sheet1!E90</f>
        <v>47.361739999999998</v>
      </c>
      <c r="E88" s="43">
        <f>[13]Sheet2!E90</f>
        <v>20.196269999999998</v>
      </c>
      <c r="F88" s="43">
        <f>[13]Sheet3!E90</f>
        <v>4.8163749999999999</v>
      </c>
      <c r="G88" s="43">
        <f>[13]Sheet4!E90</f>
        <v>86.282740000000004</v>
      </c>
      <c r="H88" s="515">
        <f>[13]Sheet5!E90</f>
        <v>6.6551899999999997E-2</v>
      </c>
      <c r="I88" s="43">
        <f>[13]Sheet6!E90</f>
        <v>5.32276E-2</v>
      </c>
      <c r="J88" s="43">
        <f>[13]Sheet7!E90</f>
        <v>3.4350699999999998E-2</v>
      </c>
      <c r="K88" s="43">
        <f>[13]Sheet8!E90</f>
        <v>8.3888900000000002E-2</v>
      </c>
      <c r="L88" s="43">
        <f>[13]Sheet9!E90</f>
        <v>7.1347599999999997E-2</v>
      </c>
      <c r="M88" s="43">
        <f>[13]Sheet10!E90</f>
        <v>0.12439749999999999</v>
      </c>
      <c r="N88" s="43">
        <f>[13]Sheet11!E90</f>
        <v>2.5096299999999998E-2</v>
      </c>
      <c r="O88" s="43">
        <f>[13]Sheet12!E90</f>
        <v>6.5140600000000007E-2</v>
      </c>
      <c r="P88" s="522">
        <f>[13]Sheet13!E90</f>
        <v>7.2642300000000007E-2</v>
      </c>
      <c r="Q88" s="43">
        <f>[13]Sheet14!E90</f>
        <v>5.2382999999999999E-2</v>
      </c>
    </row>
    <row r="89" spans="1:17" x14ac:dyDescent="0.25">
      <c r="A89" t="s">
        <v>472</v>
      </c>
      <c r="B89" t="str">
        <f>VLOOKUP(A89,'3.1 Metadata'!$A$4:$B$197,2,FALSE)</f>
        <v>KAZ</v>
      </c>
      <c r="C89" s="22">
        <v>2012</v>
      </c>
      <c r="D89" s="43">
        <f>[13]Sheet1!E91</f>
        <v>52.178199999999997</v>
      </c>
      <c r="E89" s="43">
        <f>[13]Sheet2!E91</f>
        <v>24.003499999999999</v>
      </c>
      <c r="F89" s="43">
        <f>[13]Sheet3!E91</f>
        <v>7.13</v>
      </c>
      <c r="G89" s="43">
        <f>[13]Sheet4!E91</f>
        <v>159.2165</v>
      </c>
      <c r="H89" s="515">
        <f>[13]Sheet5!E91</f>
        <v>6.9676E-3</v>
      </c>
      <c r="I89" s="43">
        <f>[13]Sheet6!E91</f>
        <v>4.4497299999999997E-2</v>
      </c>
      <c r="J89" s="43">
        <f>[13]Sheet7!E91</f>
        <v>0.109655</v>
      </c>
      <c r="K89" s="43">
        <f>[13]Sheet8!E91</f>
        <v>8.1164100000000003E-2</v>
      </c>
      <c r="L89" s="43">
        <f>[13]Sheet9!E91</f>
        <v>0.1067318</v>
      </c>
      <c r="M89" s="43">
        <f>[13]Sheet10!E91</f>
        <v>0.1173903</v>
      </c>
      <c r="N89" s="43">
        <f>[13]Sheet11!E91</f>
        <v>1.022816E-2</v>
      </c>
      <c r="O89" s="43">
        <f>[13]Sheet12!E91</f>
        <v>9.0599600000000002E-2</v>
      </c>
      <c r="P89" s="522">
        <f>[13]Sheet13!E91</f>
        <v>9.7065499999999999E-2</v>
      </c>
      <c r="Q89" s="43">
        <f>[13]Sheet14!E91</f>
        <v>2.7284200000000002E-2</v>
      </c>
    </row>
    <row r="90" spans="1:17" x14ac:dyDescent="0.25">
      <c r="A90" t="s">
        <v>473</v>
      </c>
      <c r="B90" t="str">
        <f>VLOOKUP(A90,'3.1 Metadata'!$A$4:$B$197,2,FALSE)</f>
        <v>KEN</v>
      </c>
      <c r="C90" s="22">
        <v>2012</v>
      </c>
      <c r="D90" s="43">
        <f>[13]Sheet1!E92</f>
        <v>48.622720000000001</v>
      </c>
      <c r="E90" s="43">
        <f>[13]Sheet2!E92</f>
        <v>26.439070000000001</v>
      </c>
      <c r="F90" s="43">
        <f>[13]Sheet3!E92</f>
        <v>12.92024</v>
      </c>
      <c r="G90" s="43">
        <f>[13]Sheet4!E92</f>
        <v>32.76144</v>
      </c>
      <c r="H90" s="515">
        <f>[13]Sheet5!E92</f>
        <v>0.21520619999999999</v>
      </c>
      <c r="I90" s="43">
        <f>[13]Sheet6!E92</f>
        <v>0.17894479999999999</v>
      </c>
      <c r="J90" s="43">
        <f>[13]Sheet7!E92</f>
        <v>1.32151E-2</v>
      </c>
      <c r="K90" s="43">
        <f>[13]Sheet8!E92</f>
        <v>4.6440799999999997E-2</v>
      </c>
      <c r="L90" s="43">
        <f>[13]Sheet9!E92</f>
        <v>5.85672E-2</v>
      </c>
      <c r="M90" s="43">
        <f>[13]Sheet10!E92</f>
        <v>5.5899999999999998E-2</v>
      </c>
      <c r="N90" s="43">
        <f>[13]Sheet11!E92</f>
        <v>3.3714999999999999E-3</v>
      </c>
      <c r="O90" s="43">
        <f>[13]Sheet12!E92</f>
        <v>7.5232400000000005E-2</v>
      </c>
      <c r="P90" s="522">
        <f>[13]Sheet13!E92</f>
        <v>8.1821000000000005E-2</v>
      </c>
      <c r="Q90" s="43">
        <f>[13]Sheet14!E92</f>
        <v>2.17556E-2</v>
      </c>
    </row>
    <row r="91" spans="1:17" x14ac:dyDescent="0.25">
      <c r="A91" t="s">
        <v>474</v>
      </c>
      <c r="B91" t="str">
        <f>VLOOKUP(A91,'3.1 Metadata'!$A$4:$B$197,2,FALSE)</f>
        <v>KIR</v>
      </c>
      <c r="C91" s="22">
        <v>2012</v>
      </c>
      <c r="D91" s="43">
        <f>[13]Sheet1!E93</f>
        <v>189.6122</v>
      </c>
      <c r="E91" s="43">
        <f>[13]Sheet2!E93</f>
        <v>18.780899999999999</v>
      </c>
      <c r="F91" s="43">
        <f>[13]Sheet3!E93</f>
        <v>13.80129</v>
      </c>
      <c r="G91" s="43">
        <f>[13]Sheet4!E93</f>
        <v>49.452030000000001</v>
      </c>
      <c r="H91" s="515">
        <f>[13]Sheet5!E93</f>
        <v>0.16338220000000001</v>
      </c>
      <c r="I91" s="43">
        <f>[13]Sheet6!E93</f>
        <v>0.1396715</v>
      </c>
      <c r="J91" s="43">
        <f>[13]Sheet7!E93</f>
        <v>0.229882</v>
      </c>
      <c r="K91" s="43">
        <f>[13]Sheet8!E93</f>
        <v>0.25700010000000001</v>
      </c>
      <c r="L91" s="43">
        <f>[13]Sheet9!E93</f>
        <v>0.31438430000000001</v>
      </c>
      <c r="M91" s="43">
        <f>[13]Sheet10!E93</f>
        <v>0.1792676</v>
      </c>
      <c r="N91" s="43">
        <f>[13]Sheet11!E93</f>
        <v>9.72277E-2</v>
      </c>
      <c r="O91" s="43">
        <f>[13]Sheet12!E93</f>
        <v>0.1884229</v>
      </c>
      <c r="P91" s="522">
        <f>[13]Sheet13!E93</f>
        <v>0.19413749999999999</v>
      </c>
      <c r="Q91" s="43">
        <f>[13]Sheet14!E93</f>
        <v>7.18916E-2</v>
      </c>
    </row>
    <row r="92" spans="1:17" x14ac:dyDescent="0.25">
      <c r="A92" t="s">
        <v>523</v>
      </c>
      <c r="B92" t="str">
        <f>VLOOKUP(A92,'3.1 Metadata'!$A$4:$B$197,2,FALSE)</f>
        <v>KOR</v>
      </c>
      <c r="C92" s="22">
        <v>2012</v>
      </c>
      <c r="D92" s="43">
        <f>[13]Sheet1!E94</f>
        <v>31.572949999999999</v>
      </c>
      <c r="E92" s="43">
        <f>[13]Sheet2!E94</f>
        <v>21.815560000000001</v>
      </c>
      <c r="F92" s="43">
        <f>[13]Sheet3!E94</f>
        <v>33.341230000000003</v>
      </c>
      <c r="G92" s="43">
        <f>[13]Sheet4!E94</f>
        <v>33.878430000000002</v>
      </c>
      <c r="H92" s="515">
        <f>[13]Sheet5!E94</f>
        <v>3.7916499999999999E-2</v>
      </c>
      <c r="I92" s="43">
        <f>[13]Sheet6!E94</f>
        <v>5.6303499999999999E-2</v>
      </c>
      <c r="J92" s="43">
        <f>[13]Sheet7!E94</f>
        <v>8.8795499999999999E-2</v>
      </c>
      <c r="K92" s="43">
        <f>[13]Sheet8!E94</f>
        <v>0.12069879999999999</v>
      </c>
      <c r="L92" s="43">
        <f>[13]Sheet9!E94</f>
        <v>0.11479060000000001</v>
      </c>
      <c r="M92" s="43">
        <f>[13]Sheet10!E94</f>
        <v>0.1174549</v>
      </c>
      <c r="N92" s="43">
        <f>[13]Sheet11!E94</f>
        <v>2.0886800000000001E-2</v>
      </c>
      <c r="O92" s="43">
        <f>[13]Sheet12!E94</f>
        <v>0.1116958</v>
      </c>
      <c r="P92" s="522">
        <f>[13]Sheet13!E94</f>
        <v>0.1220092</v>
      </c>
      <c r="Q92" s="43">
        <f>[13]Sheet14!E94</f>
        <v>3.5226100000000003E-2</v>
      </c>
    </row>
    <row r="93" spans="1:17" x14ac:dyDescent="0.25">
      <c r="A93" t="s">
        <v>475</v>
      </c>
      <c r="B93" t="str">
        <f>VLOOKUP(A93,'3.1 Metadata'!$A$4:$B$197,2,FALSE)</f>
        <v>KWT</v>
      </c>
      <c r="C93" s="22">
        <v>2012</v>
      </c>
      <c r="D93" s="43">
        <f>[13]Sheet1!E95</f>
        <v>58.46237</v>
      </c>
      <c r="E93" s="43">
        <f>[13]Sheet2!E95</f>
        <v>23.781120000000001</v>
      </c>
      <c r="F93" s="43">
        <f>[13]Sheet3!E95</f>
        <v>29.372689999999999</v>
      </c>
      <c r="G93" s="43">
        <f>[13]Sheet4!E95</f>
        <v>17.4727</v>
      </c>
      <c r="H93" s="515">
        <f>[13]Sheet5!E95</f>
        <v>0</v>
      </c>
      <c r="I93" s="43">
        <f>[13]Sheet6!E95</f>
        <v>3.71306E-2</v>
      </c>
      <c r="J93" s="43">
        <f>[13]Sheet7!E95</f>
        <v>0.22651180000000001</v>
      </c>
      <c r="K93" s="43">
        <f>[13]Sheet8!E95</f>
        <v>8.3586099999999997E-2</v>
      </c>
      <c r="L93" s="43">
        <f>[13]Sheet9!E95</f>
        <v>0.2410967</v>
      </c>
      <c r="M93" s="43">
        <f>[13]Sheet10!E95</f>
        <v>0.21100469999999999</v>
      </c>
      <c r="N93" s="43">
        <f>[13]Sheet11!E95</f>
        <v>0.13414239999999999</v>
      </c>
      <c r="O93" s="43">
        <f>[13]Sheet12!E95</f>
        <v>0.1100285</v>
      </c>
      <c r="P93" s="522">
        <f>[13]Sheet13!E95</f>
        <v>0.1188799</v>
      </c>
      <c r="Q93" s="43">
        <f>[13]Sheet14!E95</f>
        <v>2.1793300000000002E-2</v>
      </c>
    </row>
    <row r="94" spans="1:17" x14ac:dyDescent="0.25">
      <c r="A94" t="s">
        <v>476</v>
      </c>
      <c r="B94" t="str">
        <f>VLOOKUP(A94,'3.1 Metadata'!$A$4:$B$197,2,FALSE)</f>
        <v>KGZ</v>
      </c>
      <c r="C94" s="22">
        <v>2012</v>
      </c>
      <c r="D94" s="43">
        <f>[13]Sheet1!E96</f>
        <v>13.445</v>
      </c>
      <c r="E94" s="43">
        <f>[13]Sheet2!E96</f>
        <v>45.033000000000001</v>
      </c>
      <c r="F94" s="43">
        <f>[13]Sheet3!E96</f>
        <v>4.9566309999999998</v>
      </c>
      <c r="G94" s="43">
        <f>[13]Sheet4!E96</f>
        <v>52.125230000000002</v>
      </c>
      <c r="H94" s="515">
        <f>[13]Sheet5!E96</f>
        <v>5.7342000000000001E-3</v>
      </c>
      <c r="I94" s="43">
        <f>[13]Sheet6!E96</f>
        <v>3.0559699999999999E-2</v>
      </c>
      <c r="J94" s="43">
        <f>[13]Sheet7!E96</f>
        <v>7.7617699999999998E-2</v>
      </c>
      <c r="K94" s="43">
        <f>[13]Sheet8!E96</f>
        <v>0.1239297</v>
      </c>
      <c r="L94" s="43">
        <f>[13]Sheet9!E96</f>
        <v>0.11693729999999999</v>
      </c>
      <c r="M94" s="43">
        <f>[13]Sheet10!E96</f>
        <v>0.18063290000000001</v>
      </c>
      <c r="N94" s="43">
        <f>[13]Sheet11!E96</f>
        <v>6.9053199999999995E-2</v>
      </c>
      <c r="O94" s="43">
        <f>[13]Sheet12!E96</f>
        <v>0.1146954</v>
      </c>
      <c r="P94" s="522">
        <f>[13]Sheet13!E96</f>
        <v>0.12188939999999999</v>
      </c>
      <c r="Q94" s="43">
        <f>[13]Sheet14!E96</f>
        <v>5.0048000000000002E-2</v>
      </c>
    </row>
    <row r="95" spans="1:17" x14ac:dyDescent="0.25">
      <c r="A95" s="10" t="s">
        <v>477</v>
      </c>
      <c r="B95" t="str">
        <f>VLOOKUP(A95,'3.1 Metadata'!$A$4:$B$197,2,FALSE)</f>
        <v>LAO</v>
      </c>
      <c r="C95" s="22">
        <v>2012</v>
      </c>
      <c r="D95" s="43">
        <f>[13]Sheet1!E97</f>
        <v>69.870410000000007</v>
      </c>
      <c r="E95" s="43">
        <f>[13]Sheet2!E97</f>
        <v>22.453959999999999</v>
      </c>
      <c r="F95" s="43">
        <f>[13]Sheet3!E97</f>
        <v>15.970280000000001</v>
      </c>
      <c r="G95" s="43">
        <f>[13]Sheet4!E97</f>
        <v>-47.847239999999999</v>
      </c>
      <c r="H95" s="515">
        <f>[13]Sheet5!E97</f>
        <v>9.4110200000000005E-2</v>
      </c>
      <c r="I95" s="43">
        <f>[13]Sheet6!E97</f>
        <v>9.9934400000000007E-2</v>
      </c>
      <c r="J95" s="43">
        <f>[13]Sheet7!E97</f>
        <v>3.4657599999999997E-2</v>
      </c>
      <c r="K95" s="43">
        <f>[13]Sheet8!E97</f>
        <v>0.15503690000000001</v>
      </c>
      <c r="L95" s="43">
        <f>[13]Sheet9!E97</f>
        <v>8.7118799999999996E-2</v>
      </c>
      <c r="M95" s="43">
        <f>[13]Sheet10!E97</f>
        <v>0.106642</v>
      </c>
      <c r="N95" s="43">
        <f>[13]Sheet11!E97</f>
        <v>1.0489119999999999E-2</v>
      </c>
      <c r="O95" s="43">
        <f>[13]Sheet12!E97</f>
        <v>0.12074459999999999</v>
      </c>
      <c r="P95" s="522">
        <f>[13]Sheet13!E97</f>
        <v>0.12744920000000001</v>
      </c>
      <c r="Q95" s="43">
        <f>[13]Sheet14!E97</f>
        <v>2.1326100000000001E-2</v>
      </c>
    </row>
    <row r="96" spans="1:17" x14ac:dyDescent="0.25">
      <c r="A96" t="s">
        <v>478</v>
      </c>
      <c r="B96" t="str">
        <f>VLOOKUP(A96,'3.1 Metadata'!$A$4:$B$197,2,FALSE)</f>
        <v>LVA</v>
      </c>
      <c r="C96" s="22">
        <v>2012</v>
      </c>
      <c r="D96" s="43">
        <f>[13]Sheet1!E98</f>
        <v>55.835160000000002</v>
      </c>
      <c r="E96" s="43">
        <f>[13]Sheet2!E98</f>
        <v>69.819756999999996</v>
      </c>
      <c r="F96" s="43">
        <f>[13]Sheet3!E98</f>
        <v>21.179500000000001</v>
      </c>
      <c r="G96" s="43">
        <f>[13]Sheet4!E98</f>
        <v>108.5558</v>
      </c>
      <c r="H96" s="515">
        <f>[13]Sheet5!E98</f>
        <v>0.13247329999999999</v>
      </c>
      <c r="I96" s="43">
        <f>[13]Sheet6!E98</f>
        <v>9.7867300000000004E-2</v>
      </c>
      <c r="J96" s="43">
        <f>[13]Sheet7!E98</f>
        <v>0.17409060000000001</v>
      </c>
      <c r="K96" s="43">
        <f>[13]Sheet8!E98</f>
        <v>0.15560750000000001</v>
      </c>
      <c r="L96" s="43">
        <f>[13]Sheet9!E98</f>
        <v>0.1506054</v>
      </c>
      <c r="M96" s="43">
        <f>[13]Sheet10!E98</f>
        <v>0.15370020000000001</v>
      </c>
      <c r="N96" s="43">
        <f>[13]Sheet11!E98</f>
        <v>2.9742000000000001E-2</v>
      </c>
      <c r="O96" s="43">
        <f>[13]Sheet12!E98</f>
        <v>0.16159870000000001</v>
      </c>
      <c r="P96" s="522">
        <f>[13]Sheet13!E98</f>
        <v>0.16797580000000001</v>
      </c>
      <c r="Q96" s="43">
        <f>[13]Sheet14!E98</f>
        <v>7.6043299999999994E-2</v>
      </c>
    </row>
    <row r="97" spans="1:17" x14ac:dyDescent="0.25">
      <c r="A97" t="s">
        <v>479</v>
      </c>
      <c r="B97" t="str">
        <f>VLOOKUP(A97,'3.1 Metadata'!$A$4:$B$197,2,FALSE)</f>
        <v>LBN</v>
      </c>
      <c r="C97" s="22">
        <v>2012</v>
      </c>
      <c r="D97" s="43">
        <f>[13]Sheet1!E99</f>
        <v>45.990900000000003</v>
      </c>
      <c r="E97" s="43">
        <f>[13]Sheet2!E99</f>
        <v>20.25563</v>
      </c>
      <c r="F97" s="43">
        <f>[13]Sheet3!E99</f>
        <v>21.178070000000002</v>
      </c>
      <c r="G97" s="43">
        <f>[13]Sheet4!E99</f>
        <v>65.303939999999997</v>
      </c>
      <c r="H97" s="515">
        <f>[13]Sheet5!E99</f>
        <v>0.1023104</v>
      </c>
      <c r="I97" s="43">
        <f>[13]Sheet6!E99</f>
        <v>0.10156850000000001</v>
      </c>
      <c r="J97" s="43">
        <f>[13]Sheet7!E99</f>
        <v>0.3159941</v>
      </c>
      <c r="K97" s="43">
        <f>[13]Sheet8!E99</f>
        <v>0.15751490000000001</v>
      </c>
      <c r="L97" s="43">
        <f>[13]Sheet9!E99</f>
        <v>0.34839690000000001</v>
      </c>
      <c r="M97" s="43">
        <f>[13]Sheet10!E99</f>
        <v>0.2056405</v>
      </c>
      <c r="N97" s="43">
        <f>[13]Sheet11!E99</f>
        <v>0.1034463</v>
      </c>
      <c r="O97" s="43">
        <f>[13]Sheet12!E99</f>
        <v>0.20544799999999999</v>
      </c>
      <c r="P97" s="522">
        <f>[13]Sheet13!E99</f>
        <v>0.1961957</v>
      </c>
      <c r="Q97" s="43">
        <f>[13]Sheet14!E99</f>
        <v>7.5436199999999995E-2</v>
      </c>
    </row>
    <row r="98" spans="1:17" x14ac:dyDescent="0.25">
      <c r="A98" t="s">
        <v>480</v>
      </c>
      <c r="B98" t="str">
        <f>VLOOKUP(A98,'3.1 Metadata'!$A$4:$B$197,2,FALSE)</f>
        <v>LSO</v>
      </c>
      <c r="C98" s="22">
        <v>2012</v>
      </c>
      <c r="D98" s="43">
        <f>[13]Sheet1!E100</f>
        <v>49.74933</v>
      </c>
      <c r="E98" s="43">
        <f>[13]Sheet2!E100</f>
        <v>43.586199999999998</v>
      </c>
      <c r="F98" s="43">
        <f>[13]Sheet3!E100</f>
        <v>24.291460000000001</v>
      </c>
      <c r="G98" s="43">
        <f>[13]Sheet4!E100</f>
        <v>35.485259999999997</v>
      </c>
      <c r="H98" s="515">
        <f>[13]Sheet5!E100</f>
        <v>0.16412360000000001</v>
      </c>
      <c r="I98" s="43">
        <f>[13]Sheet6!E100</f>
        <v>9.9195900000000004E-2</v>
      </c>
      <c r="J98" s="43">
        <f>[13]Sheet7!E100</f>
        <v>0.2408353</v>
      </c>
      <c r="K98" s="43">
        <f>[13]Sheet8!E100</f>
        <v>0.1470959</v>
      </c>
      <c r="L98" s="43">
        <f>[13]Sheet9!E100</f>
        <v>0.2869273</v>
      </c>
      <c r="M98" s="43">
        <f>[13]Sheet10!E100</f>
        <v>0.18518370000000001</v>
      </c>
      <c r="N98" s="43">
        <f>[13]Sheet11!E100</f>
        <v>4.8009900000000001E-2</v>
      </c>
      <c r="O98" s="43">
        <f>[13]Sheet12!E100</f>
        <v>0.18139910000000001</v>
      </c>
      <c r="P98" s="522">
        <f>[13]Sheet13!E100</f>
        <v>0.15958259999999999</v>
      </c>
      <c r="Q98" s="43">
        <f>[13]Sheet14!E100</f>
        <v>1.34167E-2</v>
      </c>
    </row>
    <row r="99" spans="1:17" x14ac:dyDescent="0.25">
      <c r="A99" t="s">
        <v>481</v>
      </c>
      <c r="B99" t="str">
        <f>VLOOKUP(A99,'3.1 Metadata'!$A$4:$B$197,2,FALSE)</f>
        <v>LBR</v>
      </c>
      <c r="C99" s="22">
        <v>2012</v>
      </c>
      <c r="D99" s="43">
        <f>[13]Sheet1!E101</f>
        <v>55.116419999999998</v>
      </c>
      <c r="E99" s="43">
        <f>[13]Sheet2!E101</f>
        <v>8.8536490000000008</v>
      </c>
      <c r="F99" s="43">
        <f>[13]Sheet3!E101</f>
        <v>15.90752</v>
      </c>
      <c r="G99" s="43">
        <f>[13]Sheet4!E101</f>
        <v>6.338902</v>
      </c>
      <c r="H99" s="515">
        <f>[13]Sheet5!E101</f>
        <v>1.28472E-2</v>
      </c>
      <c r="I99" s="43">
        <f>[13]Sheet6!E101</f>
        <v>3.4435800000000003E-2</v>
      </c>
      <c r="J99" s="43">
        <f>[13]Sheet7!E101</f>
        <v>4.0628200000000003E-2</v>
      </c>
      <c r="K99" s="43">
        <f>[13]Sheet8!E101</f>
        <v>4.3633600000000002E-2</v>
      </c>
      <c r="L99" s="43">
        <f>[13]Sheet9!E101</f>
        <v>8.5287000000000002E-2</v>
      </c>
      <c r="M99" s="43">
        <f>[13]Sheet10!E101</f>
        <v>5.1355699999999997E-2</v>
      </c>
      <c r="N99" s="43">
        <f>[13]Sheet11!E101</f>
        <v>5.7072100000000001E-2</v>
      </c>
      <c r="O99" s="43">
        <f>[13]Sheet12!E101</f>
        <v>6.1903800000000002E-2</v>
      </c>
      <c r="P99" s="522">
        <f>[13]Sheet13!E101</f>
        <v>6.7711800000000003E-2</v>
      </c>
      <c r="Q99" s="43">
        <f>[13]Sheet14!E101</f>
        <v>2.2789199999999999E-2</v>
      </c>
    </row>
    <row r="100" spans="1:17" x14ac:dyDescent="0.25">
      <c r="A100" t="s">
        <v>482</v>
      </c>
      <c r="B100" t="str">
        <f>VLOOKUP(A100,'3.1 Metadata'!$A$4:$B$197,2,FALSE)</f>
        <v>LBY</v>
      </c>
      <c r="C100" s="22">
        <v>2012</v>
      </c>
      <c r="D100" s="43">
        <f>[13]Sheet1!E102</f>
        <v>3.714858</v>
      </c>
      <c r="E100" s="43">
        <f>[13]Sheet2!E102</f>
        <v>37.035820000000001</v>
      </c>
      <c r="F100" s="43">
        <f>[13]Sheet3!E102</f>
        <v>18.373480000000001</v>
      </c>
      <c r="G100" s="43">
        <f>[13]Sheet4!E102</f>
        <v>91.787000000000006</v>
      </c>
      <c r="H100" s="515">
        <f>[13]Sheet5!E102</f>
        <v>0.95001979999999997</v>
      </c>
      <c r="I100" s="43">
        <f>[13]Sheet6!E102</f>
        <v>0.67728359999999999</v>
      </c>
      <c r="J100" s="43">
        <f>[13]Sheet7!E102</f>
        <v>7.72201E-2</v>
      </c>
      <c r="K100" s="43">
        <f>[13]Sheet8!E102</f>
        <v>1.49771E-2</v>
      </c>
      <c r="L100" s="43">
        <f>[13]Sheet9!E102</f>
        <v>0.10925459999999999</v>
      </c>
      <c r="M100" s="43">
        <f>[13]Sheet10!E102</f>
        <v>5.0401399999999999E-2</v>
      </c>
      <c r="N100" s="43">
        <f>[13]Sheet11!E102</f>
        <v>1.6252800000000001E-2</v>
      </c>
      <c r="O100" s="43">
        <f>[13]Sheet12!E102</f>
        <v>9.6070299999999997E-2</v>
      </c>
      <c r="P100" s="522">
        <f>[13]Sheet13!E102</f>
        <v>0.1021817</v>
      </c>
      <c r="Q100" s="43">
        <f>[13]Sheet14!E102</f>
        <v>4.7356299999999997E-2</v>
      </c>
    </row>
    <row r="101" spans="1:17" x14ac:dyDescent="0.25">
      <c r="A101" t="s">
        <v>483</v>
      </c>
      <c r="B101" t="str">
        <f>VLOOKUP(A101,'3.1 Metadata'!$A$4:$B$197,2,FALSE)</f>
        <v>LTU</v>
      </c>
      <c r="C101" s="22">
        <v>2012</v>
      </c>
      <c r="D101" s="43">
        <f>[13]Sheet1!E103</f>
        <v>16.236599999999999</v>
      </c>
      <c r="E101" s="43">
        <f>[13]Sheet2!E103</f>
        <v>41.812910000000002</v>
      </c>
      <c r="F101" s="43">
        <f>[13]Sheet3!E103</f>
        <v>7.2860290000000001</v>
      </c>
      <c r="G101" s="43">
        <f>[13]Sheet4!E103</f>
        <v>93.337379999999996</v>
      </c>
      <c r="H101" s="515">
        <f>[13]Sheet5!E103</f>
        <v>0.16171769999999999</v>
      </c>
      <c r="I101" s="43">
        <f>[13]Sheet6!E103</f>
        <v>9.3336299999999997E-2</v>
      </c>
      <c r="J101" s="43">
        <f>[13]Sheet7!E103</f>
        <v>9.6467200000000003E-2</v>
      </c>
      <c r="K101" s="43">
        <f>[13]Sheet8!E103</f>
        <v>0.1242157</v>
      </c>
      <c r="L101" s="43">
        <f>[13]Sheet9!E103</f>
        <v>0.12846550000000001</v>
      </c>
      <c r="M101" s="43">
        <f>[13]Sheet10!E103</f>
        <v>0.1837531</v>
      </c>
      <c r="N101" s="43">
        <f>[13]Sheet11!E103</f>
        <v>3.2593499999999997E-2</v>
      </c>
      <c r="O101" s="43">
        <f>[13]Sheet12!E103</f>
        <v>0.23347560000000001</v>
      </c>
      <c r="P101" s="522">
        <f>[13]Sheet13!E103</f>
        <v>0.23864179999999999</v>
      </c>
      <c r="Q101" s="43">
        <f>[13]Sheet14!E103</f>
        <v>7.6036000000000006E-2</v>
      </c>
    </row>
    <row r="102" spans="1:17" x14ac:dyDescent="0.25">
      <c r="A102" t="s">
        <v>484</v>
      </c>
      <c r="B102" t="str">
        <f>VLOOKUP(A102,'3.1 Metadata'!$A$4:$B$197,2,FALSE)</f>
        <v>LUX</v>
      </c>
      <c r="C102" s="22">
        <v>2012</v>
      </c>
      <c r="D102" s="43">
        <f>[13]Sheet1!E104</f>
        <v>71.564899999999994</v>
      </c>
      <c r="E102" s="43">
        <f>[13]Sheet2!E104</f>
        <v>45.293900000000001</v>
      </c>
      <c r="F102" s="43">
        <f>[13]Sheet3!E104</f>
        <v>27.91686</v>
      </c>
      <c r="G102" s="43">
        <f>[13]Sheet4!E104</f>
        <v>111.6999</v>
      </c>
      <c r="H102" s="515">
        <f>[13]Sheet5!E104</f>
        <v>0.1095544</v>
      </c>
      <c r="I102" s="43">
        <f>[13]Sheet6!E104</f>
        <v>7.8528299999999995E-2</v>
      </c>
      <c r="J102" s="43">
        <f>[13]Sheet7!E104</f>
        <v>0.16389010000000001</v>
      </c>
      <c r="K102" s="43">
        <f>[13]Sheet8!E104</f>
        <v>0.2550443</v>
      </c>
      <c r="L102" s="43">
        <f>[13]Sheet9!E104</f>
        <v>0.22416720000000001</v>
      </c>
      <c r="M102" s="43">
        <f>[13]Sheet10!E104</f>
        <v>0.2150804</v>
      </c>
      <c r="N102" s="43">
        <f>[13]Sheet11!E104</f>
        <v>0.13316249999999999</v>
      </c>
      <c r="O102" s="43">
        <f>[13]Sheet12!E104</f>
        <v>0.20463310000000001</v>
      </c>
      <c r="P102" s="522">
        <f>[13]Sheet13!E104</f>
        <v>0.1870057</v>
      </c>
      <c r="Q102" s="43">
        <f>[13]Sheet14!E104</f>
        <v>0.15641079999999999</v>
      </c>
    </row>
    <row r="103" spans="1:17" x14ac:dyDescent="0.25">
      <c r="A103" t="s">
        <v>485</v>
      </c>
      <c r="B103" t="str">
        <f>VLOOKUP(A103,'3.1 Metadata'!$A$4:$B$197,2,FALSE)</f>
        <v>MDG</v>
      </c>
      <c r="C103" s="22">
        <v>2012</v>
      </c>
      <c r="D103" s="43">
        <f>[13]Sheet1!E105</f>
        <v>2.229279</v>
      </c>
      <c r="E103" s="43">
        <f>[13]Sheet2!E105</f>
        <v>24.32422</v>
      </c>
      <c r="F103" s="43">
        <f>[13]Sheet3!E105</f>
        <v>20.03182</v>
      </c>
      <c r="G103" s="43">
        <f>[13]Sheet4!E105</f>
        <v>17.226199999999999</v>
      </c>
      <c r="H103" s="515">
        <f>[13]Sheet5!E105</f>
        <v>0.1219947</v>
      </c>
      <c r="I103" s="43">
        <f>[13]Sheet6!E105</f>
        <v>6.4345100000000002E-2</v>
      </c>
      <c r="J103" s="43">
        <f>[13]Sheet7!E105</f>
        <v>0.14890690000000001</v>
      </c>
      <c r="K103" s="43">
        <f>[13]Sheet8!E105</f>
        <v>0.26470660000000001</v>
      </c>
      <c r="L103" s="43">
        <f>[13]Sheet9!E105</f>
        <v>0.20666090000000001</v>
      </c>
      <c r="M103" s="43">
        <f>[13]Sheet10!E105</f>
        <v>0.21224799999999999</v>
      </c>
      <c r="N103" s="43">
        <f>[13]Sheet11!E105</f>
        <v>8.3215600000000001E-2</v>
      </c>
      <c r="O103" s="43">
        <f>[13]Sheet12!E105</f>
        <v>0.28271600000000002</v>
      </c>
      <c r="P103" s="522">
        <f>[13]Sheet13!E105</f>
        <v>0.28621220000000003</v>
      </c>
      <c r="Q103" s="43">
        <f>[13]Sheet14!E105</f>
        <v>0.13582179999999999</v>
      </c>
    </row>
    <row r="104" spans="1:17" x14ac:dyDescent="0.25">
      <c r="A104" t="s">
        <v>486</v>
      </c>
      <c r="B104" t="str">
        <f>VLOOKUP(A104,'3.1 Metadata'!$A$4:$B$197,2,FALSE)</f>
        <v>MWI</v>
      </c>
      <c r="C104" s="22">
        <v>2012</v>
      </c>
      <c r="D104" s="43">
        <f>[13]Sheet1!E106</f>
        <v>358.86739999999998</v>
      </c>
      <c r="E104" s="43">
        <f>[13]Sheet2!E106</f>
        <v>35.228099999999998</v>
      </c>
      <c r="F104" s="43">
        <f>[13]Sheet3!E106</f>
        <v>18.628990000000002</v>
      </c>
      <c r="G104" s="43">
        <f>[13]Sheet4!E106</f>
        <v>3.7936939999999999</v>
      </c>
      <c r="H104" s="515">
        <f>[13]Sheet5!E106</f>
        <v>0.215917</v>
      </c>
      <c r="I104" s="43">
        <f>[13]Sheet6!E106</f>
        <v>0.1387196</v>
      </c>
      <c r="J104" s="43">
        <f>[13]Sheet7!E106</f>
        <v>0.14165800000000001</v>
      </c>
      <c r="K104" s="43">
        <f>[13]Sheet8!E106</f>
        <v>0.1255368</v>
      </c>
      <c r="L104" s="43">
        <f>[13]Sheet9!E106</f>
        <v>0.22641600000000001</v>
      </c>
      <c r="M104" s="43">
        <f>[13]Sheet10!E106</f>
        <v>0.1702688</v>
      </c>
      <c r="N104" s="43">
        <f>[13]Sheet11!E106</f>
        <v>2.23755E-2</v>
      </c>
      <c r="O104" s="43">
        <f>[13]Sheet12!E106</f>
        <v>0.12236760000000001</v>
      </c>
      <c r="P104" s="522">
        <f>[13]Sheet13!E106</f>
        <v>0.1018915</v>
      </c>
      <c r="Q104" s="43">
        <f>[13]Sheet14!E106</f>
        <v>3.2223849999999998E-2</v>
      </c>
    </row>
    <row r="105" spans="1:17" x14ac:dyDescent="0.25">
      <c r="A105" t="s">
        <v>487</v>
      </c>
      <c r="B105" t="str">
        <f>VLOOKUP(A105,'3.1 Metadata'!$A$4:$B$197,2,FALSE)</f>
        <v>MYS</v>
      </c>
      <c r="C105" s="22">
        <v>2012</v>
      </c>
      <c r="D105" s="43">
        <f>[13]Sheet1!E107</f>
        <v>9.3227019999999996</v>
      </c>
      <c r="E105" s="43">
        <f>[13]Sheet2!E107</f>
        <v>17.547740000000001</v>
      </c>
      <c r="F105" s="43">
        <f>[13]Sheet3!E107</f>
        <v>19.780999999999999</v>
      </c>
      <c r="G105" s="43">
        <f>[13]Sheet4!E107</f>
        <v>32.177210000000002</v>
      </c>
      <c r="H105" s="515">
        <f>[13]Sheet5!E107</f>
        <v>3.78888E-2</v>
      </c>
      <c r="I105" s="43">
        <f>[13]Sheet6!E107</f>
        <v>5.9306600000000001E-2</v>
      </c>
      <c r="J105" s="43">
        <f>[13]Sheet7!E107</f>
        <v>8.0975099999999994E-2</v>
      </c>
      <c r="K105" s="43">
        <f>[13]Sheet8!E107</f>
        <v>0.1281033</v>
      </c>
      <c r="L105" s="43">
        <f>[13]Sheet9!E107</f>
        <v>9.2341199999999998E-2</v>
      </c>
      <c r="M105" s="43">
        <f>[13]Sheet10!E107</f>
        <v>9.2394400000000002E-2</v>
      </c>
      <c r="N105" s="43">
        <f>[13]Sheet11!E107</f>
        <v>-2.3712E-3</v>
      </c>
      <c r="O105" s="43">
        <f>[13]Sheet12!E107</f>
        <v>0.1278823</v>
      </c>
      <c r="P105" s="522">
        <f>[13]Sheet13!E107</f>
        <v>0.13700699999999999</v>
      </c>
      <c r="Q105" s="43">
        <f>[13]Sheet14!E107</f>
        <v>4.5838400000000001E-2</v>
      </c>
    </row>
    <row r="106" spans="1:17" x14ac:dyDescent="0.25">
      <c r="A106" t="s">
        <v>488</v>
      </c>
      <c r="B106" t="str">
        <f>VLOOKUP(A106,'3.1 Metadata'!$A$4:$B$197,2,FALSE)</f>
        <v>MDV</v>
      </c>
      <c r="C106" s="22">
        <v>2012</v>
      </c>
      <c r="D106" s="43">
        <f>[13]Sheet1!E108</f>
        <v>49.304229999999997</v>
      </c>
      <c r="E106" s="43">
        <f>[13]Sheet2!E108</f>
        <v>10.3133</v>
      </c>
      <c r="F106" s="43">
        <f>[13]Sheet3!E108</f>
        <v>167.91499999999999</v>
      </c>
      <c r="G106" s="43">
        <f>[13]Sheet4!E108</f>
        <v>191.02988999999999</v>
      </c>
      <c r="H106" s="515">
        <f>[13]Sheet5!E108</f>
        <v>6.2404000000000001E-2</v>
      </c>
      <c r="I106" s="43">
        <f>[13]Sheet6!E108</f>
        <v>6.5554299999999996E-2</v>
      </c>
      <c r="J106" s="43">
        <f>[13]Sheet7!E108</f>
        <v>8.1304000000000001E-2</v>
      </c>
      <c r="K106" s="43">
        <f>[13]Sheet8!E108</f>
        <v>6.6392099999999996E-2</v>
      </c>
      <c r="L106" s="43">
        <f>[13]Sheet9!E108</f>
        <v>8.1378800000000001E-2</v>
      </c>
      <c r="M106" s="43">
        <f>[13]Sheet10!E108</f>
        <v>6.4799800000000005E-2</v>
      </c>
      <c r="N106" s="43">
        <f>[13]Sheet11!E108</f>
        <v>5.2611999999999997E-3</v>
      </c>
      <c r="O106" s="43">
        <f>[13]Sheet12!E108</f>
        <v>0.132074</v>
      </c>
      <c r="P106" s="522">
        <f>[13]Sheet13!E108</f>
        <v>0.13726440000000001</v>
      </c>
      <c r="Q106" s="43">
        <f>[13]Sheet14!E108</f>
        <v>3.7428799999999998E-2</v>
      </c>
    </row>
    <row r="107" spans="1:17" x14ac:dyDescent="0.25">
      <c r="A107" t="s">
        <v>489</v>
      </c>
      <c r="B107" t="str">
        <f>VLOOKUP(A107,'3.1 Metadata'!$A$4:$B$197,2,FALSE)</f>
        <v>MLI</v>
      </c>
      <c r="C107" s="22">
        <v>2012</v>
      </c>
      <c r="D107" s="43">
        <f>[13]Sheet1!E109</f>
        <v>64.027180000000001</v>
      </c>
      <c r="E107" s="43">
        <f>[13]Sheet2!E109</f>
        <v>40.326529999999998</v>
      </c>
      <c r="F107" s="43">
        <f>[13]Sheet3!E109</f>
        <v>13.54992</v>
      </c>
      <c r="G107" s="43">
        <f>[13]Sheet4!E109</f>
        <v>42.513660000000002</v>
      </c>
      <c r="H107" s="515">
        <f>[13]Sheet5!E109</f>
        <v>0.1126882</v>
      </c>
      <c r="I107" s="43">
        <f>[13]Sheet6!E109</f>
        <v>0.1049624</v>
      </c>
      <c r="J107" s="43">
        <f>[13]Sheet7!E109</f>
        <v>0.18690499999999999</v>
      </c>
      <c r="K107" s="43">
        <f>[13]Sheet8!E109</f>
        <v>0.21439230000000001</v>
      </c>
      <c r="L107" s="43">
        <f>[13]Sheet9!E109</f>
        <v>0.22030060000000001</v>
      </c>
      <c r="M107" s="43">
        <f>[13]Sheet10!E109</f>
        <v>0.2008441</v>
      </c>
      <c r="N107" s="43">
        <f>[13]Sheet11!E109</f>
        <v>5.4618100000000003E-2</v>
      </c>
      <c r="O107" s="43">
        <f>[13]Sheet12!E109</f>
        <v>0.23425480000000001</v>
      </c>
      <c r="P107" s="522">
        <f>[13]Sheet13!E109</f>
        <v>0.23777139999999999</v>
      </c>
      <c r="Q107" s="43">
        <f>[13]Sheet14!E109</f>
        <v>6.23405E-2</v>
      </c>
    </row>
    <row r="108" spans="1:17" x14ac:dyDescent="0.25">
      <c r="A108" t="s">
        <v>490</v>
      </c>
      <c r="B108" t="str">
        <f>VLOOKUP(A108,'3.1 Metadata'!$A$4:$B$197,2,FALSE)</f>
        <v>MLT</v>
      </c>
      <c r="C108" s="22">
        <v>2012</v>
      </c>
      <c r="D108" s="43">
        <f>[13]Sheet1!E110</f>
        <v>61.208950000000002</v>
      </c>
      <c r="E108" s="43">
        <f>[13]Sheet2!E110</f>
        <v>9.3212869999999999</v>
      </c>
      <c r="F108" s="43">
        <f>[13]Sheet3!E110</f>
        <v>9.4585740000000005</v>
      </c>
      <c r="G108" s="43">
        <f>[13]Sheet4!E110</f>
        <v>142.50989999999999</v>
      </c>
      <c r="H108" s="515">
        <f>[13]Sheet5!E110</f>
        <v>0.18864120000000001</v>
      </c>
      <c r="I108" s="43">
        <f>[13]Sheet6!E110</f>
        <v>0.15887080000000001</v>
      </c>
      <c r="J108" s="43">
        <f>[13]Sheet7!E110</f>
        <v>0.39120939999999998</v>
      </c>
      <c r="K108" s="43">
        <f>[13]Sheet8!E110</f>
        <v>0.37268220000000002</v>
      </c>
      <c r="L108" s="43">
        <f>[13]Sheet9!E110</f>
        <v>0.40738150000000001</v>
      </c>
      <c r="M108" s="43">
        <f>[13]Sheet10!E110</f>
        <v>0.38997799999999999</v>
      </c>
      <c r="N108" s="43">
        <f>[13]Sheet11!E110</f>
        <v>0.1101458</v>
      </c>
      <c r="O108" s="43">
        <f>[13]Sheet12!E110</f>
        <v>0.40298820000000002</v>
      </c>
      <c r="P108" s="522">
        <f>[13]Sheet13!E110</f>
        <v>0.40146789999999999</v>
      </c>
      <c r="Q108" s="43">
        <f>[13]Sheet14!E110</f>
        <v>7.0934200000000003E-2</v>
      </c>
    </row>
    <row r="109" spans="1:17" x14ac:dyDescent="0.25">
      <c r="A109" t="s">
        <v>491</v>
      </c>
      <c r="B109" t="str">
        <f>VLOOKUP(A109,'3.1 Metadata'!$A$4:$B$197,2,FALSE)</f>
        <v>MHL</v>
      </c>
      <c r="C109" s="22">
        <v>2012</v>
      </c>
      <c r="D109" s="43">
        <f>[13]Sheet1!E111</f>
        <v>77.231409999999997</v>
      </c>
      <c r="E109" s="43">
        <f>[13]Sheet2!E111</f>
        <v>12.7141</v>
      </c>
      <c r="F109" s="43">
        <f>[13]Sheet3!E111</f>
        <v>14.16736</v>
      </c>
      <c r="G109" s="43">
        <f>[13]Sheet4!E111</f>
        <v>22.533329999999999</v>
      </c>
      <c r="H109" s="515">
        <f>[13]Sheet5!E111</f>
        <v>1.8761900000000001E-2</v>
      </c>
      <c r="I109" s="43">
        <f>[13]Sheet6!E111</f>
        <v>3.7026400000000001E-2</v>
      </c>
      <c r="J109" s="43">
        <f>[13]Sheet7!E111</f>
        <v>0.1730912</v>
      </c>
      <c r="K109" s="43">
        <f>[13]Sheet8!E111</f>
        <v>0.22558400000000001</v>
      </c>
      <c r="L109" s="43">
        <f>[13]Sheet9!E111</f>
        <v>0.22264790000000001</v>
      </c>
      <c r="M109" s="43">
        <f>[13]Sheet10!E111</f>
        <v>0.25609229999999999</v>
      </c>
      <c r="N109" s="43">
        <f>[13]Sheet11!E111</f>
        <v>9.2684600000000006E-2</v>
      </c>
      <c r="O109" s="43">
        <f>[13]Sheet12!E111</f>
        <v>0.19407930000000001</v>
      </c>
      <c r="P109" s="522">
        <f>[13]Sheet13!E111</f>
        <v>0.1963163</v>
      </c>
      <c r="Q109" s="43">
        <f>[13]Sheet14!E111</f>
        <v>9.8186999999999997E-3</v>
      </c>
    </row>
    <row r="110" spans="1:17" x14ac:dyDescent="0.25">
      <c r="A110" t="s">
        <v>492</v>
      </c>
      <c r="B110" t="str">
        <f>VLOOKUP(A110,'3.1 Metadata'!$A$4:$B$197,2,FALSE)</f>
        <v>MRT</v>
      </c>
      <c r="C110" s="22">
        <v>2012</v>
      </c>
      <c r="D110" s="43">
        <f>[13]Sheet1!E112</f>
        <v>39.643680000000003</v>
      </c>
      <c r="E110" s="43">
        <f>[13]Sheet2!E112</f>
        <v>18.715129999999998</v>
      </c>
      <c r="F110" s="43">
        <f>[13]Sheet3!E112</f>
        <v>14.100899999999999</v>
      </c>
      <c r="G110" s="43">
        <f>[13]Sheet4!E112</f>
        <v>25.832609999999999</v>
      </c>
      <c r="H110" s="515">
        <f>[13]Sheet5!E112</f>
        <v>0.33723069999999999</v>
      </c>
      <c r="I110" s="43">
        <f>[13]Sheet6!E112</f>
        <v>0.19479589999999999</v>
      </c>
      <c r="J110" s="43">
        <f>[13]Sheet7!E112</f>
        <v>0.1428024</v>
      </c>
      <c r="K110" s="43">
        <f>[13]Sheet8!E112</f>
        <v>0.15860260000000001</v>
      </c>
      <c r="L110" s="43">
        <f>[13]Sheet9!E112</f>
        <v>0.16289989999999999</v>
      </c>
      <c r="M110" s="43">
        <f>[13]Sheet10!E112</f>
        <v>0.1646686</v>
      </c>
      <c r="N110" s="43">
        <f>[13]Sheet11!E112</f>
        <v>4.9660000000000003E-2</v>
      </c>
      <c r="O110" s="43">
        <f>[13]Sheet12!E112</f>
        <v>0.19000059999999999</v>
      </c>
      <c r="P110" s="522">
        <f>[13]Sheet13!E112</f>
        <v>0.19211780000000001</v>
      </c>
      <c r="Q110" s="43">
        <f>[13]Sheet14!E112</f>
        <v>8.49969E-2</v>
      </c>
    </row>
    <row r="111" spans="1:17" x14ac:dyDescent="0.25">
      <c r="A111" t="s">
        <v>493</v>
      </c>
      <c r="B111" t="str">
        <f>VLOOKUP(A111,'3.1 Metadata'!$A$4:$B$197,2,FALSE)</f>
        <v>MUS</v>
      </c>
      <c r="C111" s="22">
        <v>2012</v>
      </c>
      <c r="D111" s="43">
        <f>[13]Sheet1!E113</f>
        <v>43.054740000000002</v>
      </c>
      <c r="E111" s="43">
        <f>[13]Sheet2!E113</f>
        <v>13.94323</v>
      </c>
      <c r="F111" s="43">
        <f>[13]Sheet3!E113</f>
        <v>0.37026049999999999</v>
      </c>
      <c r="G111" s="43">
        <f>[13]Sheet4!E113</f>
        <v>129.8931</v>
      </c>
      <c r="H111" s="515">
        <f>[13]Sheet5!E113</f>
        <v>7.7576800000000001E-2</v>
      </c>
      <c r="I111" s="43">
        <f>[13]Sheet6!E113</f>
        <v>8.3191100000000004E-2</v>
      </c>
      <c r="J111" s="43">
        <f>[13]Sheet7!E113</f>
        <v>2.7001899999999999E-2</v>
      </c>
      <c r="K111" s="43">
        <f>[13]Sheet8!E113</f>
        <v>0.152119</v>
      </c>
      <c r="L111" s="43">
        <f>[13]Sheet9!E113</f>
        <v>7.1373400000000004E-2</v>
      </c>
      <c r="M111" s="43">
        <f>[13]Sheet10!E113</f>
        <v>0.1220802</v>
      </c>
      <c r="N111" s="43">
        <f>[13]Sheet11!E113</f>
        <v>2.4562999999999998E-3</v>
      </c>
      <c r="O111" s="43">
        <f>[13]Sheet12!E113</f>
        <v>0.14542769999999999</v>
      </c>
      <c r="P111" s="522">
        <f>[13]Sheet13!E113</f>
        <v>0.15126100000000001</v>
      </c>
      <c r="Q111" s="43">
        <f>[13]Sheet14!E113</f>
        <v>1.5942000000000001E-2</v>
      </c>
    </row>
    <row r="112" spans="1:17" x14ac:dyDescent="0.25">
      <c r="A112" t="s">
        <v>494</v>
      </c>
      <c r="B112" t="str">
        <f>VLOOKUP(A112,'3.1 Metadata'!$A$4:$B$197,2,FALSE)</f>
        <v>MEX</v>
      </c>
      <c r="C112" s="22">
        <v>2012</v>
      </c>
      <c r="D112" s="43">
        <f>[13]Sheet1!E114</f>
        <v>9.6991209999999999</v>
      </c>
      <c r="E112" s="43">
        <f>[13]Sheet2!E114</f>
        <v>13.44331</v>
      </c>
      <c r="F112" s="43">
        <f>[13]Sheet3!E114</f>
        <v>12.093400000000001</v>
      </c>
      <c r="G112" s="43">
        <f>[13]Sheet4!E114</f>
        <v>81.807460000000006</v>
      </c>
      <c r="H112" s="515">
        <f>[13]Sheet5!E114</f>
        <v>0.1479481</v>
      </c>
      <c r="I112" s="43">
        <f>[13]Sheet6!E114</f>
        <v>0.12729589999999999</v>
      </c>
      <c r="J112" s="43">
        <f>[13]Sheet7!E114</f>
        <v>0.28150710000000001</v>
      </c>
      <c r="K112" s="43">
        <f>[13]Sheet8!E114</f>
        <v>0.29069390000000001</v>
      </c>
      <c r="L112" s="43">
        <f>[13]Sheet9!E114</f>
        <v>0.31673220000000002</v>
      </c>
      <c r="M112" s="43">
        <f>[13]Sheet10!E114</f>
        <v>0.30603920000000001</v>
      </c>
      <c r="N112" s="43">
        <f>[13]Sheet11!E114</f>
        <v>9.8097699999999996E-2</v>
      </c>
      <c r="O112" s="43">
        <f>[13]Sheet12!E114</f>
        <v>0.30267359999999999</v>
      </c>
      <c r="P112" s="522">
        <f>[13]Sheet13!E114</f>
        <v>0.30675999999999998</v>
      </c>
      <c r="Q112" s="43">
        <f>[13]Sheet14!E114</f>
        <v>8.1787600000000002E-2</v>
      </c>
    </row>
    <row r="113" spans="1:17" x14ac:dyDescent="0.25">
      <c r="A113" t="s">
        <v>495</v>
      </c>
      <c r="B113" t="str">
        <f>VLOOKUP(A113,'3.1 Metadata'!$A$4:$B$197,2,FALSE)</f>
        <v>FSM</v>
      </c>
      <c r="C113" s="22">
        <v>2012</v>
      </c>
      <c r="D113" s="43">
        <f>[13]Sheet1!E115</f>
        <v>30.275200000000002</v>
      </c>
      <c r="E113" s="43">
        <f>[13]Sheet2!E115</f>
        <v>14.88874</v>
      </c>
      <c r="F113" s="43">
        <f>[13]Sheet3!E115</f>
        <v>70.184299999999993</v>
      </c>
      <c r="G113" s="43">
        <f>[13]Sheet4!E115</f>
        <v>18.513439999999999</v>
      </c>
      <c r="H113" s="515">
        <f>[13]Sheet5!E115</f>
        <v>4.9031469999999997</v>
      </c>
      <c r="I113" s="43">
        <f>[13]Sheet6!E115</f>
        <v>2.1339920000000001</v>
      </c>
      <c r="J113" s="43">
        <f>[13]Sheet7!E115</f>
        <v>8.4591200000000005E-2</v>
      </c>
      <c r="K113" s="43">
        <f>[13]Sheet8!E115</f>
        <v>0.1617721</v>
      </c>
      <c r="L113" s="43">
        <f>[13]Sheet9!E115</f>
        <v>0.147059</v>
      </c>
      <c r="M113" s="43">
        <f>[13]Sheet10!E115</f>
        <v>0.15597130000000001</v>
      </c>
      <c r="N113" s="43">
        <f>[13]Sheet11!E115</f>
        <v>7.8987799999999997E-2</v>
      </c>
      <c r="O113" s="43">
        <f>[13]Sheet12!E115</f>
        <v>0.19121830000000001</v>
      </c>
      <c r="P113" s="522">
        <f>[13]Sheet13!E115</f>
        <v>0.1947797</v>
      </c>
      <c r="Q113" s="43">
        <f>[13]Sheet14!E115</f>
        <v>9.1950199999999996E-2</v>
      </c>
    </row>
    <row r="114" spans="1:17" x14ac:dyDescent="0.25">
      <c r="A114" t="s">
        <v>524</v>
      </c>
      <c r="B114" t="str">
        <f>VLOOKUP(A114,'3.1 Metadata'!$A$4:$B$197,2,FALSE)</f>
        <v>MDA</v>
      </c>
      <c r="C114" s="22">
        <v>2012</v>
      </c>
      <c r="D114" s="43">
        <f>[13]Sheet1!E116</f>
        <v>2.435654</v>
      </c>
      <c r="E114" s="43">
        <f>[13]Sheet2!E116</f>
        <v>8.9892380000000003</v>
      </c>
      <c r="F114" s="43">
        <f>[13]Sheet3!E116</f>
        <v>15.78745</v>
      </c>
      <c r="G114" s="43">
        <f>[13]Sheet4!E116</f>
        <v>50.101480000000002</v>
      </c>
      <c r="H114" s="515">
        <f>[13]Sheet5!E116</f>
        <v>4.9824100000000003E-2</v>
      </c>
      <c r="I114" s="43">
        <f>[13]Sheet6!E116</f>
        <v>6.0303000000000002E-2</v>
      </c>
      <c r="J114" s="43">
        <f>[13]Sheet7!E116</f>
        <v>0.10367410000000001</v>
      </c>
      <c r="K114" s="43">
        <f>[13]Sheet8!E116</f>
        <v>0.21201719999999999</v>
      </c>
      <c r="L114" s="43">
        <f>[13]Sheet9!E116</f>
        <v>0.15060680000000001</v>
      </c>
      <c r="M114" s="43">
        <f>[13]Sheet10!E116</f>
        <v>0.18486440000000001</v>
      </c>
      <c r="N114" s="43">
        <f>[13]Sheet11!E116</f>
        <v>4.5658999999999998E-2</v>
      </c>
      <c r="O114" s="43">
        <f>[13]Sheet12!E116</f>
        <v>0.2149924</v>
      </c>
      <c r="P114" s="522">
        <f>[13]Sheet13!E116</f>
        <v>0.21910489999999999</v>
      </c>
      <c r="Q114" s="43">
        <f>[13]Sheet14!E116</f>
        <v>6.0305499999999998E-2</v>
      </c>
    </row>
    <row r="115" spans="1:17" x14ac:dyDescent="0.25">
      <c r="A115" t="s">
        <v>496</v>
      </c>
      <c r="B115" t="str">
        <f>VLOOKUP(A115,'3.1 Metadata'!$A$4:$B$197,2,FALSE)</f>
        <v>MCO</v>
      </c>
      <c r="C115" s="22">
        <v>2012</v>
      </c>
      <c r="D115" s="43">
        <f>[13]Sheet1!E117</f>
        <v>155.26329999999999</v>
      </c>
      <c r="E115" s="43">
        <f>[13]Sheet2!E117</f>
        <v>54.73995</v>
      </c>
      <c r="F115" s="43">
        <f>[13]Sheet3!E117</f>
        <v>40.411029999999997</v>
      </c>
      <c r="G115" s="43">
        <f>[13]Sheet4!E117</f>
        <v>103.9815</v>
      </c>
      <c r="H115" s="515">
        <f>[13]Sheet5!E117</f>
        <v>0.1185435</v>
      </c>
      <c r="I115" s="43">
        <f>[13]Sheet6!E117</f>
        <v>9.3889100000000003E-2</v>
      </c>
      <c r="J115" s="43">
        <f>[13]Sheet7!E117</f>
        <v>0.84594729999999996</v>
      </c>
      <c r="K115" s="43">
        <f>[13]Sheet8!E117</f>
        <v>0.28547689999999998</v>
      </c>
      <c r="L115" s="43">
        <f>[13]Sheet9!E117</f>
        <v>0.86907160000000006</v>
      </c>
      <c r="M115" s="43">
        <f>[13]Sheet10!E117</f>
        <v>0.44104379999999999</v>
      </c>
      <c r="N115" s="43">
        <f>[13]Sheet11!E117</f>
        <v>0.27591169999999998</v>
      </c>
      <c r="O115" s="43">
        <f>[13]Sheet12!E117</f>
        <v>0.39425399999999999</v>
      </c>
      <c r="P115" s="522">
        <f>[13]Sheet13!E117</f>
        <v>0.3250787</v>
      </c>
      <c r="Q115" s="43">
        <f>[13]Sheet14!E117</f>
        <v>0.17294689999999999</v>
      </c>
    </row>
    <row r="116" spans="1:17" x14ac:dyDescent="0.25">
      <c r="A116" t="s">
        <v>497</v>
      </c>
      <c r="B116" t="str">
        <f>VLOOKUP(A116,'3.1 Metadata'!$A$4:$B$197,2,FALSE)</f>
        <v>MNG</v>
      </c>
      <c r="C116" s="22">
        <v>2012</v>
      </c>
      <c r="D116" s="43">
        <f>[13]Sheet1!E118</f>
        <v>23.086569999999998</v>
      </c>
      <c r="E116" s="43">
        <f>[13]Sheet2!E118</f>
        <v>7.7546629999999999</v>
      </c>
      <c r="F116" s="43">
        <f>[13]Sheet3!E118</f>
        <v>37.710540000000002</v>
      </c>
      <c r="G116" s="43">
        <f>[13]Sheet4!E118</f>
        <v>49.482329999999997</v>
      </c>
      <c r="H116" s="515">
        <f>[13]Sheet5!E118</f>
        <v>6.4885399999999996E-2</v>
      </c>
      <c r="I116" s="43">
        <f>[13]Sheet6!E118</f>
        <v>0.124804</v>
      </c>
      <c r="J116" s="43">
        <f>[13]Sheet7!E118</f>
        <v>4.1274900000000003E-2</v>
      </c>
      <c r="K116" s="43">
        <f>[13]Sheet8!E118</f>
        <v>9.0303800000000004E-2</v>
      </c>
      <c r="L116" s="43">
        <f>[13]Sheet9!E118</f>
        <v>7.04737E-2</v>
      </c>
      <c r="M116" s="43">
        <f>[13]Sheet10!E118</f>
        <v>7.9526100000000002E-2</v>
      </c>
      <c r="N116" s="43">
        <f>[13]Sheet11!E118</f>
        <v>1.0781E-3</v>
      </c>
      <c r="O116" s="43">
        <f>[13]Sheet12!E118</f>
        <v>0.1011053</v>
      </c>
      <c r="P116" s="522">
        <f>[13]Sheet13!E118</f>
        <v>0.10868750000000001</v>
      </c>
      <c r="Q116" s="43">
        <f>[13]Sheet14!E118</f>
        <v>3.4699800000000003E-2</v>
      </c>
    </row>
    <row r="117" spans="1:17" x14ac:dyDescent="0.25">
      <c r="A117" t="s">
        <v>498</v>
      </c>
      <c r="B117" t="str">
        <f>VLOOKUP(A117,'3.1 Metadata'!$A$4:$B$197,2,FALSE)</f>
        <v>MNE</v>
      </c>
      <c r="C117" s="22">
        <v>2012</v>
      </c>
      <c r="D117" s="43">
        <f>[13]Sheet1!E119</f>
        <v>9.3281369999999999</v>
      </c>
      <c r="E117" s="43">
        <f>[13]Sheet2!E119</f>
        <v>10.026960000000001</v>
      </c>
      <c r="F117" s="43">
        <f>[13]Sheet3!E119</f>
        <v>7.6979649999999999</v>
      </c>
      <c r="G117" s="43">
        <f>[13]Sheet4!E119</f>
        <v>60.621130000000001</v>
      </c>
      <c r="H117" s="515">
        <f>[13]Sheet5!E119</f>
        <v>8.5710900000000007E-2</v>
      </c>
      <c r="I117" s="43">
        <f>[13]Sheet6!E119</f>
        <v>5.4234900000000003E-2</v>
      </c>
      <c r="J117" s="43">
        <f>[13]Sheet7!E119</f>
        <v>0.21005450000000001</v>
      </c>
      <c r="K117" s="43">
        <f>[13]Sheet8!E119</f>
        <v>0.29598849999999999</v>
      </c>
      <c r="L117" s="43">
        <f>[13]Sheet9!E119</f>
        <v>0.237071</v>
      </c>
      <c r="M117" s="43">
        <f>[13]Sheet10!E119</f>
        <v>0.26652219999999999</v>
      </c>
      <c r="N117" s="43">
        <f>[13]Sheet11!E119</f>
        <v>5.5514800000000003E-2</v>
      </c>
      <c r="O117" s="43">
        <f>[13]Sheet12!E119</f>
        <v>0.29448970000000002</v>
      </c>
      <c r="P117" s="522">
        <f>[13]Sheet13!E119</f>
        <v>0.29570289999999999</v>
      </c>
      <c r="Q117" s="43">
        <f>[13]Sheet14!E119</f>
        <v>5.0625700000000003E-2</v>
      </c>
    </row>
    <row r="118" spans="1:17" x14ac:dyDescent="0.25">
      <c r="A118" t="s">
        <v>499</v>
      </c>
      <c r="B118" t="str">
        <f>VLOOKUP(A118,'3.1 Metadata'!$A$4:$B$197,2,FALSE)</f>
        <v>MAR</v>
      </c>
      <c r="C118" s="22">
        <v>2012</v>
      </c>
      <c r="D118" s="43">
        <f>[13]Sheet1!E120</f>
        <v>20.854310000000002</v>
      </c>
      <c r="E118" s="43">
        <f>[13]Sheet2!E120</f>
        <v>9.1971720000000001</v>
      </c>
      <c r="F118" s="43">
        <f>[13]Sheet3!E120</f>
        <v>25.163239999999998</v>
      </c>
      <c r="G118" s="43">
        <f>[13]Sheet4!E120</f>
        <v>27.59656</v>
      </c>
      <c r="H118" s="515">
        <f>[13]Sheet5!E120</f>
        <v>0.23405339999999999</v>
      </c>
      <c r="I118" s="43">
        <f>[13]Sheet6!E120</f>
        <v>0.18199589999999999</v>
      </c>
      <c r="J118" s="43">
        <f>[13]Sheet7!E120</f>
        <v>0.2150987</v>
      </c>
      <c r="K118" s="43">
        <f>[13]Sheet8!E120</f>
        <v>0.19187380000000001</v>
      </c>
      <c r="L118" s="43">
        <f>[13]Sheet9!E120</f>
        <v>0.2348537</v>
      </c>
      <c r="M118" s="43">
        <f>[13]Sheet10!E120</f>
        <v>0.2307186</v>
      </c>
      <c r="N118" s="43">
        <f>[13]Sheet11!E120</f>
        <v>3.1829900000000001E-2</v>
      </c>
      <c r="O118" s="43">
        <f>[13]Sheet12!E120</f>
        <v>0.22572600000000001</v>
      </c>
      <c r="P118" s="522">
        <f>[13]Sheet13!E120</f>
        <v>0.22367519999999999</v>
      </c>
      <c r="Q118" s="43">
        <f>[13]Sheet14!E120</f>
        <v>7.3102700000000007E-2</v>
      </c>
    </row>
    <row r="119" spans="1:17" x14ac:dyDescent="0.25">
      <c r="A119" t="s">
        <v>500</v>
      </c>
      <c r="B119" t="str">
        <f>VLOOKUP(A119,'3.1 Metadata'!$A$4:$B$197,2,FALSE)</f>
        <v>MOZ</v>
      </c>
      <c r="C119" s="22">
        <v>2012</v>
      </c>
      <c r="D119" s="43">
        <f>[13]Sheet1!E121</f>
        <v>5.4365100000000002</v>
      </c>
      <c r="E119" s="43">
        <f>[13]Sheet2!E121</f>
        <v>41.598889999999997</v>
      </c>
      <c r="F119" s="43">
        <f>[13]Sheet3!E121</f>
        <v>18.719149999999999</v>
      </c>
      <c r="G119" s="43">
        <f>[13]Sheet4!E121</f>
        <v>14.75615</v>
      </c>
      <c r="H119" s="515">
        <f>[13]Sheet5!E121</f>
        <v>0.19336249999999999</v>
      </c>
      <c r="I119" s="43">
        <f>[13]Sheet6!E121</f>
        <v>0.14074149999999999</v>
      </c>
      <c r="J119" s="43">
        <f>[13]Sheet7!E121</f>
        <v>8.3772600000000003E-2</v>
      </c>
      <c r="K119" s="43">
        <f>[13]Sheet8!E121</f>
        <v>0.1271032</v>
      </c>
      <c r="L119" s="43">
        <f>[13]Sheet9!E121</f>
        <v>0.15613070000000001</v>
      </c>
      <c r="M119" s="43">
        <f>[13]Sheet10!E121</f>
        <v>0.1359754</v>
      </c>
      <c r="N119" s="43">
        <f>[13]Sheet11!E121</f>
        <v>1.3724E-3</v>
      </c>
      <c r="O119" s="43">
        <f>[13]Sheet12!E121</f>
        <v>0.15950800000000001</v>
      </c>
      <c r="P119" s="522">
        <f>[13]Sheet13!E121</f>
        <v>0.15462390000000001</v>
      </c>
      <c r="Q119" s="43">
        <f>[13]Sheet14!E121</f>
        <v>1.1237E-3</v>
      </c>
    </row>
    <row r="120" spans="1:17" x14ac:dyDescent="0.25">
      <c r="A120" t="s">
        <v>501</v>
      </c>
      <c r="B120" t="str">
        <f>VLOOKUP(A120,'3.1 Metadata'!$A$4:$B$197,2,FALSE)</f>
        <v>MMR</v>
      </c>
      <c r="C120" s="22">
        <v>2012</v>
      </c>
      <c r="D120" s="43">
        <f>[13]Sheet1!E122</f>
        <v>538.17690000000005</v>
      </c>
      <c r="E120" s="43">
        <f>[13]Sheet2!E122</f>
        <v>115.8578</v>
      </c>
      <c r="F120" s="43">
        <f>[13]Sheet3!E122</f>
        <v>72.912000000000006</v>
      </c>
      <c r="G120" s="43">
        <f>[13]Sheet4!E122</f>
        <v>93.120099999999994</v>
      </c>
      <c r="H120" s="515">
        <f>[13]Sheet5!E122</f>
        <v>6.6016640000000004</v>
      </c>
      <c r="I120" s="43">
        <f>[13]Sheet6!E122</f>
        <v>5.8239679999999998</v>
      </c>
      <c r="J120" s="43">
        <f>[13]Sheet7!E122</f>
        <v>-3.4235000000000002E-2</v>
      </c>
      <c r="K120" s="43">
        <f>[13]Sheet8!E122</f>
        <v>0.29200140000000002</v>
      </c>
      <c r="L120" s="43">
        <f>[13]Sheet9!E122</f>
        <v>0.363315</v>
      </c>
      <c r="M120" s="43">
        <f>[13]Sheet10!E122</f>
        <v>0.4361042</v>
      </c>
      <c r="N120" s="43">
        <f>[13]Sheet11!E122</f>
        <v>0.28584579999999998</v>
      </c>
      <c r="O120" s="43">
        <f>[13]Sheet12!E122</f>
        <v>-0.1061102</v>
      </c>
      <c r="P120" s="522">
        <f>[13]Sheet13!E122</f>
        <v>-7.2782600000000003E-2</v>
      </c>
      <c r="Q120" s="43">
        <f>[13]Sheet14!E122</f>
        <v>0.1853949</v>
      </c>
    </row>
    <row r="121" spans="1:17" x14ac:dyDescent="0.25">
      <c r="A121" t="s">
        <v>502</v>
      </c>
      <c r="B121" t="str">
        <f>VLOOKUP(A121,'3.1 Metadata'!$A$4:$B$197,2,FALSE)</f>
        <v>NAM</v>
      </c>
      <c r="C121" s="22">
        <v>2012</v>
      </c>
      <c r="D121" s="43">
        <f>[13]Sheet1!E123</f>
        <v>38.407600000000002</v>
      </c>
      <c r="E121" s="43">
        <f>[13]Sheet2!E123</f>
        <v>81.122079999999997</v>
      </c>
      <c r="F121" s="43">
        <f>[13]Sheet3!E123</f>
        <v>15.552770000000001</v>
      </c>
      <c r="G121" s="43">
        <f>[13]Sheet4!E123</f>
        <v>24.736360000000001</v>
      </c>
      <c r="H121" s="515">
        <f>[13]Sheet5!E123</f>
        <v>0.12755379999999999</v>
      </c>
      <c r="I121" s="43">
        <f>[13]Sheet6!E123</f>
        <v>8.7242200000000006E-2</v>
      </c>
      <c r="J121" s="43">
        <f>[13]Sheet7!E123</f>
        <v>0.1626657</v>
      </c>
      <c r="K121" s="43">
        <f>[13]Sheet8!E123</f>
        <v>0.18029899999999999</v>
      </c>
      <c r="L121" s="43">
        <f>[13]Sheet9!E123</f>
        <v>0.195716</v>
      </c>
      <c r="M121" s="43">
        <f>[13]Sheet10!E123</f>
        <v>0.19214990000000001</v>
      </c>
      <c r="N121" s="43">
        <f>[13]Sheet11!E123</f>
        <v>5.1617200000000002E-2</v>
      </c>
      <c r="O121" s="43">
        <f>[13]Sheet12!E123</f>
        <v>0.2080359</v>
      </c>
      <c r="P121" s="522">
        <f>[13]Sheet13!E123</f>
        <v>0.21114330000000001</v>
      </c>
      <c r="Q121" s="43">
        <f>[13]Sheet14!E123</f>
        <v>4.8401899999999998E-2</v>
      </c>
    </row>
    <row r="122" spans="1:17" x14ac:dyDescent="0.25">
      <c r="A122" t="s">
        <v>503</v>
      </c>
      <c r="B122" t="str">
        <f>VLOOKUP(A122,'3.1 Metadata'!$A$4:$B$197,2,FALSE)</f>
        <v>NRU</v>
      </c>
      <c r="C122" s="22">
        <v>2012</v>
      </c>
      <c r="D122" s="43">
        <f>[13]Sheet1!E124</f>
        <v>97.856229999999996</v>
      </c>
      <c r="E122" s="43">
        <f>[13]Sheet2!E124</f>
        <v>25.341460000000001</v>
      </c>
      <c r="F122" s="43">
        <f>[13]Sheet3!E124</f>
        <v>17.96</v>
      </c>
      <c r="G122" s="43">
        <f>[13]Sheet4!E124</f>
        <v>93.080129999999997</v>
      </c>
      <c r="H122" s="515">
        <f>[13]Sheet5!E124</f>
        <v>0.20776610000000001</v>
      </c>
      <c r="I122" s="43">
        <f>[13]Sheet6!E124</f>
        <v>0.1562463</v>
      </c>
      <c r="J122" s="43">
        <f>[13]Sheet7!E124</f>
        <v>0.1049286</v>
      </c>
      <c r="K122" s="43">
        <f>[13]Sheet8!E124</f>
        <v>5.2600800000000003E-2</v>
      </c>
      <c r="L122" s="43">
        <f>[13]Sheet9!E124</f>
        <v>0.136433</v>
      </c>
      <c r="M122" s="43">
        <f>[13]Sheet10!E124</f>
        <v>3.0366199999999999E-2</v>
      </c>
      <c r="N122" s="43">
        <f>[13]Sheet11!E124</f>
        <v>1.6689900000000001E-2</v>
      </c>
      <c r="O122" s="43">
        <f>[13]Sheet12!E124</f>
        <v>0.3360766</v>
      </c>
      <c r="P122" s="522">
        <f>[13]Sheet13!E124</f>
        <v>0.34455269999999999</v>
      </c>
      <c r="Q122" s="43">
        <f>[13]Sheet14!E124</f>
        <v>9.7732100000000002E-2</v>
      </c>
    </row>
    <row r="123" spans="1:17" x14ac:dyDescent="0.25">
      <c r="A123" t="s">
        <v>504</v>
      </c>
      <c r="B123" t="str">
        <f>VLOOKUP(A123,'3.1 Metadata'!$A$4:$B$197,2,FALSE)</f>
        <v>NPL</v>
      </c>
      <c r="C123" s="22">
        <v>2012</v>
      </c>
      <c r="D123" s="43">
        <f>[13]Sheet1!E125</f>
        <v>29.59198</v>
      </c>
      <c r="E123" s="43">
        <f>[13]Sheet2!E125</f>
        <v>5.1439260000000004</v>
      </c>
      <c r="F123" s="43">
        <f>[13]Sheet3!E125</f>
        <v>9.3245349999999991</v>
      </c>
      <c r="G123" s="43">
        <f>[13]Sheet4!E125</f>
        <v>12.25085</v>
      </c>
      <c r="H123" s="515">
        <f>[13]Sheet5!E125</f>
        <v>2.8565400000000001E-2</v>
      </c>
      <c r="I123" s="43">
        <f>[13]Sheet6!E125</f>
        <v>3.6347499999999998E-2</v>
      </c>
      <c r="J123" s="43">
        <f>[13]Sheet7!E125</f>
        <v>-2.3028099999999999E-2</v>
      </c>
      <c r="K123" s="43">
        <f>[13]Sheet8!E125</f>
        <v>6.3258999999999996E-2</v>
      </c>
      <c r="L123" s="43">
        <f>[13]Sheet9!E125</f>
        <v>2.6764199999999998E-2</v>
      </c>
      <c r="M123" s="43">
        <f>[13]Sheet10!E125</f>
        <v>4.6124800000000001E-2</v>
      </c>
      <c r="N123" s="43">
        <f>[13]Sheet11!E125</f>
        <v>2.6381999999999998E-3</v>
      </c>
      <c r="O123" s="43">
        <f>[13]Sheet12!E125</f>
        <v>6.3441399999999995E-2</v>
      </c>
      <c r="P123" s="522">
        <f>[13]Sheet13!E125</f>
        <v>7.2492200000000007E-2</v>
      </c>
      <c r="Q123" s="43">
        <f>[13]Sheet14!E125</f>
        <v>3.0432600000000001E-2</v>
      </c>
    </row>
    <row r="124" spans="1:17" x14ac:dyDescent="0.25">
      <c r="A124" t="s">
        <v>505</v>
      </c>
      <c r="B124" t="str">
        <f>VLOOKUP(A124,'3.1 Metadata'!$A$4:$B$197,2,FALSE)</f>
        <v>NLD</v>
      </c>
      <c r="C124" s="22">
        <v>2012</v>
      </c>
      <c r="D124" s="43">
        <f>[13]Sheet1!E126</f>
        <v>4.4905879999999998</v>
      </c>
      <c r="E124" s="43">
        <f>[13]Sheet2!E126</f>
        <v>29.90204</v>
      </c>
      <c r="F124" s="43">
        <f>[13]Sheet3!E126</f>
        <v>21.711559999999999</v>
      </c>
      <c r="G124" s="43">
        <f>[13]Sheet4!E126</f>
        <v>58.029229999999998</v>
      </c>
      <c r="H124" s="515">
        <f>[13]Sheet5!E126</f>
        <v>0.2797828</v>
      </c>
      <c r="I124" s="43">
        <f>[13]Sheet6!E126</f>
        <v>0.21429239999999999</v>
      </c>
      <c r="J124" s="43">
        <f>[13]Sheet7!E126</f>
        <v>0.38705499999999998</v>
      </c>
      <c r="K124" s="43">
        <f>[13]Sheet8!E126</f>
        <v>0.37363229999999997</v>
      </c>
      <c r="L124" s="43">
        <f>[13]Sheet9!E126</f>
        <v>0.40637719999999999</v>
      </c>
      <c r="M124" s="43">
        <f>[13]Sheet10!E126</f>
        <v>0.39031100000000002</v>
      </c>
      <c r="N124" s="43">
        <f>[13]Sheet11!E126</f>
        <v>0.15812219999999999</v>
      </c>
      <c r="O124" s="43">
        <f>[13]Sheet12!E126</f>
        <v>0.38347500000000001</v>
      </c>
      <c r="P124" s="522">
        <f>[13]Sheet13!E126</f>
        <v>0.38540990000000003</v>
      </c>
      <c r="Q124" s="43">
        <f>[13]Sheet14!E126</f>
        <v>0.13523769999999999</v>
      </c>
    </row>
    <row r="125" spans="1:17" x14ac:dyDescent="0.25">
      <c r="A125" t="s">
        <v>506</v>
      </c>
      <c r="B125" t="str">
        <f>VLOOKUP(A125,'3.1 Metadata'!$A$4:$B$197,2,FALSE)</f>
        <v>NZL</v>
      </c>
      <c r="C125" s="22">
        <v>2012</v>
      </c>
      <c r="D125" s="43">
        <f>[13]Sheet1!E127</f>
        <v>45.069499999999998</v>
      </c>
      <c r="E125" s="43">
        <f>[13]Sheet2!E127</f>
        <v>35.487920000000003</v>
      </c>
      <c r="F125" s="43">
        <f>[13]Sheet3!E127</f>
        <v>40.552619999999997</v>
      </c>
      <c r="G125" s="43">
        <f>[13]Sheet4!E127</f>
        <v>56.654319999999998</v>
      </c>
      <c r="H125" s="515">
        <f>[13]Sheet5!E127</f>
        <v>1.8226800000000001E-2</v>
      </c>
      <c r="I125" s="43">
        <f>[13]Sheet6!E127</f>
        <v>2.74253E-2</v>
      </c>
      <c r="J125" s="43">
        <f>[13]Sheet7!E127</f>
        <v>0.72710450000000004</v>
      </c>
      <c r="K125" s="43">
        <f>[13]Sheet8!E127</f>
        <v>0.68177829999999995</v>
      </c>
      <c r="L125" s="43">
        <f>[13]Sheet9!E127</f>
        <v>0.74958590000000003</v>
      </c>
      <c r="M125" s="43">
        <f>[13]Sheet10!E127</f>
        <v>0.7110128</v>
      </c>
      <c r="N125" s="43">
        <f>[13]Sheet11!E127</f>
        <v>0.2894176</v>
      </c>
      <c r="O125" s="43">
        <f>[13]Sheet12!E127</f>
        <v>0.71434180000000003</v>
      </c>
      <c r="P125" s="522">
        <f>[13]Sheet13!E127</f>
        <v>0.70739569999999996</v>
      </c>
      <c r="Q125" s="43">
        <f>[13]Sheet14!E127</f>
        <v>0.2204643</v>
      </c>
    </row>
    <row r="126" spans="1:17" x14ac:dyDescent="0.25">
      <c r="A126" t="s">
        <v>507</v>
      </c>
      <c r="B126" t="str">
        <f>VLOOKUP(A126,'3.1 Metadata'!$A$4:$B$197,2,FALSE)</f>
        <v>NIC</v>
      </c>
      <c r="C126" s="22">
        <v>2012</v>
      </c>
      <c r="D126" s="43">
        <f>[13]Sheet1!E128</f>
        <v>23.416239999999998</v>
      </c>
      <c r="E126" s="43">
        <f>[13]Sheet2!E128</f>
        <v>14.570119999999999</v>
      </c>
      <c r="F126" s="43">
        <f>[13]Sheet3!E128</f>
        <v>22.22</v>
      </c>
      <c r="G126" s="43">
        <f>[13]Sheet4!E128</f>
        <v>103.6156</v>
      </c>
      <c r="H126" s="515">
        <f>[13]Sheet5!E128</f>
        <v>5.0652200000000001E-2</v>
      </c>
      <c r="I126" s="43">
        <f>[13]Sheet6!E128</f>
        <v>5.39684E-2</v>
      </c>
      <c r="J126" s="43">
        <f>[13]Sheet7!E128</f>
        <v>0.29535850000000002</v>
      </c>
      <c r="K126" s="43">
        <f>[13]Sheet8!E128</f>
        <v>0.4186473</v>
      </c>
      <c r="L126" s="43">
        <f>[13]Sheet9!E128</f>
        <v>0.33587699999999998</v>
      </c>
      <c r="M126" s="43">
        <f>[13]Sheet10!E128</f>
        <v>0.3292658</v>
      </c>
      <c r="N126" s="43">
        <f>[13]Sheet11!E128</f>
        <v>5.7589700000000001E-2</v>
      </c>
      <c r="O126" s="43">
        <f>[13]Sheet12!E128</f>
        <v>0.43574780000000002</v>
      </c>
      <c r="P126" s="522">
        <f>[13]Sheet13!E128</f>
        <v>0.43766870000000002</v>
      </c>
      <c r="Q126" s="43">
        <f>[13]Sheet14!E128</f>
        <v>0.12938859999999999</v>
      </c>
    </row>
    <row r="127" spans="1:17" x14ac:dyDescent="0.25">
      <c r="A127" t="s">
        <v>508</v>
      </c>
      <c r="B127" t="str">
        <f>VLOOKUP(A127,'3.1 Metadata'!$A$4:$B$197,2,FALSE)</f>
        <v>NER</v>
      </c>
      <c r="C127" s="22">
        <v>2012</v>
      </c>
      <c r="D127" s="43">
        <f>[13]Sheet1!E129</f>
        <v>45.363520000000001</v>
      </c>
      <c r="E127" s="43">
        <f>[13]Sheet2!E129</f>
        <v>48.737270000000002</v>
      </c>
      <c r="F127" s="43">
        <f>[13]Sheet3!E129</f>
        <v>4.535361</v>
      </c>
      <c r="G127" s="43">
        <f>[13]Sheet4!E129</f>
        <v>20.93655</v>
      </c>
      <c r="H127" s="515">
        <f>[13]Sheet5!E129</f>
        <v>0.1468991</v>
      </c>
      <c r="I127" s="43">
        <f>[13]Sheet6!E129</f>
        <v>0.13778000000000001</v>
      </c>
      <c r="J127" s="43">
        <f>[13]Sheet7!E129</f>
        <v>0.13865669999999999</v>
      </c>
      <c r="K127" s="43">
        <f>[13]Sheet8!E129</f>
        <v>0.25318819999999997</v>
      </c>
      <c r="L127" s="43">
        <f>[13]Sheet9!E129</f>
        <v>0.21536730000000001</v>
      </c>
      <c r="M127" s="43">
        <f>[13]Sheet10!E129</f>
        <v>0.25081110000000001</v>
      </c>
      <c r="N127" s="43">
        <f>[13]Sheet11!E129</f>
        <v>5.6197200000000003E-2</v>
      </c>
      <c r="O127" s="43">
        <f>[13]Sheet12!E129</f>
        <v>0.28545320000000002</v>
      </c>
      <c r="P127" s="522">
        <f>[13]Sheet13!E129</f>
        <v>0.28384090000000001</v>
      </c>
      <c r="Q127" s="43">
        <f>[13]Sheet14!E129</f>
        <v>3.2831899999999997E-2</v>
      </c>
    </row>
    <row r="128" spans="1:17" x14ac:dyDescent="0.25">
      <c r="A128" t="s">
        <v>509</v>
      </c>
      <c r="B128" t="str">
        <f>VLOOKUP(A128,'3.1 Metadata'!$A$4:$B$197,2,FALSE)</f>
        <v>NGA</v>
      </c>
      <c r="C128" s="22">
        <v>2012</v>
      </c>
      <c r="D128" s="43">
        <f>[13]Sheet1!E130</f>
        <v>10.23978</v>
      </c>
      <c r="E128" s="43">
        <f>[13]Sheet2!E130</f>
        <v>35.540559999999999</v>
      </c>
      <c r="F128" s="43">
        <f>[13]Sheet3!E130</f>
        <v>22.566310000000001</v>
      </c>
      <c r="G128" s="43">
        <f>[13]Sheet4!E130</f>
        <v>10.680059999999999</v>
      </c>
      <c r="H128" s="515">
        <f>[13]Sheet5!E130</f>
        <v>0.32708470000000001</v>
      </c>
      <c r="I128" s="43">
        <f>[13]Sheet6!E130</f>
        <v>0.14949170000000001</v>
      </c>
      <c r="J128" s="43">
        <f>[13]Sheet7!E130</f>
        <v>3.7224199999999999E-2</v>
      </c>
      <c r="K128" s="43">
        <f>[13]Sheet8!E130</f>
        <v>0.1200817</v>
      </c>
      <c r="L128" s="43">
        <f>[13]Sheet9!E130</f>
        <v>9.4238600000000006E-2</v>
      </c>
      <c r="M128" s="43">
        <f>[13]Sheet10!E130</f>
        <v>0.1182704</v>
      </c>
      <c r="N128" s="43">
        <f>[13]Sheet11!E130</f>
        <v>5.0966299999999999E-2</v>
      </c>
      <c r="O128" s="43">
        <f>[13]Sheet12!E130</f>
        <v>0.12588189999999999</v>
      </c>
      <c r="P128" s="522">
        <f>[13]Sheet13!E130</f>
        <v>0.13266</v>
      </c>
      <c r="Q128" s="43">
        <f>[13]Sheet14!E130</f>
        <v>7.1909769999999998E-2</v>
      </c>
    </row>
    <row r="129" spans="1:17" x14ac:dyDescent="0.25">
      <c r="A129" t="s">
        <v>511</v>
      </c>
      <c r="B129" t="str">
        <f>VLOOKUP(A129,'3.1 Metadata'!$A$4:$B$197,2,FALSE)</f>
        <v>NOR</v>
      </c>
      <c r="C129" s="22">
        <v>2012</v>
      </c>
      <c r="D129" s="43">
        <f>[13]Sheet1!E131</f>
        <v>18.919720000000002</v>
      </c>
      <c r="E129" s="43">
        <f>[13]Sheet2!E131</f>
        <v>48.50752</v>
      </c>
      <c r="F129" s="43">
        <f>[13]Sheet3!E131</f>
        <v>17.96</v>
      </c>
      <c r="G129" s="43">
        <f>[13]Sheet4!E131</f>
        <v>160.7336</v>
      </c>
      <c r="H129" s="515">
        <f>[13]Sheet5!E131</f>
        <v>0.33468750000000003</v>
      </c>
      <c r="I129" s="43">
        <f>[13]Sheet6!E131</f>
        <v>0.30284650000000002</v>
      </c>
      <c r="J129" s="43">
        <f>[13]Sheet7!E131</f>
        <v>0.15871199999999999</v>
      </c>
      <c r="K129" s="43">
        <f>[13]Sheet8!E131</f>
        <v>0.17968390000000001</v>
      </c>
      <c r="L129" s="43">
        <f>[13]Sheet9!E131</f>
        <v>0.1834636</v>
      </c>
      <c r="M129" s="43">
        <f>[13]Sheet10!E131</f>
        <v>0.18043709999999999</v>
      </c>
      <c r="N129" s="43">
        <f>[13]Sheet11!E131</f>
        <v>0.1050373</v>
      </c>
      <c r="O129" s="43">
        <f>[13]Sheet12!E131</f>
        <v>0.17644570000000001</v>
      </c>
      <c r="P129" s="522">
        <f>[13]Sheet13!E131</f>
        <v>0.18488779999999999</v>
      </c>
      <c r="Q129" s="43">
        <f>[13]Sheet14!E131</f>
        <v>0.1249879</v>
      </c>
    </row>
    <row r="130" spans="1:17" x14ac:dyDescent="0.25">
      <c r="A130" t="s">
        <v>512</v>
      </c>
      <c r="B130" t="str">
        <f>VLOOKUP(A130,'3.1 Metadata'!$A$4:$B$197,2,FALSE)</f>
        <v>OMN</v>
      </c>
      <c r="C130" s="22">
        <v>2012</v>
      </c>
      <c r="D130" s="43">
        <f>[13]Sheet1!E132</f>
        <v>55.615220000000001</v>
      </c>
      <c r="E130" s="43">
        <f>[13]Sheet2!E132</f>
        <v>21.66319</v>
      </c>
      <c r="F130" s="43">
        <f>[13]Sheet3!E132</f>
        <v>11.24532</v>
      </c>
      <c r="G130" s="43">
        <f>[13]Sheet4!E132</f>
        <v>26.56588</v>
      </c>
      <c r="H130" s="515">
        <f>[13]Sheet5!E132</f>
        <v>9.2698000000000003E-2</v>
      </c>
      <c r="I130" s="43">
        <f>[13]Sheet6!E132</f>
        <v>7.2102399999999997E-2</v>
      </c>
      <c r="J130" s="43">
        <f>[13]Sheet7!E132</f>
        <v>0.1577827</v>
      </c>
      <c r="K130" s="43">
        <f>[13]Sheet8!E132</f>
        <v>0.1025568</v>
      </c>
      <c r="L130" s="43">
        <f>[13]Sheet9!E132</f>
        <v>0.16379569999999999</v>
      </c>
      <c r="M130" s="43">
        <f>[13]Sheet10!E132</f>
        <v>0.1122266</v>
      </c>
      <c r="N130" s="43">
        <f>[13]Sheet11!E132</f>
        <v>3.6576499999999998E-2</v>
      </c>
      <c r="O130" s="43">
        <f>[13]Sheet12!E132</f>
        <v>0.11206679999999999</v>
      </c>
      <c r="P130" s="522">
        <f>[13]Sheet13!E132</f>
        <v>0.1150542</v>
      </c>
      <c r="Q130" s="43">
        <f>[13]Sheet14!E132</f>
        <v>4.2256000000000002E-2</v>
      </c>
    </row>
    <row r="131" spans="1:17" x14ac:dyDescent="0.25">
      <c r="A131" t="s">
        <v>513</v>
      </c>
      <c r="B131" t="str">
        <f>VLOOKUP(A131,'3.1 Metadata'!$A$4:$B$197,2,FALSE)</f>
        <v>PAK</v>
      </c>
      <c r="C131" s="22">
        <v>2012</v>
      </c>
      <c r="D131" s="43">
        <f>[13]Sheet1!E133</f>
        <v>29.685890000000001</v>
      </c>
      <c r="E131" s="43">
        <f>[13]Sheet2!E133</f>
        <v>9.6174949999999999</v>
      </c>
      <c r="F131" s="43">
        <f>[13]Sheet3!E133</f>
        <v>19.200479999999999</v>
      </c>
      <c r="G131" s="43">
        <f>[13]Sheet4!E133</f>
        <v>15.199809999999999</v>
      </c>
      <c r="H131" s="515">
        <f>[13]Sheet5!E133</f>
        <v>3.2245900000000001E-2</v>
      </c>
      <c r="I131" s="43">
        <f>[13]Sheet6!E133</f>
        <v>0.1225405</v>
      </c>
      <c r="J131" s="43">
        <f>[13]Sheet7!E133</f>
        <v>2.11825E-2</v>
      </c>
      <c r="K131" s="43">
        <f>[13]Sheet8!E133</f>
        <v>4.7603600000000003E-2</v>
      </c>
      <c r="L131" s="43">
        <f>[13]Sheet9!E133</f>
        <v>2.8484099999999998E-2</v>
      </c>
      <c r="M131" s="43">
        <f>[13]Sheet10!E133</f>
        <v>4.5640300000000002E-2</v>
      </c>
      <c r="N131" s="43">
        <f>[13]Sheet11!E133</f>
        <v>1.2262E-3</v>
      </c>
      <c r="O131" s="43">
        <f>[13]Sheet12!E133</f>
        <v>4.0850600000000001E-2</v>
      </c>
      <c r="P131" s="522">
        <f>[13]Sheet13!E133</f>
        <v>5.2205500000000002E-2</v>
      </c>
      <c r="Q131" s="43">
        <f>[13]Sheet14!E133</f>
        <v>2.57767E-2</v>
      </c>
    </row>
    <row r="132" spans="1:17" x14ac:dyDescent="0.25">
      <c r="A132" t="s">
        <v>514</v>
      </c>
      <c r="B132" t="str">
        <f>VLOOKUP(A132,'3.1 Metadata'!$A$4:$B$197,2,FALSE)</f>
        <v>PLW</v>
      </c>
      <c r="C132" s="22">
        <v>2012</v>
      </c>
      <c r="D132" s="43">
        <f>[13]Sheet1!E134</f>
        <v>189.07990000000001</v>
      </c>
      <c r="E132" s="43">
        <f>[13]Sheet2!E134</f>
        <v>14.37621</v>
      </c>
      <c r="F132" s="43">
        <f>[13]Sheet3!E134</f>
        <v>6.4371499999999999</v>
      </c>
      <c r="G132" s="43">
        <f>[13]Sheet4!E134</f>
        <v>67.946759999999998</v>
      </c>
      <c r="H132" s="515">
        <f>[13]Sheet5!E134</f>
        <v>0.1177449</v>
      </c>
      <c r="I132" s="43">
        <f>[13]Sheet6!E134</f>
        <v>0.121985</v>
      </c>
      <c r="J132" s="43">
        <f>[13]Sheet7!E134</f>
        <v>5.6425299999999998E-2</v>
      </c>
      <c r="K132" s="43">
        <f>[13]Sheet8!E134</f>
        <v>6.38904E-2</v>
      </c>
      <c r="L132" s="43">
        <f>[13]Sheet9!E134</f>
        <v>9.4933400000000001E-2</v>
      </c>
      <c r="M132" s="43">
        <f>[13]Sheet10!E134</f>
        <v>9.5699000000000006E-2</v>
      </c>
      <c r="N132" s="43">
        <f>[13]Sheet11!E134</f>
        <v>1.37587E-2</v>
      </c>
      <c r="O132" s="43">
        <f>[13]Sheet12!E134</f>
        <v>0.11292439999999999</v>
      </c>
      <c r="P132" s="522">
        <f>[13]Sheet13!E134</f>
        <v>0.10771310000000001</v>
      </c>
      <c r="Q132" s="43">
        <f>[13]Sheet14!E134</f>
        <v>5.3848300000000002E-2</v>
      </c>
    </row>
    <row r="133" spans="1:17" x14ac:dyDescent="0.25">
      <c r="A133" t="s">
        <v>515</v>
      </c>
      <c r="B133" t="str">
        <f>VLOOKUP(A133,'3.1 Metadata'!$A$4:$B$197,2,FALSE)</f>
        <v>PAN</v>
      </c>
      <c r="C133" s="22">
        <v>2012</v>
      </c>
      <c r="D133" s="43">
        <f>[13]Sheet1!E135</f>
        <v>13.10516</v>
      </c>
      <c r="E133" s="43">
        <f>[13]Sheet2!E135</f>
        <v>9.3383870000000009</v>
      </c>
      <c r="F133" s="43">
        <f>[13]Sheet3!E135</f>
        <v>17.015809999999998</v>
      </c>
      <c r="G133" s="43">
        <f>[13]Sheet4!E135</f>
        <v>28.28509</v>
      </c>
      <c r="H133" s="515">
        <f>[13]Sheet5!E135</f>
        <v>0.1245272</v>
      </c>
      <c r="I133" s="43">
        <f>[13]Sheet6!E135</f>
        <v>7.6116699999999995E-2</v>
      </c>
      <c r="J133" s="43">
        <f>[13]Sheet7!E135</f>
        <v>0.1403674</v>
      </c>
      <c r="K133" s="43">
        <f>[13]Sheet8!E135</f>
        <v>0.1220475</v>
      </c>
      <c r="L133" s="43">
        <f>[13]Sheet9!E135</f>
        <v>0.14657290000000001</v>
      </c>
      <c r="M133" s="43">
        <f>[13]Sheet10!E135</f>
        <v>0.12721440000000001</v>
      </c>
      <c r="N133" s="43">
        <f>[13]Sheet11!E135</f>
        <v>2.5509299999999999E-2</v>
      </c>
      <c r="O133" s="43">
        <f>[13]Sheet12!E135</f>
        <v>0.17690249999999999</v>
      </c>
      <c r="P133" s="522">
        <f>[13]Sheet13!E135</f>
        <v>0.18343219999999999</v>
      </c>
      <c r="Q133" s="43">
        <f>[13]Sheet14!E135</f>
        <v>9.3728400000000003E-2</v>
      </c>
    </row>
    <row r="134" spans="1:17" x14ac:dyDescent="0.25">
      <c r="A134" t="s">
        <v>516</v>
      </c>
      <c r="B134" t="str">
        <f>VLOOKUP(A134,'3.1 Metadata'!$A$4:$B$197,2,FALSE)</f>
        <v>PNG</v>
      </c>
      <c r="C134" s="22">
        <v>2012</v>
      </c>
      <c r="D134" s="43">
        <f>[13]Sheet1!E136</f>
        <v>27.148140000000001</v>
      </c>
      <c r="E134" s="43">
        <f>[13]Sheet2!E136</f>
        <v>41.033549999999998</v>
      </c>
      <c r="F134" s="43">
        <f>[13]Sheet3!E136</f>
        <v>21.62574</v>
      </c>
      <c r="G134" s="43">
        <f>[13]Sheet4!E136</f>
        <v>18.626740000000002</v>
      </c>
      <c r="H134" s="515">
        <f>[13]Sheet5!E136</f>
        <v>0.15953129999999999</v>
      </c>
      <c r="I134" s="43">
        <f>[13]Sheet6!E136</f>
        <v>7.5773099999999996E-2</v>
      </c>
      <c r="J134" s="43">
        <f>[13]Sheet7!E136</f>
        <v>0.41792970000000002</v>
      </c>
      <c r="K134" s="43">
        <f>[13]Sheet8!E136</f>
        <v>0.29611090000000001</v>
      </c>
      <c r="L134" s="43">
        <f>[13]Sheet9!E136</f>
        <v>0.55059179999999996</v>
      </c>
      <c r="M134" s="43">
        <f>[13]Sheet10!E136</f>
        <v>0.39315729999999999</v>
      </c>
      <c r="N134" s="43">
        <f>[13]Sheet11!E136</f>
        <v>0.21121609999999999</v>
      </c>
      <c r="O134" s="43">
        <f>[13]Sheet12!E136</f>
        <v>0.31138290000000002</v>
      </c>
      <c r="P134" s="522">
        <f>[13]Sheet13!E136</f>
        <v>0.2931628</v>
      </c>
      <c r="Q134" s="43">
        <f>[13]Sheet14!E136</f>
        <v>0.14265259999999999</v>
      </c>
    </row>
    <row r="135" spans="1:17" x14ac:dyDescent="0.25">
      <c r="A135" t="s">
        <v>517</v>
      </c>
      <c r="B135" t="str">
        <f>VLOOKUP(A135,'3.1 Metadata'!$A$4:$B$197,2,FALSE)</f>
        <v>PRY</v>
      </c>
      <c r="C135" s="22">
        <v>2012</v>
      </c>
      <c r="D135" s="43">
        <f>[13]Sheet1!E137</f>
        <v>26.931920000000002</v>
      </c>
      <c r="E135" s="43">
        <f>[13]Sheet2!E137</f>
        <v>15.90042</v>
      </c>
      <c r="F135" s="43">
        <f>[13]Sheet3!E137</f>
        <v>8.7882899999999999</v>
      </c>
      <c r="G135" s="43">
        <f>[13]Sheet4!E137</f>
        <v>39.300899999999999</v>
      </c>
      <c r="H135" s="515">
        <f>[13]Sheet5!E137</f>
        <v>7.0689600000000005E-2</v>
      </c>
      <c r="I135" s="43">
        <f>[13]Sheet6!E137</f>
        <v>0.11403820000000001</v>
      </c>
      <c r="J135" s="43">
        <f>[13]Sheet7!E137</f>
        <v>0.11285199999999999</v>
      </c>
      <c r="K135" s="43">
        <f>[13]Sheet8!E137</f>
        <v>7.7431399999999997E-2</v>
      </c>
      <c r="L135" s="43">
        <f>[13]Sheet9!E137</f>
        <v>0.145593</v>
      </c>
      <c r="M135" s="43">
        <f>[13]Sheet10!E137</f>
        <v>0.1008535</v>
      </c>
      <c r="N135" s="43">
        <f>[13]Sheet11!E137</f>
        <v>1.11764E-2</v>
      </c>
      <c r="O135" s="43">
        <f>[13]Sheet12!E137</f>
        <v>9.8920800000000003E-2</v>
      </c>
      <c r="P135" s="522">
        <f>[13]Sheet13!E137</f>
        <v>9.67755E-2</v>
      </c>
      <c r="Q135" s="43">
        <f>[13]Sheet14!E137</f>
        <v>1.0866300000000001E-2</v>
      </c>
    </row>
    <row r="136" spans="1:17" x14ac:dyDescent="0.25">
      <c r="A136" t="s">
        <v>518</v>
      </c>
      <c r="B136" t="str">
        <f>VLOOKUP(A136,'3.1 Metadata'!$A$4:$B$197,2,FALSE)</f>
        <v>PER</v>
      </c>
      <c r="C136" s="22">
        <v>2012</v>
      </c>
      <c r="D136" s="43">
        <f>[13]Sheet1!E138</f>
        <v>11.5298</v>
      </c>
      <c r="E136" s="43">
        <f>[13]Sheet2!E138</f>
        <v>11.34141</v>
      </c>
      <c r="F136" s="43">
        <f>[13]Sheet3!E138</f>
        <v>23.635680000000001</v>
      </c>
      <c r="G136" s="43">
        <f>[13]Sheet4!E138</f>
        <v>42.385300000000001</v>
      </c>
      <c r="H136" s="515">
        <f>[13]Sheet5!E138</f>
        <v>8.6916199999999999E-2</v>
      </c>
      <c r="I136" s="43">
        <f>[13]Sheet6!E138</f>
        <v>3.1413299999999998E-2</v>
      </c>
      <c r="J136" s="43">
        <f>[13]Sheet7!E138</f>
        <v>0.21213389999999999</v>
      </c>
      <c r="K136" s="43">
        <f>[13]Sheet8!E138</f>
        <v>0.1220709</v>
      </c>
      <c r="L136" s="43">
        <f>[13]Sheet9!E138</f>
        <v>0.2147298</v>
      </c>
      <c r="M136" s="43">
        <f>[13]Sheet10!E138</f>
        <v>0.17506379999999999</v>
      </c>
      <c r="N136" s="43">
        <f>[13]Sheet11!E138</f>
        <v>7.6637899999999995E-2</v>
      </c>
      <c r="O136" s="43">
        <f>[13]Sheet12!E138</f>
        <v>0.2345621</v>
      </c>
      <c r="P136" s="522">
        <f>[13]Sheet13!E138</f>
        <v>0.2240653</v>
      </c>
      <c r="Q136" s="43">
        <f>[13]Sheet14!E138</f>
        <v>6.1076600000000002E-2</v>
      </c>
    </row>
    <row r="137" spans="1:17" x14ac:dyDescent="0.25">
      <c r="A137" t="s">
        <v>519</v>
      </c>
      <c r="B137" t="str">
        <f>VLOOKUP(A137,'3.1 Metadata'!$A$4:$B$197,2,FALSE)</f>
        <v>PHL</v>
      </c>
      <c r="C137" s="22">
        <v>2012</v>
      </c>
      <c r="D137" s="43">
        <f>[13]Sheet1!E139</f>
        <v>12.310320000000001</v>
      </c>
      <c r="E137" s="43">
        <f>[13]Sheet2!E139</f>
        <v>14.45979</v>
      </c>
      <c r="F137" s="43">
        <f>[13]Sheet3!E139</f>
        <v>19.739329999999999</v>
      </c>
      <c r="G137" s="43">
        <f>[13]Sheet4!E139</f>
        <v>64.181629999999998</v>
      </c>
      <c r="H137" s="515">
        <f>[13]Sheet5!E139</f>
        <v>6.4118999999999999E-3</v>
      </c>
      <c r="I137" s="43">
        <f>[13]Sheet6!E139</f>
        <v>9.6307699999999996E-2</v>
      </c>
      <c r="J137" s="43">
        <f>[13]Sheet7!E139</f>
        <v>0.1379706</v>
      </c>
      <c r="K137" s="43">
        <f>[13]Sheet8!E139</f>
        <v>0.18424550000000001</v>
      </c>
      <c r="L137" s="43">
        <f>[13]Sheet9!E139</f>
        <v>0.17337089999999999</v>
      </c>
      <c r="M137" s="43">
        <f>[13]Sheet10!E139</f>
        <v>0.17806050000000001</v>
      </c>
      <c r="N137" s="43">
        <f>[13]Sheet11!E139</f>
        <v>3.8705099999999999E-2</v>
      </c>
      <c r="O137" s="43">
        <f>[13]Sheet12!E139</f>
        <v>0.18809609999999999</v>
      </c>
      <c r="P137" s="522">
        <f>[13]Sheet13!E139</f>
        <v>0.19536770000000001</v>
      </c>
      <c r="Q137" s="43">
        <f>[13]Sheet14!E139</f>
        <v>4.7983499999999998E-2</v>
      </c>
    </row>
    <row r="138" spans="1:17" x14ac:dyDescent="0.25">
      <c r="A138" t="s">
        <v>520</v>
      </c>
      <c r="B138" t="str">
        <f>VLOOKUP(A138,'3.1 Metadata'!$A$4:$B$197,2,FALSE)</f>
        <v>POL</v>
      </c>
      <c r="C138" s="22">
        <v>2012</v>
      </c>
      <c r="D138" s="43">
        <f>[13]Sheet1!E140</f>
        <v>71.917590000000004</v>
      </c>
      <c r="E138" s="43">
        <f>[13]Sheet2!E140</f>
        <v>27.550750000000001</v>
      </c>
      <c r="F138" s="43">
        <f>[13]Sheet3!E140</f>
        <v>7.885186</v>
      </c>
      <c r="G138" s="43">
        <f>[13]Sheet4!E140</f>
        <v>119.7431</v>
      </c>
      <c r="H138" s="515">
        <f>[13]Sheet5!E140</f>
        <v>0.16724929999999999</v>
      </c>
      <c r="I138" s="43">
        <f>[13]Sheet6!E140</f>
        <v>2.7310299999999999E-2</v>
      </c>
      <c r="J138" s="43">
        <f>[13]Sheet7!E140</f>
        <v>0.10122390000000001</v>
      </c>
      <c r="K138" s="43">
        <f>[13]Sheet8!E140</f>
        <v>9.8149700000000006E-2</v>
      </c>
      <c r="L138" s="43">
        <f>[13]Sheet9!E140</f>
        <v>0.1019046</v>
      </c>
      <c r="M138" s="43">
        <f>[13]Sheet10!E140</f>
        <v>9.9782599999999999E-2</v>
      </c>
      <c r="N138" s="43">
        <f>[13]Sheet11!E140</f>
        <v>4.9470399999999998E-2</v>
      </c>
      <c r="O138" s="43">
        <f>[13]Sheet12!E140</f>
        <v>0.18013000000000001</v>
      </c>
      <c r="P138" s="522">
        <f>[13]Sheet13!E140</f>
        <v>0.18734139999999999</v>
      </c>
      <c r="Q138" s="43">
        <f>[13]Sheet14!E140</f>
        <v>6.7973500000000006E-2</v>
      </c>
    </row>
    <row r="139" spans="1:17" x14ac:dyDescent="0.25">
      <c r="A139" t="s">
        <v>521</v>
      </c>
      <c r="B139" t="str">
        <f>VLOOKUP(A139,'3.1 Metadata'!$A$4:$B$197,2,FALSE)</f>
        <v>PRT</v>
      </c>
      <c r="C139" s="22">
        <v>2012</v>
      </c>
      <c r="D139" s="43">
        <f>[13]Sheet1!E141</f>
        <v>35.141759999999998</v>
      </c>
      <c r="E139" s="43">
        <f>[13]Sheet2!E141</f>
        <v>25.855340000000002</v>
      </c>
      <c r="F139" s="43">
        <f>[13]Sheet3!E141</f>
        <v>18.54297</v>
      </c>
      <c r="G139" s="43">
        <f>[13]Sheet4!E141</f>
        <v>86.577150000000003</v>
      </c>
      <c r="H139" s="515">
        <f>[13]Sheet5!E141</f>
        <v>0.1577259</v>
      </c>
      <c r="I139" s="43">
        <f>[13]Sheet6!E141</f>
        <v>3.6809000000000001E-2</v>
      </c>
      <c r="J139" s="43">
        <f>[13]Sheet7!E141</f>
        <v>0.22076979999999999</v>
      </c>
      <c r="K139" s="43">
        <f>[13]Sheet8!E141</f>
        <v>0.24158450000000001</v>
      </c>
      <c r="L139" s="43">
        <f>[13]Sheet9!E141</f>
        <v>0.24274490000000001</v>
      </c>
      <c r="M139" s="43">
        <f>[13]Sheet10!E141</f>
        <v>0.24168619999999999</v>
      </c>
      <c r="N139" s="43">
        <f>[13]Sheet11!E141</f>
        <v>0.1251854</v>
      </c>
      <c r="O139" s="43">
        <f>[13]Sheet12!E141</f>
        <v>0.2405735</v>
      </c>
      <c r="P139" s="522">
        <f>[13]Sheet13!E141</f>
        <v>0.24610580000000001</v>
      </c>
      <c r="Q139" s="43">
        <f>[13]Sheet14!E141</f>
        <v>0.131749</v>
      </c>
    </row>
    <row r="140" spans="1:17" x14ac:dyDescent="0.25">
      <c r="A140" t="s">
        <v>522</v>
      </c>
      <c r="B140" t="str">
        <f>VLOOKUP(A140,'3.1 Metadata'!$A$4:$B$197,2,FALSE)</f>
        <v>QAT</v>
      </c>
      <c r="C140" s="22">
        <v>2012</v>
      </c>
      <c r="D140" s="43">
        <f>[13]Sheet1!E142</f>
        <v>93.893820000000005</v>
      </c>
      <c r="E140" s="43">
        <f>[13]Sheet2!E142</f>
        <v>53.282800000000002</v>
      </c>
      <c r="F140" s="43">
        <f>[13]Sheet3!E142</f>
        <v>30.90945</v>
      </c>
      <c r="G140" s="43">
        <f>[13]Sheet4!E142</f>
        <v>22.124649999999999</v>
      </c>
      <c r="H140" s="515">
        <f>[13]Sheet5!E142</f>
        <v>0</v>
      </c>
      <c r="I140" s="43">
        <f>[13]Sheet6!E142</f>
        <v>6.5271099999999999E-2</v>
      </c>
      <c r="J140" s="43">
        <f>[13]Sheet7!E142</f>
        <v>0.14640230000000001</v>
      </c>
      <c r="K140" s="43">
        <f>[13]Sheet8!E142</f>
        <v>0.15285080000000001</v>
      </c>
      <c r="L140" s="43">
        <f>[13]Sheet9!E142</f>
        <v>0.16819239999999999</v>
      </c>
      <c r="M140" s="43">
        <f>[13]Sheet10!E142</f>
        <v>0.15924170000000001</v>
      </c>
      <c r="N140" s="43">
        <f>[13]Sheet11!E142</f>
        <v>9.5497600000000002E-2</v>
      </c>
      <c r="O140" s="43">
        <f>[13]Sheet12!E142</f>
        <v>0.1638619</v>
      </c>
      <c r="P140" s="522">
        <f>[13]Sheet13!E142</f>
        <v>0.17142499999999999</v>
      </c>
      <c r="Q140" s="43">
        <f>[13]Sheet14!E142</f>
        <v>0.11576740000000001</v>
      </c>
    </row>
    <row r="141" spans="1:17" x14ac:dyDescent="0.25">
      <c r="A141" t="s">
        <v>525</v>
      </c>
      <c r="B141" t="str">
        <f>VLOOKUP(A141,'3.1 Metadata'!$A$4:$B$197,2,FALSE)</f>
        <v>ROU</v>
      </c>
      <c r="C141" s="22">
        <v>2012</v>
      </c>
      <c r="D141" s="43">
        <f>[13]Sheet1!E143</f>
        <v>4.0033159999999999</v>
      </c>
      <c r="E141" s="43">
        <f>[13]Sheet2!E143</f>
        <v>5.7290210000000004</v>
      </c>
      <c r="F141" s="43">
        <f>[13]Sheet3!E143</f>
        <v>22.927990000000001</v>
      </c>
      <c r="G141" s="43">
        <f>[13]Sheet4!E143</f>
        <v>27.33203</v>
      </c>
      <c r="H141" s="515">
        <f>[13]Sheet5!E143</f>
        <v>0.1207472</v>
      </c>
      <c r="I141" s="43">
        <f>[13]Sheet6!E143</f>
        <v>6.1302000000000002E-2</v>
      </c>
      <c r="J141" s="43">
        <f>[13]Sheet7!E143</f>
        <v>0.2159769</v>
      </c>
      <c r="K141" s="43">
        <f>[13]Sheet8!E143</f>
        <v>0.25198540000000003</v>
      </c>
      <c r="L141" s="43">
        <f>[13]Sheet9!E143</f>
        <v>0.27086890000000002</v>
      </c>
      <c r="M141" s="43">
        <f>[13]Sheet10!E143</f>
        <v>0.31443130000000002</v>
      </c>
      <c r="N141" s="43">
        <f>[13]Sheet11!E143</f>
        <v>9.4470200000000004E-2</v>
      </c>
      <c r="O141" s="43">
        <f>[13]Sheet12!E143</f>
        <v>0.238957</v>
      </c>
      <c r="P141" s="522">
        <f>[13]Sheet13!E143</f>
        <v>0.24258289999999999</v>
      </c>
      <c r="Q141" s="43">
        <f>[13]Sheet14!E143</f>
        <v>7.4326000000000001E-3</v>
      </c>
    </row>
    <row r="142" spans="1:17" x14ac:dyDescent="0.25">
      <c r="A142" t="s">
        <v>526</v>
      </c>
      <c r="B142" t="str">
        <f>VLOOKUP(A142,'3.1 Metadata'!$A$4:$B$197,2,FALSE)</f>
        <v>RUS</v>
      </c>
      <c r="C142" s="22">
        <v>2012</v>
      </c>
      <c r="D142" s="43">
        <f>[13]Sheet1!E144</f>
        <v>17.37865</v>
      </c>
      <c r="E142" s="43">
        <f>[13]Sheet2!E144</f>
        <v>11.55452</v>
      </c>
      <c r="F142" s="43">
        <f>[13]Sheet3!E144</f>
        <v>167.9</v>
      </c>
      <c r="G142" s="43">
        <f>[13]Sheet4!E144</f>
        <v>167.20429999999999</v>
      </c>
      <c r="H142" s="515">
        <f>[13]Sheet5!E144</f>
        <v>2.8887900000000001E-2</v>
      </c>
      <c r="I142" s="43">
        <f>[13]Sheet6!E144</f>
        <v>0.19056480000000001</v>
      </c>
      <c r="J142" s="43">
        <f>[13]Sheet7!E144</f>
        <v>4.8085000000000003E-3</v>
      </c>
      <c r="K142" s="43">
        <f>[13]Sheet8!E144</f>
        <v>0.13017989999999999</v>
      </c>
      <c r="L142" s="43">
        <f>[13]Sheet9!E144</f>
        <v>4.4422200000000002E-2</v>
      </c>
      <c r="M142" s="43">
        <f>[13]Sheet10!E144</f>
        <v>9.5757599999999998E-2</v>
      </c>
      <c r="N142" s="43">
        <f>[13]Sheet11!E144</f>
        <v>2.5712200000000001E-2</v>
      </c>
      <c r="O142" s="43">
        <f>[13]Sheet12!E144</f>
        <v>0.10191500000000001</v>
      </c>
      <c r="P142" s="522">
        <f>[13]Sheet13!E144</f>
        <v>0.1134245</v>
      </c>
      <c r="Q142" s="43">
        <f>[13]Sheet14!E144</f>
        <v>9.0984999999999996E-2</v>
      </c>
    </row>
    <row r="143" spans="1:17" x14ac:dyDescent="0.25">
      <c r="A143" t="s">
        <v>527</v>
      </c>
      <c r="B143" t="str">
        <f>VLOOKUP(A143,'3.1 Metadata'!$A$4:$B$197,2,FALSE)</f>
        <v>RWA</v>
      </c>
      <c r="C143" s="22">
        <v>2012</v>
      </c>
      <c r="D143" s="43">
        <f>[13]Sheet1!E145</f>
        <v>48.21969</v>
      </c>
      <c r="E143" s="43">
        <f>[13]Sheet2!E145</f>
        <v>295.38760000000002</v>
      </c>
      <c r="F143" s="43">
        <f>[13]Sheet3!E145</f>
        <v>10.642060000000001</v>
      </c>
      <c r="G143" s="43">
        <f>[13]Sheet4!E145</f>
        <v>39.495229999999999</v>
      </c>
      <c r="H143" s="515">
        <f>[13]Sheet5!E145</f>
        <v>0.16815469999999999</v>
      </c>
      <c r="I143" s="43">
        <f>[13]Sheet6!E145</f>
        <v>9.5592700000000003E-2</v>
      </c>
      <c r="J143" s="43">
        <f>[13]Sheet7!E145</f>
        <v>7.8825599999999996E-2</v>
      </c>
      <c r="K143" s="43">
        <f>[13]Sheet8!E145</f>
        <v>0.1453035</v>
      </c>
      <c r="L143" s="43">
        <f>[13]Sheet9!E145</f>
        <v>0.1366832</v>
      </c>
      <c r="M143" s="43">
        <f>[13]Sheet10!E145</f>
        <v>0.118509</v>
      </c>
      <c r="N143" s="43">
        <f>[13]Sheet11!E145</f>
        <v>3.82551E-2</v>
      </c>
      <c r="O143" s="43">
        <f>[13]Sheet12!E145</f>
        <v>0.1188184</v>
      </c>
      <c r="P143" s="522">
        <f>[13]Sheet13!E145</f>
        <v>0.12280679999999999</v>
      </c>
      <c r="Q143" s="43">
        <f>[13]Sheet14!E145</f>
        <v>6.1726900000000001E-2</v>
      </c>
    </row>
    <row r="144" spans="1:17" x14ac:dyDescent="0.25">
      <c r="A144" t="s">
        <v>528</v>
      </c>
      <c r="B144" t="str">
        <f>VLOOKUP(A144,'3.1 Metadata'!$A$4:$B$197,2,FALSE)</f>
        <v>KNA</v>
      </c>
      <c r="C144" s="22">
        <v>2012</v>
      </c>
      <c r="D144" s="43">
        <f>[13]Sheet1!E146</f>
        <v>29.210750000000001</v>
      </c>
      <c r="E144" s="43">
        <f>[13]Sheet2!E146</f>
        <v>33.138350000000003</v>
      </c>
      <c r="F144" s="43">
        <f>[13]Sheet3!E146</f>
        <v>33.303130000000003</v>
      </c>
      <c r="G144" s="43">
        <f>[13]Sheet4!E146</f>
        <v>50.231529999999999</v>
      </c>
      <c r="H144" s="515">
        <f>[13]Sheet5!E146</f>
        <v>0.1155639</v>
      </c>
      <c r="I144" s="43">
        <f>[13]Sheet6!E146</f>
        <v>6.0056400000000003E-2</v>
      </c>
      <c r="J144" s="43">
        <f>[13]Sheet7!E146</f>
        <v>0.20167750000000001</v>
      </c>
      <c r="K144" s="43">
        <f>[13]Sheet8!E146</f>
        <v>0.26962459999999999</v>
      </c>
      <c r="L144" s="43">
        <f>[13]Sheet9!E146</f>
        <v>0.19855149999999999</v>
      </c>
      <c r="M144" s="43">
        <f>[13]Sheet10!E146</f>
        <v>0.1151252</v>
      </c>
      <c r="N144" s="43">
        <f>[13]Sheet11!E146</f>
        <v>2.5862699999999999E-2</v>
      </c>
      <c r="O144" s="43">
        <f>[13]Sheet12!E146</f>
        <v>0.36046080000000003</v>
      </c>
      <c r="P144" s="522">
        <f>[13]Sheet13!E146</f>
        <v>0.35885270000000002</v>
      </c>
      <c r="Q144" s="43">
        <f>[13]Sheet14!E146</f>
        <v>5.9245600000000002E-2</v>
      </c>
    </row>
    <row r="145" spans="1:17" x14ac:dyDescent="0.25">
      <c r="A145" t="s">
        <v>529</v>
      </c>
      <c r="B145" t="str">
        <f>VLOOKUP(A145,'3.1 Metadata'!$A$4:$B$197,2,FALSE)</f>
        <v>LCA</v>
      </c>
      <c r="C145" s="22">
        <v>2012</v>
      </c>
      <c r="D145" s="43">
        <f>[13]Sheet1!E147</f>
        <v>42.152050000000003</v>
      </c>
      <c r="E145" s="43">
        <f>[13]Sheet2!E147</f>
        <v>25.399609999999999</v>
      </c>
      <c r="F145" s="43">
        <f>[13]Sheet3!E147</f>
        <v>22.100249999999999</v>
      </c>
      <c r="G145" s="43">
        <f>[13]Sheet4!E147</f>
        <v>37.566070000000003</v>
      </c>
      <c r="H145" s="515">
        <f>[13]Sheet5!E147</f>
        <v>8.9702900000000002E-2</v>
      </c>
      <c r="I145" s="43">
        <f>[13]Sheet6!E147</f>
        <v>8.67811E-2</v>
      </c>
      <c r="J145" s="43">
        <f>[13]Sheet7!E147</f>
        <v>0.3170829</v>
      </c>
      <c r="K145" s="43">
        <f>[13]Sheet8!E147</f>
        <v>0.33604879999999998</v>
      </c>
      <c r="L145" s="43">
        <f>[13]Sheet9!E147</f>
        <v>0.35021530000000001</v>
      </c>
      <c r="M145" s="43">
        <f>[13]Sheet10!E147</f>
        <v>0.32909329999999998</v>
      </c>
      <c r="N145" s="43">
        <f>[13]Sheet11!E147</f>
        <v>0.1091854</v>
      </c>
      <c r="O145" s="43">
        <f>[13]Sheet12!E147</f>
        <v>0.36558740000000001</v>
      </c>
      <c r="P145" s="522">
        <f>[13]Sheet13!E147</f>
        <v>0.3611067</v>
      </c>
      <c r="Q145" s="43">
        <f>[13]Sheet14!E147</f>
        <v>0.1268533</v>
      </c>
    </row>
    <row r="146" spans="1:17" x14ac:dyDescent="0.25">
      <c r="A146" t="s">
        <v>531</v>
      </c>
      <c r="B146" t="str">
        <f>VLOOKUP(A146,'3.1 Metadata'!$A$4:$B$197,2,FALSE)</f>
        <v>WSM</v>
      </c>
      <c r="C146" s="22">
        <v>2012</v>
      </c>
      <c r="D146" s="43">
        <f>[13]Sheet1!E148</f>
        <v>54.808329999999998</v>
      </c>
      <c r="E146" s="43">
        <f>[13]Sheet2!E148</f>
        <v>53.937530000000002</v>
      </c>
      <c r="F146" s="43">
        <f>[13]Sheet3!E148</f>
        <v>19.551649999999999</v>
      </c>
      <c r="G146" s="43">
        <f>[13]Sheet4!E148</f>
        <v>47.164920000000002</v>
      </c>
      <c r="H146" s="515">
        <f>[13]Sheet5!E148</f>
        <v>7.7870099999999998E-2</v>
      </c>
      <c r="I146" s="43">
        <f>[13]Sheet6!E148</f>
        <v>8.9884900000000004E-2</v>
      </c>
      <c r="J146" s="43">
        <f>[13]Sheet7!E148</f>
        <v>0.14325959999999999</v>
      </c>
      <c r="K146" s="43">
        <f>[13]Sheet8!E148</f>
        <v>0.10946839999999999</v>
      </c>
      <c r="L146" s="43">
        <f>[13]Sheet9!E148</f>
        <v>0.16651340000000001</v>
      </c>
      <c r="M146" s="43">
        <f>[13]Sheet10!E148</f>
        <v>0.15554770000000001</v>
      </c>
      <c r="N146" s="43">
        <f>[13]Sheet11!E148</f>
        <v>1.8560500000000001E-2</v>
      </c>
      <c r="O146" s="43">
        <f>[13]Sheet12!E148</f>
        <v>0.29887930000000001</v>
      </c>
      <c r="P146" s="522">
        <f>[13]Sheet13!E148</f>
        <v>0.27628229999999998</v>
      </c>
      <c r="Q146" s="43">
        <f>[13]Sheet14!E148</f>
        <v>0.10178669999999999</v>
      </c>
    </row>
    <row r="147" spans="1:17" x14ac:dyDescent="0.25">
      <c r="A147" t="s">
        <v>532</v>
      </c>
      <c r="B147" t="str">
        <f>VLOOKUP(A147,'3.1 Metadata'!$A$4:$B$197,2,FALSE)</f>
        <v>SMR</v>
      </c>
      <c r="C147" s="22">
        <v>2012</v>
      </c>
      <c r="D147" s="43">
        <f>[13]Sheet1!E149</f>
        <v>79.326279999999997</v>
      </c>
      <c r="E147" s="43">
        <f>[13]Sheet2!E149</f>
        <v>27.408560000000001</v>
      </c>
      <c r="F147" s="43">
        <f>[13]Sheet3!E149</f>
        <v>8.4496929999999999</v>
      </c>
      <c r="G147" s="43">
        <f>[13]Sheet4!E149</f>
        <v>159.76349999999999</v>
      </c>
      <c r="H147" s="515">
        <f>[13]Sheet5!E149</f>
        <v>6.23125E-2</v>
      </c>
      <c r="I147" s="43">
        <f>[13]Sheet6!E149</f>
        <v>8.9878100000000002E-2</v>
      </c>
      <c r="J147" s="43">
        <f>[13]Sheet7!E149</f>
        <v>0.14230380000000001</v>
      </c>
      <c r="K147" s="43">
        <f>[13]Sheet8!E149</f>
        <v>0.1715092</v>
      </c>
      <c r="L147" s="43">
        <f>[13]Sheet9!E149</f>
        <v>0.16292119999999999</v>
      </c>
      <c r="M147" s="43">
        <f>[13]Sheet10!E149</f>
        <v>0.1678209</v>
      </c>
      <c r="N147" s="43">
        <f>[13]Sheet11!E149</f>
        <v>0.12873080000000001</v>
      </c>
      <c r="O147" s="43">
        <f>[13]Sheet12!E149</f>
        <v>0.18629009999999999</v>
      </c>
      <c r="P147" s="522">
        <f>[13]Sheet13!E149</f>
        <v>0.1902066</v>
      </c>
      <c r="Q147" s="43">
        <f>[13]Sheet14!E149</f>
        <v>0.14964720000000001</v>
      </c>
    </row>
    <row r="148" spans="1:17" x14ac:dyDescent="0.25">
      <c r="A148" t="s">
        <v>533</v>
      </c>
      <c r="B148" t="str">
        <f>VLOOKUP(A148,'3.1 Metadata'!$A$4:$B$197,2,FALSE)</f>
        <v>STP</v>
      </c>
      <c r="C148" s="22">
        <v>2012</v>
      </c>
      <c r="D148" s="43">
        <f>[13]Sheet1!E150</f>
        <v>82.395139999999998</v>
      </c>
      <c r="E148" s="43">
        <f>[13]Sheet2!E150</f>
        <v>184.01</v>
      </c>
      <c r="F148" s="43">
        <f>[13]Sheet3!E150</f>
        <v>15.15602</v>
      </c>
      <c r="G148" s="43">
        <f>[13]Sheet4!E150</f>
        <v>19.889880000000002</v>
      </c>
      <c r="H148" s="515">
        <f>[13]Sheet5!E150</f>
        <v>8.1911399999999995E-2</v>
      </c>
      <c r="I148" s="43">
        <f>[13]Sheet6!E150</f>
        <v>6.9498799999999999E-2</v>
      </c>
      <c r="J148" s="43">
        <f>[13]Sheet7!E150</f>
        <v>8.9431099999999999E-2</v>
      </c>
      <c r="K148" s="43">
        <f>[13]Sheet8!E150</f>
        <v>0.14455209999999999</v>
      </c>
      <c r="L148" s="43">
        <f>[13]Sheet9!E150</f>
        <v>0.13548840000000001</v>
      </c>
      <c r="M148" s="43">
        <f>[13]Sheet10!E150</f>
        <v>0.1439396</v>
      </c>
      <c r="N148" s="43">
        <f>[13]Sheet11!E150</f>
        <v>4.9551600000000001E-2</v>
      </c>
      <c r="O148" s="43">
        <f>[13]Sheet12!E150</f>
        <v>0.1735207</v>
      </c>
      <c r="P148" s="522">
        <f>[13]Sheet13!E150</f>
        <v>0.17656359999999999</v>
      </c>
      <c r="Q148" s="43">
        <f>[13]Sheet14!E150</f>
        <v>5.5260900000000002E-2</v>
      </c>
    </row>
    <row r="149" spans="1:17" x14ac:dyDescent="0.25">
      <c r="A149" t="s">
        <v>534</v>
      </c>
      <c r="B149" t="str">
        <f>VLOOKUP(A149,'3.1 Metadata'!$A$4:$B$197,2,FALSE)</f>
        <v>SAU</v>
      </c>
      <c r="C149" s="22">
        <v>2012</v>
      </c>
      <c r="D149" s="43">
        <f>[13]Sheet1!E151</f>
        <v>63.31673</v>
      </c>
      <c r="E149" s="43">
        <f>[13]Sheet2!E151</f>
        <v>37.130470000000003</v>
      </c>
      <c r="F149" s="43">
        <f>[13]Sheet3!E151</f>
        <v>21.351690000000001</v>
      </c>
      <c r="G149" s="43">
        <f>[13]Sheet4!E151</f>
        <v>57.822339999999997</v>
      </c>
      <c r="H149" s="515">
        <f>[13]Sheet5!E151</f>
        <v>3.4954199999999998E-2</v>
      </c>
      <c r="I149" s="43">
        <f>[13]Sheet6!E151</f>
        <v>0.1144901</v>
      </c>
      <c r="J149" s="43">
        <f>[13]Sheet7!E151</f>
        <v>0.183146</v>
      </c>
      <c r="K149" s="43">
        <f>[13]Sheet8!E151</f>
        <v>0.14179130000000001</v>
      </c>
      <c r="L149" s="43">
        <f>[13]Sheet9!E151</f>
        <v>0.17879610000000001</v>
      </c>
      <c r="M149" s="43">
        <f>[13]Sheet10!E151</f>
        <v>0.15139349999999999</v>
      </c>
      <c r="N149" s="43">
        <f>[13]Sheet11!E151</f>
        <v>6.3909099999999996E-2</v>
      </c>
      <c r="O149" s="43">
        <f>[13]Sheet12!E151</f>
        <v>0.15390970000000001</v>
      </c>
      <c r="P149" s="522">
        <f>[13]Sheet13!E151</f>
        <v>0.162601</v>
      </c>
      <c r="Q149" s="43">
        <f>[13]Sheet14!E151</f>
        <v>7.8889600000000004E-2</v>
      </c>
    </row>
    <row r="150" spans="1:17" x14ac:dyDescent="0.25">
      <c r="A150" t="s">
        <v>535</v>
      </c>
      <c r="B150" t="str">
        <f>VLOOKUP(A150,'3.1 Metadata'!$A$4:$B$197,2,FALSE)</f>
        <v>SEN</v>
      </c>
      <c r="C150" s="22">
        <v>2012</v>
      </c>
      <c r="D150" s="43">
        <f>[13]Sheet1!E152</f>
        <v>56.672780000000003</v>
      </c>
      <c r="E150" s="43">
        <f>[13]Sheet2!E152</f>
        <v>31.596830000000001</v>
      </c>
      <c r="F150" s="43">
        <f>[13]Sheet3!E152</f>
        <v>9.3719029999999997</v>
      </c>
      <c r="G150" s="43">
        <f>[13]Sheet4!E152</f>
        <v>42.830309999999997</v>
      </c>
      <c r="H150" s="515">
        <f>[13]Sheet5!E152</f>
        <v>0.28125689999999998</v>
      </c>
      <c r="I150" s="43">
        <f>[13]Sheet6!E152</f>
        <v>4.1075100000000003E-2</v>
      </c>
      <c r="J150" s="43">
        <f>[13]Sheet7!E152</f>
        <v>0.14156150000000001</v>
      </c>
      <c r="K150" s="43">
        <f>[13]Sheet8!E152</f>
        <v>0.18115010000000001</v>
      </c>
      <c r="L150" s="43">
        <f>[13]Sheet9!E152</f>
        <v>0.1766132</v>
      </c>
      <c r="M150" s="43">
        <f>[13]Sheet10!E152</f>
        <v>0.18199070000000001</v>
      </c>
      <c r="N150" s="43">
        <f>[13]Sheet11!E152</f>
        <v>4.9456E-2</v>
      </c>
      <c r="O150" s="43">
        <f>[13]Sheet12!E152</f>
        <v>0.19419539999999999</v>
      </c>
      <c r="P150" s="522">
        <f>[13]Sheet13!E152</f>
        <v>0.19926250000000001</v>
      </c>
      <c r="Q150" s="43">
        <f>[13]Sheet14!E152</f>
        <v>6.7838499999999996E-2</v>
      </c>
    </row>
    <row r="151" spans="1:17" x14ac:dyDescent="0.25">
      <c r="A151" t="s">
        <v>536</v>
      </c>
      <c r="B151" t="str">
        <f>VLOOKUP(A151,'3.1 Metadata'!$A$4:$B$197,2,FALSE)</f>
        <v>SRB</v>
      </c>
      <c r="C151" s="22">
        <v>2012</v>
      </c>
      <c r="D151" s="43">
        <f>[13]Sheet1!E153</f>
        <v>5.7523989999999996</v>
      </c>
      <c r="E151" s="43">
        <f>[13]Sheet2!E153</f>
        <v>15.763529999999999</v>
      </c>
      <c r="F151" s="43">
        <f>[13]Sheet3!E153</f>
        <v>5.86</v>
      </c>
      <c r="G151" s="43">
        <f>[13]Sheet4!E153</f>
        <v>126.19670000000001</v>
      </c>
      <c r="H151" s="515">
        <f>[13]Sheet5!E153</f>
        <v>2.9191399999999999E-2</v>
      </c>
      <c r="I151" s="43">
        <f>[13]Sheet6!E153</f>
        <v>6.8059999999999996E-2</v>
      </c>
      <c r="J151" s="43">
        <f>[13]Sheet7!E153</f>
        <v>8.9489700000000005E-2</v>
      </c>
      <c r="K151" s="43">
        <f>[13]Sheet8!E153</f>
        <v>0.129387</v>
      </c>
      <c r="L151" s="43">
        <f>[13]Sheet9!E153</f>
        <v>0.10996350000000001</v>
      </c>
      <c r="M151" s="43">
        <f>[13]Sheet10!E153</f>
        <v>0.117947</v>
      </c>
      <c r="N151" s="43">
        <f>[13]Sheet11!E153</f>
        <v>5.1543600000000002E-2</v>
      </c>
      <c r="O151" s="43">
        <f>[13]Sheet12!E153</f>
        <v>0.124344</v>
      </c>
      <c r="P151" s="522">
        <f>[13]Sheet13!E153</f>
        <v>0.1321261</v>
      </c>
      <c r="Q151" s="43">
        <f>[13]Sheet14!E153</f>
        <v>7.0151699999999997E-2</v>
      </c>
    </row>
    <row r="152" spans="1:17" x14ac:dyDescent="0.25">
      <c r="A152" t="s">
        <v>537</v>
      </c>
      <c r="B152" t="str">
        <f>VLOOKUP(A152,'3.1 Metadata'!$A$4:$B$197,2,FALSE)</f>
        <v>SYC</v>
      </c>
      <c r="C152" s="22">
        <v>2012</v>
      </c>
      <c r="D152" s="43">
        <f>[13]Sheet1!E154</f>
        <v>59.577590000000001</v>
      </c>
      <c r="E152" s="43">
        <f>[13]Sheet2!E154</f>
        <v>35.31382</v>
      </c>
      <c r="F152" s="43">
        <f>[13]Sheet3!E154</f>
        <v>14.545909999999999</v>
      </c>
      <c r="G152" s="43">
        <f>[13]Sheet4!E154</f>
        <v>39.523000000000003</v>
      </c>
      <c r="H152" s="515">
        <f>[13]Sheet5!E154</f>
        <v>6.9824800000000006E-2</v>
      </c>
      <c r="I152" s="43">
        <f>[13]Sheet6!E154</f>
        <v>0.13678070000000001</v>
      </c>
      <c r="J152" s="43">
        <f>[13]Sheet7!E154</f>
        <v>0.30042550000000001</v>
      </c>
      <c r="K152" s="43">
        <f>[13]Sheet8!E154</f>
        <v>0.110183</v>
      </c>
      <c r="L152" s="43">
        <f>[13]Sheet9!E154</f>
        <v>0.31975419999999999</v>
      </c>
      <c r="M152" s="43">
        <f>[13]Sheet10!E154</f>
        <v>0.15274509999999999</v>
      </c>
      <c r="N152" s="43">
        <f>[13]Sheet11!E154</f>
        <v>7.1925799999999998E-2</v>
      </c>
      <c r="O152" s="43">
        <f>[13]Sheet12!E154</f>
        <v>0.13883290000000001</v>
      </c>
      <c r="P152" s="522">
        <f>[13]Sheet13!E154</f>
        <v>0.12198680000000001</v>
      </c>
      <c r="Q152" s="43">
        <f>[13]Sheet14!E154</f>
        <v>4.1673599999999998E-2</v>
      </c>
    </row>
    <row r="153" spans="1:17" x14ac:dyDescent="0.25">
      <c r="A153" t="s">
        <v>538</v>
      </c>
      <c r="B153" t="str">
        <f>VLOOKUP(A153,'3.1 Metadata'!$A$4:$B$197,2,FALSE)</f>
        <v>SLE</v>
      </c>
      <c r="C153" s="22">
        <v>2012</v>
      </c>
      <c r="D153" s="43">
        <f>[13]Sheet1!E155</f>
        <v>578.61320000000001</v>
      </c>
      <c r="E153" s="43">
        <f>[13]Sheet2!E155</f>
        <v>87.426000000000002</v>
      </c>
      <c r="F153" s="43">
        <f>[13]Sheet3!E155</f>
        <v>11.12161</v>
      </c>
      <c r="G153" s="43">
        <f>[13]Sheet4!E155</f>
        <v>40.445189999999997</v>
      </c>
      <c r="H153" s="515">
        <f>[13]Sheet5!E155</f>
        <v>0.18332699999999999</v>
      </c>
      <c r="I153" s="43">
        <f>[13]Sheet6!E155</f>
        <v>5.2297999999999997E-2</v>
      </c>
      <c r="J153" s="43">
        <f>[13]Sheet7!E155</f>
        <v>3.47721E-2</v>
      </c>
      <c r="K153" s="43">
        <f>[13]Sheet8!E155</f>
        <v>4.3771900000000002E-2</v>
      </c>
      <c r="L153" s="43">
        <f>[13]Sheet9!E155</f>
        <v>9.3140500000000001E-2</v>
      </c>
      <c r="M153" s="43">
        <f>[13]Sheet10!E155</f>
        <v>8.6297799999999994E-2</v>
      </c>
      <c r="N153" s="43">
        <f>[13]Sheet11!E155</f>
        <v>6.2886800000000007E-2</v>
      </c>
      <c r="O153" s="43">
        <f>[13]Sheet12!E155</f>
        <v>5.8648899999999997E-2</v>
      </c>
      <c r="P153" s="522">
        <f>[13]Sheet13!E155</f>
        <v>6.2761700000000004E-2</v>
      </c>
      <c r="Q153" s="43">
        <f>[13]Sheet14!E155</f>
        <v>2.44167E-2</v>
      </c>
    </row>
    <row r="154" spans="1:17" x14ac:dyDescent="0.25">
      <c r="A154" t="s">
        <v>539</v>
      </c>
      <c r="B154" t="str">
        <f>VLOOKUP(A154,'3.1 Metadata'!$A$4:$B$197,2,FALSE)</f>
        <v>SGP</v>
      </c>
      <c r="C154" s="22">
        <v>2012</v>
      </c>
      <c r="D154" s="43">
        <f>[13]Sheet1!E156</f>
        <v>28.802600000000002</v>
      </c>
      <c r="E154" s="43">
        <f>[13]Sheet2!E156</f>
        <v>29.568619999999999</v>
      </c>
      <c r="F154" s="43">
        <f>[13]Sheet3!E156</f>
        <v>20.915690000000001</v>
      </c>
      <c r="G154" s="43">
        <f>[13]Sheet4!E156</f>
        <v>53.427590000000002</v>
      </c>
      <c r="H154" s="515">
        <f>[13]Sheet5!E156</f>
        <v>3.26001E-2</v>
      </c>
      <c r="I154" s="43">
        <f>[13]Sheet6!E156</f>
        <v>0.16627349999999999</v>
      </c>
      <c r="J154" s="43">
        <f>[13]Sheet7!E156</f>
        <v>0.1445507</v>
      </c>
      <c r="K154" s="43">
        <f>[13]Sheet8!E156</f>
        <v>6.8268999999999996E-2</v>
      </c>
      <c r="L154" s="43">
        <f>[13]Sheet9!E156</f>
        <v>0.15506130000000001</v>
      </c>
      <c r="M154" s="43">
        <f>[13]Sheet10!E156</f>
        <v>8.1285899999999994E-2</v>
      </c>
      <c r="N154" s="43">
        <f>[13]Sheet11!E156</f>
        <v>4.60425E-2</v>
      </c>
      <c r="O154" s="43">
        <f>[13]Sheet12!E156</f>
        <v>6.8803199999999995E-2</v>
      </c>
      <c r="P154" s="522">
        <f>[13]Sheet13!E156</f>
        <v>7.0366499999999998E-2</v>
      </c>
      <c r="Q154" s="43">
        <f>[13]Sheet14!E156</f>
        <v>5.8071299999999999E-2</v>
      </c>
    </row>
    <row r="155" spans="1:17" x14ac:dyDescent="0.25">
      <c r="A155" t="s">
        <v>540</v>
      </c>
      <c r="B155" t="str">
        <f>VLOOKUP(A155,'3.1 Metadata'!$A$4:$B$197,2,FALSE)</f>
        <v>SVK</v>
      </c>
      <c r="C155" s="22">
        <v>2012</v>
      </c>
      <c r="D155" s="43">
        <f>[13]Sheet1!E157</f>
        <v>173.7088</v>
      </c>
      <c r="E155" s="43">
        <f>[13]Sheet2!E157</f>
        <v>36.274430000000002</v>
      </c>
      <c r="F155" s="43">
        <f>[13]Sheet3!E157</f>
        <v>19.662970000000001</v>
      </c>
      <c r="G155" s="43">
        <f>[13]Sheet4!E157</f>
        <v>60.980730000000001</v>
      </c>
      <c r="H155" s="515">
        <f>[13]Sheet5!E157</f>
        <v>0.29717700000000002</v>
      </c>
      <c r="I155" s="43">
        <f>[13]Sheet6!E157</f>
        <v>0.1156007</v>
      </c>
      <c r="J155" s="43">
        <f>[13]Sheet7!E157</f>
        <v>0.15668170000000001</v>
      </c>
      <c r="K155" s="43">
        <f>[13]Sheet8!E157</f>
        <v>0.18975919999999999</v>
      </c>
      <c r="L155" s="43">
        <f>[13]Sheet9!E157</f>
        <v>0.24911040000000001</v>
      </c>
      <c r="M155" s="43">
        <f>[13]Sheet10!E157</f>
        <v>0.49842069999999999</v>
      </c>
      <c r="N155" s="43">
        <f>[13]Sheet11!E157</f>
        <v>5.7680000000000002E-2</v>
      </c>
      <c r="O155" s="43">
        <f>[13]Sheet12!E157</f>
        <v>0.17202619999999999</v>
      </c>
      <c r="P155" s="522">
        <f>[13]Sheet13!E157</f>
        <v>0.17147180000000001</v>
      </c>
      <c r="Q155" s="43">
        <f>[13]Sheet14!E157</f>
        <v>-0.24906710000000001</v>
      </c>
    </row>
    <row r="156" spans="1:17" x14ac:dyDescent="0.25">
      <c r="A156" t="s">
        <v>541</v>
      </c>
      <c r="B156" t="str">
        <f>VLOOKUP(A156,'3.1 Metadata'!$A$4:$B$197,2,FALSE)</f>
        <v>SVN</v>
      </c>
      <c r="C156" s="22">
        <v>2012</v>
      </c>
      <c r="D156" s="43">
        <f>[13]Sheet1!E158</f>
        <v>1.999152</v>
      </c>
      <c r="E156" s="43">
        <f>[13]Sheet2!E158</f>
        <v>16.400500000000001</v>
      </c>
      <c r="F156" s="43">
        <f>[13]Sheet3!E158</f>
        <v>13.36087</v>
      </c>
      <c r="G156" s="43">
        <f>[13]Sheet4!E158</f>
        <v>130.4462</v>
      </c>
      <c r="H156" s="515">
        <f>[13]Sheet5!E158</f>
        <v>0.13044359999999999</v>
      </c>
      <c r="I156" s="43">
        <f>[13]Sheet6!E158</f>
        <v>0.19363830000000001</v>
      </c>
      <c r="J156" s="43">
        <f>[13]Sheet7!E158</f>
        <v>0.1978105</v>
      </c>
      <c r="K156" s="43">
        <f>[13]Sheet8!E158</f>
        <v>0.2393266</v>
      </c>
      <c r="L156" s="43">
        <f>[13]Sheet9!E158</f>
        <v>0.242232</v>
      </c>
      <c r="M156" s="43">
        <f>[13]Sheet10!E158</f>
        <v>0.25065569999999998</v>
      </c>
      <c r="N156" s="43">
        <f>[13]Sheet11!E158</f>
        <v>0.1162523</v>
      </c>
      <c r="O156" s="43">
        <f>[13]Sheet12!E158</f>
        <v>0.24689539999999999</v>
      </c>
      <c r="P156" s="522">
        <f>[13]Sheet13!E158</f>
        <v>0.25106469999999997</v>
      </c>
      <c r="Q156" s="43">
        <f>[13]Sheet14!E158</f>
        <v>0.1181976</v>
      </c>
    </row>
    <row r="157" spans="1:17" x14ac:dyDescent="0.25">
      <c r="A157" t="s">
        <v>542</v>
      </c>
      <c r="B157" t="str">
        <f>VLOOKUP(A157,'3.1 Metadata'!$A$4:$B$197,2,FALSE)</f>
        <v>SLB</v>
      </c>
      <c r="C157" s="22">
        <v>2012</v>
      </c>
      <c r="D157" s="43">
        <f>[13]Sheet1!E159</f>
        <v>45.69706</v>
      </c>
      <c r="E157" s="43">
        <f>[13]Sheet2!E159</f>
        <v>206.73249999999999</v>
      </c>
      <c r="F157" s="43">
        <f>[13]Sheet3!E159</f>
        <v>11.20223</v>
      </c>
      <c r="G157" s="43">
        <f>[13]Sheet4!E159</f>
        <v>40.315980000000003</v>
      </c>
      <c r="H157" s="515">
        <f>[13]Sheet5!E159</f>
        <v>0.18212200000000001</v>
      </c>
      <c r="I157" s="43">
        <f>[13]Sheet6!E159</f>
        <v>7.0439100000000004E-2</v>
      </c>
      <c r="J157" s="43">
        <f>[13]Sheet7!E159</f>
        <v>9.3117800000000001E-2</v>
      </c>
      <c r="K157" s="43">
        <f>[13]Sheet8!E159</f>
        <v>0.29736750000000001</v>
      </c>
      <c r="L157" s="43">
        <f>[13]Sheet9!E159</f>
        <v>0.16855310000000001</v>
      </c>
      <c r="M157" s="43">
        <f>[13]Sheet10!E159</f>
        <v>0.1871517</v>
      </c>
      <c r="N157" s="43">
        <f>[13]Sheet11!E159</f>
        <v>4.1602600000000003E-2</v>
      </c>
      <c r="O157" s="43">
        <f>[13]Sheet12!E159</f>
        <v>0.1781817</v>
      </c>
      <c r="P157" s="522">
        <f>[13]Sheet13!E159</f>
        <v>0.17492640000000001</v>
      </c>
      <c r="Q157" s="43">
        <f>[13]Sheet14!E159</f>
        <v>2.3655200000000001E-2</v>
      </c>
    </row>
    <row r="158" spans="1:17" x14ac:dyDescent="0.25">
      <c r="A158" t="s">
        <v>543</v>
      </c>
      <c r="B158" t="str">
        <f>VLOOKUP(A158,'3.1 Metadata'!$A$4:$B$197,2,FALSE)</f>
        <v>SOM</v>
      </c>
      <c r="C158" s="22">
        <v>2012</v>
      </c>
      <c r="D158" s="43">
        <f>[13]Sheet1!E160</f>
        <v>23.51108</v>
      </c>
      <c r="E158" s="43">
        <f>[13]Sheet2!E160</f>
        <v>267.8263</v>
      </c>
      <c r="F158" s="43">
        <f>[13]Sheet3!E160</f>
        <v>0</v>
      </c>
      <c r="G158" s="43">
        <f>[13]Sheet4!E160</f>
        <v>0</v>
      </c>
      <c r="H158" s="515">
        <f>[13]Sheet5!E160</f>
        <v>5.3458400000000003E-2</v>
      </c>
      <c r="I158" s="43">
        <f>[13]Sheet6!E160</f>
        <v>8.4145300000000006E-2</v>
      </c>
      <c r="J158" s="43">
        <f>[13]Sheet7!E160</f>
        <v>6.8544300000000002E-2</v>
      </c>
      <c r="K158" s="43">
        <f>[13]Sheet8!E160</f>
        <v>0.2032812</v>
      </c>
      <c r="L158" s="43">
        <f>[13]Sheet9!E160</f>
        <v>0</v>
      </c>
      <c r="M158" s="43">
        <f>[13]Sheet10!E160</f>
        <v>7.6393900000000001E-2</v>
      </c>
      <c r="N158" s="43">
        <f>[13]Sheet11!E160</f>
        <v>0</v>
      </c>
      <c r="O158" s="43">
        <f>[13]Sheet12!E160</f>
        <v>0.25669999999999998</v>
      </c>
      <c r="P158" s="522">
        <f>[13]Sheet13!E160</f>
        <v>0.35201110000000002</v>
      </c>
      <c r="Q158" s="43">
        <f>[13]Sheet14!E160</f>
        <v>0</v>
      </c>
    </row>
    <row r="159" spans="1:17" x14ac:dyDescent="0.25">
      <c r="A159" t="s">
        <v>544</v>
      </c>
      <c r="B159" t="str">
        <f>VLOOKUP(A159,'3.1 Metadata'!$A$4:$B$197,2,FALSE)</f>
        <v>ZAF</v>
      </c>
      <c r="C159" s="22">
        <v>2012</v>
      </c>
      <c r="D159" s="43">
        <f>[13]Sheet1!E161</f>
        <v>96.483800000000002</v>
      </c>
      <c r="E159" s="43">
        <f>[13]Sheet2!E161</f>
        <v>28.154260000000001</v>
      </c>
      <c r="F159" s="43">
        <f>[13]Sheet3!E161</f>
        <v>16.914639999999999</v>
      </c>
      <c r="G159" s="43">
        <f>[13]Sheet4!E161</f>
        <v>55.466299999999997</v>
      </c>
      <c r="H159" s="515">
        <f>[13]Sheet5!E161</f>
        <v>0.157752</v>
      </c>
      <c r="I159" s="43">
        <f>[13]Sheet6!E161</f>
        <v>2.2335399999999998E-2</v>
      </c>
      <c r="J159" s="43">
        <f>[13]Sheet7!E161</f>
        <v>0.32178380000000001</v>
      </c>
      <c r="K159" s="43">
        <f>[13]Sheet8!E161</f>
        <v>0.30500490000000002</v>
      </c>
      <c r="L159" s="43">
        <f>[13]Sheet9!E161</f>
        <v>0.34077109999999999</v>
      </c>
      <c r="M159" s="43">
        <f>[13]Sheet10!E161</f>
        <v>0.3269513</v>
      </c>
      <c r="N159" s="43">
        <f>[13]Sheet11!E161</f>
        <v>8.9883199999999996E-2</v>
      </c>
      <c r="O159" s="43">
        <f>[13]Sheet12!E161</f>
        <v>0.32038620000000001</v>
      </c>
      <c r="P159" s="522">
        <f>[13]Sheet13!E161</f>
        <v>0.29597129999999999</v>
      </c>
      <c r="Q159" s="43">
        <f>[13]Sheet14!E161</f>
        <v>8.3505099999999999E-2</v>
      </c>
    </row>
    <row r="160" spans="1:17" x14ac:dyDescent="0.25">
      <c r="A160" t="s">
        <v>545</v>
      </c>
      <c r="B160" t="str">
        <f>VLOOKUP(A160,'3.1 Metadata'!$A$4:$B$197,2,FALSE)</f>
        <v>SSD</v>
      </c>
      <c r="C160" s="22">
        <v>2012</v>
      </c>
      <c r="D160" s="43">
        <f>[13]Sheet1!E162</f>
        <v>74.100170000000006</v>
      </c>
      <c r="E160" s="43">
        <f>[13]Sheet2!E162</f>
        <v>64.959379999999996</v>
      </c>
      <c r="F160" s="43">
        <f>[13]Sheet3!E162</f>
        <v>5.1325180000000001</v>
      </c>
      <c r="G160" s="43">
        <f>[13]Sheet4!E162</f>
        <v>35.96163</v>
      </c>
      <c r="H160" s="515">
        <f>[13]Sheet5!E162</f>
        <v>5.3458400000000003E-2</v>
      </c>
      <c r="I160" s="43">
        <f>[13]Sheet6!E162</f>
        <v>0.26153850000000001</v>
      </c>
      <c r="J160" s="43">
        <f>[13]Sheet7!E162</f>
        <v>6.8544300000000002E-2</v>
      </c>
      <c r="K160" s="43">
        <f>[13]Sheet8!E162</f>
        <v>0.2032812</v>
      </c>
      <c r="L160" s="43">
        <f>[13]Sheet9!E162</f>
        <v>0.14468130000000001</v>
      </c>
      <c r="M160" s="43">
        <f>[13]Sheet10!E162</f>
        <v>0.20373559999999999</v>
      </c>
      <c r="N160" s="43">
        <f>[13]Sheet11!E162</f>
        <v>1.85337E-2</v>
      </c>
      <c r="O160" s="43">
        <f>[13]Sheet12!E162</f>
        <v>0.3625485</v>
      </c>
      <c r="P160" s="522">
        <f>[13]Sheet13!E162</f>
        <v>0.3359181</v>
      </c>
      <c r="Q160" s="43">
        <f>[13]Sheet14!E162</f>
        <v>9.5283999999999994E-2</v>
      </c>
    </row>
    <row r="161" spans="1:17" x14ac:dyDescent="0.25">
      <c r="A161" t="s">
        <v>546</v>
      </c>
      <c r="B161" t="str">
        <f>VLOOKUP(A161,'3.1 Metadata'!$A$4:$B$197,2,FALSE)</f>
        <v>ESP</v>
      </c>
      <c r="C161" s="22">
        <v>2012</v>
      </c>
      <c r="D161" s="43">
        <f>[13]Sheet1!E163</f>
        <v>64.016490000000005</v>
      </c>
      <c r="E161" s="43">
        <f>[13]Sheet2!E163</f>
        <v>31.09695</v>
      </c>
      <c r="F161" s="43">
        <f>[13]Sheet3!E163</f>
        <v>16.317599999999999</v>
      </c>
      <c r="G161" s="43">
        <f>[13]Sheet4!E163</f>
        <v>120.1718</v>
      </c>
      <c r="H161" s="515">
        <f>[13]Sheet5!E163</f>
        <v>0.51638640000000002</v>
      </c>
      <c r="I161" s="43">
        <f>[13]Sheet6!E163</f>
        <v>0.71120000000000005</v>
      </c>
      <c r="J161" s="43">
        <f>[13]Sheet7!E163</f>
        <v>0.10815669999999999</v>
      </c>
      <c r="K161" s="43">
        <f>[13]Sheet8!E163</f>
        <v>0.30453819999999998</v>
      </c>
      <c r="L161" s="43">
        <f>[13]Sheet9!E163</f>
        <v>0.37366759999999999</v>
      </c>
      <c r="M161" s="43">
        <f>[13]Sheet10!E163</f>
        <v>0.79169829999999997</v>
      </c>
      <c r="N161" s="43">
        <f>[13]Sheet11!E163</f>
        <v>0.21388309999999999</v>
      </c>
      <c r="O161" s="43">
        <f>[13]Sheet12!E163</f>
        <v>0.1166329</v>
      </c>
      <c r="P161" s="522">
        <f>[13]Sheet13!E163</f>
        <v>0.1134831</v>
      </c>
      <c r="Q161" s="43">
        <f>[13]Sheet14!E163</f>
        <v>0.24822944</v>
      </c>
    </row>
    <row r="162" spans="1:17" x14ac:dyDescent="0.25">
      <c r="A162" t="s">
        <v>547</v>
      </c>
      <c r="B162" t="str">
        <f>VLOOKUP(A162,'3.1 Metadata'!$A$4:$B$197,2,FALSE)</f>
        <v>LKA</v>
      </c>
      <c r="C162" s="22">
        <v>2012</v>
      </c>
      <c r="D162" s="43">
        <f>[13]Sheet1!E164</f>
        <v>24.527940000000001</v>
      </c>
      <c r="E162" s="43">
        <f>[13]Sheet2!E164</f>
        <v>3.8204319999999998</v>
      </c>
      <c r="F162" s="43">
        <f>[13]Sheet3!E164</f>
        <v>0</v>
      </c>
      <c r="G162" s="43">
        <f>[13]Sheet4!E164</f>
        <v>0</v>
      </c>
      <c r="H162" s="515">
        <f>[13]Sheet5!E164</f>
        <v>5.4545450000000002E-2</v>
      </c>
      <c r="I162" s="43">
        <f>[13]Sheet6!E164</f>
        <v>7.0439100000000004E-2</v>
      </c>
      <c r="J162" s="43">
        <f>[13]Sheet7!E164</f>
        <v>9.3370300000000003E-2</v>
      </c>
      <c r="K162" s="43">
        <f>[13]Sheet8!E164</f>
        <v>1.2532E-2</v>
      </c>
      <c r="L162" s="43">
        <f>[13]Sheet9!E164</f>
        <v>0</v>
      </c>
      <c r="M162" s="43">
        <f>[13]Sheet10!E164</f>
        <v>2.2339999999999999E-2</v>
      </c>
      <c r="N162" s="43">
        <f>[13]Sheet11!E164</f>
        <v>3.0009999999999998E-2</v>
      </c>
      <c r="O162" s="43">
        <f>[13]Sheet12!E164</f>
        <v>0.21818182</v>
      </c>
      <c r="P162" s="522">
        <f>[13]Sheet13!E164</f>
        <v>1.9192299999999999E-2</v>
      </c>
      <c r="Q162" s="43">
        <f>[13]Sheet14!E164</f>
        <v>1.23E-2</v>
      </c>
    </row>
    <row r="163" spans="1:17" x14ac:dyDescent="0.25">
      <c r="A163" t="s">
        <v>530</v>
      </c>
      <c r="B163" t="str">
        <f>VLOOKUP(A163,'3.1 Metadata'!$A$4:$B$197,2,FALSE)</f>
        <v>VCT</v>
      </c>
      <c r="C163" s="22">
        <v>2012</v>
      </c>
      <c r="D163" s="43">
        <f>[13]Sheet1!E165</f>
        <v>50.092779999999998</v>
      </c>
      <c r="E163" s="43">
        <f>[13]Sheet2!E165</f>
        <v>30.0047</v>
      </c>
      <c r="F163" s="43">
        <f>[13]Sheet3!E165</f>
        <v>28.84027</v>
      </c>
      <c r="G163" s="43">
        <f>[13]Sheet4!E165</f>
        <v>40.082450000000001</v>
      </c>
      <c r="H163" s="515">
        <f>[13]Sheet5!E165</f>
        <v>9.5862600000000006E-2</v>
      </c>
      <c r="I163" s="43">
        <f>[13]Sheet6!E165</f>
        <v>7.1900699999999998E-2</v>
      </c>
      <c r="J163" s="43">
        <f>[13]Sheet7!E165</f>
        <v>0.30518050000000002</v>
      </c>
      <c r="K163" s="43">
        <f>[13]Sheet8!E165</f>
        <v>0.31705169999999999</v>
      </c>
      <c r="L163" s="43">
        <f>[13]Sheet9!E165</f>
        <v>0.33472750000000001</v>
      </c>
      <c r="M163" s="43">
        <f>[13]Sheet10!E165</f>
        <v>0.2721635</v>
      </c>
      <c r="N163" s="43">
        <f>[13]Sheet11!E165</f>
        <v>0.14882629999999999</v>
      </c>
      <c r="O163" s="43">
        <f>[13]Sheet12!E165</f>
        <v>0.3580469</v>
      </c>
      <c r="P163" s="522">
        <f>[13]Sheet13!E165</f>
        <v>0.35435470000000002</v>
      </c>
      <c r="Q163" s="43">
        <f>[13]Sheet14!E165</f>
        <v>0.1134612</v>
      </c>
    </row>
    <row r="164" spans="1:17" x14ac:dyDescent="0.25">
      <c r="A164" t="s">
        <v>548</v>
      </c>
      <c r="B164" t="str">
        <f>VLOOKUP(A164,'3.1 Metadata'!$A$4:$B$197,2,FALSE)</f>
        <v>SDN</v>
      </c>
      <c r="C164" s="22">
        <v>2012</v>
      </c>
      <c r="D164" s="43">
        <f>[13]Sheet1!E166</f>
        <v>61.196530000000003</v>
      </c>
      <c r="E164" s="43">
        <f>[13]Sheet2!E166</f>
        <v>26.81399</v>
      </c>
      <c r="F164" s="43">
        <f>[13]Sheet3!E166</f>
        <v>26.07075</v>
      </c>
      <c r="G164" s="43">
        <f>[13]Sheet4!E166</f>
        <v>2.2012939999999999</v>
      </c>
      <c r="H164" s="515">
        <f>[13]Sheet5!E166</f>
        <v>8.2986599999999994E-2</v>
      </c>
      <c r="I164" s="43">
        <f>[13]Sheet6!E166</f>
        <v>4.8326599999999997E-2</v>
      </c>
      <c r="J164" s="43">
        <f>[13]Sheet7!E166</f>
        <v>-4.888E-3</v>
      </c>
      <c r="K164" s="43">
        <f>[13]Sheet8!E166</f>
        <v>8.9439900000000003E-2</v>
      </c>
      <c r="L164" s="43">
        <f>[13]Sheet9!E166</f>
        <v>4.2159599999999998E-2</v>
      </c>
      <c r="M164" s="43">
        <f>[13]Sheet10!E166</f>
        <v>7.6393900000000001E-2</v>
      </c>
      <c r="N164" s="43">
        <f>[13]Sheet11!E166</f>
        <v>1.061023E-2</v>
      </c>
      <c r="O164" s="43">
        <f>[13]Sheet12!E166</f>
        <v>7.5980599999999995E-2</v>
      </c>
      <c r="P164" s="522">
        <f>[13]Sheet13!E166</f>
        <v>8.4954000000000002E-2</v>
      </c>
      <c r="Q164" s="43">
        <f>[13]Sheet14!E166</f>
        <v>5.9716999999999999E-3</v>
      </c>
    </row>
    <row r="165" spans="1:17" x14ac:dyDescent="0.25">
      <c r="A165" t="s">
        <v>549</v>
      </c>
      <c r="B165" t="str">
        <f>VLOOKUP(A165,'3.1 Metadata'!$A$4:$B$197,2,FALSE)</f>
        <v>SUR</v>
      </c>
      <c r="C165" s="22">
        <v>2012</v>
      </c>
      <c r="D165" s="43">
        <f>[13]Sheet1!E167</f>
        <v>99.353890000000007</v>
      </c>
      <c r="E165" s="43">
        <f>[13]Sheet2!E167</f>
        <v>37.458869999999997</v>
      </c>
      <c r="F165" s="43">
        <f>[13]Sheet3!E167</f>
        <v>14.15</v>
      </c>
      <c r="G165" s="43">
        <f>[13]Sheet4!E167</f>
        <v>86.377629999999996</v>
      </c>
      <c r="H165" s="515">
        <f>[13]Sheet5!E167</f>
        <v>7.7402600000000002E-2</v>
      </c>
      <c r="I165" s="43">
        <f>[13]Sheet6!E167</f>
        <v>5.2531300000000003E-2</v>
      </c>
      <c r="J165" s="43">
        <f>[13]Sheet7!E167</f>
        <v>0.16432350000000001</v>
      </c>
      <c r="K165" s="43">
        <f>[13]Sheet8!E167</f>
        <v>0.19973279999999999</v>
      </c>
      <c r="L165" s="43">
        <f>[13]Sheet9!E167</f>
        <v>0.19866900000000001</v>
      </c>
      <c r="M165" s="43">
        <f>[13]Sheet10!E167</f>
        <v>0.19423170000000001</v>
      </c>
      <c r="N165" s="43">
        <f>[13]Sheet11!E167</f>
        <v>6.1277400000000003E-2</v>
      </c>
      <c r="O165" s="43">
        <f>[13]Sheet12!E167</f>
        <v>0.24493599999999999</v>
      </c>
      <c r="P165" s="522">
        <f>[13]Sheet13!E167</f>
        <v>0.2477067</v>
      </c>
      <c r="Q165" s="43">
        <f>[13]Sheet14!E167</f>
        <v>6.5378400000000003E-2</v>
      </c>
    </row>
    <row r="166" spans="1:17" x14ac:dyDescent="0.25">
      <c r="A166" t="s">
        <v>550</v>
      </c>
      <c r="B166" t="str">
        <f>VLOOKUP(A166,'3.1 Metadata'!$A$4:$B$197,2,FALSE)</f>
        <v>SWZ</v>
      </c>
      <c r="C166" s="22">
        <v>2012</v>
      </c>
      <c r="D166" s="43">
        <f>[13]Sheet1!E168</f>
        <v>277.66669999999999</v>
      </c>
      <c r="E166" s="43">
        <f>[13]Sheet2!E168</f>
        <v>692.46680000000003</v>
      </c>
      <c r="F166" s="43">
        <f>[13]Sheet3!E168</f>
        <v>6.5936199999999996</v>
      </c>
      <c r="G166" s="43">
        <f>[13]Sheet4!E168</f>
        <v>58.699249999999999</v>
      </c>
      <c r="H166" s="515">
        <f>[13]Sheet5!E168</f>
        <v>9.3345999999999998E-2</v>
      </c>
      <c r="I166" s="43">
        <f>[13]Sheet6!E168</f>
        <v>0.17188510000000001</v>
      </c>
      <c r="J166" s="43">
        <f>[13]Sheet7!E168</f>
        <v>0.1815013</v>
      </c>
      <c r="K166" s="43">
        <f>[13]Sheet8!E168</f>
        <v>0.2062918</v>
      </c>
      <c r="L166" s="43">
        <f>[13]Sheet9!E168</f>
        <v>0.24157989999999999</v>
      </c>
      <c r="M166" s="43">
        <f>[13]Sheet10!E168</f>
        <v>0.2735901</v>
      </c>
      <c r="N166" s="43">
        <f>[13]Sheet11!E168</f>
        <v>9.8961199999999999E-2</v>
      </c>
      <c r="O166" s="43">
        <f>[13]Sheet12!E168</f>
        <v>0.2062369</v>
      </c>
      <c r="P166" s="522">
        <f>[13]Sheet13!E168</f>
        <v>0.21107010000000001</v>
      </c>
      <c r="Q166" s="43">
        <f>[13]Sheet14!E168</f>
        <v>4.56038E-2</v>
      </c>
    </row>
    <row r="167" spans="1:17" x14ac:dyDescent="0.25">
      <c r="A167" t="s">
        <v>551</v>
      </c>
      <c r="B167" t="str">
        <f>VLOOKUP(A167,'3.1 Metadata'!$A$4:$B$197,2,FALSE)</f>
        <v>SWE</v>
      </c>
      <c r="C167" s="22">
        <v>2012</v>
      </c>
      <c r="D167" s="43">
        <f>[13]Sheet1!E169</f>
        <v>13.94342</v>
      </c>
      <c r="E167" s="43">
        <f>[13]Sheet2!E169</f>
        <v>25.366710000000001</v>
      </c>
      <c r="F167" s="43">
        <f>[13]Sheet3!E169</f>
        <v>2.2546369999999998</v>
      </c>
      <c r="G167" s="43">
        <f>[13]Sheet4!E169</f>
        <v>181.53720000000001</v>
      </c>
      <c r="H167" s="515">
        <f>[13]Sheet5!E169</f>
        <v>0.1564383</v>
      </c>
      <c r="I167" s="43">
        <f>[13]Sheet6!E169</f>
        <v>0.19228899999999999</v>
      </c>
      <c r="J167" s="43">
        <f>[13]Sheet7!E169</f>
        <v>3.3702999999999997E-2</v>
      </c>
      <c r="K167" s="43">
        <f>[13]Sheet8!E169</f>
        <v>0.1210215</v>
      </c>
      <c r="L167" s="43">
        <f>[13]Sheet9!E169</f>
        <v>0.111648</v>
      </c>
      <c r="M167" s="43">
        <f>[13]Sheet10!E169</f>
        <v>0.11545800000000001</v>
      </c>
      <c r="N167" s="43">
        <f>[13]Sheet11!E169</f>
        <v>7.7781400000000001E-2</v>
      </c>
      <c r="O167" s="43">
        <f>[13]Sheet12!E169</f>
        <v>0.1111201</v>
      </c>
      <c r="P167" s="522">
        <f>[13]Sheet13!E169</f>
        <v>0.1210695</v>
      </c>
      <c r="Q167" s="43">
        <f>[13]Sheet14!E169</f>
        <v>0.106558</v>
      </c>
    </row>
    <row r="168" spans="1:17" x14ac:dyDescent="0.25">
      <c r="A168" t="s">
        <v>552</v>
      </c>
      <c r="B168" t="str">
        <f>VLOOKUP(A168,'3.1 Metadata'!$A$4:$B$197,2,FALSE)</f>
        <v>CHE</v>
      </c>
      <c r="C168" s="22">
        <v>2012</v>
      </c>
      <c r="D168" s="43">
        <f>[13]Sheet1!E170</f>
        <v>60.997610000000002</v>
      </c>
      <c r="E168" s="43">
        <f>[13]Sheet2!E170</f>
        <v>37.739249999999998</v>
      </c>
      <c r="F168" s="43">
        <f>[13]Sheet3!E170</f>
        <v>37.954540000000001</v>
      </c>
      <c r="G168" s="43">
        <f>[13]Sheet4!E170</f>
        <v>47.185980000000001</v>
      </c>
      <c r="H168" s="515">
        <f>[13]Sheet5!E170</f>
        <v>0.2930374</v>
      </c>
      <c r="I168" s="43">
        <f>[13]Sheet6!E170</f>
        <v>6.93555E-2</v>
      </c>
      <c r="J168" s="43">
        <f>[13]Sheet7!E170</f>
        <v>0.66475580000000001</v>
      </c>
      <c r="K168" s="43">
        <f>[13]Sheet8!E170</f>
        <v>0.58496139999999996</v>
      </c>
      <c r="L168" s="43">
        <f>[13]Sheet9!E170</f>
        <v>0.68435109999999999</v>
      </c>
      <c r="M168" s="43">
        <f>[13]Sheet10!E170</f>
        <v>0.64990579999999998</v>
      </c>
      <c r="N168" s="43">
        <f>[13]Sheet11!E170</f>
        <v>0.1353028</v>
      </c>
      <c r="O168" s="43">
        <f>[13]Sheet12!E170</f>
        <v>0.62335879999999999</v>
      </c>
      <c r="P168" s="522">
        <f>[13]Sheet13!E170</f>
        <v>0.61853619999999998</v>
      </c>
      <c r="Q168" s="43">
        <f>[13]Sheet14!E170</f>
        <v>0.1316582</v>
      </c>
    </row>
    <row r="169" spans="1:17" x14ac:dyDescent="0.25">
      <c r="A169" t="s">
        <v>553</v>
      </c>
      <c r="B169" t="str">
        <f>VLOOKUP(A169,'3.1 Metadata'!$A$4:$B$197,2,FALSE)</f>
        <v>SYR</v>
      </c>
      <c r="C169" s="22">
        <v>2012</v>
      </c>
      <c r="D169" s="43">
        <f>[13]Sheet1!E171</f>
        <v>8.5134729999999994</v>
      </c>
      <c r="E169" s="43">
        <f>[13]Sheet2!E171</f>
        <v>65.982879999999994</v>
      </c>
      <c r="F169" s="43">
        <f>[13]Sheet3!E171</f>
        <v>6.2459829999999998</v>
      </c>
      <c r="G169" s="43">
        <f>[13]Sheet4!E171</f>
        <v>71.435090000000002</v>
      </c>
      <c r="H169" s="515">
        <f>[13]Sheet5!E171</f>
        <v>6.4356099999999999E-2</v>
      </c>
      <c r="I169" s="43">
        <f>[13]Sheet6!E171</f>
        <v>5.9213500000000002E-2</v>
      </c>
      <c r="J169" s="43">
        <f>[13]Sheet7!E171</f>
        <v>0.27503159999999999</v>
      </c>
      <c r="K169" s="43">
        <f>[13]Sheet8!E171</f>
        <v>0.21060709999999999</v>
      </c>
      <c r="L169" s="43">
        <f>[13]Sheet9!E171</f>
        <v>0.3538792</v>
      </c>
      <c r="M169" s="43">
        <f>[13]Sheet10!E171</f>
        <v>0.26226680000000002</v>
      </c>
      <c r="N169" s="43">
        <f>[13]Sheet11!E171</f>
        <v>0.28231339999999999</v>
      </c>
      <c r="O169" s="43">
        <f>[13]Sheet12!E171</f>
        <v>2.4354399999999998E-2</v>
      </c>
      <c r="P169" s="522">
        <f>[13]Sheet13!E171</f>
        <v>2.66471E-2</v>
      </c>
      <c r="Q169" s="43">
        <f>[13]Sheet14!E171</f>
        <v>3.4256000000000002E-2</v>
      </c>
    </row>
    <row r="170" spans="1:17" x14ac:dyDescent="0.25">
      <c r="A170" t="s">
        <v>556</v>
      </c>
      <c r="B170" t="str">
        <f>VLOOKUP(A170,'3.1 Metadata'!$A$4:$B$197,2,FALSE)</f>
        <v>MKD</v>
      </c>
      <c r="C170" s="22">
        <v>2012</v>
      </c>
      <c r="D170" s="43">
        <f>[13]Sheet1!E172</f>
        <v>34.746040000000001</v>
      </c>
      <c r="E170" s="43">
        <f>[13]Sheet2!E172</f>
        <v>12.43666</v>
      </c>
      <c r="F170" s="43">
        <f>[13]Sheet3!E172</f>
        <v>24.566420000000001</v>
      </c>
      <c r="G170" s="43">
        <f>[13]Sheet4!E172</f>
        <v>35.924900000000001</v>
      </c>
      <c r="H170" s="515">
        <f>[13]Sheet5!E172</f>
        <v>7.0899500000000004E-2</v>
      </c>
      <c r="I170" s="43">
        <f>[13]Sheet6!E172</f>
        <v>4.5702600000000003E-2</v>
      </c>
      <c r="J170" s="43">
        <f>[13]Sheet7!E172</f>
        <v>6.7547399999999994E-2</v>
      </c>
      <c r="K170" s="43">
        <f>[13]Sheet8!E172</f>
        <v>8.8040900000000005E-2</v>
      </c>
      <c r="L170" s="43">
        <f>[13]Sheet9!E172</f>
        <v>9.1898499999999994E-2</v>
      </c>
      <c r="M170" s="43">
        <f>[13]Sheet10!E172</f>
        <v>0.1014056</v>
      </c>
      <c r="N170" s="43">
        <f>[13]Sheet11!E172</f>
        <v>1.8383400000000001E-2</v>
      </c>
      <c r="O170" s="43">
        <f>[13]Sheet12!E172</f>
        <v>0.1113196</v>
      </c>
      <c r="P170" s="522">
        <f>[13]Sheet13!E172</f>
        <v>0.1151652</v>
      </c>
      <c r="Q170" s="43">
        <f>[13]Sheet14!E172</f>
        <v>2.4424299999999999E-2</v>
      </c>
    </row>
    <row r="171" spans="1:17" x14ac:dyDescent="0.25">
      <c r="A171" t="s">
        <v>554</v>
      </c>
      <c r="B171" t="str">
        <f>VLOOKUP(A171,'3.1 Metadata'!$A$4:$B$197,2,FALSE)</f>
        <v>TJK</v>
      </c>
      <c r="C171" s="22">
        <v>2012</v>
      </c>
      <c r="D171" s="43">
        <f>[13]Sheet1!E173</f>
        <v>101.30549999999999</v>
      </c>
      <c r="E171" s="43">
        <f>[13]Sheet2!E173</f>
        <v>26.7685</v>
      </c>
      <c r="F171" s="43">
        <f>[13]Sheet3!E173</f>
        <v>17.773409999999998</v>
      </c>
      <c r="G171" s="43">
        <f>[13]Sheet4!E173</f>
        <v>12.411049999999999</v>
      </c>
      <c r="H171" s="515">
        <f>[13]Sheet5!E173</f>
        <v>5.1463000000000002E-2</v>
      </c>
      <c r="I171" s="43">
        <f>[13]Sheet6!E173</f>
        <v>0.13827200000000001</v>
      </c>
      <c r="J171" s="43">
        <f>[13]Sheet7!E173</f>
        <v>8.5879399999999995E-2</v>
      </c>
      <c r="K171" s="43">
        <f>[13]Sheet8!E173</f>
        <v>0.1209722</v>
      </c>
      <c r="L171" s="43">
        <f>[13]Sheet9!E173</f>
        <v>0.13312389999999999</v>
      </c>
      <c r="M171" s="43">
        <f>[13]Sheet10!E173</f>
        <v>0.12552969999999999</v>
      </c>
      <c r="N171" s="43">
        <f>[13]Sheet11!E173</f>
        <v>2.60699E-2</v>
      </c>
      <c r="O171" s="43">
        <f>[13]Sheet12!E173</f>
        <v>0.1176336</v>
      </c>
      <c r="P171" s="522">
        <f>[13]Sheet13!E173</f>
        <v>0.1248595</v>
      </c>
      <c r="Q171" s="43">
        <f>[13]Sheet14!E173</f>
        <v>8.5712999999999998E-2</v>
      </c>
    </row>
    <row r="172" spans="1:17" x14ac:dyDescent="0.25">
      <c r="A172" t="s">
        <v>569</v>
      </c>
      <c r="B172" t="str">
        <f>VLOOKUP(A172,'3.1 Metadata'!$A$4:$B$197,2,FALSE)</f>
        <v>TZA</v>
      </c>
      <c r="C172" s="22">
        <v>2012</v>
      </c>
      <c r="D172" s="43">
        <f>[13]Sheet1!E174</f>
        <v>24.877099999999999</v>
      </c>
      <c r="E172" s="43">
        <f>[13]Sheet2!E174</f>
        <v>19.258230000000001</v>
      </c>
      <c r="F172" s="43">
        <f>[13]Sheet3!E174</f>
        <v>21.649699999999999</v>
      </c>
      <c r="G172" s="43">
        <f>[13]Sheet4!E174</f>
        <v>3.0748530000000001</v>
      </c>
      <c r="H172" s="515">
        <f>[13]Sheet5!E174</f>
        <v>0.23566429999999999</v>
      </c>
      <c r="I172" s="43">
        <f>[13]Sheet6!E174</f>
        <v>6.4546800000000001E-2</v>
      </c>
      <c r="J172" s="43">
        <f>[13]Sheet7!E174</f>
        <v>1.15903E-2</v>
      </c>
      <c r="K172" s="43">
        <f>[13]Sheet8!E174</f>
        <v>0.13186400000000001</v>
      </c>
      <c r="L172" s="43">
        <f>[13]Sheet9!E174</f>
        <v>8.5283499999999998E-2</v>
      </c>
      <c r="M172" s="43">
        <f>[13]Sheet10!E174</f>
        <v>0.17397170000000001</v>
      </c>
      <c r="N172" s="43">
        <f>[13]Sheet11!E174</f>
        <v>4.5196000000000004E-3</v>
      </c>
      <c r="O172" s="43">
        <f>[13]Sheet12!E174</f>
        <v>0.17846229999999999</v>
      </c>
      <c r="P172" s="522">
        <f>[13]Sheet13!E174</f>
        <v>0.17904120000000001</v>
      </c>
      <c r="Q172" s="43">
        <f>[13]Sheet14!E174</f>
        <v>4.9726300000000001E-2</v>
      </c>
    </row>
    <row r="173" spans="1:17" x14ac:dyDescent="0.25">
      <c r="A173" t="s">
        <v>555</v>
      </c>
      <c r="B173" t="str">
        <f>VLOOKUP(A173,'3.1 Metadata'!$A$4:$B$197,2,FALSE)</f>
        <v>THA</v>
      </c>
      <c r="C173" s="22">
        <v>2012</v>
      </c>
      <c r="D173" s="43">
        <f>[13]Sheet1!E175</f>
        <v>14.917920000000001</v>
      </c>
      <c r="E173" s="43">
        <f>[13]Sheet2!E175</f>
        <v>5.1553430000000002</v>
      </c>
      <c r="F173" s="43">
        <f>[13]Sheet3!E175</f>
        <v>10.83427</v>
      </c>
      <c r="G173" s="43">
        <f>[13]Sheet4!E175</f>
        <v>40.390900000000002</v>
      </c>
      <c r="H173" s="515">
        <f>[13]Sheet5!E175</f>
        <v>0.11846859999999999</v>
      </c>
      <c r="I173" s="43">
        <f>[13]Sheet6!E175</f>
        <v>0.14878359999999999</v>
      </c>
      <c r="J173" s="43">
        <f>[13]Sheet7!E175</f>
        <v>3.8215499999999999E-2</v>
      </c>
      <c r="K173" s="43">
        <f>[13]Sheet8!E175</f>
        <v>6.4483899999999997E-2</v>
      </c>
      <c r="L173" s="43">
        <f>[13]Sheet9!E175</f>
        <v>5.5798599999999997E-2</v>
      </c>
      <c r="M173" s="43">
        <f>[13]Sheet10!E175</f>
        <v>5.9311700000000002E-2</v>
      </c>
      <c r="N173" s="43">
        <f>[13]Sheet11!E175</f>
        <v>3.5492000000000003E-2</v>
      </c>
      <c r="O173" s="43">
        <f>[13]Sheet12!E175</f>
        <v>5.8971900000000001E-2</v>
      </c>
      <c r="P173" s="522">
        <f>[13]Sheet13!E175</f>
        <v>7.0024299999999998E-2</v>
      </c>
      <c r="Q173" s="43">
        <f>[13]Sheet14!E175</f>
        <v>6.7063999999999999E-2</v>
      </c>
    </row>
    <row r="174" spans="1:17" x14ac:dyDescent="0.25">
      <c r="A174" t="s">
        <v>557</v>
      </c>
      <c r="B174" t="str">
        <f>VLOOKUP(A174,'3.1 Metadata'!$A$4:$B$197,2,FALSE)</f>
        <v>TLS</v>
      </c>
      <c r="C174" s="22">
        <v>2012</v>
      </c>
      <c r="D174" s="43">
        <f>[13]Sheet1!E176</f>
        <v>72.002750000000006</v>
      </c>
      <c r="E174" s="43">
        <f>[13]Sheet2!E176</f>
        <v>79.987819999999999</v>
      </c>
      <c r="F174" s="43">
        <f>[13]Sheet3!E176</f>
        <v>21.09732</v>
      </c>
      <c r="G174" s="43">
        <f>[13]Sheet4!E176</f>
        <v>28.142469999999999</v>
      </c>
      <c r="H174" s="515">
        <f>[13]Sheet5!E176</f>
        <v>0.36211110000000002</v>
      </c>
      <c r="I174" s="43">
        <f>[13]Sheet6!E176</f>
        <v>9.9656999999999996E-2</v>
      </c>
      <c r="J174" s="43">
        <f>[13]Sheet7!E176</f>
        <v>0.13057759999999999</v>
      </c>
      <c r="K174" s="43">
        <f>[13]Sheet8!E176</f>
        <v>9.4986399999999999E-2</v>
      </c>
      <c r="L174" s="43">
        <f>[13]Sheet9!E176</f>
        <v>0.20816490000000001</v>
      </c>
      <c r="M174" s="43">
        <f>[13]Sheet10!E176</f>
        <v>0.14015520000000001</v>
      </c>
      <c r="N174" s="43">
        <f>[13]Sheet11!E176</f>
        <v>6.3274399999999995E-2</v>
      </c>
      <c r="O174" s="43">
        <f>[13]Sheet12!E176</f>
        <v>0.13109670000000001</v>
      </c>
      <c r="P174" s="522">
        <f>[13]Sheet13!E176</f>
        <v>0.119728</v>
      </c>
      <c r="Q174" s="43">
        <f>[13]Sheet14!E176</f>
        <v>0.118163</v>
      </c>
    </row>
    <row r="175" spans="1:17" x14ac:dyDescent="0.25">
      <c r="A175" t="s">
        <v>558</v>
      </c>
      <c r="B175" t="str">
        <f>VLOOKUP(A175,'3.1 Metadata'!$A$4:$B$197,2,FALSE)</f>
        <v>TGO</v>
      </c>
      <c r="C175" s="22">
        <v>2012</v>
      </c>
      <c r="D175" s="43">
        <f>[13]Sheet1!E177</f>
        <v>115.18899999999999</v>
      </c>
      <c r="E175" s="43">
        <f>[13]Sheet2!E177</f>
        <v>140.0343</v>
      </c>
      <c r="F175" s="43">
        <f>[13]Sheet3!E177</f>
        <v>12.395720000000001</v>
      </c>
      <c r="G175" s="43">
        <f>[13]Sheet4!E177</f>
        <v>52.63702</v>
      </c>
      <c r="H175" s="515">
        <f>[13]Sheet5!E177</f>
        <v>0.1913849</v>
      </c>
      <c r="I175" s="43">
        <f>[13]Sheet6!E177</f>
        <v>9.3841599999999997E-2</v>
      </c>
      <c r="J175" s="43">
        <f>[13]Sheet7!E177</f>
        <v>0.1107732</v>
      </c>
      <c r="K175" s="43">
        <f>[13]Sheet8!E177</f>
        <v>0.2639147</v>
      </c>
      <c r="L175" s="43">
        <f>[13]Sheet9!E177</f>
        <v>0.18546270000000001</v>
      </c>
      <c r="M175" s="43">
        <f>[13]Sheet10!E177</f>
        <v>0.2472666</v>
      </c>
      <c r="N175" s="43">
        <f>[13]Sheet11!E177</f>
        <v>4.6780299999999997E-2</v>
      </c>
      <c r="O175" s="43">
        <f>[13]Sheet12!E177</f>
        <v>0.26236389999999998</v>
      </c>
      <c r="P175" s="522">
        <f>[13]Sheet13!E177</f>
        <v>0.26315660000000002</v>
      </c>
      <c r="Q175" s="43">
        <f>[13]Sheet14!E177</f>
        <v>6.2991800000000001E-2</v>
      </c>
    </row>
    <row r="176" spans="1:17" x14ac:dyDescent="0.25">
      <c r="A176" t="s">
        <v>559</v>
      </c>
      <c r="B176" t="str">
        <f>VLOOKUP(A176,'3.1 Metadata'!$A$4:$B$197,2,FALSE)</f>
        <v>TON</v>
      </c>
      <c r="C176" s="22">
        <v>2012</v>
      </c>
      <c r="D176" s="43">
        <f>[13]Sheet1!E178</f>
        <v>37.99465</v>
      </c>
      <c r="E176" s="43">
        <f>[13]Sheet2!E178</f>
        <v>53.024329999999999</v>
      </c>
      <c r="F176" s="43">
        <f>[13]Sheet3!E178</f>
        <v>23.883690000000001</v>
      </c>
      <c r="G176" s="43">
        <f>[13]Sheet4!E178</f>
        <v>45.605890000000002</v>
      </c>
      <c r="H176" s="515">
        <f>[13]Sheet5!E178</f>
        <v>7.5687299999999999E-2</v>
      </c>
      <c r="I176" s="43">
        <f>[13]Sheet6!E178</f>
        <v>0.1068558</v>
      </c>
      <c r="J176" s="43">
        <f>[13]Sheet7!E178</f>
        <v>8.0064999999999997E-2</v>
      </c>
      <c r="K176" s="43">
        <f>[13]Sheet8!E178</f>
        <v>0.16717850000000001</v>
      </c>
      <c r="L176" s="43">
        <f>[13]Sheet9!E178</f>
        <v>0.13871720000000001</v>
      </c>
      <c r="M176" s="43">
        <f>[13]Sheet10!E178</f>
        <v>0.17794699999999999</v>
      </c>
      <c r="N176" s="43">
        <f>[13]Sheet11!E178</f>
        <v>7.2561600000000004E-2</v>
      </c>
      <c r="O176" s="43">
        <f>[13]Sheet12!E178</f>
        <v>0.12941849999999999</v>
      </c>
      <c r="P176" s="522">
        <f>[13]Sheet13!E178</f>
        <v>0.1337951</v>
      </c>
      <c r="Q176" s="43">
        <f>[13]Sheet14!E178</f>
        <v>4.0432500000000003E-2</v>
      </c>
    </row>
    <row r="177" spans="1:17" x14ac:dyDescent="0.25">
      <c r="A177" t="s">
        <v>560</v>
      </c>
      <c r="B177" t="str">
        <f>VLOOKUP(A177,'3.1 Metadata'!$A$4:$B$197,2,FALSE)</f>
        <v>TTO</v>
      </c>
      <c r="C177" s="22">
        <v>2012</v>
      </c>
      <c r="D177" s="43">
        <f>[13]Sheet1!E179</f>
        <v>34.642609999999998</v>
      </c>
      <c r="E177" s="43">
        <f>[13]Sheet2!E179</f>
        <v>18.681909999999998</v>
      </c>
      <c r="F177" s="43">
        <f>[13]Sheet3!E179</f>
        <v>39.809899999999999</v>
      </c>
      <c r="G177" s="43">
        <f>[13]Sheet4!E179</f>
        <v>21.156790000000001</v>
      </c>
      <c r="H177" s="515">
        <f>[13]Sheet5!E179</f>
        <v>0.1058596</v>
      </c>
      <c r="I177" s="43">
        <f>[13]Sheet6!E179</f>
        <v>0.1016029</v>
      </c>
      <c r="J177" s="43">
        <f>[13]Sheet7!E179</f>
        <v>0.2257362</v>
      </c>
      <c r="K177" s="43">
        <f>[13]Sheet8!E179</f>
        <v>0.11982569999999999</v>
      </c>
      <c r="L177" s="43">
        <f>[13]Sheet9!E179</f>
        <v>0.24156910000000001</v>
      </c>
      <c r="M177" s="43">
        <f>[13]Sheet10!E179</f>
        <v>0.14105889999999999</v>
      </c>
      <c r="N177" s="43">
        <f>[13]Sheet11!E179</f>
        <v>8.4959099999999996E-2</v>
      </c>
      <c r="O177" s="43">
        <f>[13]Sheet12!E179</f>
        <v>0.13582340000000001</v>
      </c>
      <c r="P177" s="522">
        <f>[13]Sheet13!E179</f>
        <v>0.12983910000000001</v>
      </c>
      <c r="Q177" s="43">
        <f>[13]Sheet14!E179</f>
        <v>0.1101067</v>
      </c>
    </row>
    <row r="178" spans="1:17" x14ac:dyDescent="0.25">
      <c r="A178" t="s">
        <v>561</v>
      </c>
      <c r="B178" t="str">
        <f>VLOOKUP(A178,'3.1 Metadata'!$A$4:$B$197,2,FALSE)</f>
        <v>TUN</v>
      </c>
      <c r="C178" s="22">
        <v>2012</v>
      </c>
      <c r="D178" s="43">
        <f>[13]Sheet1!E180</f>
        <v>19.063649999999999</v>
      </c>
      <c r="E178" s="43">
        <f>[13]Sheet2!E180</f>
        <v>5.2909689999999996</v>
      </c>
      <c r="F178" s="43">
        <f>[13]Sheet3!E180</f>
        <v>37.652369999999998</v>
      </c>
      <c r="G178" s="43">
        <f>[13]Sheet4!E180</f>
        <v>13.6243</v>
      </c>
      <c r="H178" s="515">
        <f>[13]Sheet5!E180</f>
        <v>0.11910709999999999</v>
      </c>
      <c r="I178" s="43">
        <f>[13]Sheet6!E180</f>
        <v>0.2176187</v>
      </c>
      <c r="J178" s="43">
        <f>[13]Sheet7!E180</f>
        <v>0.13171910000000001</v>
      </c>
      <c r="K178" s="43">
        <f>[13]Sheet8!E180</f>
        <v>0.1229698</v>
      </c>
      <c r="L178" s="43">
        <f>[13]Sheet9!E180</f>
        <v>0.15500929999999999</v>
      </c>
      <c r="M178" s="43">
        <f>[13]Sheet10!E180</f>
        <v>0.1083824</v>
      </c>
      <c r="N178" s="43">
        <f>[13]Sheet11!E180</f>
        <v>3.4982199999999998E-2</v>
      </c>
      <c r="O178" s="43">
        <f>[13]Sheet12!E180</f>
        <v>0.1392554</v>
      </c>
      <c r="P178" s="522">
        <f>[13]Sheet13!E180</f>
        <v>0.1401712</v>
      </c>
      <c r="Q178" s="43">
        <f>[13]Sheet14!E180</f>
        <v>3.9298899999999998E-2</v>
      </c>
    </row>
    <row r="179" spans="1:17" x14ac:dyDescent="0.25">
      <c r="A179" t="s">
        <v>562</v>
      </c>
      <c r="B179" t="str">
        <f>VLOOKUP(A179,'3.1 Metadata'!$A$4:$B$197,2,FALSE)</f>
        <v>TUR</v>
      </c>
      <c r="C179" s="22">
        <v>2012</v>
      </c>
      <c r="D179" s="43">
        <f>[13]Sheet1!E181</f>
        <v>24.387080000000001</v>
      </c>
      <c r="E179" s="43">
        <f>[13]Sheet2!E181</f>
        <v>10.19755</v>
      </c>
      <c r="F179" s="43">
        <f>[13]Sheet3!E181</f>
        <v>21.244420000000002</v>
      </c>
      <c r="G179" s="43">
        <f>[13]Sheet4!E181</f>
        <v>35.362099999999998</v>
      </c>
      <c r="H179" s="515">
        <f>[13]Sheet5!E181</f>
        <v>0.26909490000000003</v>
      </c>
      <c r="I179" s="43">
        <f>[13]Sheet6!E181</f>
        <v>6.4973600000000006E-2</v>
      </c>
      <c r="J179" s="43">
        <f>[13]Sheet7!E181</f>
        <v>0.1095438</v>
      </c>
      <c r="K179" s="43">
        <f>[13]Sheet8!E181</f>
        <v>0.1155296</v>
      </c>
      <c r="L179" s="43">
        <f>[13]Sheet9!E181</f>
        <v>0.13081490000000001</v>
      </c>
      <c r="M179" s="43">
        <f>[13]Sheet10!E181</f>
        <v>0.1237342</v>
      </c>
      <c r="N179" s="43">
        <f>[13]Sheet11!E181</f>
        <v>0.20309720000000001</v>
      </c>
      <c r="O179" s="43">
        <f>[13]Sheet12!E181</f>
        <v>0.13797029999999999</v>
      </c>
      <c r="P179" s="522">
        <f>[13]Sheet13!E181</f>
        <v>0.1433064</v>
      </c>
      <c r="Q179" s="43">
        <f>[13]Sheet14!E181</f>
        <v>0.24919839999999999</v>
      </c>
    </row>
    <row r="180" spans="1:17" x14ac:dyDescent="0.25">
      <c r="A180" t="s">
        <v>563</v>
      </c>
      <c r="B180" t="str">
        <f>VLOOKUP(A180,'3.1 Metadata'!$A$4:$B$197,2,FALSE)</f>
        <v>TKM</v>
      </c>
      <c r="C180" s="22">
        <v>2012</v>
      </c>
      <c r="D180" s="43">
        <f>[13]Sheet1!E182</f>
        <v>55.53313</v>
      </c>
      <c r="E180" s="43">
        <f>[13]Sheet2!E182</f>
        <v>21.847629999999999</v>
      </c>
      <c r="F180" s="43">
        <f>[13]Sheet3!E182</f>
        <v>23.314499999999999</v>
      </c>
      <c r="G180" s="43">
        <f>[13]Sheet4!E182</f>
        <v>11.56664</v>
      </c>
      <c r="H180" s="515">
        <f>[13]Sheet5!E182</f>
        <v>2.29322E-2</v>
      </c>
      <c r="I180" s="43">
        <f>[13]Sheet6!E182</f>
        <v>6.8255899999999994E-2</v>
      </c>
      <c r="J180" s="43">
        <f>[13]Sheet7!E182</f>
        <v>3.6378399999999998E-2</v>
      </c>
      <c r="K180" s="43">
        <f>[13]Sheet8!E182</f>
        <v>7.9951599999999998E-2</v>
      </c>
      <c r="L180" s="43">
        <f>[13]Sheet9!E182</f>
        <v>7.2630299999999995E-2</v>
      </c>
      <c r="M180" s="43">
        <f>[13]Sheet10!E182</f>
        <v>5.75764E-2</v>
      </c>
      <c r="N180" s="43">
        <f>[13]Sheet11!E182</f>
        <v>2.29252E-2</v>
      </c>
      <c r="O180" s="43">
        <f>[13]Sheet12!E182</f>
        <v>0.1242649</v>
      </c>
      <c r="P180" s="522">
        <f>[13]Sheet13!E182</f>
        <v>0.12457790000000001</v>
      </c>
      <c r="Q180" s="43">
        <f>[13]Sheet14!E182</f>
        <v>9.3880900000000003E-2</v>
      </c>
    </row>
    <row r="181" spans="1:17" x14ac:dyDescent="0.25">
      <c r="A181" t="s">
        <v>564</v>
      </c>
      <c r="B181" t="str">
        <f>VLOOKUP(A181,'3.1 Metadata'!$A$4:$B$197,2,FALSE)</f>
        <v>TUV</v>
      </c>
      <c r="C181" s="22">
        <v>2012</v>
      </c>
      <c r="D181" s="43">
        <f>[13]Sheet1!E183</f>
        <v>48.243600000000001</v>
      </c>
      <c r="E181" s="43">
        <f>[13]Sheet2!E183</f>
        <v>28.97899</v>
      </c>
      <c r="F181" s="43">
        <f>[13]Sheet3!E183</f>
        <v>2.0508120000000001</v>
      </c>
      <c r="G181" s="43">
        <f>[13]Sheet4!E183</f>
        <v>69.727950000000007</v>
      </c>
      <c r="H181" s="515">
        <f>[13]Sheet5!E183</f>
        <v>7.8472799999999995E-2</v>
      </c>
      <c r="I181" s="43">
        <f>[13]Sheet6!E183</f>
        <v>0.1145765</v>
      </c>
      <c r="J181" s="43">
        <f>[13]Sheet7!E183</f>
        <v>1.8989900000000001E-2</v>
      </c>
      <c r="K181" s="43">
        <f>[13]Sheet8!E183</f>
        <v>5.9281800000000003E-2</v>
      </c>
      <c r="L181" s="43">
        <f>[13]Sheet9!E183</f>
        <v>4.7096399999999997E-2</v>
      </c>
      <c r="M181" s="43">
        <f>[13]Sheet10!E183</f>
        <v>4.6230800000000002E-2</v>
      </c>
      <c r="N181" s="43">
        <f>[13]Sheet11!E183</f>
        <v>7.8633999999999996E-3</v>
      </c>
      <c r="O181" s="43">
        <f>[13]Sheet12!E183</f>
        <v>5.99301E-2</v>
      </c>
      <c r="P181" s="522">
        <f>[13]Sheet13!E183</f>
        <v>4.7802299999999999E-2</v>
      </c>
      <c r="Q181" s="43">
        <f>[13]Sheet14!E183</f>
        <v>8.2040100000000005E-2</v>
      </c>
    </row>
    <row r="182" spans="1:17" x14ac:dyDescent="0.25">
      <c r="A182" t="s">
        <v>565</v>
      </c>
      <c r="B182" t="str">
        <f>VLOOKUP(A182,'3.1 Metadata'!$A$4:$B$197,2,FALSE)</f>
        <v>UGA</v>
      </c>
      <c r="C182" s="22">
        <v>2012</v>
      </c>
      <c r="D182" s="43">
        <f>[13]Sheet1!E184</f>
        <v>127.8272</v>
      </c>
      <c r="E182" s="43">
        <f>[13]Sheet2!E184</f>
        <v>13.912280000000001</v>
      </c>
      <c r="F182" s="43">
        <f>[13]Sheet3!E184</f>
        <v>7.1813140000000004</v>
      </c>
      <c r="G182" s="43">
        <f>[13]Sheet4!E184</f>
        <v>46.621839999999999</v>
      </c>
      <c r="H182" s="515">
        <f>[13]Sheet5!E184</f>
        <v>0.17567379999999999</v>
      </c>
      <c r="I182" s="43">
        <f>[13]Sheet6!E184</f>
        <v>4.27962E-2</v>
      </c>
      <c r="J182" s="43">
        <f>[13]Sheet7!E184</f>
        <v>4.5150999999999997E-2</v>
      </c>
      <c r="K182" s="43">
        <f>[13]Sheet8!E184</f>
        <v>8.0577800000000005E-2</v>
      </c>
      <c r="L182" s="43">
        <f>[13]Sheet9!E184</f>
        <v>0.1053003</v>
      </c>
      <c r="M182" s="43">
        <f>[13]Sheet10!E184</f>
        <v>0.10047970000000001</v>
      </c>
      <c r="N182" s="43">
        <f>[13]Sheet11!E184</f>
        <v>2.86631E-2</v>
      </c>
      <c r="O182" s="43">
        <f>[13]Sheet12!E184</f>
        <v>0.12576100000000001</v>
      </c>
      <c r="P182" s="522">
        <f>[13]Sheet13!E184</f>
        <v>0.131186</v>
      </c>
      <c r="Q182" s="43">
        <f>[13]Sheet14!E184</f>
        <v>5.9245699999999998E-2</v>
      </c>
    </row>
    <row r="183" spans="1:17" x14ac:dyDescent="0.25">
      <c r="A183" t="s">
        <v>566</v>
      </c>
      <c r="B183" t="str">
        <f>VLOOKUP(A183,'3.1 Metadata'!$A$4:$B$197,2,FALSE)</f>
        <v>UKR</v>
      </c>
      <c r="C183" s="22">
        <v>2012</v>
      </c>
      <c r="D183" s="43">
        <f>[13]Sheet1!E185</f>
        <v>13.7315</v>
      </c>
      <c r="E183" s="43">
        <f>[13]Sheet2!E185</f>
        <v>4.4570030000000003</v>
      </c>
      <c r="F183" s="43">
        <f>[13]Sheet3!E185</f>
        <v>9.3637329999999999</v>
      </c>
      <c r="G183" s="43">
        <f>[13]Sheet4!E185</f>
        <v>66.883099999999999</v>
      </c>
      <c r="H183" s="515">
        <f>[13]Sheet5!E185</f>
        <v>1.2276799999999999E-2</v>
      </c>
      <c r="I183" s="43">
        <f>[13]Sheet6!E185</f>
        <v>3.5930700000000003E-2</v>
      </c>
      <c r="J183" s="43">
        <f>[13]Sheet7!E185</f>
        <v>1.51042E-2</v>
      </c>
      <c r="K183" s="43">
        <f>[13]Sheet8!E185</f>
        <v>3.8813899999999998E-2</v>
      </c>
      <c r="L183" s="43">
        <f>[13]Sheet9!E185</f>
        <v>3.0219599999999999E-2</v>
      </c>
      <c r="M183" s="43">
        <f>[13]Sheet10!E185</f>
        <v>3.2131E-2</v>
      </c>
      <c r="N183" s="43">
        <f>[13]Sheet11!E185</f>
        <v>3.7666699999999997E-2</v>
      </c>
      <c r="O183" s="43">
        <f>[13]Sheet12!E185</f>
        <v>3.90111E-2</v>
      </c>
      <c r="P183" s="522">
        <f>[13]Sheet13!E185</f>
        <v>4.9794900000000003E-2</v>
      </c>
      <c r="Q183" s="43">
        <f>[13]Sheet14!E185</f>
        <v>7.5556100000000001E-2</v>
      </c>
    </row>
    <row r="184" spans="1:17" x14ac:dyDescent="0.25">
      <c r="A184" t="s">
        <v>567</v>
      </c>
      <c r="B184" t="str">
        <f>VLOOKUP(A184,'3.1 Metadata'!$A$4:$B$197,2,FALSE)</f>
        <v>ARE</v>
      </c>
      <c r="C184" s="22">
        <v>2012</v>
      </c>
      <c r="D184" s="43">
        <f>[13]Sheet1!E186</f>
        <v>56.89799</v>
      </c>
      <c r="E184" s="43">
        <f>[13]Sheet2!E186</f>
        <v>34.452469999999998</v>
      </c>
      <c r="F184" s="43">
        <f>[13]Sheet3!E186</f>
        <v>8.8525950000000009</v>
      </c>
      <c r="G184" s="43">
        <f>[13]Sheet4!E186</f>
        <v>50.921700000000001</v>
      </c>
      <c r="H184" s="515">
        <f>[13]Sheet5!E186</f>
        <v>0</v>
      </c>
      <c r="I184" s="43">
        <f>[13]Sheet6!E186</f>
        <v>0.21457200000000001</v>
      </c>
      <c r="J184" s="43">
        <f>[13]Sheet7!E186</f>
        <v>8.8490700000000005E-2</v>
      </c>
      <c r="K184" s="43">
        <f>[13]Sheet8!E186</f>
        <v>9.5059099999999994E-2</v>
      </c>
      <c r="L184" s="43">
        <f>[13]Sheet9!E186</f>
        <v>9.6854099999999999E-2</v>
      </c>
      <c r="M184" s="43">
        <f>[13]Sheet10!E186</f>
        <v>9.2882900000000004E-2</v>
      </c>
      <c r="N184" s="43">
        <f>[13]Sheet11!E186</f>
        <v>3.5389299999999999E-2</v>
      </c>
      <c r="O184" s="43">
        <f>[13]Sheet12!E186</f>
        <v>9.2972200000000005E-2</v>
      </c>
      <c r="P184" s="522">
        <f>[13]Sheet13!E186</f>
        <v>0.10367899999999999</v>
      </c>
      <c r="Q184" s="43">
        <f>[13]Sheet14!E186</f>
        <v>5.8448100000000003E-2</v>
      </c>
    </row>
    <row r="185" spans="1:17" x14ac:dyDescent="0.25">
      <c r="A185" t="s">
        <v>568</v>
      </c>
      <c r="B185" t="str">
        <f>VLOOKUP(A185,'3.1 Metadata'!$A$4:$B$197,2,FALSE)</f>
        <v>GBR</v>
      </c>
      <c r="C185" s="22">
        <v>2012</v>
      </c>
      <c r="D185" s="43">
        <f>[13]Sheet1!E187</f>
        <v>210.91551000000001</v>
      </c>
      <c r="E185" s="43">
        <f>[13]Sheet2!E187</f>
        <v>20.535599999999999</v>
      </c>
      <c r="F185" s="43">
        <f>[13]Sheet3!E187</f>
        <v>6.2594180000000001</v>
      </c>
      <c r="G185" s="43">
        <f>[13]Sheet4!E187</f>
        <v>172.738</v>
      </c>
      <c r="H185" s="515">
        <f>[13]Sheet5!E187</f>
        <v>0.40356249999999999</v>
      </c>
      <c r="I185" s="43">
        <f>[13]Sheet6!E187</f>
        <v>3.0212699999999999E-2</v>
      </c>
      <c r="J185" s="43">
        <f>[13]Sheet7!E187</f>
        <v>0.55808789999999997</v>
      </c>
      <c r="K185" s="43">
        <f>[13]Sheet8!E187</f>
        <v>0.53310500000000005</v>
      </c>
      <c r="L185" s="43">
        <f>[13]Sheet9!E187</f>
        <v>0.57431189999999999</v>
      </c>
      <c r="M185" s="43">
        <f>[13]Sheet10!E187</f>
        <v>0.537721</v>
      </c>
      <c r="N185" s="43">
        <f>[13]Sheet11!E187</f>
        <v>0.35436220000000002</v>
      </c>
      <c r="O185" s="43">
        <f>[13]Sheet12!E187</f>
        <v>0.54397359999999995</v>
      </c>
      <c r="P185" s="522">
        <f>[13]Sheet13!E187</f>
        <v>0.54499969999999998</v>
      </c>
      <c r="Q185" s="43">
        <f>[13]Sheet14!E187</f>
        <v>0.25396279999999999</v>
      </c>
    </row>
    <row r="186" spans="1:17" x14ac:dyDescent="0.25">
      <c r="A186" t="s">
        <v>570</v>
      </c>
      <c r="B186" t="str">
        <f>VLOOKUP(A186,'3.1 Metadata'!$A$4:$B$197,2,FALSE)</f>
        <v>USA</v>
      </c>
      <c r="C186" s="22">
        <v>2012</v>
      </c>
      <c r="D186" s="43">
        <f>[13]Sheet1!E188</f>
        <v>4.1653089999999997</v>
      </c>
      <c r="E186" s="43">
        <f>[13]Sheet2!E188</f>
        <v>18.305879999999998</v>
      </c>
      <c r="F186" s="43">
        <f>[13]Sheet3!E188</f>
        <v>9.4951000000000008</v>
      </c>
      <c r="G186" s="43">
        <f>[13]Sheet4!E188</f>
        <v>79.672759999999997</v>
      </c>
      <c r="H186" s="515">
        <f>[13]Sheet5!E188</f>
        <v>0.1747708</v>
      </c>
      <c r="I186" s="43">
        <f>[13]Sheet6!E188</f>
        <v>0.16045609999999999</v>
      </c>
      <c r="J186" s="43">
        <f>[13]Sheet7!E188</f>
        <v>0.25615830000000001</v>
      </c>
      <c r="K186" s="43">
        <f>[13]Sheet8!E188</f>
        <v>0.26515090000000002</v>
      </c>
      <c r="L186" s="43">
        <f>[13]Sheet9!E188</f>
        <v>0.28756229999999999</v>
      </c>
      <c r="M186" s="43">
        <f>[13]Sheet10!E188</f>
        <v>0.27574989999999999</v>
      </c>
      <c r="N186" s="43">
        <f>[13]Sheet11!E188</f>
        <v>0.2051412</v>
      </c>
      <c r="O186" s="43">
        <f>[13]Sheet12!E188</f>
        <v>0.26220460000000001</v>
      </c>
      <c r="P186" s="522">
        <f>[13]Sheet13!E188</f>
        <v>0.26972059999999998</v>
      </c>
      <c r="Q186" s="43">
        <f>[13]Sheet14!E188</f>
        <v>0.2276842</v>
      </c>
    </row>
    <row r="187" spans="1:17" x14ac:dyDescent="0.25">
      <c r="A187" t="s">
        <v>571</v>
      </c>
      <c r="B187" t="str">
        <f>VLOOKUP(A187,'3.1 Metadata'!$A$4:$B$197,2,FALSE)</f>
        <v>URY</v>
      </c>
      <c r="C187" s="22">
        <v>2012</v>
      </c>
      <c r="D187" s="43">
        <f>[13]Sheet1!E189</f>
        <v>16.082159999999998</v>
      </c>
      <c r="E187" s="43">
        <f>[13]Sheet2!E189</f>
        <v>18.023620000000001</v>
      </c>
      <c r="F187" s="43">
        <f>[13]Sheet3!E189</f>
        <v>23.100349999999999</v>
      </c>
      <c r="G187" s="43">
        <f>[13]Sheet4!E189</f>
        <v>49.169020000000003</v>
      </c>
      <c r="H187" s="515">
        <f>[13]Sheet5!E189</f>
        <v>0.1369389</v>
      </c>
      <c r="I187" s="43">
        <f>[13]Sheet6!E189</f>
        <v>3.9971100000000002E-2</v>
      </c>
      <c r="J187" s="43">
        <f>[13]Sheet7!E189</f>
        <v>0.34072960000000002</v>
      </c>
      <c r="K187" s="43">
        <f>[13]Sheet8!E189</f>
        <v>0.30700699999999997</v>
      </c>
      <c r="L187" s="43">
        <f>[13]Sheet9!E189</f>
        <v>0.34907199999999999</v>
      </c>
      <c r="M187" s="43">
        <f>[13]Sheet10!E189</f>
        <v>0.32471070000000002</v>
      </c>
      <c r="N187" s="43">
        <f>[13]Sheet11!E189</f>
        <v>8.9664199999999999E-2</v>
      </c>
      <c r="O187" s="43">
        <f>[13]Sheet12!E189</f>
        <v>0.33481959999999999</v>
      </c>
      <c r="P187" s="522">
        <f>[13]Sheet13!E189</f>
        <v>0.33651520000000001</v>
      </c>
      <c r="Q187" s="43">
        <f>[13]Sheet14!E189</f>
        <v>6.4473699999999995E-2</v>
      </c>
    </row>
    <row r="188" spans="1:17" x14ac:dyDescent="0.25">
      <c r="A188" t="s">
        <v>572</v>
      </c>
      <c r="B188" t="str">
        <f>VLOOKUP(A188,'3.1 Metadata'!$A$4:$B$197,2,FALSE)</f>
        <v>UZB</v>
      </c>
      <c r="C188" s="22">
        <v>2012</v>
      </c>
      <c r="D188" s="43">
        <f>[13]Sheet1!E190</f>
        <v>44.933140000000002</v>
      </c>
      <c r="E188" s="43">
        <f>[13]Sheet2!E190</f>
        <v>17.43432</v>
      </c>
      <c r="F188" s="43">
        <f>[13]Sheet3!E190</f>
        <v>12.008279999999999</v>
      </c>
      <c r="G188" s="43">
        <f>[13]Sheet4!E190</f>
        <v>5.4972849999999998</v>
      </c>
      <c r="H188" s="515">
        <f>[13]Sheet5!E190</f>
        <v>6.7673000000000004E-3</v>
      </c>
      <c r="I188" s="43">
        <f>[13]Sheet6!E190</f>
        <v>0.61443599999999998</v>
      </c>
      <c r="J188" s="43">
        <f>[13]Sheet7!E190</f>
        <v>2.1169500000000001E-2</v>
      </c>
      <c r="K188" s="43">
        <f>[13]Sheet8!E190</f>
        <v>4.9768600000000003E-2</v>
      </c>
      <c r="L188" s="43">
        <f>[13]Sheet9!E190</f>
        <v>3.2111199999999999E-2</v>
      </c>
      <c r="M188" s="43">
        <f>[13]Sheet10!E190</f>
        <v>4.3609599999999998E-2</v>
      </c>
      <c r="N188" s="43">
        <f>[13]Sheet11!E190</f>
        <v>3.5753E-3</v>
      </c>
      <c r="O188" s="43">
        <f>[13]Sheet12!E190</f>
        <v>5.2224399999999997E-2</v>
      </c>
      <c r="P188" s="522">
        <f>[13]Sheet13!E190</f>
        <v>6.23224E-2</v>
      </c>
      <c r="Q188" s="43">
        <f>[13]Sheet14!E190</f>
        <v>2.8311200000000002E-2</v>
      </c>
    </row>
    <row r="189" spans="1:17" x14ac:dyDescent="0.25">
      <c r="A189" t="s">
        <v>573</v>
      </c>
      <c r="B189" t="str">
        <f>VLOOKUP(A189,'3.1 Metadata'!$A$4:$B$197,2,FALSE)</f>
        <v>VUT</v>
      </c>
      <c r="C189" s="22">
        <v>2012</v>
      </c>
      <c r="D189" s="43">
        <f>[13]Sheet1!E191</f>
        <v>38.843952000000002</v>
      </c>
      <c r="E189" s="43">
        <f>[13]Sheet2!E191</f>
        <v>55.305100000000003</v>
      </c>
      <c r="F189" s="43">
        <f>[13]Sheet3!E191</f>
        <v>20.854099999999999</v>
      </c>
      <c r="G189" s="43">
        <f>[13]Sheet4!E191</f>
        <v>71.248559999999998</v>
      </c>
      <c r="H189" s="515">
        <f>[13]Sheet5!E191</f>
        <v>0.83766879999999999</v>
      </c>
      <c r="I189" s="43">
        <f>[13]Sheet6!E191</f>
        <v>8.1023700000000004E-2</v>
      </c>
      <c r="J189" s="43">
        <f>[13]Sheet7!E191</f>
        <v>0.25136239999999999</v>
      </c>
      <c r="K189" s="43">
        <f>[13]Sheet8!E191</f>
        <v>0.28699469999999999</v>
      </c>
      <c r="L189" s="43">
        <f>[13]Sheet9!E191</f>
        <v>0.30015819999999999</v>
      </c>
      <c r="M189" s="43">
        <f>[13]Sheet10!E191</f>
        <v>0.29698999999999998</v>
      </c>
      <c r="N189" s="43">
        <f>[13]Sheet11!E191</f>
        <v>0.12719320000000001</v>
      </c>
      <c r="O189" s="43">
        <f>[13]Sheet12!E191</f>
        <v>0.32221179999999999</v>
      </c>
      <c r="P189" s="522">
        <f>[13]Sheet13!E191</f>
        <v>0.32200879999999998</v>
      </c>
      <c r="Q189" s="43">
        <f>[13]Sheet14!E191</f>
        <v>0.1158107</v>
      </c>
    </row>
    <row r="190" spans="1:17" x14ac:dyDescent="0.25">
      <c r="A190" t="s">
        <v>574</v>
      </c>
      <c r="B190" t="str">
        <f>VLOOKUP(A190,'3.1 Metadata'!$A$4:$B$197,2,FALSE)</f>
        <v>VEN</v>
      </c>
      <c r="C190" s="22">
        <v>2012</v>
      </c>
      <c r="D190" s="43">
        <f>[13]Sheet1!E192</f>
        <v>1.771336</v>
      </c>
      <c r="E190" s="43">
        <f>[13]Sheet2!E192</f>
        <v>12.16254</v>
      </c>
      <c r="F190" s="43">
        <f>[13]Sheet3!E192</f>
        <v>11.614380000000001</v>
      </c>
      <c r="G190" s="43">
        <f>[13]Sheet4!E192</f>
        <v>59.735860000000002</v>
      </c>
      <c r="H190" s="515">
        <f>[13]Sheet5!E192</f>
        <v>0.1105652</v>
      </c>
      <c r="I190" s="43">
        <f>[13]Sheet6!E192</f>
        <v>5.7196700000000003E-2</v>
      </c>
      <c r="J190" s="43">
        <f>[13]Sheet7!E192</f>
        <v>0.27447559999999999</v>
      </c>
      <c r="K190" s="43">
        <f>[13]Sheet8!E192</f>
        <v>0.2029</v>
      </c>
      <c r="L190" s="43">
        <f>[13]Sheet9!E192</f>
        <v>0.28981190000000001</v>
      </c>
      <c r="M190" s="43">
        <f>[13]Sheet10!E192</f>
        <v>0.1884652</v>
      </c>
      <c r="N190" s="43">
        <f>[13]Sheet11!E192</f>
        <v>2.77384E-2</v>
      </c>
      <c r="O190" s="43">
        <f>[13]Sheet12!E192</f>
        <v>0.1965749</v>
      </c>
      <c r="P190" s="522">
        <f>[13]Sheet13!E192</f>
        <v>0.19366520000000001</v>
      </c>
      <c r="Q190" s="43">
        <f>[13]Sheet14!E192</f>
        <v>-8.4909700000000005E-2</v>
      </c>
    </row>
    <row r="191" spans="1:17" x14ac:dyDescent="0.25">
      <c r="A191" t="s">
        <v>575</v>
      </c>
      <c r="B191" t="str">
        <f>VLOOKUP(A191,'3.1 Metadata'!$A$4:$B$197,2,FALSE)</f>
        <v>VNM</v>
      </c>
      <c r="C191" s="22">
        <v>2012</v>
      </c>
      <c r="D191" s="43">
        <f>[13]Sheet1!E193</f>
        <v>49.208489999999998</v>
      </c>
      <c r="E191" s="43">
        <f>[13]Sheet2!E193</f>
        <v>9.5251260000000002</v>
      </c>
      <c r="F191" s="43">
        <f>[13]Sheet3!E193</f>
        <v>11.173780000000001</v>
      </c>
      <c r="G191" s="43">
        <f>[13]Sheet4!E193</f>
        <v>72.252129999999994</v>
      </c>
      <c r="H191" s="515">
        <f>[13]Sheet5!E193</f>
        <v>3.1849099999999998E-2</v>
      </c>
      <c r="I191" s="43">
        <f>[13]Sheet6!E193</f>
        <v>3.6972699999999997E-2</v>
      </c>
      <c r="J191" s="43">
        <f>[13]Sheet7!E193</f>
        <v>5.2480199999999998E-2</v>
      </c>
      <c r="K191" s="43">
        <f>[13]Sheet8!E193</f>
        <v>3.9904099999999998E-2</v>
      </c>
      <c r="L191" s="43">
        <f>[13]Sheet9!E193</f>
        <v>6.1228600000000001E-2</v>
      </c>
      <c r="M191" s="43">
        <f>[13]Sheet10!E193</f>
        <v>7.9596899999999998E-2</v>
      </c>
      <c r="N191" s="43">
        <f>[13]Sheet11!E193</f>
        <v>2.42448E-2</v>
      </c>
      <c r="O191" s="43">
        <f>[13]Sheet12!E193</f>
        <v>6.4025200000000004E-2</v>
      </c>
      <c r="P191" s="522">
        <f>[13]Sheet13!E193</f>
        <v>7.3697200000000004E-2</v>
      </c>
      <c r="Q191" s="43">
        <f>[13]Sheet14!E193</f>
        <v>1.29623E-2</v>
      </c>
    </row>
    <row r="192" spans="1:17" x14ac:dyDescent="0.25">
      <c r="A192" t="s">
        <v>576</v>
      </c>
      <c r="B192" t="str">
        <f>VLOOKUP(A192,'3.1 Metadata'!$A$4:$B$197,2,FALSE)</f>
        <v>YEM</v>
      </c>
      <c r="C192" s="22">
        <v>2012</v>
      </c>
      <c r="D192" s="43">
        <f>[13]Sheet1!E194</f>
        <v>44.958159999999999</v>
      </c>
      <c r="E192" s="43">
        <f>[13]Sheet2!E194</f>
        <v>12.978730000000001</v>
      </c>
      <c r="F192" s="43">
        <f>[13]Sheet3!E194</f>
        <v>7.1278240000000004</v>
      </c>
      <c r="G192" s="43">
        <f>[13]Sheet4!E194</f>
        <v>25.53708</v>
      </c>
      <c r="H192" s="515">
        <f>[13]Sheet5!E194</f>
        <v>3.0920599999999999E-2</v>
      </c>
      <c r="I192" s="43">
        <f>[13]Sheet6!E194</f>
        <v>9.55598E-2</v>
      </c>
      <c r="J192" s="43">
        <f>[13]Sheet7!E194</f>
        <v>3.30183E-2</v>
      </c>
      <c r="K192" s="43">
        <f>[13]Sheet8!E194</f>
        <v>0.11649229999999999</v>
      </c>
      <c r="L192" s="43">
        <f>[13]Sheet9!E194</f>
        <v>9.8398799999999995E-2</v>
      </c>
      <c r="M192" s="43">
        <f>[13]Sheet10!E194</f>
        <v>0.12667929999999999</v>
      </c>
      <c r="N192" s="43">
        <f>[13]Sheet11!E194</f>
        <v>3.6952899999999997E-2</v>
      </c>
      <c r="O192" s="43">
        <f>[13]Sheet12!E194</f>
        <v>0.1332865</v>
      </c>
      <c r="P192" s="522">
        <f>[13]Sheet13!E194</f>
        <v>0.14105870000000001</v>
      </c>
      <c r="Q192" s="43">
        <f>[13]Sheet14!E194</f>
        <v>8.9338000000000001E-2</v>
      </c>
    </row>
    <row r="193" spans="1:17" x14ac:dyDescent="0.25">
      <c r="A193" t="s">
        <v>577</v>
      </c>
      <c r="B193" t="str">
        <f>VLOOKUP(A193,'3.1 Metadata'!$A$4:$B$197,2,FALSE)</f>
        <v>ZMB</v>
      </c>
      <c r="C193" s="22">
        <v>2012</v>
      </c>
      <c r="D193" s="43">
        <f>[13]Sheet1!E195</f>
        <v>166.25550000000001</v>
      </c>
      <c r="E193" s="43">
        <f>[13]Sheet2!E195</f>
        <v>67.752560000000003</v>
      </c>
      <c r="F193" s="43">
        <f>[13]Sheet3!E195</f>
        <v>23.214929999999999</v>
      </c>
      <c r="G193" s="43">
        <f>[13]Sheet4!E195</f>
        <v>31.51324</v>
      </c>
      <c r="H193" s="515">
        <f>[13]Sheet5!E195</f>
        <v>0.14121159999999999</v>
      </c>
      <c r="I193" s="43">
        <f>[13]Sheet6!E195</f>
        <v>0.1002</v>
      </c>
      <c r="J193" s="43">
        <f>[13]Sheet7!E195</f>
        <v>0.1944806</v>
      </c>
      <c r="K193" s="43">
        <f>[13]Sheet8!E195</f>
        <v>0.26823849999999999</v>
      </c>
      <c r="L193" s="43">
        <f>[13]Sheet9!E195</f>
        <v>0.2898715</v>
      </c>
      <c r="M193" s="43">
        <f>[13]Sheet10!E195</f>
        <v>0.2480617</v>
      </c>
      <c r="N193" s="43">
        <f>[13]Sheet11!E195</f>
        <v>7.4462299999999995E-2</v>
      </c>
      <c r="O193" s="43">
        <f>[13]Sheet12!E195</f>
        <v>0.25999879999999997</v>
      </c>
      <c r="P193" s="522">
        <f>[13]Sheet13!E195</f>
        <v>0.24392269999999999</v>
      </c>
      <c r="Q193" s="43">
        <f>[13]Sheet14!E195</f>
        <v>7.3487700000000003E-2</v>
      </c>
    </row>
    <row r="194" spans="1:17" x14ac:dyDescent="0.25">
      <c r="A194" t="s">
        <v>578</v>
      </c>
      <c r="B194" t="str">
        <f>VLOOKUP(A194,'3.1 Metadata'!$A$4:$B$197,2,FALSE)</f>
        <v>ZWE</v>
      </c>
      <c r="C194" s="22">
        <v>2012</v>
      </c>
      <c r="D194" s="43">
        <f>[13]Sheet1!E196</f>
        <v>20.298020000000001</v>
      </c>
      <c r="E194" s="43">
        <f>[13]Sheet2!E196</f>
        <v>40.046979999999998</v>
      </c>
      <c r="F194" s="43">
        <f>[13]Sheet3!E196</f>
        <v>0</v>
      </c>
      <c r="G194" s="43">
        <f>[13]Sheet4!E196</f>
        <v>35.362099999999998</v>
      </c>
      <c r="H194" s="515">
        <f>[13]Sheet5!E196</f>
        <v>1.2276799999999999E-2</v>
      </c>
      <c r="I194" s="43">
        <f>[13]Sheet6!E196</f>
        <v>0.1300711</v>
      </c>
      <c r="J194" s="43">
        <f>[13]Sheet7!E196</f>
        <v>0.1107732</v>
      </c>
      <c r="K194" s="43">
        <f>[13]Sheet8!E196</f>
        <v>0.1229698</v>
      </c>
      <c r="L194" s="43">
        <f>[13]Sheet9!E196</f>
        <v>0.27218750000000003</v>
      </c>
      <c r="M194" s="43">
        <f>[13]Sheet10!E196</f>
        <v>0.1884652</v>
      </c>
      <c r="N194" s="43">
        <f>[13]Sheet11!E196</f>
        <v>5.8770000000000003E-2</v>
      </c>
      <c r="O194" s="43">
        <f>[13]Sheet12!E196</f>
        <v>0.19869999999999999</v>
      </c>
      <c r="P194" s="522">
        <f>[13]Sheet13!E196</f>
        <v>0.17819750000000001</v>
      </c>
      <c r="Q194" s="43">
        <f>[13]Sheet14!E196</f>
        <v>0.25396279999999999</v>
      </c>
    </row>
    <row r="195" spans="1:17" x14ac:dyDescent="0.25">
      <c r="A195" s="96" t="s">
        <v>510</v>
      </c>
      <c r="B195" s="96" t="str">
        <f>VLOOKUP(A195,'3.1 Metadata'!$A$4:$B$197,2,FALSE)</f>
        <v>NIU</v>
      </c>
      <c r="C195" s="419">
        <v>2012</v>
      </c>
      <c r="D195" s="499">
        <f>[13]Sheet1!E197</f>
        <v>15.865740000000001</v>
      </c>
      <c r="E195" s="499">
        <f>[13]Sheet2!E197</f>
        <v>30.26491</v>
      </c>
      <c r="F195" s="499">
        <f>[13]Sheet3!E197</f>
        <v>27.038409999999999</v>
      </c>
      <c r="G195" s="499">
        <f>[13]Sheet4!E197</f>
        <v>58.683010000000003</v>
      </c>
      <c r="H195" s="516">
        <f>[13]Sheet5!E197</f>
        <v>0.20652139999999999</v>
      </c>
      <c r="I195" s="499">
        <f>[13]Sheet6!E197</f>
        <v>0.14552000000000001</v>
      </c>
      <c r="J195" s="499">
        <f>[13]Sheet7!E197</f>
        <v>0.1328635</v>
      </c>
      <c r="K195" s="499">
        <f>[13]Sheet8!E197</f>
        <v>0.1229698</v>
      </c>
      <c r="L195" s="499">
        <f>[13]Sheet9!E197</f>
        <v>0.138683</v>
      </c>
      <c r="M195" s="499">
        <f>[13]Sheet10!E197</f>
        <v>0.2257005</v>
      </c>
      <c r="N195" s="499">
        <f>[13]Sheet11!E197</f>
        <v>6.2563800000000003E-2</v>
      </c>
      <c r="O195" s="499">
        <f>[13]Sheet12!E197</f>
        <v>0.3370496</v>
      </c>
      <c r="P195" s="523">
        <f>[13]Sheet13!E197</f>
        <v>0.33077679999999998</v>
      </c>
      <c r="Q195" s="499">
        <f>[13]Sheet14!E197</f>
        <v>7.7002899999999999E-2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L197"/>
  <sheetViews>
    <sheetView zoomScale="85" zoomScaleNormal="85" workbookViewId="0">
      <selection activeCell="J126" sqref="J126"/>
    </sheetView>
  </sheetViews>
  <sheetFormatPr defaultRowHeight="15" x14ac:dyDescent="0.25"/>
  <cols>
    <col min="1" max="1" width="38.85546875" style="29" customWidth="1"/>
    <col min="2" max="2" width="9.85546875" style="29" customWidth="1"/>
    <col min="3" max="7" width="26.28515625" style="49" customWidth="1"/>
    <col min="8" max="9" width="9.140625" style="29"/>
    <col min="10" max="10" width="9.5703125" style="610" bestFit="1" customWidth="1"/>
    <col min="11" max="11" width="9.140625" style="29"/>
    <col min="12" max="12" width="23.5703125" style="29" customWidth="1"/>
    <col min="13" max="16384" width="9.140625" style="29"/>
  </cols>
  <sheetData>
    <row r="1" spans="1:12" x14ac:dyDescent="0.25">
      <c r="A1" s="98" t="s">
        <v>1712</v>
      </c>
      <c r="B1" s="98"/>
      <c r="C1" s="156">
        <v>0.67549999999999999</v>
      </c>
      <c r="D1" s="156">
        <v>0.12130000000000001</v>
      </c>
      <c r="E1" s="156">
        <v>0.58350000000000002</v>
      </c>
      <c r="F1" s="157">
        <v>2.8E-3</v>
      </c>
      <c r="G1" s="157">
        <v>5.9999999999999995E-4</v>
      </c>
    </row>
    <row r="2" spans="1:12" ht="30" x14ac:dyDescent="0.25">
      <c r="A2" s="494" t="s">
        <v>188</v>
      </c>
      <c r="B2" s="494"/>
      <c r="C2" s="548" t="s">
        <v>344</v>
      </c>
      <c r="D2" s="548" t="s">
        <v>346</v>
      </c>
      <c r="E2" s="549" t="s">
        <v>1713</v>
      </c>
      <c r="F2" s="548" t="s">
        <v>349</v>
      </c>
      <c r="G2" s="609" t="s">
        <v>351</v>
      </c>
      <c r="H2" s="656" t="s">
        <v>825</v>
      </c>
      <c r="J2" s="610" t="s">
        <v>1714</v>
      </c>
      <c r="L2" s="549" t="s">
        <v>1713</v>
      </c>
    </row>
    <row r="3" spans="1:12" x14ac:dyDescent="0.25">
      <c r="A3" s="97" t="s">
        <v>384</v>
      </c>
      <c r="B3" s="97" t="str">
        <f>VLOOKUP(A3,'3.1 Metadata'!$A$4:$B$197,2,FALSE)</f>
        <v>AFG</v>
      </c>
      <c r="C3" s="158">
        <f>VLOOKUP($B3,'3.1 Metadata'!$B$4:$I$197,8,FALSE)*C$1</f>
        <v>333.81815084801252</v>
      </c>
      <c r="D3" s="158">
        <f>VLOOKUP($B3,'3.1 Metadata'!$B$4:$I$197,8,FALSE)*D$1</f>
        <v>59.943955141175309</v>
      </c>
      <c r="E3" s="158">
        <v>100</v>
      </c>
      <c r="F3" s="568">
        <f>VLOOKUP($B3,'3.1 Metadata'!$B$4:$I$197,8,FALSE)*F$1</f>
        <v>1.3837021796808808</v>
      </c>
      <c r="G3" s="498">
        <v>0.15</v>
      </c>
      <c r="H3">
        <v>1</v>
      </c>
      <c r="J3" s="611">
        <f>VLOOKUP($B3,'3.1 Metadata'!$B$4:$I$197,8,FALSE)*G$1</f>
        <v>0.29650760993161729</v>
      </c>
      <c r="L3" s="158">
        <f>VLOOKUP($B3,'3.1 Metadata'!$B$4:$I$197,8,FALSE)*E$1</f>
        <v>288.35365065849788</v>
      </c>
    </row>
    <row r="4" spans="1:12" x14ac:dyDescent="0.25">
      <c r="A4" t="s">
        <v>386</v>
      </c>
      <c r="B4" t="str">
        <f>VLOOKUP(A4,'3.1 Metadata'!$A$4:$B$197,2,FALSE)</f>
        <v>ALB</v>
      </c>
      <c r="C4" s="159">
        <f>VLOOKUP($B4,'3.1 Metadata'!$B$4:$I$197,8,FALSE)*C$1</f>
        <v>3644.7680137672114</v>
      </c>
      <c r="D4" s="159">
        <f>VLOOKUP($B4,'3.1 Metadata'!$B$4:$I$197,8,FALSE)*D$1</f>
        <v>654.49350121386044</v>
      </c>
      <c r="E4" s="159">
        <v>100</v>
      </c>
      <c r="F4" s="159">
        <f>VLOOKUP($B4,'3.1 Metadata'!$B$4:$I$197,8,FALSE)*F$1</f>
        <v>15.107846689190513</v>
      </c>
      <c r="G4" s="498">
        <v>0.15</v>
      </c>
      <c r="H4">
        <v>0</v>
      </c>
      <c r="J4" s="611">
        <f>VLOOKUP($B4,'3.1 Metadata'!$B$4:$I$197,8,FALSE)*G$1</f>
        <v>3.2373957191122527</v>
      </c>
      <c r="L4" s="158">
        <f>VLOOKUP($B4,'3.1 Metadata'!$B$4:$I$197,8,FALSE)*E$1</f>
        <v>3148.3673368366658</v>
      </c>
    </row>
    <row r="5" spans="1:12" x14ac:dyDescent="0.25">
      <c r="A5" t="s">
        <v>387</v>
      </c>
      <c r="B5" t="str">
        <f>VLOOKUP(A5,'3.1 Metadata'!$A$4:$B$197,2,FALSE)</f>
        <v>DZA</v>
      </c>
      <c r="C5" s="159">
        <f>VLOOKUP($B5,'3.1 Metadata'!$B$4:$I$197,8,FALSE)*C$1</f>
        <v>2695.0209207435669</v>
      </c>
      <c r="D5" s="159">
        <f>VLOOKUP($B5,'3.1 Metadata'!$B$4:$I$197,8,FALSE)*D$1</f>
        <v>483.94676193367087</v>
      </c>
      <c r="E5" s="159">
        <v>100</v>
      </c>
      <c r="F5" s="569">
        <f>VLOOKUP($B5,'3.1 Metadata'!$B$4:$I$197,8,FALSE)*F$1</f>
        <v>11.171071174066599</v>
      </c>
      <c r="G5" s="498">
        <v>0.15</v>
      </c>
      <c r="H5">
        <v>1</v>
      </c>
      <c r="J5" s="611">
        <f>VLOOKUP($B5,'3.1 Metadata'!$B$4:$I$197,8,FALSE)*G$1</f>
        <v>2.3938009658714137</v>
      </c>
      <c r="L5" s="158">
        <f>VLOOKUP($B5,'3.1 Metadata'!$B$4:$I$197,8,FALSE)*E$1</f>
        <v>2327.9714393099503</v>
      </c>
    </row>
    <row r="6" spans="1:12" x14ac:dyDescent="0.25">
      <c r="A6" t="s">
        <v>389</v>
      </c>
      <c r="B6" t="str">
        <f>VLOOKUP(A6,'3.1 Metadata'!$A$4:$B$197,2,FALSE)</f>
        <v>AND</v>
      </c>
      <c r="C6" s="159">
        <f>VLOOKUP($B6,'3.1 Metadata'!$B$4:$I$197,8,FALSE)*C$1</f>
        <v>27626.147004621602</v>
      </c>
      <c r="D6" s="159">
        <f>VLOOKUP($B6,'3.1 Metadata'!$B$4:$I$197,8,FALSE)*D$1</f>
        <v>4960.8462348787571</v>
      </c>
      <c r="E6" s="159">
        <v>100</v>
      </c>
      <c r="F6" s="159">
        <f>VLOOKUP($B6,'3.1 Metadata'!$B$4:$I$197,8,FALSE)*F$1</f>
        <v>114.51252644402736</v>
      </c>
      <c r="G6" s="498">
        <v>0.15</v>
      </c>
      <c r="H6">
        <v>0</v>
      </c>
      <c r="J6" s="611">
        <f>VLOOKUP($B6,'3.1 Metadata'!$B$4:$I$197,8,FALSE)*G$1</f>
        <v>24.538398523720147</v>
      </c>
      <c r="L6" s="158">
        <f>VLOOKUP($B6,'3.1 Metadata'!$B$4:$I$197,8,FALSE)*E$1</f>
        <v>23863.592564317845</v>
      </c>
    </row>
    <row r="7" spans="1:12" x14ac:dyDescent="0.25">
      <c r="A7" t="s">
        <v>189</v>
      </c>
      <c r="B7" t="str">
        <f>VLOOKUP(A7,'3.1 Metadata'!$A$4:$B$197,2,FALSE)</f>
        <v>AGO</v>
      </c>
      <c r="C7" s="159">
        <f>VLOOKUP($B7,'3.1 Metadata'!$B$4:$I$197,8,FALSE)*C$1</f>
        <v>1897.9024227083173</v>
      </c>
      <c r="D7" s="159">
        <f>VLOOKUP($B7,'3.1 Metadata'!$B$4:$I$197,8,FALSE)*D$1</f>
        <v>340.80764452186366</v>
      </c>
      <c r="E7" s="159">
        <v>100</v>
      </c>
      <c r="F7" s="569">
        <f>VLOOKUP($B7,'3.1 Metadata'!$B$4:$I$197,8,FALSE)*F$1</f>
        <v>7.866953047495616</v>
      </c>
      <c r="G7" s="498">
        <v>0.15</v>
      </c>
      <c r="H7">
        <v>1</v>
      </c>
      <c r="J7" s="611">
        <f>VLOOKUP($B7,'3.1 Metadata'!$B$4:$I$197,8,FALSE)*G$1</f>
        <v>1.6857756530347747</v>
      </c>
      <c r="L7" s="158">
        <f>VLOOKUP($B7,'3.1 Metadata'!$B$4:$I$197,8,FALSE)*E$1</f>
        <v>1639.4168225763185</v>
      </c>
    </row>
    <row r="8" spans="1:12" x14ac:dyDescent="0.25">
      <c r="A8" t="s">
        <v>390</v>
      </c>
      <c r="B8" t="str">
        <f>VLOOKUP(A8,'3.1 Metadata'!$A$4:$B$197,2,FALSE)</f>
        <v>ATG</v>
      </c>
      <c r="C8" s="159">
        <f>VLOOKUP($B8,'3.1 Metadata'!$B$4:$I$197,8,FALSE)*C$1</f>
        <v>11737.926856475999</v>
      </c>
      <c r="D8" s="159">
        <f>VLOOKUP($B8,'3.1 Metadata'!$B$4:$I$197,8,FALSE)*D$1</f>
        <v>2107.7876057594949</v>
      </c>
      <c r="E8" s="159">
        <v>100</v>
      </c>
      <c r="F8" s="159">
        <f>VLOOKUP($B8,'3.1 Metadata'!$B$4:$I$197,8,FALSE)*F$1</f>
        <v>48.654619094201031</v>
      </c>
      <c r="G8" s="498">
        <v>0.15</v>
      </c>
      <c r="H8">
        <v>0</v>
      </c>
      <c r="J8" s="611">
        <f>VLOOKUP($B8,'3.1 Metadata'!$B$4:$I$197,8,FALSE)*G$1</f>
        <v>10.425989805900221</v>
      </c>
      <c r="L8" s="158">
        <f>VLOOKUP($B8,'3.1 Metadata'!$B$4:$I$197,8,FALSE)*E$1</f>
        <v>10139.275086237965</v>
      </c>
    </row>
    <row r="9" spans="1:12" x14ac:dyDescent="0.25">
      <c r="A9" t="s">
        <v>391</v>
      </c>
      <c r="B9" t="str">
        <f>VLOOKUP(A9,'3.1 Metadata'!$A$4:$B$197,2,FALSE)</f>
        <v>ARG</v>
      </c>
      <c r="C9" s="159">
        <f>VLOOKUP($B9,'3.1 Metadata'!$B$4:$I$197,8,FALSE)*C$1</f>
        <v>6793.2589286490029</v>
      </c>
      <c r="D9" s="159">
        <f>VLOOKUP($B9,'3.1 Metadata'!$B$4:$I$197,8,FALSE)*D$1</f>
        <v>1219.8701821541438</v>
      </c>
      <c r="E9" s="159">
        <v>100</v>
      </c>
      <c r="F9" s="569">
        <f>VLOOKUP($B9,'3.1 Metadata'!$B$4:$I$197,8,FALSE)*F$1</f>
        <v>28.158586232741978</v>
      </c>
      <c r="G9" s="498">
        <v>0.15</v>
      </c>
      <c r="H9">
        <v>1</v>
      </c>
      <c r="J9" s="611">
        <f>VLOOKUP($B9,'3.1 Metadata'!$B$4:$I$197,8,FALSE)*G$1</f>
        <v>6.0339827641589947</v>
      </c>
      <c r="L9" s="158">
        <f>VLOOKUP($B9,'3.1 Metadata'!$B$4:$I$197,8,FALSE)*E$1</f>
        <v>5868.0482381446236</v>
      </c>
    </row>
    <row r="10" spans="1:12" x14ac:dyDescent="0.25">
      <c r="A10" t="s">
        <v>392</v>
      </c>
      <c r="B10" t="str">
        <f>VLOOKUP(A10,'3.1 Metadata'!$A$4:$B$197,2,FALSE)</f>
        <v>ARM</v>
      </c>
      <c r="C10" s="159">
        <f>VLOOKUP($B10,'3.1 Metadata'!$B$4:$I$197,8,FALSE)*C$1</f>
        <v>3110.4385915627186</v>
      </c>
      <c r="D10" s="159">
        <f>VLOOKUP($B10,'3.1 Metadata'!$B$4:$I$197,8,FALSE)*D$1</f>
        <v>558.54359904745786</v>
      </c>
      <c r="E10" s="159">
        <v>100</v>
      </c>
      <c r="F10" s="159">
        <f>VLOOKUP($B10,'3.1 Metadata'!$B$4:$I$197,8,FALSE)*F$1</f>
        <v>12.893009705959454</v>
      </c>
      <c r="G10" s="498">
        <v>0.15</v>
      </c>
      <c r="H10">
        <v>0</v>
      </c>
      <c r="J10" s="611">
        <f>VLOOKUP($B10,'3.1 Metadata'!$B$4:$I$197,8,FALSE)*G$1</f>
        <v>2.7627877941341685</v>
      </c>
      <c r="L10" s="158">
        <f>VLOOKUP($B10,'3.1 Metadata'!$B$4:$I$197,8,FALSE)*E$1</f>
        <v>2686.8111297954792</v>
      </c>
    </row>
    <row r="11" spans="1:12" x14ac:dyDescent="0.25">
      <c r="A11" t="s">
        <v>393</v>
      </c>
      <c r="B11" t="str">
        <f>VLOOKUP(A11,'3.1 Metadata'!$A$4:$B$197,2,FALSE)</f>
        <v>AUS</v>
      </c>
      <c r="C11" s="159">
        <f>VLOOKUP($B11,'3.1 Metadata'!$B$4:$I$197,8,FALSE)*C$1</f>
        <v>37068.255663504337</v>
      </c>
      <c r="D11" s="159">
        <f>VLOOKUP($B11,'3.1 Metadata'!$B$4:$I$197,8,FALSE)*D$1</f>
        <v>6656.372186503444</v>
      </c>
      <c r="E11" s="159">
        <v>100</v>
      </c>
      <c r="F11" s="159">
        <f>VLOOKUP($B11,'3.1 Metadata'!$B$4:$I$197,8,FALSE)*F$1</f>
        <v>153.65080067773818</v>
      </c>
      <c r="G11" s="498">
        <v>0.15</v>
      </c>
      <c r="H11">
        <v>0</v>
      </c>
      <c r="J11" s="611">
        <f>VLOOKUP($B11,'3.1 Metadata'!$B$4:$I$197,8,FALSE)*G$1</f>
        <v>32.925171573801038</v>
      </c>
      <c r="L11" s="158">
        <f>VLOOKUP($B11,'3.1 Metadata'!$B$4:$I$197,8,FALSE)*E$1</f>
        <v>32019.729355521511</v>
      </c>
    </row>
    <row r="12" spans="1:12" x14ac:dyDescent="0.25">
      <c r="A12" t="s">
        <v>394</v>
      </c>
      <c r="B12" t="str">
        <f>VLOOKUP(A12,'3.1 Metadata'!$A$4:$B$197,2,FALSE)</f>
        <v>AUT</v>
      </c>
      <c r="C12" s="159">
        <f>VLOOKUP($B12,'3.1 Metadata'!$B$4:$I$197,8,FALSE)*C$1</f>
        <v>33852.277949786643</v>
      </c>
      <c r="D12" s="159">
        <f>VLOOKUP($B12,'3.1 Metadata'!$B$4:$I$197,8,FALSE)*D$1</f>
        <v>6078.8768546397041</v>
      </c>
      <c r="E12" s="159">
        <v>100</v>
      </c>
      <c r="F12" s="159">
        <f>VLOOKUP($B12,'3.1 Metadata'!$B$4:$I$197,8,FALSE)*F$1</f>
        <v>140.32032310792391</v>
      </c>
      <c r="G12" s="498">
        <v>0.15</v>
      </c>
      <c r="H12">
        <v>0</v>
      </c>
      <c r="J12" s="611">
        <f>VLOOKUP($B12,'3.1 Metadata'!$B$4:$I$197,8,FALSE)*G$1</f>
        <v>30.06864066598369</v>
      </c>
      <c r="L12" s="158">
        <f>VLOOKUP($B12,'3.1 Metadata'!$B$4:$I$197,8,FALSE)*E$1</f>
        <v>29241.753047669143</v>
      </c>
    </row>
    <row r="13" spans="1:12" x14ac:dyDescent="0.25">
      <c r="A13" t="s">
        <v>395</v>
      </c>
      <c r="B13" t="str">
        <f>VLOOKUP(A13,'3.1 Metadata'!$A$4:$B$197,2,FALSE)</f>
        <v>AZE</v>
      </c>
      <c r="C13" s="159">
        <f>VLOOKUP($B13,'3.1 Metadata'!$B$4:$I$197,8,FALSE)*C$1</f>
        <v>3246.2866362787713</v>
      </c>
      <c r="D13" s="159">
        <f>VLOOKUP($B13,'3.1 Metadata'!$B$4:$I$197,8,FALSE)*D$1</f>
        <v>582.93792595205775</v>
      </c>
      <c r="E13" s="159">
        <v>100</v>
      </c>
      <c r="F13" s="159">
        <f>VLOOKUP($B13,'3.1 Metadata'!$B$4:$I$197,8,FALSE)*F$1</f>
        <v>13.456110409445685</v>
      </c>
      <c r="G13" s="498">
        <v>0.15</v>
      </c>
      <c r="H13">
        <v>0</v>
      </c>
      <c r="J13" s="611">
        <f>VLOOKUP($B13,'3.1 Metadata'!$B$4:$I$197,8,FALSE)*G$1</f>
        <v>2.8834522305955037</v>
      </c>
      <c r="L13" s="158">
        <f>VLOOKUP($B13,'3.1 Metadata'!$B$4:$I$197,8,FALSE)*E$1</f>
        <v>2804.1572942541275</v>
      </c>
    </row>
    <row r="14" spans="1:12" x14ac:dyDescent="0.25">
      <c r="A14" t="s">
        <v>396</v>
      </c>
      <c r="B14" t="str">
        <f>VLOOKUP(A14,'3.1 Metadata'!$A$4:$B$197,2,FALSE)</f>
        <v>BHS</v>
      </c>
      <c r="C14" s="159">
        <f>VLOOKUP($B14,'3.1 Metadata'!$B$4:$I$197,8,FALSE)*C$1</f>
        <v>22831.50665235721</v>
      </c>
      <c r="D14" s="159">
        <f>VLOOKUP($B14,'3.1 Metadata'!$B$4:$I$197,8,FALSE)*D$1</f>
        <v>4099.8693662930118</v>
      </c>
      <c r="E14" s="159">
        <v>100</v>
      </c>
      <c r="F14" s="159">
        <f>VLOOKUP($B14,'3.1 Metadata'!$B$4:$I$197,8,FALSE)*F$1</f>
        <v>94.638369543449571</v>
      </c>
      <c r="G14" s="498">
        <v>0.15</v>
      </c>
      <c r="H14">
        <v>0</v>
      </c>
      <c r="J14" s="611">
        <f>VLOOKUP($B14,'3.1 Metadata'!$B$4:$I$197,8,FALSE)*G$1</f>
        <v>20.279650616453477</v>
      </c>
      <c r="L14" s="158">
        <f>VLOOKUP($B14,'3.1 Metadata'!$B$4:$I$197,8,FALSE)*E$1</f>
        <v>19721.96022450101</v>
      </c>
    </row>
    <row r="15" spans="1:12" x14ac:dyDescent="0.25">
      <c r="A15" t="s">
        <v>397</v>
      </c>
      <c r="B15" t="str">
        <f>VLOOKUP(A15,'3.1 Metadata'!$A$4:$B$197,2,FALSE)</f>
        <v>BHR</v>
      </c>
      <c r="C15" s="159">
        <f>VLOOKUP($B15,'3.1 Metadata'!$B$4:$I$197,8,FALSE)*C$1</f>
        <v>15909.328772917634</v>
      </c>
      <c r="D15" s="159">
        <f>VLOOKUP($B15,'3.1 Metadata'!$B$4:$I$197,8,FALSE)*D$1</f>
        <v>2856.8491194003095</v>
      </c>
      <c r="E15" s="159">
        <v>100</v>
      </c>
      <c r="F15" s="159">
        <f>VLOOKUP($B15,'3.1 Metadata'!$B$4:$I$197,8,FALSE)*F$1</f>
        <v>65.945404240073088</v>
      </c>
      <c r="G15" s="498">
        <v>0.15</v>
      </c>
      <c r="H15">
        <v>0</v>
      </c>
      <c r="J15" s="611">
        <f>VLOOKUP($B15,'3.1 Metadata'!$B$4:$I$197,8,FALSE)*G$1</f>
        <v>14.131158051444233</v>
      </c>
      <c r="L15" s="158">
        <f>VLOOKUP($B15,'3.1 Metadata'!$B$4:$I$197,8,FALSE)*E$1</f>
        <v>13742.551205029518</v>
      </c>
    </row>
    <row r="16" spans="1:12" x14ac:dyDescent="0.25">
      <c r="A16" t="s">
        <v>398</v>
      </c>
      <c r="B16" t="str">
        <f>VLOOKUP(A16,'3.1 Metadata'!$A$4:$B$197,2,FALSE)</f>
        <v>BGD</v>
      </c>
      <c r="C16" s="159">
        <f>VLOOKUP($B16,'3.1 Metadata'!$B$4:$I$197,8,FALSE)*C$1</f>
        <v>1253.552433647762</v>
      </c>
      <c r="D16" s="159">
        <f>VLOOKUP($B16,'3.1 Metadata'!$B$4:$I$197,8,FALSE)*D$1</f>
        <v>225.10127342927242</v>
      </c>
      <c r="E16" s="159">
        <v>100</v>
      </c>
      <c r="F16" s="569">
        <f>VLOOKUP($B16,'3.1 Metadata'!$B$4:$I$197,8,FALSE)*F$1</f>
        <v>5.1960722638249202</v>
      </c>
      <c r="G16" s="498">
        <v>0.15</v>
      </c>
      <c r="H16">
        <v>1</v>
      </c>
      <c r="J16" s="611">
        <f>VLOOKUP($B16,'3.1 Metadata'!$B$4:$I$197,8,FALSE)*G$1</f>
        <v>1.1134440565339112</v>
      </c>
      <c r="L16" s="158">
        <f>VLOOKUP($B16,'3.1 Metadata'!$B$4:$I$197,8,FALSE)*E$1</f>
        <v>1082.824344979229</v>
      </c>
    </row>
    <row r="17" spans="1:12" x14ac:dyDescent="0.25">
      <c r="A17" t="s">
        <v>399</v>
      </c>
      <c r="B17" t="str">
        <f>VLOOKUP(A17,'3.1 Metadata'!$A$4:$B$197,2,FALSE)</f>
        <v>BRB</v>
      </c>
      <c r="C17" s="159">
        <f>VLOOKUP($B17,'3.1 Metadata'!$B$4:$I$197,8,FALSE)*C$1</f>
        <v>12259.310294368706</v>
      </c>
      <c r="D17" s="159">
        <f>VLOOKUP($B17,'3.1 Metadata'!$B$4:$I$197,8,FALSE)*D$1</f>
        <v>2201.4127886112865</v>
      </c>
      <c r="E17" s="159">
        <v>100</v>
      </c>
      <c r="F17" s="159">
        <f>VLOOKUP($B17,'3.1 Metadata'!$B$4:$I$197,8,FALSE)*F$1</f>
        <v>50.815793966295153</v>
      </c>
      <c r="G17" s="498">
        <v>0.15</v>
      </c>
      <c r="H17">
        <v>0</v>
      </c>
      <c r="J17" s="611">
        <f>VLOOKUP($B17,'3.1 Metadata'!$B$4:$I$197,8,FALSE)*G$1</f>
        <v>10.889098707063246</v>
      </c>
      <c r="L17" s="158">
        <f>VLOOKUP($B17,'3.1 Metadata'!$B$4:$I$197,8,FALSE)*E$1</f>
        <v>10589.648492619008</v>
      </c>
    </row>
    <row r="18" spans="1:12" x14ac:dyDescent="0.25">
      <c r="A18" t="s">
        <v>400</v>
      </c>
      <c r="B18" t="str">
        <f>VLOOKUP(A18,'3.1 Metadata'!$A$4:$B$197,2,FALSE)</f>
        <v>BLR</v>
      </c>
      <c r="C18" s="159">
        <f>VLOOKUP($B18,'3.1 Metadata'!$B$4:$I$197,8,FALSE)*C$1</f>
        <v>4618.8783915059021</v>
      </c>
      <c r="D18" s="159">
        <f>VLOOKUP($B18,'3.1 Metadata'!$B$4:$I$197,8,FALSE)*D$1</f>
        <v>829.41517230150407</v>
      </c>
      <c r="E18" s="159">
        <v>100</v>
      </c>
      <c r="F18" s="159">
        <f>VLOOKUP($B18,'3.1 Metadata'!$B$4:$I$197,8,FALSE)*F$1</f>
        <v>19.145609912977832</v>
      </c>
      <c r="G18" s="498">
        <v>0.15</v>
      </c>
      <c r="H18">
        <v>0</v>
      </c>
      <c r="J18" s="611">
        <f>VLOOKUP($B18,'3.1 Metadata'!$B$4:$I$197,8,FALSE)*G$1</f>
        <v>4.1026306956381067</v>
      </c>
      <c r="L18" s="158">
        <f>VLOOKUP($B18,'3.1 Metadata'!$B$4:$I$197,8,FALSE)*E$1</f>
        <v>3989.8083515080593</v>
      </c>
    </row>
    <row r="19" spans="1:12" x14ac:dyDescent="0.25">
      <c r="A19" t="s">
        <v>401</v>
      </c>
      <c r="B19" t="str">
        <f>VLOOKUP(A19,'3.1 Metadata'!$A$4:$B$197,2,FALSE)</f>
        <v>BEL</v>
      </c>
      <c r="C19" s="159">
        <f>VLOOKUP($B19,'3.1 Metadata'!$B$4:$I$197,8,FALSE)*C$1</f>
        <v>31472.552580352603</v>
      </c>
      <c r="D19" s="159">
        <f>VLOOKUP($B19,'3.1 Metadata'!$B$4:$I$197,8,FALSE)*D$1</f>
        <v>5651.547931897514</v>
      </c>
      <c r="E19" s="159">
        <v>100</v>
      </c>
      <c r="F19" s="159">
        <f>VLOOKUP($B19,'3.1 Metadata'!$B$4:$I$197,8,FALSE)*F$1</f>
        <v>130.45617649887089</v>
      </c>
      <c r="G19" s="498">
        <v>0.15</v>
      </c>
      <c r="H19">
        <v>0</v>
      </c>
      <c r="J19" s="611">
        <f>VLOOKUP($B19,'3.1 Metadata'!$B$4:$I$197,8,FALSE)*G$1</f>
        <v>27.95489496404376</v>
      </c>
      <c r="L19" s="158">
        <f>VLOOKUP($B19,'3.1 Metadata'!$B$4:$I$197,8,FALSE)*E$1</f>
        <v>27186.135352532561</v>
      </c>
    </row>
    <row r="20" spans="1:12" x14ac:dyDescent="0.25">
      <c r="A20" t="s">
        <v>402</v>
      </c>
      <c r="B20" t="str">
        <f>VLOOKUP(A20,'3.1 Metadata'!$A$4:$B$197,2,FALSE)</f>
        <v>BLZ</v>
      </c>
      <c r="C20" s="159">
        <f>VLOOKUP($B20,'3.1 Metadata'!$B$4:$I$197,8,FALSE)*C$1</f>
        <v>3430.736117454167</v>
      </c>
      <c r="D20" s="159">
        <f>VLOOKUP($B20,'3.1 Metadata'!$B$4:$I$197,8,FALSE)*D$1</f>
        <v>616.05964625786896</v>
      </c>
      <c r="E20" s="159">
        <v>100</v>
      </c>
      <c r="F20" s="159">
        <f>VLOOKUP($B20,'3.1 Metadata'!$B$4:$I$197,8,FALSE)*F$1</f>
        <v>14.220667844369604</v>
      </c>
      <c r="G20" s="498">
        <v>0.15</v>
      </c>
      <c r="H20">
        <v>0</v>
      </c>
      <c r="J20" s="611">
        <f>VLOOKUP($B20,'3.1 Metadata'!$B$4:$I$197,8,FALSE)*G$1</f>
        <v>3.0472859666506293</v>
      </c>
      <c r="L20" s="158">
        <f>VLOOKUP($B20,'3.1 Metadata'!$B$4:$I$197,8,FALSE)*E$1</f>
        <v>2963.4856025677373</v>
      </c>
    </row>
    <row r="21" spans="1:12" x14ac:dyDescent="0.25">
      <c r="A21" t="s">
        <v>403</v>
      </c>
      <c r="B21" t="str">
        <f>VLOOKUP(A21,'3.1 Metadata'!$A$4:$B$197,2,FALSE)</f>
        <v>BEN</v>
      </c>
      <c r="C21" s="159">
        <f>VLOOKUP($B21,'3.1 Metadata'!$B$4:$I$197,8,FALSE)*C$1</f>
        <v>823.7827242820905</v>
      </c>
      <c r="D21" s="159">
        <f>VLOOKUP($B21,'3.1 Metadata'!$B$4:$I$197,8,FALSE)*D$1</f>
        <v>147.92723087404528</v>
      </c>
      <c r="E21" s="159">
        <v>100</v>
      </c>
      <c r="F21" s="159">
        <f>VLOOKUP($B21,'3.1 Metadata'!$B$4:$I$197,8,FALSE)*F$1</f>
        <v>3.4146434167133286</v>
      </c>
      <c r="G21" s="498">
        <v>0.15</v>
      </c>
      <c r="H21">
        <v>0</v>
      </c>
      <c r="J21" s="611">
        <f>VLOOKUP($B21,'3.1 Metadata'!$B$4:$I$197,8,FALSE)*G$1</f>
        <v>0.73170930358142749</v>
      </c>
      <c r="L21" s="158">
        <f>VLOOKUP($B21,'3.1 Metadata'!$B$4:$I$197,8,FALSE)*E$1</f>
        <v>711.5872977329384</v>
      </c>
    </row>
    <row r="22" spans="1:12" x14ac:dyDescent="0.25">
      <c r="A22" t="s">
        <v>404</v>
      </c>
      <c r="B22" t="str">
        <f>VLOOKUP(A22,'3.1 Metadata'!$A$4:$B$197,2,FALSE)</f>
        <v>BTN</v>
      </c>
      <c r="C22" s="159">
        <f>VLOOKUP($B22,'3.1 Metadata'!$B$4:$I$197,8,FALSE)*C$1</f>
        <v>2244.5941785499112</v>
      </c>
      <c r="D22" s="159">
        <f>VLOOKUP($B22,'3.1 Metadata'!$B$4:$I$197,8,FALSE)*D$1</f>
        <v>403.06332177365545</v>
      </c>
      <c r="E22" s="159">
        <v>100</v>
      </c>
      <c r="F22" s="159">
        <f>VLOOKUP($B22,'3.1 Metadata'!$B$4:$I$197,8,FALSE)*F$1</f>
        <v>9.3040173204141396</v>
      </c>
      <c r="G22" s="498">
        <v>0.15</v>
      </c>
      <c r="H22">
        <v>0</v>
      </c>
      <c r="J22" s="611">
        <f>VLOOKUP($B22,'3.1 Metadata'!$B$4:$I$197,8,FALSE)*G$1</f>
        <v>1.9937179972316013</v>
      </c>
      <c r="L22" s="158">
        <f>VLOOKUP($B22,'3.1 Metadata'!$B$4:$I$197,8,FALSE)*E$1</f>
        <v>1938.8907523077323</v>
      </c>
    </row>
    <row r="23" spans="1:12" x14ac:dyDescent="0.25">
      <c r="A23" t="s">
        <v>405</v>
      </c>
      <c r="B23" t="str">
        <f>VLOOKUP(A23,'3.1 Metadata'!$A$4:$B$197,2,FALSE)</f>
        <v>BOL</v>
      </c>
      <c r="C23" s="159">
        <f>VLOOKUP($B23,'3.1 Metadata'!$B$4:$I$197,8,FALSE)*C$1</f>
        <v>2399.4220307417436</v>
      </c>
      <c r="D23" s="159">
        <f>VLOOKUP($B23,'3.1 Metadata'!$B$4:$I$197,8,FALSE)*D$1</f>
        <v>430.86586577198153</v>
      </c>
      <c r="E23" s="159">
        <v>100</v>
      </c>
      <c r="F23" s="159">
        <f>VLOOKUP($B23,'3.1 Metadata'!$B$4:$I$197,8,FALSE)*F$1</f>
        <v>9.9457908010020475</v>
      </c>
      <c r="G23" s="498">
        <v>0.15</v>
      </c>
      <c r="H23">
        <v>0</v>
      </c>
      <c r="J23" s="611">
        <f>VLOOKUP($B23,'3.1 Metadata'!$B$4:$I$197,8,FALSE)*G$1</f>
        <v>2.1312408859290097</v>
      </c>
      <c r="L23" s="158">
        <f>VLOOKUP($B23,'3.1 Metadata'!$B$4:$I$197,8,FALSE)*E$1</f>
        <v>2072.6317615659623</v>
      </c>
    </row>
    <row r="24" spans="1:12" x14ac:dyDescent="0.25">
      <c r="A24" t="s">
        <v>406</v>
      </c>
      <c r="B24" t="str">
        <f>VLOOKUP(A24,'3.1 Metadata'!$A$4:$B$197,2,FALSE)</f>
        <v>BIH</v>
      </c>
      <c r="C24" s="159">
        <f>VLOOKUP($B24,'3.1 Metadata'!$B$4:$I$197,8,FALSE)*C$1</f>
        <v>4133.8994637923097</v>
      </c>
      <c r="D24" s="159">
        <f>VLOOKUP($B24,'3.1 Metadata'!$B$4:$I$197,8,FALSE)*D$1</f>
        <v>742.32717240267527</v>
      </c>
      <c r="E24" s="159">
        <v>100</v>
      </c>
      <c r="F24" s="159">
        <f>VLOOKUP($B24,'3.1 Metadata'!$B$4:$I$197,8,FALSE)*F$1</f>
        <v>17.135334564942216</v>
      </c>
      <c r="G24" s="498">
        <v>0.15</v>
      </c>
      <c r="H24">
        <v>0</v>
      </c>
      <c r="J24" s="611">
        <f>VLOOKUP($B24,'3.1 Metadata'!$B$4:$I$197,8,FALSE)*G$1</f>
        <v>3.6718574067733316</v>
      </c>
      <c r="L24" s="158">
        <f>VLOOKUP($B24,'3.1 Metadata'!$B$4:$I$197,8,FALSE)*E$1</f>
        <v>3570.8813280870654</v>
      </c>
    </row>
    <row r="25" spans="1:12" x14ac:dyDescent="0.25">
      <c r="A25" t="s">
        <v>407</v>
      </c>
      <c r="B25" t="str">
        <f>VLOOKUP(A25,'3.1 Metadata'!$A$4:$B$197,2,FALSE)</f>
        <v>BWA</v>
      </c>
      <c r="C25" s="159">
        <f>VLOOKUP($B25,'3.1 Metadata'!$B$4:$I$197,8,FALSE)*C$1</f>
        <v>4865.6698814408492</v>
      </c>
      <c r="D25" s="159">
        <f>VLOOKUP($B25,'3.1 Metadata'!$B$4:$I$197,8,FALSE)*D$1</f>
        <v>873.73169003519615</v>
      </c>
      <c r="E25" s="159">
        <v>100</v>
      </c>
      <c r="F25" s="159">
        <f>VLOOKUP($B25,'3.1 Metadata'!$B$4:$I$197,8,FALSE)*F$1</f>
        <v>20.168579819443934</v>
      </c>
      <c r="G25" s="498">
        <v>0.15</v>
      </c>
      <c r="H25">
        <v>0</v>
      </c>
      <c r="J25" s="611">
        <f>VLOOKUP($B25,'3.1 Metadata'!$B$4:$I$197,8,FALSE)*G$1</f>
        <v>4.3218385327379858</v>
      </c>
      <c r="L25" s="158">
        <f>VLOOKUP($B25,'3.1 Metadata'!$B$4:$I$197,8,FALSE)*E$1</f>
        <v>4202.987973087691</v>
      </c>
    </row>
    <row r="26" spans="1:12" x14ac:dyDescent="0.25">
      <c r="A26" t="s">
        <v>408</v>
      </c>
      <c r="B26" t="str">
        <f>VLOOKUP(A26,'3.1 Metadata'!$A$4:$B$197,2,FALSE)</f>
        <v>BRA</v>
      </c>
      <c r="C26" s="159">
        <f>VLOOKUP($B26,'3.1 Metadata'!$B$4:$I$197,8,FALSE)*C$1</f>
        <v>6010.2970284352477</v>
      </c>
      <c r="D26" s="159">
        <f>VLOOKUP($B26,'3.1 Metadata'!$B$4:$I$197,8,FALSE)*D$1</f>
        <v>1079.2731747582466</v>
      </c>
      <c r="E26" s="159">
        <v>100</v>
      </c>
      <c r="F26" s="569">
        <f>VLOOKUP($B26,'3.1 Metadata'!$B$4:$I$197,8,FALSE)*F$1</f>
        <v>24.913148304394809</v>
      </c>
      <c r="G26" s="498">
        <v>0.15</v>
      </c>
      <c r="H26">
        <v>1</v>
      </c>
      <c r="J26" s="611">
        <f>VLOOKUP($B26,'3.1 Metadata'!$B$4:$I$197,8,FALSE)*G$1</f>
        <v>5.3385317795131737</v>
      </c>
      <c r="L26" s="158">
        <f>VLOOKUP($B26,'3.1 Metadata'!$B$4:$I$197,8,FALSE)*E$1</f>
        <v>5191.7221555765618</v>
      </c>
    </row>
    <row r="27" spans="1:12" x14ac:dyDescent="0.25">
      <c r="A27" t="s">
        <v>409</v>
      </c>
      <c r="B27" t="str">
        <f>VLOOKUP(A27,'3.1 Metadata'!$A$4:$B$197,2,FALSE)</f>
        <v>BRN</v>
      </c>
      <c r="C27" s="159">
        <f>VLOOKUP($B27,'3.1 Metadata'!$B$4:$I$197,8,FALSE)*C$1</f>
        <v>20998.567280736101</v>
      </c>
      <c r="D27" s="159">
        <f>VLOOKUP($B27,'3.1 Metadata'!$B$4:$I$197,8,FALSE)*D$1</f>
        <v>3770.7271815740773</v>
      </c>
      <c r="E27" s="159">
        <v>100</v>
      </c>
      <c r="F27" s="159">
        <f>VLOOKUP($B27,'3.1 Metadata'!$B$4:$I$197,8,FALSE)*F$1</f>
        <v>87.040693391652226</v>
      </c>
      <c r="G27" s="498">
        <v>0.15</v>
      </c>
      <c r="H27">
        <v>0</v>
      </c>
      <c r="J27" s="611">
        <f>VLOOKUP($B27,'3.1 Metadata'!$B$4:$I$197,8,FALSE)*G$1</f>
        <v>18.651577155354047</v>
      </c>
      <c r="L27" s="158">
        <f>VLOOKUP($B27,'3.1 Metadata'!$B$4:$I$197,8,FALSE)*E$1</f>
        <v>18138.658783581814</v>
      </c>
    </row>
    <row r="28" spans="1:12" x14ac:dyDescent="0.25">
      <c r="A28" t="s">
        <v>410</v>
      </c>
      <c r="B28" t="str">
        <f>VLOOKUP(A28,'3.1 Metadata'!$A$4:$B$197,2,FALSE)</f>
        <v>BGR</v>
      </c>
      <c r="C28" s="159">
        <f>VLOOKUP($B28,'3.1 Metadata'!$B$4:$I$197,8,FALSE)*C$1</f>
        <v>6673.4458941314624</v>
      </c>
      <c r="D28" s="159">
        <f>VLOOKUP($B28,'3.1 Metadata'!$B$4:$I$197,8,FALSE)*D$1</f>
        <v>1198.3552730690546</v>
      </c>
      <c r="E28" s="159">
        <v>100</v>
      </c>
      <c r="F28" s="159">
        <f>VLOOKUP($B28,'3.1 Metadata'!$B$4:$I$197,8,FALSE)*F$1</f>
        <v>27.661951892772901</v>
      </c>
      <c r="G28" s="498">
        <v>0.15</v>
      </c>
      <c r="H28">
        <v>0</v>
      </c>
      <c r="J28" s="611">
        <f>VLOOKUP($B28,'3.1 Metadata'!$B$4:$I$197,8,FALSE)*G$1</f>
        <v>5.9275611198799067</v>
      </c>
      <c r="L28" s="158">
        <f>VLOOKUP($B28,'3.1 Metadata'!$B$4:$I$197,8,FALSE)*E$1</f>
        <v>5764.5531890832108</v>
      </c>
    </row>
    <row r="29" spans="1:12" x14ac:dyDescent="0.25">
      <c r="A29" t="s">
        <v>411</v>
      </c>
      <c r="B29" t="str">
        <f>VLOOKUP(A29,'3.1 Metadata'!$A$4:$B$197,2,FALSE)</f>
        <v>BFA</v>
      </c>
      <c r="C29" s="159">
        <f>VLOOKUP($B29,'3.1 Metadata'!$B$4:$I$197,8,FALSE)*C$1</f>
        <v>537.77582221209491</v>
      </c>
      <c r="D29" s="159">
        <f>VLOOKUP($B29,'3.1 Metadata'!$B$4:$I$197,8,FALSE)*D$1</f>
        <v>96.568774588197073</v>
      </c>
      <c r="E29" s="159">
        <v>100</v>
      </c>
      <c r="F29" s="569">
        <f>VLOOKUP($B29,'3.1 Metadata'!$B$4:$I$197,8,FALSE)*F$1</f>
        <v>2.229122579117492</v>
      </c>
      <c r="G29" s="498">
        <v>0.15</v>
      </c>
      <c r="H29">
        <v>1</v>
      </c>
      <c r="J29" s="611">
        <f>VLOOKUP($B29,'3.1 Metadata'!$B$4:$I$197,8,FALSE)*G$1</f>
        <v>0.47766912409660539</v>
      </c>
      <c r="L29" s="158">
        <f>VLOOKUP($B29,'3.1 Metadata'!$B$4:$I$197,8,FALSE)*E$1</f>
        <v>464.53322318394879</v>
      </c>
    </row>
    <row r="30" spans="1:12" x14ac:dyDescent="0.25">
      <c r="A30" t="s">
        <v>412</v>
      </c>
      <c r="B30" t="str">
        <f>VLOOKUP(A30,'3.1 Metadata'!$A$4:$B$197,2,FALSE)</f>
        <v>BDI</v>
      </c>
      <c r="C30" s="159">
        <f>VLOOKUP($B30,'3.1 Metadata'!$B$4:$I$197,8,FALSE)*C$1</f>
        <v>154.15827953447527</v>
      </c>
      <c r="D30" s="159">
        <f>VLOOKUP($B30,'3.1 Metadata'!$B$4:$I$197,8,FALSE)*D$1</f>
        <v>27.682308375324727</v>
      </c>
      <c r="E30" s="159">
        <v>100</v>
      </c>
      <c r="F30" s="569">
        <f>VLOOKUP($B30,'3.1 Metadata'!$B$4:$I$197,8,FALSE)*F$1</f>
        <v>0.63899804988383535</v>
      </c>
      <c r="G30" s="498">
        <v>0.15</v>
      </c>
      <c r="H30">
        <v>1</v>
      </c>
      <c r="J30" s="611">
        <f>VLOOKUP($B30,'3.1 Metadata'!$B$4:$I$197,8,FALSE)*G$1</f>
        <v>0.13692815354653615</v>
      </c>
      <c r="L30" s="158">
        <f>VLOOKUP($B30,'3.1 Metadata'!$B$4:$I$197,8,FALSE)*E$1</f>
        <v>133.16262932400642</v>
      </c>
    </row>
    <row r="31" spans="1:12" x14ac:dyDescent="0.25">
      <c r="A31" t="s">
        <v>413</v>
      </c>
      <c r="B31" t="str">
        <f>VLOOKUP(A31,'3.1 Metadata'!$A$4:$B$197,2,FALSE)</f>
        <v>CPV</v>
      </c>
      <c r="C31" s="159">
        <f>VLOOKUP($B31,'3.1 Metadata'!$B$4:$I$197,8,FALSE)*C$1</f>
        <v>2434.3501750149139</v>
      </c>
      <c r="D31" s="159">
        <f>VLOOKUP($B31,'3.1 Metadata'!$B$4:$I$197,8,FALSE)*D$1</f>
        <v>437.13793668291504</v>
      </c>
      <c r="E31" s="159">
        <v>100</v>
      </c>
      <c r="F31" s="159">
        <f>VLOOKUP($B31,'3.1 Metadata'!$B$4:$I$197,8,FALSE)*F$1</f>
        <v>10.09057067363695</v>
      </c>
      <c r="G31" s="498">
        <v>0.15</v>
      </c>
      <c r="H31">
        <v>0</v>
      </c>
      <c r="J31" s="611">
        <f>VLOOKUP($B31,'3.1 Metadata'!$B$4:$I$197,8,FALSE)*G$1</f>
        <v>2.162265144350775</v>
      </c>
      <c r="L31" s="158">
        <f>VLOOKUP($B31,'3.1 Metadata'!$B$4:$I$197,8,FALSE)*E$1</f>
        <v>2102.8028528811287</v>
      </c>
    </row>
    <row r="32" spans="1:12" x14ac:dyDescent="0.25">
      <c r="A32" t="s">
        <v>414</v>
      </c>
      <c r="B32" t="str">
        <f>VLOOKUP(A32,'3.1 Metadata'!$A$4:$B$197,2,FALSE)</f>
        <v>KHM</v>
      </c>
      <c r="C32" s="159">
        <f>VLOOKUP($B32,'3.1 Metadata'!$B$4:$I$197,8,FALSE)*C$1</f>
        <v>1109.9284981110241</v>
      </c>
      <c r="D32" s="159">
        <f>VLOOKUP($B32,'3.1 Metadata'!$B$4:$I$197,8,FALSE)*D$1</f>
        <v>199.31062445724237</v>
      </c>
      <c r="E32" s="159">
        <v>100</v>
      </c>
      <c r="F32" s="159">
        <f>VLOOKUP($B32,'3.1 Metadata'!$B$4:$I$197,8,FALSE)*F$1</f>
        <v>4.6007398885431048</v>
      </c>
      <c r="G32" s="498">
        <v>0.15</v>
      </c>
      <c r="H32">
        <v>0</v>
      </c>
      <c r="J32" s="611">
        <f>VLOOKUP($B32,'3.1 Metadata'!$B$4:$I$197,8,FALSE)*G$1</f>
        <v>0.98587283325923669</v>
      </c>
      <c r="L32" s="158">
        <f>VLOOKUP($B32,'3.1 Metadata'!$B$4:$I$197,8,FALSE)*E$1</f>
        <v>958.76133034460781</v>
      </c>
    </row>
    <row r="33" spans="1:12" x14ac:dyDescent="0.25">
      <c r="A33" t="s">
        <v>415</v>
      </c>
      <c r="B33" t="str">
        <f>VLOOKUP(A33,'3.1 Metadata'!$A$4:$B$197,2,FALSE)</f>
        <v>CMR</v>
      </c>
      <c r="C33" s="159">
        <f>VLOOKUP($B33,'3.1 Metadata'!$B$4:$I$197,8,FALSE)*C$1</f>
        <v>1035.6061372966167</v>
      </c>
      <c r="D33" s="159">
        <f>VLOOKUP($B33,'3.1 Metadata'!$B$4:$I$197,8,FALSE)*D$1</f>
        <v>185.96450696384841</v>
      </c>
      <c r="E33" s="159">
        <v>100</v>
      </c>
      <c r="F33" s="569">
        <f>VLOOKUP($B33,'3.1 Metadata'!$B$4:$I$197,8,FALSE)*F$1</f>
        <v>4.2926679266181003</v>
      </c>
      <c r="G33" s="498">
        <v>0.15</v>
      </c>
      <c r="H33">
        <v>1</v>
      </c>
      <c r="J33" s="611">
        <f>VLOOKUP($B33,'3.1 Metadata'!$B$4:$I$197,8,FALSE)*G$1</f>
        <v>0.91985741284673561</v>
      </c>
      <c r="L33" s="158">
        <f>VLOOKUP($B33,'3.1 Metadata'!$B$4:$I$197,8,FALSE)*E$1</f>
        <v>894.56133399345049</v>
      </c>
    </row>
    <row r="34" spans="1:12" x14ac:dyDescent="0.25">
      <c r="A34" t="s">
        <v>416</v>
      </c>
      <c r="B34" t="str">
        <f>VLOOKUP(A34,'3.1 Metadata'!$A$4:$B$197,2,FALSE)</f>
        <v>CAN</v>
      </c>
      <c r="C34" s="159">
        <f>VLOOKUP($B34,'3.1 Metadata'!$B$4:$I$197,8,FALSE)*C$1</f>
        <v>31301.549315786586</v>
      </c>
      <c r="D34" s="159">
        <f>VLOOKUP($B34,'3.1 Metadata'!$B$4:$I$197,8,FALSE)*D$1</f>
        <v>5620.8407579643417</v>
      </c>
      <c r="E34" s="159">
        <v>100</v>
      </c>
      <c r="F34" s="159">
        <f>VLOOKUP($B34,'3.1 Metadata'!$B$4:$I$197,8,FALSE)*F$1</f>
        <v>129.74735467683558</v>
      </c>
      <c r="G34" s="498">
        <v>0.15</v>
      </c>
      <c r="H34">
        <v>0</v>
      </c>
      <c r="J34" s="611">
        <f>VLOOKUP($B34,'3.1 Metadata'!$B$4:$I$197,8,FALSE)*G$1</f>
        <v>27.803004573607623</v>
      </c>
      <c r="L34" s="158">
        <f>VLOOKUP($B34,'3.1 Metadata'!$B$4:$I$197,8,FALSE)*E$1</f>
        <v>27038.421947833416</v>
      </c>
    </row>
    <row r="35" spans="1:12" x14ac:dyDescent="0.25">
      <c r="A35" t="s">
        <v>417</v>
      </c>
      <c r="B35" t="str">
        <f>VLOOKUP(A35,'3.1 Metadata'!$A$4:$B$197,2,FALSE)</f>
        <v>CAF</v>
      </c>
      <c r="C35" s="159">
        <f>VLOOKUP($B35,'3.1 Metadata'!$B$4:$I$197,8,FALSE)*C$1</f>
        <v>316.07187580365246</v>
      </c>
      <c r="D35" s="159">
        <f>VLOOKUP($B35,'3.1 Metadata'!$B$4:$I$197,8,FALSE)*D$1</f>
        <v>56.757244315296887</v>
      </c>
      <c r="E35" s="159">
        <v>100</v>
      </c>
      <c r="F35" s="569">
        <f>VLOOKUP($B35,'3.1 Metadata'!$B$4:$I$197,8,FALSE)*F$1</f>
        <v>1.310142490377834</v>
      </c>
      <c r="G35" s="498">
        <v>0.15</v>
      </c>
      <c r="H35">
        <v>1</v>
      </c>
      <c r="J35" s="611">
        <f>VLOOKUP($B35,'3.1 Metadata'!$B$4:$I$197,8,FALSE)*G$1</f>
        <v>0.28074481936667872</v>
      </c>
      <c r="L35" s="158">
        <f>VLOOKUP($B35,'3.1 Metadata'!$B$4:$I$197,8,FALSE)*E$1</f>
        <v>273.0243368340951</v>
      </c>
    </row>
    <row r="36" spans="1:12" x14ac:dyDescent="0.25">
      <c r="A36" t="s">
        <v>418</v>
      </c>
      <c r="B36" t="str">
        <f>VLOOKUP(A36,'3.1 Metadata'!$A$4:$B$197,2,FALSE)</f>
        <v>TCD</v>
      </c>
      <c r="C36" s="159">
        <f>VLOOKUP($B36,'3.1 Metadata'!$B$4:$I$197,8,FALSE)*C$1</f>
        <v>479.29429916446264</v>
      </c>
      <c r="D36" s="159">
        <f>VLOOKUP($B36,'3.1 Metadata'!$B$4:$I$197,8,FALSE)*D$1</f>
        <v>86.067207237082641</v>
      </c>
      <c r="E36" s="159">
        <v>100</v>
      </c>
      <c r="F36" s="569">
        <f>VLOOKUP($B36,'3.1 Metadata'!$B$4:$I$197,8,FALSE)*F$1</f>
        <v>1.9867121208889642</v>
      </c>
      <c r="G36" s="498">
        <v>0.15</v>
      </c>
      <c r="H36">
        <v>1</v>
      </c>
      <c r="J36" s="611">
        <f>VLOOKUP($B36,'3.1 Metadata'!$B$4:$I$197,8,FALSE)*G$1</f>
        <v>0.42572402590477804</v>
      </c>
      <c r="L36" s="158">
        <f>VLOOKUP($B36,'3.1 Metadata'!$B$4:$I$197,8,FALSE)*E$1</f>
        <v>414.01661519239667</v>
      </c>
    </row>
    <row r="37" spans="1:12" x14ac:dyDescent="0.25">
      <c r="A37" t="s">
        <v>419</v>
      </c>
      <c r="B37" t="str">
        <f>VLOOKUP(A37,'3.1 Metadata'!$A$4:$B$197,2,FALSE)</f>
        <v>CHL</v>
      </c>
      <c r="C37" s="159">
        <f>VLOOKUP($B37,'3.1 Metadata'!$B$4:$I$197,8,FALSE)*C$1</f>
        <v>9958.0280798977037</v>
      </c>
      <c r="D37" s="159">
        <f>VLOOKUP($B37,'3.1 Metadata'!$B$4:$I$197,8,FALSE)*D$1</f>
        <v>1788.1699572044286</v>
      </c>
      <c r="E37" s="159">
        <v>100</v>
      </c>
      <c r="F37" s="159">
        <f>VLOOKUP($B37,'3.1 Metadata'!$B$4:$I$197,8,FALSE)*F$1</f>
        <v>41.276800331182187</v>
      </c>
      <c r="G37" s="498">
        <v>0.15</v>
      </c>
      <c r="H37">
        <v>0</v>
      </c>
      <c r="J37" s="611">
        <f>VLOOKUP($B37,'3.1 Metadata'!$B$4:$I$197,8,FALSE)*G$1</f>
        <v>8.8450286423961835</v>
      </c>
      <c r="L37" s="158">
        <f>VLOOKUP($B37,'3.1 Metadata'!$B$4:$I$197,8,FALSE)*E$1</f>
        <v>8601.7903547302885</v>
      </c>
    </row>
    <row r="38" spans="1:12" x14ac:dyDescent="0.25">
      <c r="A38" t="s">
        <v>420</v>
      </c>
      <c r="B38" t="str">
        <f>VLOOKUP(A38,'3.1 Metadata'!$A$4:$B$197,2,FALSE)</f>
        <v>CHN</v>
      </c>
      <c r="C38" s="159">
        <f>VLOOKUP($B38,'3.1 Metadata'!$B$4:$I$197,8,FALSE)*C$1</f>
        <v>6852.1626851806313</v>
      </c>
      <c r="D38" s="159">
        <f>VLOOKUP($B38,'3.1 Metadata'!$B$4:$I$197,8,FALSE)*D$1</f>
        <v>1230.447570262636</v>
      </c>
      <c r="E38" s="159">
        <v>100</v>
      </c>
      <c r="F38" s="569">
        <f>VLOOKUP($B38,'3.1 Metadata'!$B$4:$I$197,8,FALSE)*F$1</f>
        <v>28.402746881577748</v>
      </c>
      <c r="G38" s="498">
        <v>0.15</v>
      </c>
      <c r="H38">
        <v>1</v>
      </c>
      <c r="J38" s="611">
        <f>VLOOKUP($B38,'3.1 Metadata'!$B$4:$I$197,8,FALSE)*G$1</f>
        <v>6.0863029031952314</v>
      </c>
      <c r="L38" s="158">
        <f>VLOOKUP($B38,'3.1 Metadata'!$B$4:$I$197,8,FALSE)*E$1</f>
        <v>5918.9295733573626</v>
      </c>
    </row>
    <row r="39" spans="1:12" x14ac:dyDescent="0.25">
      <c r="A39" t="s">
        <v>421</v>
      </c>
      <c r="B39" t="str">
        <f>VLOOKUP(A39,'3.1 Metadata'!$A$4:$B$197,2,FALSE)</f>
        <v>COL</v>
      </c>
      <c r="C39" s="159">
        <f>VLOOKUP($B39,'3.1 Metadata'!$B$4:$I$197,8,FALSE)*C$1</f>
        <v>4340.0736471218097</v>
      </c>
      <c r="D39" s="159">
        <f>VLOOKUP($B39,'3.1 Metadata'!$B$4:$I$197,8,FALSE)*D$1</f>
        <v>779.35001242912733</v>
      </c>
      <c r="E39" s="159">
        <v>100</v>
      </c>
      <c r="F39" s="569">
        <f>VLOOKUP($B39,'3.1 Metadata'!$B$4:$I$197,8,FALSE)*F$1</f>
        <v>17.989942578743253</v>
      </c>
      <c r="G39" s="498">
        <v>0.15</v>
      </c>
      <c r="H39">
        <v>1</v>
      </c>
      <c r="J39" s="611">
        <f>VLOOKUP($B39,'3.1 Metadata'!$B$4:$I$197,8,FALSE)*G$1</f>
        <v>3.8549876954449824</v>
      </c>
      <c r="L39" s="158">
        <f>VLOOKUP($B39,'3.1 Metadata'!$B$4:$I$197,8,FALSE)*E$1</f>
        <v>3748.9755338202458</v>
      </c>
    </row>
    <row r="40" spans="1:12" x14ac:dyDescent="0.25">
      <c r="A40" t="s">
        <v>422</v>
      </c>
      <c r="B40" t="str">
        <f>VLOOKUP(A40,'3.1 Metadata'!$A$4:$B$197,2,FALSE)</f>
        <v>COM</v>
      </c>
      <c r="C40" s="159">
        <f>VLOOKUP($B40,'3.1 Metadata'!$B$4:$I$197,8,FALSE)*C$1</f>
        <v>946.74183173448023</v>
      </c>
      <c r="D40" s="159">
        <f>VLOOKUP($B40,'3.1 Metadata'!$B$4:$I$197,8,FALSE)*D$1</f>
        <v>170.00708244173569</v>
      </c>
      <c r="E40" s="159">
        <v>100</v>
      </c>
      <c r="F40" s="159">
        <f>VLOOKUP($B40,'3.1 Metadata'!$B$4:$I$197,8,FALSE)*F$1</f>
        <v>3.924318473510799</v>
      </c>
      <c r="G40" s="498">
        <v>0.15</v>
      </c>
      <c r="H40">
        <v>0</v>
      </c>
      <c r="J40" s="611">
        <f>VLOOKUP($B40,'3.1 Metadata'!$B$4:$I$197,8,FALSE)*G$1</f>
        <v>0.84092538718088539</v>
      </c>
      <c r="L40" s="158">
        <f>VLOOKUP($B40,'3.1 Metadata'!$B$4:$I$197,8,FALSE)*E$1</f>
        <v>817.79993903341119</v>
      </c>
    </row>
    <row r="41" spans="1:12" x14ac:dyDescent="0.25">
      <c r="A41" t="s">
        <v>423</v>
      </c>
      <c r="B41" t="str">
        <f>VLOOKUP(A41,'3.1 Metadata'!$A$4:$B$197,2,FALSE)</f>
        <v>COG</v>
      </c>
      <c r="C41" s="159">
        <f>VLOOKUP($B41,'3.1 Metadata'!$B$4:$I$197,8,FALSE)*C$1</f>
        <v>392.27424612096155</v>
      </c>
      <c r="D41" s="159">
        <f>VLOOKUP($B41,'3.1 Metadata'!$B$4:$I$197,8,FALSE)*D$1</f>
        <v>70.440956409285917</v>
      </c>
      <c r="E41" s="159">
        <v>100</v>
      </c>
      <c r="F41" s="159">
        <f>VLOOKUP($B41,'3.1 Metadata'!$B$4:$I$197,8,FALSE)*F$1</f>
        <v>1.6260072378070947</v>
      </c>
      <c r="G41" s="498">
        <v>0.15</v>
      </c>
      <c r="H41">
        <v>0</v>
      </c>
      <c r="J41" s="611">
        <f>VLOOKUP($B41,'3.1 Metadata'!$B$4:$I$197,8,FALSE)*G$1</f>
        <v>0.34843012238723453</v>
      </c>
      <c r="L41" s="158">
        <f>VLOOKUP($B41,'3.1 Metadata'!$B$4:$I$197,8,FALSE)*E$1</f>
        <v>338.84829402158562</v>
      </c>
    </row>
    <row r="42" spans="1:12" x14ac:dyDescent="0.25">
      <c r="A42" t="s">
        <v>424</v>
      </c>
      <c r="B42" t="str">
        <f>VLOOKUP(A42,'3.1 Metadata'!$A$4:$B$197,2,FALSE)</f>
        <v>COK</v>
      </c>
      <c r="C42" s="159">
        <f>VLOOKUP($B42,'3.1 Metadata'!$B$4:$I$197,8,FALSE)*C$1</f>
        <v>0</v>
      </c>
      <c r="D42" s="159">
        <f>VLOOKUP($B42,'3.1 Metadata'!$B$4:$I$197,8,FALSE)*D$1</f>
        <v>0</v>
      </c>
      <c r="E42" s="159">
        <v>100</v>
      </c>
      <c r="F42" s="159">
        <f>VLOOKUP($B42,'3.1 Metadata'!$B$4:$I$197,8,FALSE)*F$1</f>
        <v>0</v>
      </c>
      <c r="G42" s="498">
        <v>0.15</v>
      </c>
      <c r="H42">
        <v>0</v>
      </c>
      <c r="J42" s="611">
        <f>VLOOKUP($B42,'3.1 Metadata'!$B$4:$I$197,8,FALSE)*G$1</f>
        <v>0</v>
      </c>
      <c r="L42" s="158">
        <f>VLOOKUP($B42,'3.1 Metadata'!$B$4:$I$197,8,FALSE)*E$1</f>
        <v>0</v>
      </c>
    </row>
    <row r="43" spans="1:12" x14ac:dyDescent="0.25">
      <c r="A43" t="s">
        <v>425</v>
      </c>
      <c r="B43" t="str">
        <f>VLOOKUP(A43,'3.1 Metadata'!$A$4:$B$197,2,FALSE)</f>
        <v>CRI</v>
      </c>
      <c r="C43" s="159">
        <f>VLOOKUP($B43,'3.1 Metadata'!$B$4:$I$197,8,FALSE)*C$1</f>
        <v>8574.6807843031147</v>
      </c>
      <c r="D43" s="159">
        <f>VLOOKUP($B43,'3.1 Metadata'!$B$4:$I$197,8,FALSE)*D$1</f>
        <v>1539.7613310673098</v>
      </c>
      <c r="E43" s="159">
        <v>100</v>
      </c>
      <c r="F43" s="159">
        <f>VLOOKUP($B43,'3.1 Metadata'!$B$4:$I$197,8,FALSE)*F$1</f>
        <v>35.542718276904104</v>
      </c>
      <c r="G43" s="498">
        <v>0.15</v>
      </c>
      <c r="H43">
        <v>0</v>
      </c>
      <c r="J43" s="611">
        <f>VLOOKUP($B43,'3.1 Metadata'!$B$4:$I$197,8,FALSE)*G$1</f>
        <v>7.6162967736223068</v>
      </c>
      <c r="L43" s="158">
        <f>VLOOKUP($B43,'3.1 Metadata'!$B$4:$I$197,8,FALSE)*E$1</f>
        <v>7406.8486123476941</v>
      </c>
    </row>
    <row r="44" spans="1:12" x14ac:dyDescent="0.25">
      <c r="A44" t="s">
        <v>426</v>
      </c>
      <c r="B44" t="str">
        <f>VLOOKUP(A44,'3.1 Metadata'!$A$4:$B$197,2,FALSE)</f>
        <v>CIV</v>
      </c>
      <c r="C44" s="159">
        <f>VLOOKUP($B44,'3.1 Metadata'!$B$4:$I$197,8,FALSE)*C$1</f>
        <v>1537.6625320806638</v>
      </c>
      <c r="D44" s="159">
        <f>VLOOKUP($B44,'3.1 Metadata'!$B$4:$I$197,8,FALSE)*D$1</f>
        <v>276.119119380288</v>
      </c>
      <c r="E44" s="159">
        <v>100</v>
      </c>
      <c r="F44" s="569">
        <f>VLOOKUP($B44,'3.1 Metadata'!$B$4:$I$197,8,FALSE)*F$1</f>
        <v>6.3737307029250312</v>
      </c>
      <c r="G44" s="498">
        <v>0.15</v>
      </c>
      <c r="H44">
        <v>1</v>
      </c>
      <c r="J44" s="611">
        <f>VLOOKUP($B44,'3.1 Metadata'!$B$4:$I$197,8,FALSE)*G$1</f>
        <v>1.3657994363410779</v>
      </c>
      <c r="L44" s="158">
        <f>VLOOKUP($B44,'3.1 Metadata'!$B$4:$I$197,8,FALSE)*E$1</f>
        <v>1328.2399518416985</v>
      </c>
    </row>
    <row r="45" spans="1:12" x14ac:dyDescent="0.25">
      <c r="A45" t="s">
        <v>427</v>
      </c>
      <c r="B45" t="str">
        <f>VLOOKUP(A45,'3.1 Metadata'!$A$4:$B$197,2,FALSE)</f>
        <v>HRV</v>
      </c>
      <c r="C45" s="159">
        <f>VLOOKUP($B45,'3.1 Metadata'!$B$4:$I$197,8,FALSE)*C$1</f>
        <v>10343.098543445994</v>
      </c>
      <c r="D45" s="159">
        <f>VLOOKUP($B45,'3.1 Metadata'!$B$4:$I$197,8,FALSE)*D$1</f>
        <v>1857.3173254182075</v>
      </c>
      <c r="E45" s="159">
        <v>100</v>
      </c>
      <c r="F45" s="159">
        <f>VLOOKUP($B45,'3.1 Metadata'!$B$4:$I$197,8,FALSE)*F$1</f>
        <v>42.872947330346086</v>
      </c>
      <c r="G45" s="498">
        <v>0.15</v>
      </c>
      <c r="H45">
        <v>0</v>
      </c>
      <c r="J45" s="611">
        <f>VLOOKUP($B45,'3.1 Metadata'!$B$4:$I$197,8,FALSE)*G$1</f>
        <v>9.1870601422170175</v>
      </c>
      <c r="L45" s="158">
        <f>VLOOKUP($B45,'3.1 Metadata'!$B$4:$I$197,8,FALSE)*E$1</f>
        <v>8934.4159883060511</v>
      </c>
    </row>
    <row r="46" spans="1:12" x14ac:dyDescent="0.25">
      <c r="A46" t="s">
        <v>428</v>
      </c>
      <c r="B46" t="str">
        <f>VLOOKUP(A46,'3.1 Metadata'!$A$4:$B$197,2,FALSE)</f>
        <v>CUB</v>
      </c>
      <c r="C46" s="159">
        <f>VLOOKUP($B46,'3.1 Metadata'!$B$4:$I$197,8,FALSE)*C$1</f>
        <v>6164.5310479990085</v>
      </c>
      <c r="D46" s="159">
        <f>VLOOKUP($B46,'3.1 Metadata'!$B$4:$I$197,8,FALSE)*D$1</f>
        <v>1106.969083822768</v>
      </c>
      <c r="E46" s="159">
        <v>100</v>
      </c>
      <c r="F46" s="159">
        <f>VLOOKUP($B46,'3.1 Metadata'!$B$4:$I$197,8,FALSE)*F$1</f>
        <v>25.552460302586564</v>
      </c>
      <c r="G46" s="498">
        <v>0.15</v>
      </c>
      <c r="H46">
        <v>0</v>
      </c>
      <c r="J46" s="611">
        <f>VLOOKUP($B46,'3.1 Metadata'!$B$4:$I$197,8,FALSE)*G$1</f>
        <v>5.4755272076971204</v>
      </c>
      <c r="L46" s="158">
        <f>VLOOKUP($B46,'3.1 Metadata'!$B$4:$I$197,8,FALSE)*E$1</f>
        <v>5324.9502094854497</v>
      </c>
    </row>
    <row r="47" spans="1:12" x14ac:dyDescent="0.25">
      <c r="A47" t="s">
        <v>429</v>
      </c>
      <c r="B47" t="str">
        <f>VLOOKUP(A47,'3.1 Metadata'!$A$4:$B$197,2,FALSE)</f>
        <v>CYP</v>
      </c>
      <c r="C47" s="159">
        <f>VLOOKUP($B47,'3.1 Metadata'!$B$4:$I$197,8,FALSE)*C$1</f>
        <v>19728.704823736851</v>
      </c>
      <c r="D47" s="159">
        <f>VLOOKUP($B47,'3.1 Metadata'!$B$4:$I$197,8,FALSE)*D$1</f>
        <v>3542.6971060241008</v>
      </c>
      <c r="E47" s="159">
        <v>100</v>
      </c>
      <c r="F47" s="159">
        <f>VLOOKUP($B47,'3.1 Metadata'!$B$4:$I$197,8,FALSE)*F$1</f>
        <v>81.777014813416997</v>
      </c>
      <c r="G47" s="498">
        <v>0.15</v>
      </c>
      <c r="H47">
        <v>0</v>
      </c>
      <c r="J47" s="611">
        <f>VLOOKUP($B47,'3.1 Metadata'!$B$4:$I$197,8,FALSE)*G$1</f>
        <v>17.5236460314465</v>
      </c>
      <c r="L47" s="158">
        <f>VLOOKUP($B47,'3.1 Metadata'!$B$4:$I$197,8,FALSE)*E$1</f>
        <v>17041.745765581723</v>
      </c>
    </row>
    <row r="48" spans="1:12" x14ac:dyDescent="0.25">
      <c r="A48" t="s">
        <v>430</v>
      </c>
      <c r="B48" t="str">
        <f>VLOOKUP(A48,'3.1 Metadata'!$A$4:$B$197,2,FALSE)</f>
        <v>CZE</v>
      </c>
      <c r="C48" s="159">
        <f>VLOOKUP($B48,'3.1 Metadata'!$B$4:$I$197,8,FALSE)*C$1</f>
        <v>15982.430519014802</v>
      </c>
      <c r="D48" s="159">
        <f>VLOOKUP($B48,'3.1 Metadata'!$B$4:$I$197,8,FALSE)*D$1</f>
        <v>2869.9760502686831</v>
      </c>
      <c r="E48" s="159">
        <v>100</v>
      </c>
      <c r="F48" s="159">
        <f>VLOOKUP($B48,'3.1 Metadata'!$B$4:$I$197,8,FALSE)*F$1</f>
        <v>66.248416659128708</v>
      </c>
      <c r="G48" s="498">
        <v>0.15</v>
      </c>
      <c r="H48">
        <v>0</v>
      </c>
      <c r="J48" s="611">
        <f>VLOOKUP($B48,'3.1 Metadata'!$B$4:$I$197,8,FALSE)*G$1</f>
        <v>14.196089284099008</v>
      </c>
      <c r="L48" s="158">
        <f>VLOOKUP($B48,'3.1 Metadata'!$B$4:$I$197,8,FALSE)*E$1</f>
        <v>13805.696828786287</v>
      </c>
    </row>
    <row r="49" spans="1:12" x14ac:dyDescent="0.25">
      <c r="A49" t="s">
        <v>431</v>
      </c>
      <c r="B49" t="str">
        <f>VLOOKUP(A49,'3.1 Metadata'!$A$4:$B$197,2,FALSE)</f>
        <v>PRK</v>
      </c>
      <c r="C49" s="159">
        <f>VLOOKUP($B49,'3.1 Metadata'!$B$4:$I$197,8,FALSE)*C$1</f>
        <v>0</v>
      </c>
      <c r="D49" s="159">
        <f>VLOOKUP($B49,'3.1 Metadata'!$B$4:$I$197,8,FALSE)*D$1</f>
        <v>0</v>
      </c>
      <c r="E49" s="159">
        <v>100</v>
      </c>
      <c r="F49" s="159">
        <f>VLOOKUP($B49,'3.1 Metadata'!$B$4:$I$197,8,FALSE)*F$1</f>
        <v>0</v>
      </c>
      <c r="G49" s="498">
        <v>0.15</v>
      </c>
      <c r="H49">
        <v>0</v>
      </c>
      <c r="J49" s="611">
        <f>VLOOKUP($B49,'3.1 Metadata'!$B$4:$I$197,8,FALSE)*G$1</f>
        <v>0</v>
      </c>
      <c r="L49" s="158">
        <f>VLOOKUP($B49,'3.1 Metadata'!$B$4:$I$197,8,FALSE)*E$1</f>
        <v>0</v>
      </c>
    </row>
    <row r="50" spans="1:12" x14ac:dyDescent="0.25">
      <c r="A50" t="s">
        <v>432</v>
      </c>
      <c r="B50" t="str">
        <f>VLOOKUP(A50,'3.1 Metadata'!$A$4:$B$197,2,FALSE)</f>
        <v>COD</v>
      </c>
      <c r="C50" s="159">
        <f>VLOOKUP($B50,'3.1 Metadata'!$B$4:$I$197,8,FALSE)*C$1</f>
        <v>1600.752273393631</v>
      </c>
      <c r="D50" s="159">
        <f>VLOOKUP($B50,'3.1 Metadata'!$B$4:$I$197,8,FALSE)*D$1</f>
        <v>287.44818765750915</v>
      </c>
      <c r="E50" s="159">
        <v>100</v>
      </c>
      <c r="F50" s="569">
        <f>VLOOKUP($B50,'3.1 Metadata'!$B$4:$I$197,8,FALSE)*F$1</f>
        <v>6.6352425840150504</v>
      </c>
      <c r="G50" s="498">
        <v>0.15</v>
      </c>
      <c r="H50">
        <v>1</v>
      </c>
      <c r="J50" s="611">
        <f>VLOOKUP($B50,'3.1 Metadata'!$B$4:$I$197,8,FALSE)*G$1</f>
        <v>1.4218376965746535</v>
      </c>
      <c r="L50" s="158">
        <f>VLOOKUP($B50,'3.1 Metadata'!$B$4:$I$197,8,FALSE)*E$1</f>
        <v>1382.7371599188507</v>
      </c>
    </row>
    <row r="51" spans="1:12" x14ac:dyDescent="0.25">
      <c r="A51" t="s">
        <v>433</v>
      </c>
      <c r="B51" t="str">
        <f>VLOOKUP(A51,'3.1 Metadata'!$A$4:$B$197,2,FALSE)</f>
        <v>DNK</v>
      </c>
      <c r="C51" s="159">
        <f>VLOOKUP($B51,'3.1 Metadata'!$B$4:$I$197,8,FALSE)*C$1</f>
        <v>40378.509057652962</v>
      </c>
      <c r="D51" s="159">
        <f>VLOOKUP($B51,'3.1 Metadata'!$B$4:$I$197,8,FALSE)*D$1</f>
        <v>7250.7966671995628</v>
      </c>
      <c r="E51" s="159">
        <v>100</v>
      </c>
      <c r="F51" s="159">
        <f>VLOOKUP($B51,'3.1 Metadata'!$B$4:$I$197,8,FALSE)*F$1</f>
        <v>167.37205827006409</v>
      </c>
      <c r="G51" s="498">
        <v>0.15</v>
      </c>
      <c r="H51">
        <v>0</v>
      </c>
      <c r="J51" s="611">
        <f>VLOOKUP($B51,'3.1 Metadata'!$B$4:$I$197,8,FALSE)*G$1</f>
        <v>35.865441057870875</v>
      </c>
      <c r="L51" s="158">
        <f>VLOOKUP($B51,'3.1 Metadata'!$B$4:$I$197,8,FALSE)*E$1</f>
        <v>34879.141428779432</v>
      </c>
    </row>
    <row r="52" spans="1:12" x14ac:dyDescent="0.25">
      <c r="A52" t="s">
        <v>434</v>
      </c>
      <c r="B52" t="str">
        <f>VLOOKUP(A52,'3.1 Metadata'!$A$4:$B$197,2,FALSE)</f>
        <v>DJI</v>
      </c>
      <c r="C52" s="159">
        <f>VLOOKUP($B52,'3.1 Metadata'!$B$4:$I$197,8,FALSE)*C$1</f>
        <v>2306.7758779516398</v>
      </c>
      <c r="D52" s="159">
        <f>VLOOKUP($B52,'3.1 Metadata'!$B$4:$I$197,8,FALSE)*D$1</f>
        <v>414.22933233979853</v>
      </c>
      <c r="E52" s="159">
        <v>100</v>
      </c>
      <c r="F52" s="159">
        <f>VLOOKUP($B52,'3.1 Metadata'!$B$4:$I$197,8,FALSE)*F$1</f>
        <v>9.5617652972088685</v>
      </c>
      <c r="G52" s="498">
        <v>0.15</v>
      </c>
      <c r="H52">
        <v>0</v>
      </c>
      <c r="J52" s="611">
        <f>VLOOKUP($B52,'3.1 Metadata'!$B$4:$I$197,8,FALSE)*G$1</f>
        <v>2.0489497065447573</v>
      </c>
      <c r="L52" s="158">
        <f>VLOOKUP($B52,'3.1 Metadata'!$B$4:$I$197,8,FALSE)*E$1</f>
        <v>1992.6035896147769</v>
      </c>
    </row>
    <row r="53" spans="1:12" x14ac:dyDescent="0.25">
      <c r="A53" t="s">
        <v>435</v>
      </c>
      <c r="B53" t="str">
        <f>VLOOKUP(A53,'3.1 Metadata'!$A$4:$B$197,2,FALSE)</f>
        <v>DMA</v>
      </c>
      <c r="C53" s="159">
        <f>VLOOKUP($B53,'3.1 Metadata'!$B$4:$I$197,8,FALSE)*C$1</f>
        <v>5752.7471663118104</v>
      </c>
      <c r="D53" s="159">
        <f>VLOOKUP($B53,'3.1 Metadata'!$B$4:$I$197,8,FALSE)*D$1</f>
        <v>1033.02476872483</v>
      </c>
      <c r="E53" s="159">
        <v>100</v>
      </c>
      <c r="F53" s="159">
        <f>VLOOKUP($B53,'3.1 Metadata'!$B$4:$I$197,8,FALSE)*F$1</f>
        <v>23.8455841090645</v>
      </c>
      <c r="G53" s="498">
        <v>0.15</v>
      </c>
      <c r="H53">
        <v>0</v>
      </c>
      <c r="J53" s="611">
        <f>VLOOKUP($B53,'3.1 Metadata'!$B$4:$I$197,8,FALSE)*G$1</f>
        <v>5.1097680233709637</v>
      </c>
      <c r="L53" s="158">
        <f>VLOOKUP($B53,'3.1 Metadata'!$B$4:$I$197,8,FALSE)*E$1</f>
        <v>4969.2494027282628</v>
      </c>
    </row>
    <row r="54" spans="1:12" x14ac:dyDescent="0.25">
      <c r="A54" t="s">
        <v>436</v>
      </c>
      <c r="B54" t="str">
        <f>VLOOKUP(A54,'3.1 Metadata'!$A$4:$B$197,2,FALSE)</f>
        <v>DOM</v>
      </c>
      <c r="C54" s="159">
        <f>VLOOKUP($B54,'3.1 Metadata'!$B$4:$I$197,8,FALSE)*C$1</f>
        <v>5594.5701216589705</v>
      </c>
      <c r="D54" s="159">
        <f>VLOOKUP($B54,'3.1 Metadata'!$B$4:$I$197,8,FALSE)*D$1</f>
        <v>1004.620807930767</v>
      </c>
      <c r="E54" s="159">
        <v>100</v>
      </c>
      <c r="F54" s="569">
        <f>VLOOKUP($B54,'3.1 Metadata'!$B$4:$I$197,8,FALSE)*F$1</f>
        <v>23.189927965425785</v>
      </c>
      <c r="G54" s="498">
        <v>0.15</v>
      </c>
      <c r="H54">
        <v>1</v>
      </c>
      <c r="J54" s="611">
        <f>VLOOKUP($B54,'3.1 Metadata'!$B$4:$I$197,8,FALSE)*G$1</f>
        <v>4.9692702783055243</v>
      </c>
      <c r="L54" s="158">
        <f>VLOOKUP($B54,'3.1 Metadata'!$B$4:$I$197,8,FALSE)*E$1</f>
        <v>4832.6153456521233</v>
      </c>
    </row>
    <row r="55" spans="1:12" x14ac:dyDescent="0.25">
      <c r="A55" t="s">
        <v>437</v>
      </c>
      <c r="B55" t="str">
        <f>VLOOKUP(A55,'3.1 Metadata'!$A$4:$B$197,2,FALSE)</f>
        <v>ECU</v>
      </c>
      <c r="C55" s="159">
        <f>VLOOKUP($B55,'3.1 Metadata'!$B$4:$I$197,8,FALSE)*C$1</f>
        <v>4203.3154032855609</v>
      </c>
      <c r="D55" s="159">
        <f>VLOOKUP($B55,'3.1 Metadata'!$B$4:$I$197,8,FALSE)*D$1</f>
        <v>754.79224044195189</v>
      </c>
      <c r="E55" s="159">
        <v>100</v>
      </c>
      <c r="F55" s="569">
        <f>VLOOKUP($B55,'3.1 Metadata'!$B$4:$I$197,8,FALSE)*F$1</f>
        <v>17.423069029162946</v>
      </c>
      <c r="G55" s="498">
        <v>0.15</v>
      </c>
      <c r="H55">
        <v>1</v>
      </c>
      <c r="J55" s="611">
        <f>VLOOKUP($B55,'3.1 Metadata'!$B$4:$I$197,8,FALSE)*G$1</f>
        <v>3.7335147919634881</v>
      </c>
      <c r="L55" s="158">
        <f>VLOOKUP($B55,'3.1 Metadata'!$B$4:$I$197,8,FALSE)*E$1</f>
        <v>3630.8431351844924</v>
      </c>
    </row>
    <row r="56" spans="1:12" x14ac:dyDescent="0.25">
      <c r="A56" t="s">
        <v>438</v>
      </c>
      <c r="B56" t="str">
        <f>VLOOKUP(A56,'3.1 Metadata'!$A$4:$B$197,2,FALSE)</f>
        <v>EGY</v>
      </c>
      <c r="C56" s="159">
        <f>VLOOKUP($B56,'3.1 Metadata'!$B$4:$I$197,8,FALSE)*C$1</f>
        <v>2039.3968374815945</v>
      </c>
      <c r="D56" s="159">
        <f>VLOOKUP($B56,'3.1 Metadata'!$B$4:$I$197,8,FALSE)*D$1</f>
        <v>366.21589398448174</v>
      </c>
      <c r="E56" s="159">
        <v>100</v>
      </c>
      <c r="F56" s="569">
        <f>VLOOKUP($B56,'3.1 Metadata'!$B$4:$I$197,8,FALSE)*F$1</f>
        <v>8.4534583937060912</v>
      </c>
      <c r="G56" s="498">
        <v>0.15</v>
      </c>
      <c r="H56">
        <v>1</v>
      </c>
      <c r="J56" s="611">
        <f>VLOOKUP($B56,'3.1 Metadata'!$B$4:$I$197,8,FALSE)*G$1</f>
        <v>1.8114553700798766</v>
      </c>
      <c r="L56" s="158">
        <f>VLOOKUP($B56,'3.1 Metadata'!$B$4:$I$197,8,FALSE)*E$1</f>
        <v>1761.6403474026802</v>
      </c>
    </row>
    <row r="57" spans="1:12" x14ac:dyDescent="0.25">
      <c r="A57" t="s">
        <v>439</v>
      </c>
      <c r="B57" t="str">
        <f>VLOOKUP(A57,'3.1 Metadata'!$A$4:$B$197,2,FALSE)</f>
        <v>SLV</v>
      </c>
      <c r="C57" s="159">
        <f>VLOOKUP($B57,'3.1 Metadata'!$B$4:$I$197,8,FALSE)*C$1</f>
        <v>2815.3022491496927</v>
      </c>
      <c r="D57" s="159">
        <f>VLOOKUP($B57,'3.1 Metadata'!$B$4:$I$197,8,FALSE)*D$1</f>
        <v>505.54576287469689</v>
      </c>
      <c r="E57" s="159">
        <v>100</v>
      </c>
      <c r="F57" s="159">
        <f>VLOOKUP($B57,'3.1 Metadata'!$B$4:$I$197,8,FALSE)*F$1</f>
        <v>11.669646628599763</v>
      </c>
      <c r="G57" s="498">
        <v>0.15</v>
      </c>
      <c r="H57">
        <v>0</v>
      </c>
      <c r="J57" s="611">
        <f>VLOOKUP($B57,'3.1 Metadata'!$B$4:$I$197,8,FALSE)*G$1</f>
        <v>2.5006385632713775</v>
      </c>
      <c r="L57" s="158">
        <f>VLOOKUP($B57,'3.1 Metadata'!$B$4:$I$197,8,FALSE)*E$1</f>
        <v>2431.871002781415</v>
      </c>
    </row>
    <row r="58" spans="1:12" x14ac:dyDescent="0.25">
      <c r="A58" t="s">
        <v>440</v>
      </c>
      <c r="B58" t="str">
        <f>VLOOKUP(A58,'3.1 Metadata'!$A$4:$B$197,2,FALSE)</f>
        <v>GNQ</v>
      </c>
      <c r="C58" s="159">
        <f>VLOOKUP($B58,'3.1 Metadata'!$B$4:$I$197,8,FALSE)*C$1</f>
        <v>5687.6649685526409</v>
      </c>
      <c r="D58" s="159">
        <f>VLOOKUP($B58,'3.1 Metadata'!$B$4:$I$197,8,FALSE)*D$1</f>
        <v>1021.3379136719991</v>
      </c>
      <c r="E58" s="159">
        <v>100</v>
      </c>
      <c r="F58" s="159">
        <f>VLOOKUP($B58,'3.1 Metadata'!$B$4:$I$197,8,FALSE)*F$1</f>
        <v>23.575813341150845</v>
      </c>
      <c r="G58" s="498">
        <v>0.15</v>
      </c>
      <c r="H58">
        <v>0</v>
      </c>
      <c r="J58" s="611">
        <f>VLOOKUP($B58,'3.1 Metadata'!$B$4:$I$197,8,FALSE)*G$1</f>
        <v>5.0519600016751802</v>
      </c>
      <c r="L58" s="158">
        <f>VLOOKUP($B58,'3.1 Metadata'!$B$4:$I$197,8,FALSE)*E$1</f>
        <v>4913.0311016291134</v>
      </c>
    </row>
    <row r="59" spans="1:12" x14ac:dyDescent="0.25">
      <c r="A59" t="s">
        <v>441</v>
      </c>
      <c r="B59" t="str">
        <f>VLOOKUP(A59,'3.1 Metadata'!$A$4:$B$197,2,FALSE)</f>
        <v>ERI</v>
      </c>
      <c r="C59" s="159">
        <f>VLOOKUP($B59,'3.1 Metadata'!$B$4:$I$197,8,FALSE)*C$1</f>
        <v>382.82611500000002</v>
      </c>
      <c r="D59" s="159">
        <f>VLOOKUP($B59,'3.1 Metadata'!$B$4:$I$197,8,FALSE)*D$1</f>
        <v>68.744349</v>
      </c>
      <c r="E59" s="159">
        <v>100</v>
      </c>
      <c r="F59" s="569">
        <f>VLOOKUP($B59,'3.1 Metadata'!$B$4:$I$197,8,FALSE)*F$1</f>
        <v>1.5868440000000001</v>
      </c>
      <c r="G59" s="498">
        <v>0.15</v>
      </c>
      <c r="H59">
        <v>1</v>
      </c>
      <c r="J59" s="611">
        <f>VLOOKUP($B59,'3.1 Metadata'!$B$4:$I$197,8,FALSE)*G$1</f>
        <v>0.34003800000000001</v>
      </c>
      <c r="L59" s="158">
        <f>VLOOKUP($B59,'3.1 Metadata'!$B$4:$I$197,8,FALSE)*E$1</f>
        <v>330.68695500000001</v>
      </c>
    </row>
    <row r="60" spans="1:12" x14ac:dyDescent="0.25">
      <c r="A60" t="s">
        <v>442</v>
      </c>
      <c r="B60" t="str">
        <f>VLOOKUP(A60,'3.1 Metadata'!$A$4:$B$197,2,FALSE)</f>
        <v>EST</v>
      </c>
      <c r="C60" s="159">
        <f>VLOOKUP($B60,'3.1 Metadata'!$B$4:$I$197,8,FALSE)*C$1</f>
        <v>15804.754570044264</v>
      </c>
      <c r="D60" s="159">
        <f>VLOOKUP($B60,'3.1 Metadata'!$B$4:$I$197,8,FALSE)*D$1</f>
        <v>2838.0706578036556</v>
      </c>
      <c r="E60" s="159">
        <v>100</v>
      </c>
      <c r="F60" s="159">
        <f>VLOOKUP($B60,'3.1 Metadata'!$B$4:$I$197,8,FALSE)*F$1</f>
        <v>65.511936041634257</v>
      </c>
      <c r="G60" s="498">
        <v>0.15</v>
      </c>
      <c r="H60">
        <v>0</v>
      </c>
      <c r="J60" s="611">
        <f>VLOOKUP($B60,'3.1 Metadata'!$B$4:$I$197,8,FALSE)*G$1</f>
        <v>14.038272008921625</v>
      </c>
      <c r="L60" s="158">
        <f>VLOOKUP($B60,'3.1 Metadata'!$B$4:$I$197,8,FALSE)*E$1</f>
        <v>13652.219528676284</v>
      </c>
    </row>
    <row r="61" spans="1:12" x14ac:dyDescent="0.25">
      <c r="A61" t="s">
        <v>443</v>
      </c>
      <c r="B61" t="str">
        <f>VLOOKUP(A61,'3.1 Metadata'!$A$4:$B$197,2,FALSE)</f>
        <v>ETH</v>
      </c>
      <c r="C61" s="159">
        <f>VLOOKUP($B61,'3.1 Metadata'!$B$4:$I$197,8,FALSE)*C$1</f>
        <v>578.06647794375294</v>
      </c>
      <c r="D61" s="159">
        <f>VLOOKUP($B61,'3.1 Metadata'!$B$4:$I$197,8,FALSE)*D$1</f>
        <v>103.80379537317133</v>
      </c>
      <c r="E61" s="159">
        <v>100</v>
      </c>
      <c r="F61" s="569">
        <f>VLOOKUP($B61,'3.1 Metadata'!$B$4:$I$197,8,FALSE)*F$1</f>
        <v>2.3961304785233279</v>
      </c>
      <c r="G61" s="498">
        <v>0.15</v>
      </c>
      <c r="H61">
        <v>1</v>
      </c>
      <c r="J61" s="611">
        <f>VLOOKUP($B61,'3.1 Metadata'!$B$4:$I$197,8,FALSE)*G$1</f>
        <v>0.51345653111214173</v>
      </c>
      <c r="L61" s="158">
        <f>VLOOKUP($B61,'3.1 Metadata'!$B$4:$I$197,8,FALSE)*E$1</f>
        <v>499.33647650655786</v>
      </c>
    </row>
    <row r="62" spans="1:12" x14ac:dyDescent="0.25">
      <c r="A62" t="s">
        <v>444</v>
      </c>
      <c r="B62" t="str">
        <f>VLOOKUP(A62,'3.1 Metadata'!$A$4:$B$197,2,FALSE)</f>
        <v>FJI</v>
      </c>
      <c r="C62" s="159">
        <f>VLOOKUP($B62,'3.1 Metadata'!$B$4:$I$197,8,FALSE)*C$1</f>
        <v>4171.814136315722</v>
      </c>
      <c r="D62" s="159">
        <f>VLOOKUP($B62,'3.1 Metadata'!$B$4:$I$197,8,FALSE)*D$1</f>
        <v>749.13553624736801</v>
      </c>
      <c r="E62" s="159">
        <v>100</v>
      </c>
      <c r="F62" s="159">
        <f>VLOOKUP($B62,'3.1 Metadata'!$B$4:$I$197,8,FALSE)*F$1</f>
        <v>17.292493829287967</v>
      </c>
      <c r="G62" s="498">
        <v>0.15</v>
      </c>
      <c r="H62">
        <v>0</v>
      </c>
      <c r="J62" s="611">
        <f>VLOOKUP($B62,'3.1 Metadata'!$B$4:$I$197,8,FALSE)*G$1</f>
        <v>3.7055343919902786</v>
      </c>
      <c r="L62" s="158">
        <f>VLOOKUP($B62,'3.1 Metadata'!$B$4:$I$197,8,FALSE)*E$1</f>
        <v>3603.6321962105462</v>
      </c>
    </row>
    <row r="63" spans="1:12" x14ac:dyDescent="0.25">
      <c r="A63" t="s">
        <v>445</v>
      </c>
      <c r="B63" t="str">
        <f>VLOOKUP(A63,'3.1 Metadata'!$A$4:$B$197,2,FALSE)</f>
        <v>FIN</v>
      </c>
      <c r="C63" s="159">
        <f>VLOOKUP($B63,'3.1 Metadata'!$B$4:$I$197,8,FALSE)*C$1</f>
        <v>32848.647510301955</v>
      </c>
      <c r="D63" s="159">
        <f>VLOOKUP($B63,'3.1 Metadata'!$B$4:$I$197,8,FALSE)*D$1</f>
        <v>5898.6542457433416</v>
      </c>
      <c r="E63" s="159">
        <v>100</v>
      </c>
      <c r="F63" s="159">
        <f>VLOOKUP($B63,'3.1 Metadata'!$B$4:$I$197,8,FALSE)*F$1</f>
        <v>136.16019693389413</v>
      </c>
      <c r="G63" s="498">
        <v>0.15</v>
      </c>
      <c r="H63">
        <v>0</v>
      </c>
      <c r="J63" s="611">
        <f>VLOOKUP($B63,'3.1 Metadata'!$B$4:$I$197,8,FALSE)*G$1</f>
        <v>29.177185057263024</v>
      </c>
      <c r="L63" s="158">
        <f>VLOOKUP($B63,'3.1 Metadata'!$B$4:$I$197,8,FALSE)*E$1</f>
        <v>28374.812468188295</v>
      </c>
    </row>
    <row r="64" spans="1:12" x14ac:dyDescent="0.25">
      <c r="A64" t="s">
        <v>446</v>
      </c>
      <c r="B64" t="str">
        <f>VLOOKUP(A64,'3.1 Metadata'!$A$4:$B$197,2,FALSE)</f>
        <v>FRA</v>
      </c>
      <c r="C64" s="159">
        <f>VLOOKUP($B64,'3.1 Metadata'!$B$4:$I$197,8,FALSE)*C$1</f>
        <v>27410.874214553562</v>
      </c>
      <c r="D64" s="159">
        <f>VLOOKUP($B64,'3.1 Metadata'!$B$4:$I$197,8,FALSE)*D$1</f>
        <v>4922.1895517769763</v>
      </c>
      <c r="E64" s="159">
        <v>100</v>
      </c>
      <c r="F64" s="159">
        <f>VLOOKUP($B64,'3.1 Metadata'!$B$4:$I$197,8,FALSE)*F$1</f>
        <v>113.62020399814948</v>
      </c>
      <c r="G64" s="498">
        <v>0.15</v>
      </c>
      <c r="H64">
        <v>0</v>
      </c>
      <c r="J64" s="611">
        <f>VLOOKUP($B64,'3.1 Metadata'!$B$4:$I$197,8,FALSE)*G$1</f>
        <v>24.347186571032029</v>
      </c>
      <c r="L64" s="158">
        <f>VLOOKUP($B64,'3.1 Metadata'!$B$4:$I$197,8,FALSE)*E$1</f>
        <v>23677.638940328652</v>
      </c>
    </row>
    <row r="65" spans="1:12" x14ac:dyDescent="0.25">
      <c r="A65" t="s">
        <v>447</v>
      </c>
      <c r="B65" t="str">
        <f>VLOOKUP(A65,'3.1 Metadata'!$A$4:$B$197,2,FALSE)</f>
        <v>GAB</v>
      </c>
      <c r="C65" s="159">
        <f>VLOOKUP($B65,'3.1 Metadata'!$B$4:$I$197,8,FALSE)*C$1</f>
        <v>5246.6061723820158</v>
      </c>
      <c r="D65" s="159">
        <f>VLOOKUP($B65,'3.1 Metadata'!$B$4:$I$197,8,FALSE)*D$1</f>
        <v>942.13668202803638</v>
      </c>
      <c r="E65" s="159">
        <v>100</v>
      </c>
      <c r="F65" s="159">
        <f>VLOOKUP($B65,'3.1 Metadata'!$B$4:$I$197,8,FALSE)*F$1</f>
        <v>21.747590351842554</v>
      </c>
      <c r="G65" s="498">
        <v>0.15</v>
      </c>
      <c r="H65">
        <v>0</v>
      </c>
      <c r="J65" s="611">
        <f>VLOOKUP($B65,'3.1 Metadata'!$B$4:$I$197,8,FALSE)*G$1</f>
        <v>4.6601979325376899</v>
      </c>
      <c r="L65" s="158">
        <f>VLOOKUP($B65,'3.1 Metadata'!$B$4:$I$197,8,FALSE)*E$1</f>
        <v>4532.0424893929039</v>
      </c>
    </row>
    <row r="66" spans="1:12" x14ac:dyDescent="0.25">
      <c r="A66" t="s">
        <v>448</v>
      </c>
      <c r="B66" t="str">
        <f>VLOOKUP(A66,'3.1 Metadata'!$A$4:$B$197,2,FALSE)</f>
        <v>GMB</v>
      </c>
      <c r="C66" s="159">
        <f>VLOOKUP($B66,'3.1 Metadata'!$B$4:$I$197,8,FALSE)*C$1</f>
        <v>521.51701505232666</v>
      </c>
      <c r="D66" s="159">
        <f>VLOOKUP($B66,'3.1 Metadata'!$B$4:$I$197,8,FALSE)*D$1</f>
        <v>93.649169394296422</v>
      </c>
      <c r="E66" s="159">
        <v>100</v>
      </c>
      <c r="F66" s="569">
        <f>VLOOKUP($B66,'3.1 Metadata'!$B$4:$I$197,8,FALSE)*F$1</f>
        <v>2.1617285598023903</v>
      </c>
      <c r="G66" s="498">
        <v>0.15</v>
      </c>
      <c r="H66">
        <v>1</v>
      </c>
      <c r="J66" s="611">
        <f>VLOOKUP($B66,'3.1 Metadata'!$B$4:$I$197,8,FALSE)*G$1</f>
        <v>0.4632275485290836</v>
      </c>
      <c r="L66" s="158">
        <f>VLOOKUP($B66,'3.1 Metadata'!$B$4:$I$197,8,FALSE)*E$1</f>
        <v>450.48879094453389</v>
      </c>
    </row>
    <row r="67" spans="1:12" x14ac:dyDescent="0.25">
      <c r="A67" t="s">
        <v>449</v>
      </c>
      <c r="B67" t="str">
        <f>VLOOKUP(A67,'3.1 Metadata'!$A$4:$B$197,2,FALSE)</f>
        <v>GEO</v>
      </c>
      <c r="C67" s="159">
        <f>VLOOKUP($B67,'3.1 Metadata'!$B$4:$I$197,8,FALSE)*C$1</f>
        <v>3173.4879571893402</v>
      </c>
      <c r="D67" s="159">
        <f>VLOOKUP($B67,'3.1 Metadata'!$B$4:$I$197,8,FALSE)*D$1</f>
        <v>569.8654170348882</v>
      </c>
      <c r="E67" s="159">
        <v>100</v>
      </c>
      <c r="F67" s="159">
        <f>VLOOKUP($B67,'3.1 Metadata'!$B$4:$I$197,8,FALSE)*F$1</f>
        <v>13.154354226691565</v>
      </c>
      <c r="G67" s="498">
        <v>0.15</v>
      </c>
      <c r="H67">
        <v>0</v>
      </c>
      <c r="J67" s="611">
        <f>VLOOKUP($B67,'3.1 Metadata'!$B$4:$I$197,8,FALSE)*G$1</f>
        <v>2.8187901914339064</v>
      </c>
      <c r="L67" s="158">
        <f>VLOOKUP($B67,'3.1 Metadata'!$B$4:$I$197,8,FALSE)*E$1</f>
        <v>2741.2734611694746</v>
      </c>
    </row>
    <row r="68" spans="1:12" x14ac:dyDescent="0.25">
      <c r="A68" t="s">
        <v>450</v>
      </c>
      <c r="B68" t="str">
        <f>VLOOKUP(A68,'3.1 Metadata'!$A$4:$B$197,2,FALSE)</f>
        <v>DEU</v>
      </c>
      <c r="C68" s="159">
        <f>VLOOKUP($B68,'3.1 Metadata'!$B$4:$I$197,8,FALSE)*C$1</f>
        <v>31609.954471448964</v>
      </c>
      <c r="D68" s="159">
        <f>VLOOKUP($B68,'3.1 Metadata'!$B$4:$I$197,8,FALSE)*D$1</f>
        <v>5676.2212840662614</v>
      </c>
      <c r="E68" s="159">
        <v>100</v>
      </c>
      <c r="F68" s="159">
        <f>VLOOKUP($B68,'3.1 Metadata'!$B$4:$I$197,8,FALSE)*F$1</f>
        <v>131.02571801636876</v>
      </c>
      <c r="G68" s="498">
        <v>0.15</v>
      </c>
      <c r="H68">
        <v>0</v>
      </c>
      <c r="J68" s="611">
        <f>VLOOKUP($B68,'3.1 Metadata'!$B$4:$I$197,8,FALSE)*G$1</f>
        <v>28.076939574936162</v>
      </c>
      <c r="L68" s="158">
        <f>VLOOKUP($B68,'3.1 Metadata'!$B$4:$I$197,8,FALSE)*E$1</f>
        <v>27304.823736625418</v>
      </c>
    </row>
    <row r="69" spans="1:12" x14ac:dyDescent="0.25">
      <c r="A69" t="s">
        <v>451</v>
      </c>
      <c r="B69" t="str">
        <f>VLOOKUP(A69,'3.1 Metadata'!$A$4:$B$197,2,FALSE)</f>
        <v>GHA</v>
      </c>
      <c r="C69" s="159">
        <f>VLOOKUP($B69,'3.1 Metadata'!$B$4:$I$197,8,FALSE)*C$1</f>
        <v>1517.5955780500008</v>
      </c>
      <c r="D69" s="159">
        <f>VLOOKUP($B69,'3.1 Metadata'!$B$4:$I$197,8,FALSE)*D$1</f>
        <v>272.51568263133254</v>
      </c>
      <c r="E69" s="159">
        <v>100</v>
      </c>
      <c r="F69" s="569">
        <f>VLOOKUP($B69,'3.1 Metadata'!$B$4:$I$197,8,FALSE)*F$1</f>
        <v>6.2905516188601069</v>
      </c>
      <c r="G69" s="498">
        <v>0.15</v>
      </c>
      <c r="H69">
        <v>1</v>
      </c>
      <c r="J69" s="611">
        <f>VLOOKUP($B69,'3.1 Metadata'!$B$4:$I$197,8,FALSE)*G$1</f>
        <v>1.3479753468985942</v>
      </c>
      <c r="L69" s="158">
        <f>VLOOKUP($B69,'3.1 Metadata'!$B$4:$I$197,8,FALSE)*E$1</f>
        <v>1310.906024858883</v>
      </c>
    </row>
    <row r="70" spans="1:12" x14ac:dyDescent="0.25">
      <c r="A70" t="s">
        <v>452</v>
      </c>
      <c r="B70" t="str">
        <f>VLOOKUP(A70,'3.1 Metadata'!$A$4:$B$197,2,FALSE)</f>
        <v>GRC</v>
      </c>
      <c r="C70" s="159">
        <f>VLOOKUP($B70,'3.1 Metadata'!$B$4:$I$197,8,FALSE)*C$1</f>
        <v>12924.853369328981</v>
      </c>
      <c r="D70" s="159">
        <f>VLOOKUP($B70,'3.1 Metadata'!$B$4:$I$197,8,FALSE)*D$1</f>
        <v>2320.9248167277656</v>
      </c>
      <c r="E70" s="159">
        <v>100</v>
      </c>
      <c r="F70" s="159">
        <f>VLOOKUP($B70,'3.1 Metadata'!$B$4:$I$197,8,FALSE)*F$1</f>
        <v>53.574521738151219</v>
      </c>
      <c r="G70" s="498">
        <v>0.15</v>
      </c>
      <c r="H70">
        <v>0</v>
      </c>
      <c r="J70" s="611">
        <f>VLOOKUP($B70,'3.1 Metadata'!$B$4:$I$197,8,FALSE)*G$1</f>
        <v>11.48025465817526</v>
      </c>
      <c r="L70" s="158">
        <f>VLOOKUP($B70,'3.1 Metadata'!$B$4:$I$197,8,FALSE)*E$1</f>
        <v>11164.547655075441</v>
      </c>
    </row>
    <row r="71" spans="1:12" x14ac:dyDescent="0.25">
      <c r="A71" t="s">
        <v>453</v>
      </c>
      <c r="B71" t="str">
        <f>VLOOKUP(A71,'3.1 Metadata'!$A$4:$B$197,2,FALSE)</f>
        <v>GRD</v>
      </c>
      <c r="C71" s="159">
        <f>VLOOKUP($B71,'3.1 Metadata'!$B$4:$I$197,8,FALSE)*C$1</f>
        <v>7313.932538737733</v>
      </c>
      <c r="D71" s="159">
        <f>VLOOKUP($B71,'3.1 Metadata'!$B$4:$I$197,8,FALSE)*D$1</f>
        <v>1313.3679007385449</v>
      </c>
      <c r="E71" s="159">
        <v>100</v>
      </c>
      <c r="F71" s="159">
        <f>VLOOKUP($B71,'3.1 Metadata'!$B$4:$I$197,8,FALSE)*F$1</f>
        <v>30.316818813420657</v>
      </c>
      <c r="G71" s="498">
        <v>0.15</v>
      </c>
      <c r="H71">
        <v>0</v>
      </c>
      <c r="J71" s="611">
        <f>VLOOKUP($B71,'3.1 Metadata'!$B$4:$I$197,8,FALSE)*G$1</f>
        <v>6.496461174304426</v>
      </c>
      <c r="L71" s="158">
        <f>VLOOKUP($B71,'3.1 Metadata'!$B$4:$I$197,8,FALSE)*E$1</f>
        <v>6317.808492011055</v>
      </c>
    </row>
    <row r="72" spans="1:12" x14ac:dyDescent="0.25">
      <c r="A72" t="s">
        <v>454</v>
      </c>
      <c r="B72" t="str">
        <f>VLOOKUP(A72,'3.1 Metadata'!$A$4:$B$197,2,FALSE)</f>
        <v>GTM</v>
      </c>
      <c r="C72" s="159">
        <f>VLOOKUP($B72,'3.1 Metadata'!$B$4:$I$197,8,FALSE)*C$1</f>
        <v>3133.3979041282937</v>
      </c>
      <c r="D72" s="159">
        <f>VLOOKUP($B72,'3.1 Metadata'!$B$4:$I$197,8,FALSE)*D$1</f>
        <v>562.66641860956634</v>
      </c>
      <c r="E72" s="159">
        <v>100</v>
      </c>
      <c r="F72" s="569">
        <f>VLOOKUP($B72,'3.1 Metadata'!$B$4:$I$197,8,FALSE)*F$1</f>
        <v>12.988177840946296</v>
      </c>
      <c r="G72" s="498">
        <v>0.15</v>
      </c>
      <c r="H72">
        <v>1</v>
      </c>
      <c r="J72" s="611">
        <f>VLOOKUP($B72,'3.1 Metadata'!$B$4:$I$197,8,FALSE)*G$1</f>
        <v>2.783180965917063</v>
      </c>
      <c r="L72" s="158">
        <f>VLOOKUP($B72,'3.1 Metadata'!$B$4:$I$197,8,FALSE)*E$1</f>
        <v>2706.6434893543442</v>
      </c>
    </row>
    <row r="73" spans="1:12" x14ac:dyDescent="0.25">
      <c r="A73" t="s">
        <v>455</v>
      </c>
      <c r="B73" t="str">
        <f>VLOOKUP(A73,'3.1 Metadata'!$A$4:$B$197,2,FALSE)</f>
        <v>GIN</v>
      </c>
      <c r="C73" s="159">
        <f>VLOOKUP($B73,'3.1 Metadata'!$B$4:$I$197,8,FALSE)*C$1</f>
        <v>714.77584520123855</v>
      </c>
      <c r="D73" s="159">
        <f>VLOOKUP($B73,'3.1 Metadata'!$B$4:$I$197,8,FALSE)*D$1</f>
        <v>128.35279055945261</v>
      </c>
      <c r="E73" s="159">
        <v>100</v>
      </c>
      <c r="F73" s="569">
        <f>VLOOKUP($B73,'3.1 Metadata'!$B$4:$I$197,8,FALSE)*F$1</f>
        <v>2.9628014308859631</v>
      </c>
      <c r="G73" s="498">
        <v>0.15</v>
      </c>
      <c r="H73">
        <v>1</v>
      </c>
      <c r="J73" s="611">
        <f>VLOOKUP($B73,'3.1 Metadata'!$B$4:$I$197,8,FALSE)*G$1</f>
        <v>0.63488602090413482</v>
      </c>
      <c r="L73" s="158">
        <f>VLOOKUP($B73,'3.1 Metadata'!$B$4:$I$197,8,FALSE)*E$1</f>
        <v>617.42665532927128</v>
      </c>
    </row>
    <row r="74" spans="1:12" x14ac:dyDescent="0.25">
      <c r="A74" t="s">
        <v>456</v>
      </c>
      <c r="B74" t="str">
        <f>VLOOKUP(A74,'3.1 Metadata'!$A$4:$B$197,2,FALSE)</f>
        <v>GNB</v>
      </c>
      <c r="C74" s="159">
        <f>VLOOKUP($B74,'3.1 Metadata'!$B$4:$I$197,8,FALSE)*C$1</f>
        <v>506.25600611795846</v>
      </c>
      <c r="D74" s="159">
        <f>VLOOKUP($B74,'3.1 Metadata'!$B$4:$I$197,8,FALSE)*D$1</f>
        <v>90.908739514594174</v>
      </c>
      <c r="E74" s="159">
        <v>100</v>
      </c>
      <c r="F74" s="569">
        <f>VLOOKUP($B74,'3.1 Metadata'!$B$4:$I$197,8,FALSE)*F$1</f>
        <v>2.0984704916806569</v>
      </c>
      <c r="G74" s="498">
        <v>0.15</v>
      </c>
      <c r="H74">
        <v>1</v>
      </c>
      <c r="J74" s="611">
        <f>VLOOKUP($B74,'3.1 Metadata'!$B$4:$I$197,8,FALSE)*G$1</f>
        <v>0.44967224821728358</v>
      </c>
      <c r="L74" s="158">
        <f>VLOOKUP($B74,'3.1 Metadata'!$B$4:$I$197,8,FALSE)*E$1</f>
        <v>437.30626139130828</v>
      </c>
    </row>
    <row r="75" spans="1:12" x14ac:dyDescent="0.25">
      <c r="A75" t="s">
        <v>457</v>
      </c>
      <c r="B75" t="str">
        <f>VLOOKUP(A75,'3.1 Metadata'!$A$4:$B$197,2,FALSE)</f>
        <v>GUY</v>
      </c>
      <c r="C75" s="159">
        <f>VLOOKUP($B75,'3.1 Metadata'!$B$4:$I$197,8,FALSE)*C$1</f>
        <v>4464.7248693332385</v>
      </c>
      <c r="D75" s="159">
        <f>VLOOKUP($B75,'3.1 Metadata'!$B$4:$I$197,8,FALSE)*D$1</f>
        <v>801.73371820891475</v>
      </c>
      <c r="E75" s="159">
        <v>100</v>
      </c>
      <c r="F75" s="159">
        <f>VLOOKUP($B75,'3.1 Metadata'!$B$4:$I$197,8,FALSE)*F$1</f>
        <v>18.506631582728449</v>
      </c>
      <c r="G75" s="498">
        <v>0.15</v>
      </c>
      <c r="H75">
        <v>0</v>
      </c>
      <c r="J75" s="611">
        <f>VLOOKUP($B75,'3.1 Metadata'!$B$4:$I$197,8,FALSE)*G$1</f>
        <v>3.9657067677275251</v>
      </c>
      <c r="L75" s="158">
        <f>VLOOKUP($B75,'3.1 Metadata'!$B$4:$I$197,8,FALSE)*E$1</f>
        <v>3856.6498316150182</v>
      </c>
    </row>
    <row r="76" spans="1:12" x14ac:dyDescent="0.25">
      <c r="A76" t="s">
        <v>458</v>
      </c>
      <c r="B76" t="str">
        <f>VLOOKUP(A76,'3.1 Metadata'!$A$4:$B$197,2,FALSE)</f>
        <v>HTI</v>
      </c>
      <c r="C76" s="159">
        <f>VLOOKUP($B76,'3.1 Metadata'!$B$4:$I$197,8,FALSE)*C$1</f>
        <v>886.77656466309861</v>
      </c>
      <c r="D76" s="159">
        <f>VLOOKUP($B76,'3.1 Metadata'!$B$4:$I$197,8,FALSE)*D$1</f>
        <v>159.23907815489838</v>
      </c>
      <c r="E76" s="159">
        <v>100</v>
      </c>
      <c r="F76" s="569">
        <f>VLOOKUP($B76,'3.1 Metadata'!$B$4:$I$197,8,FALSE)*F$1</f>
        <v>3.6757577809869368</v>
      </c>
      <c r="G76" s="498">
        <v>0.15</v>
      </c>
      <c r="H76">
        <v>1</v>
      </c>
      <c r="J76" s="611">
        <f>VLOOKUP($B76,'3.1 Metadata'!$B$4:$I$197,8,FALSE)*G$1</f>
        <v>0.78766238164005786</v>
      </c>
      <c r="L76" s="158">
        <f>VLOOKUP($B76,'3.1 Metadata'!$B$4:$I$197,8,FALSE)*E$1</f>
        <v>766.0016661449564</v>
      </c>
    </row>
    <row r="77" spans="1:12" x14ac:dyDescent="0.25">
      <c r="A77" t="s">
        <v>459</v>
      </c>
      <c r="B77" t="str">
        <f>VLOOKUP(A77,'3.1 Metadata'!$A$4:$B$197,2,FALSE)</f>
        <v>HND</v>
      </c>
      <c r="C77" s="159">
        <f>VLOOKUP($B77,'3.1 Metadata'!$B$4:$I$197,8,FALSE)*C$1</f>
        <v>1726.8866296574377</v>
      </c>
      <c r="D77" s="159">
        <f>VLOOKUP($B77,'3.1 Metadata'!$B$4:$I$197,8,FALSE)*D$1</f>
        <v>310.09822084004026</v>
      </c>
      <c r="E77" s="159">
        <v>100</v>
      </c>
      <c r="F77" s="159">
        <f>VLOOKUP($B77,'3.1 Metadata'!$B$4:$I$197,8,FALSE)*F$1</f>
        <v>7.1580792939168401</v>
      </c>
      <c r="G77" s="498">
        <v>0.15</v>
      </c>
      <c r="H77">
        <v>0</v>
      </c>
      <c r="J77" s="611">
        <f>VLOOKUP($B77,'3.1 Metadata'!$B$4:$I$197,8,FALSE)*G$1</f>
        <v>1.5338741344107514</v>
      </c>
      <c r="L77" s="158">
        <f>VLOOKUP($B77,'3.1 Metadata'!$B$4:$I$197,8,FALSE)*E$1</f>
        <v>1491.6925957144558</v>
      </c>
    </row>
    <row r="78" spans="1:12" x14ac:dyDescent="0.25">
      <c r="A78" t="s">
        <v>460</v>
      </c>
      <c r="B78" t="str">
        <f>VLOOKUP(A78,'3.1 Metadata'!$A$4:$B$197,2,FALSE)</f>
        <v>HUN</v>
      </c>
      <c r="C78" s="159">
        <f>VLOOKUP($B78,'3.1 Metadata'!$B$4:$I$197,8,FALSE)*C$1</f>
        <v>11304.938181036096</v>
      </c>
      <c r="D78" s="159">
        <f>VLOOKUP($B78,'3.1 Metadata'!$B$4:$I$197,8,FALSE)*D$1</f>
        <v>2030.0355312504494</v>
      </c>
      <c r="E78" s="159">
        <v>100</v>
      </c>
      <c r="F78" s="159">
        <f>VLOOKUP($B78,'3.1 Metadata'!$B$4:$I$197,8,FALSE)*F$1</f>
        <v>46.85984738253304</v>
      </c>
      <c r="G78" s="498">
        <v>0.15</v>
      </c>
      <c r="H78">
        <v>0</v>
      </c>
      <c r="J78" s="611">
        <f>VLOOKUP($B78,'3.1 Metadata'!$B$4:$I$197,8,FALSE)*G$1</f>
        <v>10.041395867685651</v>
      </c>
      <c r="L78" s="158">
        <f>VLOOKUP($B78,'3.1 Metadata'!$B$4:$I$197,8,FALSE)*E$1</f>
        <v>9765.2574813242954</v>
      </c>
    </row>
    <row r="79" spans="1:12" x14ac:dyDescent="0.25">
      <c r="A79" t="s">
        <v>461</v>
      </c>
      <c r="B79" t="str">
        <f>VLOOKUP(A79,'3.1 Metadata'!$A$4:$B$197,2,FALSE)</f>
        <v>ISL</v>
      </c>
      <c r="C79" s="159">
        <f>VLOOKUP($B79,'3.1 Metadata'!$B$4:$I$197,8,FALSE)*C$1</f>
        <v>46569.957734500204</v>
      </c>
      <c r="D79" s="159">
        <f>VLOOKUP($B79,'3.1 Metadata'!$B$4:$I$197,8,FALSE)*D$1</f>
        <v>8362.5993681641376</v>
      </c>
      <c r="E79" s="159">
        <v>100</v>
      </c>
      <c r="F79" s="159">
        <f>VLOOKUP($B79,'3.1 Metadata'!$B$4:$I$197,8,FALSE)*F$1</f>
        <v>193.03609423627029</v>
      </c>
      <c r="G79" s="498">
        <v>0.15</v>
      </c>
      <c r="H79">
        <v>0</v>
      </c>
      <c r="J79" s="611">
        <f>VLOOKUP($B79,'3.1 Metadata'!$B$4:$I$197,8,FALSE)*G$1</f>
        <v>41.364877336343632</v>
      </c>
      <c r="L79" s="158">
        <f>VLOOKUP($B79,'3.1 Metadata'!$B$4:$I$197,8,FALSE)*E$1</f>
        <v>40227.343209594183</v>
      </c>
    </row>
    <row r="80" spans="1:12" x14ac:dyDescent="0.25">
      <c r="A80" t="s">
        <v>462</v>
      </c>
      <c r="B80" t="str">
        <f>VLOOKUP(A80,'3.1 Metadata'!$A$4:$B$197,2,FALSE)</f>
        <v>IND</v>
      </c>
      <c r="C80" s="159">
        <f>VLOOKUP($B80,'3.1 Metadata'!$B$4:$I$197,8,FALSE)*C$1</f>
        <v>1419.0576116407374</v>
      </c>
      <c r="D80" s="159">
        <f>VLOOKUP($B80,'3.1 Metadata'!$B$4:$I$197,8,FALSE)*D$1</f>
        <v>254.82115217175641</v>
      </c>
      <c r="E80" s="159">
        <v>100</v>
      </c>
      <c r="F80" s="569">
        <f>VLOOKUP($B80,'3.1 Metadata'!$B$4:$I$197,8,FALSE)*F$1</f>
        <v>5.8821040897025387</v>
      </c>
      <c r="G80" s="498">
        <v>0.15</v>
      </c>
      <c r="H80">
        <v>1</v>
      </c>
      <c r="J80" s="611">
        <f>VLOOKUP($B80,'3.1 Metadata'!$B$4:$I$197,8,FALSE)*G$1</f>
        <v>1.2604508763648297</v>
      </c>
      <c r="L80" s="158">
        <f>VLOOKUP($B80,'3.1 Metadata'!$B$4:$I$197,8,FALSE)*E$1</f>
        <v>1225.7884772647969</v>
      </c>
    </row>
    <row r="81" spans="1:12" x14ac:dyDescent="0.25">
      <c r="A81" t="s">
        <v>463</v>
      </c>
      <c r="B81" t="str">
        <f>VLOOKUP(A81,'3.1 Metadata'!$A$4:$B$197,2,FALSE)</f>
        <v>IDN</v>
      </c>
      <c r="C81" s="159">
        <f>VLOOKUP($B81,'3.1 Metadata'!$B$4:$I$197,8,FALSE)*C$1</f>
        <v>2793.3286344113458</v>
      </c>
      <c r="D81" s="159">
        <f>VLOOKUP($B81,'3.1 Metadata'!$B$4:$I$197,8,FALSE)*D$1</f>
        <v>501.59994574995744</v>
      </c>
      <c r="E81" s="159">
        <v>100</v>
      </c>
      <c r="F81" s="569">
        <f>VLOOKUP($B81,'3.1 Metadata'!$B$4:$I$197,8,FALSE)*F$1</f>
        <v>11.578564287715423</v>
      </c>
      <c r="G81" s="498">
        <v>0.15</v>
      </c>
      <c r="H81">
        <v>1</v>
      </c>
      <c r="J81" s="611">
        <f>VLOOKUP($B81,'3.1 Metadata'!$B$4:$I$197,8,FALSE)*G$1</f>
        <v>2.4811209187961616</v>
      </c>
      <c r="L81" s="158">
        <f>VLOOKUP($B81,'3.1 Metadata'!$B$4:$I$197,8,FALSE)*E$1</f>
        <v>2412.8900935292677</v>
      </c>
    </row>
    <row r="82" spans="1:12" x14ac:dyDescent="0.25">
      <c r="A82" t="s">
        <v>464</v>
      </c>
      <c r="B82" t="str">
        <f>VLOOKUP(A82,'3.1 Metadata'!$A$4:$B$197,2,FALSE)</f>
        <v>IRN</v>
      </c>
      <c r="C82" s="159">
        <f>VLOOKUP($B82,'3.1 Metadata'!$B$4:$I$197,8,FALSE)*C$1</f>
        <v>2103.9276695438471</v>
      </c>
      <c r="D82" s="159">
        <f>VLOOKUP($B82,'3.1 Metadata'!$B$4:$I$197,8,FALSE)*D$1</f>
        <v>377.80373991956873</v>
      </c>
      <c r="E82" s="159">
        <v>100</v>
      </c>
      <c r="F82" s="569">
        <f>VLOOKUP($B82,'3.1 Metadata'!$B$4:$I$197,8,FALSE)*F$1</f>
        <v>8.7209437079537704</v>
      </c>
      <c r="G82" s="498">
        <v>0.15</v>
      </c>
      <c r="H82">
        <v>1</v>
      </c>
      <c r="J82" s="611">
        <f>VLOOKUP($B82,'3.1 Metadata'!$B$4:$I$197,8,FALSE)*G$1</f>
        <v>1.8687736517043794</v>
      </c>
      <c r="L82" s="158">
        <f>VLOOKUP($B82,'3.1 Metadata'!$B$4:$I$197,8,FALSE)*E$1</f>
        <v>1817.3823762825091</v>
      </c>
    </row>
    <row r="83" spans="1:12" x14ac:dyDescent="0.25">
      <c r="A83" t="s">
        <v>465</v>
      </c>
      <c r="B83" t="str">
        <f>VLOOKUP(A83,'3.1 Metadata'!$A$4:$B$197,2,FALSE)</f>
        <v>IRQ</v>
      </c>
      <c r="C83" s="159">
        <f>VLOOKUP($B83,'3.1 Metadata'!$B$4:$I$197,8,FALSE)*C$1</f>
        <v>4039.9134830952903</v>
      </c>
      <c r="D83" s="159">
        <f>VLOOKUP($B83,'3.1 Metadata'!$B$4:$I$197,8,FALSE)*D$1</f>
        <v>725.45004515093819</v>
      </c>
      <c r="E83" s="159">
        <v>100</v>
      </c>
      <c r="F83" s="569">
        <f>VLOOKUP($B83,'3.1 Metadata'!$B$4:$I$197,8,FALSE)*F$1</f>
        <v>16.745755370343172</v>
      </c>
      <c r="G83" s="498">
        <v>0.15</v>
      </c>
      <c r="H83">
        <v>1</v>
      </c>
      <c r="J83" s="611">
        <f>VLOOKUP($B83,'3.1 Metadata'!$B$4:$I$197,8,FALSE)*G$1</f>
        <v>3.5883761507878225</v>
      </c>
      <c r="L83" s="158">
        <f>VLOOKUP($B83,'3.1 Metadata'!$B$4:$I$197,8,FALSE)*E$1</f>
        <v>3489.6958066411576</v>
      </c>
    </row>
    <row r="84" spans="1:12" x14ac:dyDescent="0.25">
      <c r="A84" t="s">
        <v>466</v>
      </c>
      <c r="B84" t="str">
        <f>VLOOKUP(A84,'3.1 Metadata'!$A$4:$B$197,2,FALSE)</f>
        <v>IRL</v>
      </c>
      <c r="C84" s="159">
        <f>VLOOKUP($B84,'3.1 Metadata'!$B$4:$I$197,8,FALSE)*C$1</f>
        <v>54638.908931498889</v>
      </c>
      <c r="D84" s="159">
        <f>VLOOKUP($B84,'3.1 Metadata'!$B$4:$I$197,8,FALSE)*D$1</f>
        <v>9811.5464891055744</v>
      </c>
      <c r="E84" s="159">
        <v>100</v>
      </c>
      <c r="F84" s="159">
        <f>VLOOKUP($B84,'3.1 Metadata'!$B$4:$I$197,8,FALSE)*F$1</f>
        <v>226.48252406838915</v>
      </c>
      <c r="G84" s="498">
        <v>0.15</v>
      </c>
      <c r="H84">
        <v>0</v>
      </c>
      <c r="J84" s="611">
        <f>VLOOKUP($B84,'3.1 Metadata'!$B$4:$I$197,8,FALSE)*G$1</f>
        <v>48.531969443226245</v>
      </c>
      <c r="L84" s="158">
        <f>VLOOKUP($B84,'3.1 Metadata'!$B$4:$I$197,8,FALSE)*E$1</f>
        <v>47197.340283537531</v>
      </c>
    </row>
    <row r="85" spans="1:12" x14ac:dyDescent="0.25">
      <c r="A85" t="s">
        <v>467</v>
      </c>
      <c r="B85" t="str">
        <f>VLOOKUP(A85,'3.1 Metadata'!$A$4:$B$197,2,FALSE)</f>
        <v>ISR</v>
      </c>
      <c r="C85" s="159">
        <f>VLOOKUP($B85,'3.1 Metadata'!$B$4:$I$197,8,FALSE)*C$1</f>
        <v>29689.067841998512</v>
      </c>
      <c r="D85" s="159">
        <f>VLOOKUP($B85,'3.1 Metadata'!$B$4:$I$197,8,FALSE)*D$1</f>
        <v>5331.2863497178678</v>
      </c>
      <c r="E85" s="159">
        <v>100</v>
      </c>
      <c r="F85" s="159">
        <f>VLOOKUP($B85,'3.1 Metadata'!$B$4:$I$197,8,FALSE)*F$1</f>
        <v>123.06349364558969</v>
      </c>
      <c r="G85" s="498">
        <v>0.15</v>
      </c>
      <c r="H85">
        <v>0</v>
      </c>
      <c r="J85" s="611">
        <f>VLOOKUP($B85,'3.1 Metadata'!$B$4:$I$197,8,FALSE)*G$1</f>
        <v>26.370748638340647</v>
      </c>
      <c r="L85" s="158">
        <f>VLOOKUP($B85,'3.1 Metadata'!$B$4:$I$197,8,FALSE)*E$1</f>
        <v>25645.553050786282</v>
      </c>
    </row>
    <row r="86" spans="1:12" x14ac:dyDescent="0.25">
      <c r="A86" t="s">
        <v>468</v>
      </c>
      <c r="B86" t="str">
        <f>VLOOKUP(A86,'3.1 Metadata'!$A$4:$B$197,2,FALSE)</f>
        <v>ITA</v>
      </c>
      <c r="C86" s="159">
        <f>VLOOKUP($B86,'3.1 Metadata'!$B$4:$I$197,8,FALSE)*C$1</f>
        <v>22724.923599045178</v>
      </c>
      <c r="D86" s="159">
        <f>VLOOKUP($B86,'3.1 Metadata'!$B$4:$I$197,8,FALSE)*D$1</f>
        <v>4080.7301740402377</v>
      </c>
      <c r="E86" s="159">
        <v>100</v>
      </c>
      <c r="F86" s="159">
        <f>VLOOKUP($B86,'3.1 Metadata'!$B$4:$I$197,8,FALSE)*F$1</f>
        <v>94.196574503814219</v>
      </c>
      <c r="G86" s="498">
        <v>0.15</v>
      </c>
      <c r="H86">
        <v>0</v>
      </c>
      <c r="J86" s="611">
        <f>VLOOKUP($B86,'3.1 Metadata'!$B$4:$I$197,8,FALSE)*G$1</f>
        <v>20.184980250817329</v>
      </c>
      <c r="L86" s="158">
        <f>VLOOKUP($B86,'3.1 Metadata'!$B$4:$I$197,8,FALSE)*E$1</f>
        <v>19629.893293919857</v>
      </c>
    </row>
    <row r="87" spans="1:12" x14ac:dyDescent="0.25">
      <c r="A87" t="s">
        <v>469</v>
      </c>
      <c r="B87" t="str">
        <f>VLOOKUP(A87,'3.1 Metadata'!$A$4:$B$197,2,FALSE)</f>
        <v>JAM</v>
      </c>
      <c r="C87" s="159">
        <f>VLOOKUP($B87,'3.1 Metadata'!$B$4:$I$197,8,FALSE)*C$1</f>
        <v>3627.0961498705028</v>
      </c>
      <c r="D87" s="159">
        <f>VLOOKUP($B87,'3.1 Metadata'!$B$4:$I$197,8,FALSE)*D$1</f>
        <v>651.32015244898889</v>
      </c>
      <c r="E87" s="159">
        <v>100</v>
      </c>
      <c r="F87" s="159">
        <f>VLOOKUP($B87,'3.1 Metadata'!$B$4:$I$197,8,FALSE)*F$1</f>
        <v>15.034595439877732</v>
      </c>
      <c r="G87" s="498">
        <v>0.15</v>
      </c>
      <c r="H87">
        <v>0</v>
      </c>
      <c r="J87" s="611">
        <f>VLOOKUP($B87,'3.1 Metadata'!$B$4:$I$197,8,FALSE)*G$1</f>
        <v>3.2216990228309421</v>
      </c>
      <c r="L87" s="158">
        <f>VLOOKUP($B87,'3.1 Metadata'!$B$4:$I$197,8,FALSE)*E$1</f>
        <v>3133.1022997030918</v>
      </c>
    </row>
    <row r="88" spans="1:12" x14ac:dyDescent="0.25">
      <c r="A88" t="s">
        <v>470</v>
      </c>
      <c r="B88" t="str">
        <f>VLOOKUP(A88,'3.1 Metadata'!$A$4:$B$197,2,FALSE)</f>
        <v>JPN</v>
      </c>
      <c r="C88" s="159">
        <f>VLOOKUP($B88,'3.1 Metadata'!$B$4:$I$197,8,FALSE)*C$1</f>
        <v>27545.274674858101</v>
      </c>
      <c r="D88" s="159">
        <f>VLOOKUP($B88,'3.1 Metadata'!$B$4:$I$197,8,FALSE)*D$1</f>
        <v>4946.3239349523137</v>
      </c>
      <c r="E88" s="159">
        <v>100</v>
      </c>
      <c r="F88" s="159">
        <f>VLOOKUP($B88,'3.1 Metadata'!$B$4:$I$197,8,FALSE)*F$1</f>
        <v>114.17730435174343</v>
      </c>
      <c r="G88" s="498">
        <v>0.15</v>
      </c>
      <c r="H88">
        <v>0</v>
      </c>
      <c r="J88" s="611">
        <f>VLOOKUP($B88,'3.1 Metadata'!$B$4:$I$197,8,FALSE)*G$1</f>
        <v>24.466565218230734</v>
      </c>
      <c r="L88" s="158">
        <f>VLOOKUP($B88,'3.1 Metadata'!$B$4:$I$197,8,FALSE)*E$1</f>
        <v>23793.734674729392</v>
      </c>
    </row>
    <row r="89" spans="1:12" x14ac:dyDescent="0.25">
      <c r="A89" t="s">
        <v>471</v>
      </c>
      <c r="B89" t="str">
        <f>VLOOKUP(A89,'3.1 Metadata'!$A$4:$B$197,2,FALSE)</f>
        <v>JOR</v>
      </c>
      <c r="C89" s="159">
        <f>VLOOKUP($B89,'3.1 Metadata'!$B$4:$I$197,8,FALSE)*C$1</f>
        <v>2975.9065423280358</v>
      </c>
      <c r="D89" s="159">
        <f>VLOOKUP($B89,'3.1 Metadata'!$B$4:$I$197,8,FALSE)*D$1</f>
        <v>534.38558635735126</v>
      </c>
      <c r="E89" s="159">
        <v>100</v>
      </c>
      <c r="F89" s="569">
        <f>VLOOKUP($B89,'3.1 Metadata'!$B$4:$I$197,8,FALSE)*F$1</f>
        <v>12.335363906022947</v>
      </c>
      <c r="G89" s="498">
        <v>0.15</v>
      </c>
      <c r="H89">
        <v>1</v>
      </c>
      <c r="J89" s="611">
        <f>VLOOKUP($B89,'3.1 Metadata'!$B$4:$I$197,8,FALSE)*G$1</f>
        <v>2.6432922655763451</v>
      </c>
      <c r="L89" s="158">
        <f>VLOOKUP($B89,'3.1 Metadata'!$B$4:$I$197,8,FALSE)*E$1</f>
        <v>2570.6017282729963</v>
      </c>
    </row>
    <row r="90" spans="1:12" x14ac:dyDescent="0.25">
      <c r="A90" t="s">
        <v>472</v>
      </c>
      <c r="B90" t="str">
        <f>VLOOKUP(A90,'3.1 Metadata'!$A$4:$B$197,2,FALSE)</f>
        <v>KAZ</v>
      </c>
      <c r="C90" s="159">
        <f>VLOOKUP($B90,'3.1 Metadata'!$B$4:$I$197,8,FALSE)*C$1</f>
        <v>6628.4084684885465</v>
      </c>
      <c r="D90" s="159">
        <f>VLOOKUP($B90,'3.1 Metadata'!$B$4:$I$197,8,FALSE)*D$1</f>
        <v>1190.2678715435391</v>
      </c>
      <c r="E90" s="159">
        <v>100</v>
      </c>
      <c r="F90" s="569">
        <f>VLOOKUP($B90,'3.1 Metadata'!$B$4:$I$197,8,FALSE)*F$1</f>
        <v>27.47526826316496</v>
      </c>
      <c r="G90" s="498">
        <v>0.15</v>
      </c>
      <c r="H90">
        <v>1</v>
      </c>
      <c r="J90" s="611">
        <f>VLOOKUP($B90,'3.1 Metadata'!$B$4:$I$197,8,FALSE)*G$1</f>
        <v>5.887557484963919</v>
      </c>
      <c r="L90" s="158">
        <f>VLOOKUP($B90,'3.1 Metadata'!$B$4:$I$197,8,FALSE)*E$1</f>
        <v>5725.6496541274118</v>
      </c>
    </row>
    <row r="91" spans="1:12" x14ac:dyDescent="0.25">
      <c r="A91" t="s">
        <v>473</v>
      </c>
      <c r="B91" t="str">
        <f>VLOOKUP(A91,'3.1 Metadata'!$A$4:$B$197,2,FALSE)</f>
        <v>KEN</v>
      </c>
      <c r="C91" s="159">
        <f>VLOOKUP($B91,'3.1 Metadata'!$B$4:$I$197,8,FALSE)*C$1</f>
        <v>1291.993634025722</v>
      </c>
      <c r="D91" s="159">
        <f>VLOOKUP($B91,'3.1 Metadata'!$B$4:$I$197,8,FALSE)*D$1</f>
        <v>232.00418624325698</v>
      </c>
      <c r="E91" s="159">
        <v>100</v>
      </c>
      <c r="F91" s="569">
        <f>VLOOKUP($B91,'3.1 Metadata'!$B$4:$I$197,8,FALSE)*F$1</f>
        <v>5.3554140270496253</v>
      </c>
      <c r="G91" s="498">
        <v>0.15</v>
      </c>
      <c r="H91">
        <v>1</v>
      </c>
      <c r="J91" s="611">
        <f>VLOOKUP($B91,'3.1 Metadata'!$B$4:$I$197,8,FALSE)*G$1</f>
        <v>1.1475887200820625</v>
      </c>
      <c r="L91" s="158">
        <f>VLOOKUP($B91,'3.1 Metadata'!$B$4:$I$197,8,FALSE)*E$1</f>
        <v>1116.0300302798059</v>
      </c>
    </row>
    <row r="92" spans="1:12" x14ac:dyDescent="0.25">
      <c r="A92" t="s">
        <v>474</v>
      </c>
      <c r="B92" t="str">
        <f>VLOOKUP(A92,'3.1 Metadata'!$A$4:$B$197,2,FALSE)</f>
        <v>KIR</v>
      </c>
      <c r="C92" s="159">
        <f>VLOOKUP($B92,'3.1 Metadata'!$B$4:$I$197,8,FALSE)*C$1</f>
        <v>1082.0576922074526</v>
      </c>
      <c r="D92" s="159">
        <f>VLOOKUP($B92,'3.1 Metadata'!$B$4:$I$197,8,FALSE)*D$1</f>
        <v>194.30584465546119</v>
      </c>
      <c r="E92" s="159">
        <v>100</v>
      </c>
      <c r="F92" s="159">
        <f>VLOOKUP($B92,'3.1 Metadata'!$B$4:$I$197,8,FALSE)*F$1</f>
        <v>4.4852132319479905</v>
      </c>
      <c r="G92" s="498">
        <v>0.15</v>
      </c>
      <c r="H92">
        <v>0</v>
      </c>
      <c r="J92" s="611">
        <f>VLOOKUP($B92,'3.1 Metadata'!$B$4:$I$197,8,FALSE)*G$1</f>
        <v>0.96111712113171222</v>
      </c>
      <c r="L92" s="158">
        <f>VLOOKUP($B92,'3.1 Metadata'!$B$4:$I$197,8,FALSE)*E$1</f>
        <v>934.68640030059021</v>
      </c>
    </row>
    <row r="93" spans="1:12" x14ac:dyDescent="0.25">
      <c r="A93" t="s">
        <v>475</v>
      </c>
      <c r="B93" t="str">
        <f>VLOOKUP(A93,'3.1 Metadata'!$A$4:$B$197,2,FALSE)</f>
        <v>KWT</v>
      </c>
      <c r="C93" s="159">
        <f>VLOOKUP($B93,'3.1 Metadata'!$B$4:$I$197,8,FALSE)*C$1</f>
        <v>21868.131132945247</v>
      </c>
      <c r="D93" s="159">
        <f>VLOOKUP($B93,'3.1 Metadata'!$B$4:$I$197,8,FALSE)*D$1</f>
        <v>3926.87536110475</v>
      </c>
      <c r="E93" s="159">
        <v>100</v>
      </c>
      <c r="F93" s="159">
        <f>VLOOKUP($B93,'3.1 Metadata'!$B$4:$I$197,8,FALSE)*F$1</f>
        <v>90.645103141741956</v>
      </c>
      <c r="G93" s="498">
        <v>0.15</v>
      </c>
      <c r="H93">
        <v>0</v>
      </c>
      <c r="J93" s="611">
        <f>VLOOKUP($B93,'3.1 Metadata'!$B$4:$I$197,8,FALSE)*G$1</f>
        <v>19.423950673230419</v>
      </c>
      <c r="L93" s="158">
        <f>VLOOKUP($B93,'3.1 Metadata'!$B$4:$I$197,8,FALSE)*E$1</f>
        <v>18889.792029716584</v>
      </c>
    </row>
    <row r="94" spans="1:12" x14ac:dyDescent="0.25">
      <c r="A94" t="s">
        <v>476</v>
      </c>
      <c r="B94" t="str">
        <f>VLOOKUP(A94,'3.1 Metadata'!$A$4:$B$197,2,FALSE)</f>
        <v>KGZ</v>
      </c>
      <c r="C94" s="159">
        <f>VLOOKUP($B94,'3.1 Metadata'!$B$4:$I$197,8,FALSE)*C$1</f>
        <v>928.15868670742736</v>
      </c>
      <c r="D94" s="159">
        <f>VLOOKUP($B94,'3.1 Metadata'!$B$4:$I$197,8,FALSE)*D$1</f>
        <v>166.67009429698143</v>
      </c>
      <c r="E94" s="159">
        <v>100</v>
      </c>
      <c r="F94" s="159">
        <f>VLOOKUP($B94,'3.1 Metadata'!$B$4:$I$197,8,FALSE)*F$1</f>
        <v>3.8472898930877819</v>
      </c>
      <c r="G94" s="498">
        <v>0.15</v>
      </c>
      <c r="H94">
        <v>0</v>
      </c>
      <c r="J94" s="611">
        <f>VLOOKUP($B94,'3.1 Metadata'!$B$4:$I$197,8,FALSE)*G$1</f>
        <v>0.8244192628045246</v>
      </c>
      <c r="L94" s="158">
        <f>VLOOKUP($B94,'3.1 Metadata'!$B$4:$I$197,8,FALSE)*E$1</f>
        <v>801.74773307740031</v>
      </c>
    </row>
    <row r="95" spans="1:12" x14ac:dyDescent="0.25">
      <c r="A95" t="s">
        <v>477</v>
      </c>
      <c r="B95" t="str">
        <f>VLOOKUP(A95,'3.1 Metadata'!$A$4:$B$197,2,FALSE)</f>
        <v>LAO</v>
      </c>
      <c r="C95" s="159">
        <f>VLOOKUP($B95,'3.1 Metadata'!$B$4:$I$197,8,FALSE)*C$1</f>
        <v>1780.482910155187</v>
      </c>
      <c r="D95" s="159">
        <f>VLOOKUP($B95,'3.1 Metadata'!$B$4:$I$197,8,FALSE)*D$1</f>
        <v>319.72254182357398</v>
      </c>
      <c r="E95" s="159">
        <v>100</v>
      </c>
      <c r="F95" s="159">
        <f>VLOOKUP($B95,'3.1 Metadata'!$B$4:$I$197,8,FALSE)*F$1</f>
        <v>7.3802400420940399</v>
      </c>
      <c r="G95" s="498">
        <v>0.15</v>
      </c>
      <c r="H95">
        <v>0</v>
      </c>
      <c r="J95" s="611">
        <f>VLOOKUP($B95,'3.1 Metadata'!$B$4:$I$197,8,FALSE)*G$1</f>
        <v>1.5814800090201513</v>
      </c>
      <c r="L95" s="158">
        <f>VLOOKUP($B95,'3.1 Metadata'!$B$4:$I$197,8,FALSE)*E$1</f>
        <v>1537.9893087720973</v>
      </c>
    </row>
    <row r="96" spans="1:12" x14ac:dyDescent="0.25">
      <c r="A96" t="s">
        <v>478</v>
      </c>
      <c r="B96" t="str">
        <f>VLOOKUP(A96,'3.1 Metadata'!$A$4:$B$197,2,FALSE)</f>
        <v>LVA</v>
      </c>
      <c r="C96" s="159">
        <f>VLOOKUP($B96,'3.1 Metadata'!$B$4:$I$197,8,FALSE)*C$1</f>
        <v>12109.581493990265</v>
      </c>
      <c r="D96" s="159">
        <f>VLOOKUP($B96,'3.1 Metadata'!$B$4:$I$197,8,FALSE)*D$1</f>
        <v>2174.5258848571711</v>
      </c>
      <c r="E96" s="159">
        <v>100</v>
      </c>
      <c r="F96" s="159">
        <f>VLOOKUP($B96,'3.1 Metadata'!$B$4:$I$197,8,FALSE)*F$1</f>
        <v>50.195156451773116</v>
      </c>
      <c r="G96" s="498">
        <v>0.15</v>
      </c>
      <c r="H96">
        <v>0</v>
      </c>
      <c r="J96" s="611">
        <f>VLOOKUP($B96,'3.1 Metadata'!$B$4:$I$197,8,FALSE)*G$1</f>
        <v>10.756104953951382</v>
      </c>
      <c r="L96" s="158">
        <f>VLOOKUP($B96,'3.1 Metadata'!$B$4:$I$197,8,FALSE)*E$1</f>
        <v>10460.312067717719</v>
      </c>
    </row>
    <row r="97" spans="1:12" x14ac:dyDescent="0.25">
      <c r="A97" t="s">
        <v>479</v>
      </c>
      <c r="B97" t="str">
        <f>VLOOKUP(A97,'3.1 Metadata'!$A$4:$B$197,2,FALSE)</f>
        <v>LBN</v>
      </c>
      <c r="C97" s="159">
        <f>VLOOKUP($B97,'3.1 Metadata'!$B$4:$I$197,8,FALSE)*C$1</f>
        <v>5119.0554346391937</v>
      </c>
      <c r="D97" s="159">
        <f>VLOOKUP($B97,'3.1 Metadata'!$B$4:$I$197,8,FALSE)*D$1</f>
        <v>919.23230824831114</v>
      </c>
      <c r="E97" s="159">
        <v>100</v>
      </c>
      <c r="F97" s="159">
        <f>VLOOKUP($B97,'3.1 Metadata'!$B$4:$I$197,8,FALSE)*F$1</f>
        <v>21.21888263062878</v>
      </c>
      <c r="G97" s="498">
        <v>0.15</v>
      </c>
      <c r="H97">
        <v>0</v>
      </c>
      <c r="J97" s="611">
        <f>VLOOKUP($B97,'3.1 Metadata'!$B$4:$I$197,8,FALSE)*G$1</f>
        <v>4.5469034208490244</v>
      </c>
      <c r="L97" s="158">
        <f>VLOOKUP($B97,'3.1 Metadata'!$B$4:$I$197,8,FALSE)*E$1</f>
        <v>4421.8635767756768</v>
      </c>
    </row>
    <row r="98" spans="1:12" x14ac:dyDescent="0.25">
      <c r="A98" t="s">
        <v>480</v>
      </c>
      <c r="B98" t="str">
        <f>VLOOKUP(A98,'3.1 Metadata'!$A$4:$B$197,2,FALSE)</f>
        <v>LSO</v>
      </c>
      <c r="C98" s="159">
        <f>VLOOKUP($B98,'3.1 Metadata'!$B$4:$I$197,8,FALSE)*C$1</f>
        <v>752.08288079684007</v>
      </c>
      <c r="D98" s="159">
        <f>VLOOKUP($B98,'3.1 Metadata'!$B$4:$I$197,8,FALSE)*D$1</f>
        <v>135.05204062273384</v>
      </c>
      <c r="E98" s="159">
        <v>100</v>
      </c>
      <c r="F98" s="159">
        <f>VLOOKUP($B98,'3.1 Metadata'!$B$4:$I$197,8,FALSE)*F$1</f>
        <v>3.1174419929402699</v>
      </c>
      <c r="G98" s="498">
        <v>0.15</v>
      </c>
      <c r="H98">
        <v>0</v>
      </c>
      <c r="J98" s="611">
        <f>VLOOKUP($B98,'3.1 Metadata'!$B$4:$I$197,8,FALSE)*G$1</f>
        <v>0.66802328420148627</v>
      </c>
      <c r="L98" s="158">
        <f>VLOOKUP($B98,'3.1 Metadata'!$B$4:$I$197,8,FALSE)*E$1</f>
        <v>649.65264388594551</v>
      </c>
    </row>
    <row r="99" spans="1:12" x14ac:dyDescent="0.25">
      <c r="A99" t="s">
        <v>481</v>
      </c>
      <c r="B99" t="str">
        <f>VLOOKUP(A99,'3.1 Metadata'!$A$4:$B$197,2,FALSE)</f>
        <v>LBR</v>
      </c>
      <c r="C99" s="159">
        <f>VLOOKUP($B99,'3.1 Metadata'!$B$4:$I$197,8,FALSE)*C$1</f>
        <v>454.16600722367804</v>
      </c>
      <c r="D99" s="159">
        <f>VLOOKUP($B99,'3.1 Metadata'!$B$4:$I$197,8,FALSE)*D$1</f>
        <v>81.554902555487999</v>
      </c>
      <c r="E99" s="159">
        <v>100</v>
      </c>
      <c r="F99" s="159">
        <f>VLOOKUP($B99,'3.1 Metadata'!$B$4:$I$197,8,FALSE)*F$1</f>
        <v>1.8825533978183546</v>
      </c>
      <c r="G99" s="498">
        <v>0.15</v>
      </c>
      <c r="H99">
        <v>0</v>
      </c>
      <c r="J99" s="611">
        <f>VLOOKUP($B99,'3.1 Metadata'!$B$4:$I$197,8,FALSE)*G$1</f>
        <v>0.40340429953250451</v>
      </c>
      <c r="L99" s="158">
        <f>VLOOKUP($B99,'3.1 Metadata'!$B$4:$I$197,8,FALSE)*E$1</f>
        <v>392.31068129536067</v>
      </c>
    </row>
    <row r="100" spans="1:12" x14ac:dyDescent="0.25">
      <c r="A100" t="s">
        <v>482</v>
      </c>
      <c r="B100" t="str">
        <f>VLOOKUP(A100,'3.1 Metadata'!$A$4:$B$197,2,FALSE)</f>
        <v>LBY</v>
      </c>
      <c r="C100" s="159">
        <f>VLOOKUP($B100,'3.1 Metadata'!$B$4:$I$197,8,FALSE)*C$1</f>
        <v>5191.8579634923872</v>
      </c>
      <c r="D100" s="159">
        <f>VLOOKUP($B100,'3.1 Metadata'!$B$4:$I$197,8,FALSE)*D$1</f>
        <v>932.30550847020959</v>
      </c>
      <c r="E100" s="159">
        <v>100</v>
      </c>
      <c r="F100" s="159">
        <f>VLOOKUP($B100,'3.1 Metadata'!$B$4:$I$197,8,FALSE)*F$1</f>
        <v>21.520654770952898</v>
      </c>
      <c r="G100" s="498">
        <v>0.15</v>
      </c>
      <c r="H100">
        <v>0</v>
      </c>
      <c r="J100" s="611">
        <f>VLOOKUP($B100,'3.1 Metadata'!$B$4:$I$197,8,FALSE)*G$1</f>
        <v>4.6115688794899068</v>
      </c>
      <c r="L100" s="158">
        <f>VLOOKUP($B100,'3.1 Metadata'!$B$4:$I$197,8,FALSE)*E$1</f>
        <v>4484.7507353039346</v>
      </c>
    </row>
    <row r="101" spans="1:12" x14ac:dyDescent="0.25">
      <c r="A101" t="s">
        <v>483</v>
      </c>
      <c r="B101" t="str">
        <f>VLOOKUP(A101,'3.1 Metadata'!$A$4:$B$197,2,FALSE)</f>
        <v>LTU</v>
      </c>
      <c r="C101" s="159">
        <f>VLOOKUP($B101,'3.1 Metadata'!$B$4:$I$197,8,FALSE)*C$1</f>
        <v>13223.431609190462</v>
      </c>
      <c r="D101" s="159">
        <f>VLOOKUP($B101,'3.1 Metadata'!$B$4:$I$197,8,FALSE)*D$1</f>
        <v>2374.5407167946751</v>
      </c>
      <c r="E101" s="159">
        <v>100</v>
      </c>
      <c r="F101" s="159">
        <f>VLOOKUP($B101,'3.1 Metadata'!$B$4:$I$197,8,FALSE)*F$1</f>
        <v>54.812151747939737</v>
      </c>
      <c r="G101" s="498">
        <v>0.15</v>
      </c>
      <c r="H101">
        <v>0</v>
      </c>
      <c r="J101" s="611">
        <f>VLOOKUP($B101,'3.1 Metadata'!$B$4:$I$197,8,FALSE)*G$1</f>
        <v>11.745461088844229</v>
      </c>
      <c r="L101" s="158">
        <f>VLOOKUP($B101,'3.1 Metadata'!$B$4:$I$197,8,FALSE)*E$1</f>
        <v>11422.460908901014</v>
      </c>
    </row>
    <row r="102" spans="1:12" x14ac:dyDescent="0.25">
      <c r="A102" t="s">
        <v>484</v>
      </c>
      <c r="B102" t="str">
        <f>VLOOKUP(A102,'3.1 Metadata'!$A$4:$B$197,2,FALSE)</f>
        <v>LUX</v>
      </c>
      <c r="C102" s="159">
        <f>VLOOKUP($B102,'3.1 Metadata'!$B$4:$I$197,8,FALSE)*C$1</f>
        <v>76479.240867707384</v>
      </c>
      <c r="D102" s="159">
        <f>VLOOKUP($B102,'3.1 Metadata'!$B$4:$I$197,8,FALSE)*D$1</f>
        <v>13733.429929315922</v>
      </c>
      <c r="E102" s="159">
        <v>100</v>
      </c>
      <c r="F102" s="159">
        <f>VLOOKUP($B102,'3.1 Metadata'!$B$4:$I$197,8,FALSE)*F$1</f>
        <v>317.01239737909793</v>
      </c>
      <c r="G102" s="498">
        <v>0.15</v>
      </c>
      <c r="H102">
        <v>0</v>
      </c>
      <c r="J102" s="611">
        <f>VLOOKUP($B102,'3.1 Metadata'!$B$4:$I$197,8,FALSE)*G$1</f>
        <v>67.931228009806702</v>
      </c>
      <c r="L102" s="158">
        <f>VLOOKUP($B102,'3.1 Metadata'!$B$4:$I$197,8,FALSE)*E$1</f>
        <v>66063.119239537016</v>
      </c>
    </row>
    <row r="103" spans="1:12" x14ac:dyDescent="0.25">
      <c r="A103" t="s">
        <v>485</v>
      </c>
      <c r="B103" t="str">
        <f>VLOOKUP(A103,'3.1 Metadata'!$A$4:$B$197,2,FALSE)</f>
        <v>MDG</v>
      </c>
      <c r="C103" s="159">
        <f>VLOOKUP($B103,'3.1 Metadata'!$B$4:$I$197,8,FALSE)*C$1</f>
        <v>353.27942364533607</v>
      </c>
      <c r="D103" s="159">
        <f>VLOOKUP($B103,'3.1 Metadata'!$B$4:$I$197,8,FALSE)*D$1</f>
        <v>63.438629294121789</v>
      </c>
      <c r="E103" s="159">
        <v>100</v>
      </c>
      <c r="F103" s="569">
        <f>VLOOKUP($B103,'3.1 Metadata'!$B$4:$I$197,8,FALSE)*F$1</f>
        <v>1.4643706679599422</v>
      </c>
      <c r="G103" s="498">
        <v>0.15</v>
      </c>
      <c r="H103">
        <v>1</v>
      </c>
      <c r="J103" s="611">
        <f>VLOOKUP($B103,'3.1 Metadata'!$B$4:$I$197,8,FALSE)*G$1</f>
        <v>0.31379371456284477</v>
      </c>
      <c r="L103" s="158">
        <f>VLOOKUP($B103,'3.1 Metadata'!$B$4:$I$197,8,FALSE)*E$1</f>
        <v>305.16438741236658</v>
      </c>
    </row>
    <row r="104" spans="1:12" x14ac:dyDescent="0.25">
      <c r="A104" t="s">
        <v>486</v>
      </c>
      <c r="B104" t="str">
        <f>VLOOKUP(A104,'3.1 Metadata'!$A$4:$B$197,2,FALSE)</f>
        <v>MWI</v>
      </c>
      <c r="C104" s="159">
        <f>VLOOKUP($B104,'3.1 Metadata'!$B$4:$I$197,8,FALSE)*C$1</f>
        <v>399.79223614551461</v>
      </c>
      <c r="D104" s="159">
        <f>VLOOKUP($B104,'3.1 Metadata'!$B$4:$I$197,8,FALSE)*D$1</f>
        <v>71.790967053221209</v>
      </c>
      <c r="E104" s="159">
        <v>100</v>
      </c>
      <c r="F104" s="569">
        <f>VLOOKUP($B104,'3.1 Metadata'!$B$4:$I$197,8,FALSE)*F$1</f>
        <v>1.6571698907586099</v>
      </c>
      <c r="G104" s="498">
        <v>0.15</v>
      </c>
      <c r="H104">
        <v>1</v>
      </c>
      <c r="J104" s="611">
        <f>VLOOKUP($B104,'3.1 Metadata'!$B$4:$I$197,8,FALSE)*G$1</f>
        <v>0.3551078337339878</v>
      </c>
      <c r="L104" s="158">
        <f>VLOOKUP($B104,'3.1 Metadata'!$B$4:$I$197,8,FALSE)*E$1</f>
        <v>345.34236830630317</v>
      </c>
    </row>
    <row r="105" spans="1:12" x14ac:dyDescent="0.25">
      <c r="A105" t="s">
        <v>487</v>
      </c>
      <c r="B105" t="str">
        <f>VLOOKUP(A105,'3.1 Metadata'!$A$4:$B$197,2,FALSE)</f>
        <v>MYS</v>
      </c>
      <c r="C105" s="159">
        <f>VLOOKUP($B105,'3.1 Metadata'!$B$4:$I$197,8,FALSE)*C$1</f>
        <v>7722.8719346773905</v>
      </c>
      <c r="D105" s="159">
        <f>VLOOKUP($B105,'3.1 Metadata'!$B$4:$I$197,8,FALSE)*D$1</f>
        <v>1386.8014295727128</v>
      </c>
      <c r="E105" s="159">
        <v>100</v>
      </c>
      <c r="F105" s="569">
        <f>VLOOKUP($B105,'3.1 Metadata'!$B$4:$I$197,8,FALSE)*F$1</f>
        <v>32.011904392445146</v>
      </c>
      <c r="G105" s="498">
        <v>0.15</v>
      </c>
      <c r="H105">
        <v>1</v>
      </c>
      <c r="J105" s="611">
        <f>VLOOKUP($B105,'3.1 Metadata'!$B$4:$I$197,8,FALSE)*G$1</f>
        <v>6.8596937983811017</v>
      </c>
      <c r="L105" s="158">
        <f>VLOOKUP($B105,'3.1 Metadata'!$B$4:$I$197,8,FALSE)*E$1</f>
        <v>6671.0522189256217</v>
      </c>
    </row>
    <row r="106" spans="1:12" x14ac:dyDescent="0.25">
      <c r="A106" t="s">
        <v>488</v>
      </c>
      <c r="B106" t="str">
        <f>VLOOKUP(A106,'3.1 Metadata'!$A$4:$B$197,2,FALSE)</f>
        <v>MDV</v>
      </c>
      <c r="C106" s="159">
        <f>VLOOKUP($B106,'3.1 Metadata'!$B$4:$I$197,8,FALSE)*C$1</f>
        <v>7134.3699269174494</v>
      </c>
      <c r="D106" s="159">
        <f>VLOOKUP($B106,'3.1 Metadata'!$B$4:$I$197,8,FALSE)*D$1</f>
        <v>1281.1237189268493</v>
      </c>
      <c r="E106" s="159">
        <v>100</v>
      </c>
      <c r="F106" s="159">
        <f>VLOOKUP($B106,'3.1 Metadata'!$B$4:$I$197,8,FALSE)*F$1</f>
        <v>29.572517831782175</v>
      </c>
      <c r="G106" s="498">
        <v>0.15</v>
      </c>
      <c r="H106">
        <v>0</v>
      </c>
      <c r="J106" s="611">
        <f>VLOOKUP($B106,'3.1 Metadata'!$B$4:$I$197,8,FALSE)*G$1</f>
        <v>6.336968106810466</v>
      </c>
      <c r="L106" s="158">
        <f>VLOOKUP($B106,'3.1 Metadata'!$B$4:$I$197,8,FALSE)*E$1</f>
        <v>6162.7014838731784</v>
      </c>
    </row>
    <row r="107" spans="1:12" x14ac:dyDescent="0.25">
      <c r="A107" t="s">
        <v>489</v>
      </c>
      <c r="B107" t="str">
        <f>VLOOKUP(A107,'3.1 Metadata'!$A$4:$B$197,2,FALSE)</f>
        <v>MLI</v>
      </c>
      <c r="C107" s="159">
        <f>VLOOKUP($B107,'3.1 Metadata'!$B$4:$I$197,8,FALSE)*C$1</f>
        <v>593.7936730216984</v>
      </c>
      <c r="D107" s="159">
        <f>VLOOKUP($B107,'3.1 Metadata'!$B$4:$I$197,8,FALSE)*D$1</f>
        <v>106.62793861958848</v>
      </c>
      <c r="E107" s="159">
        <v>100</v>
      </c>
      <c r="F107" s="569">
        <f>VLOOKUP($B107,'3.1 Metadata'!$B$4:$I$197,8,FALSE)*F$1</f>
        <v>2.4613209244422731</v>
      </c>
      <c r="G107" s="498">
        <v>0.15</v>
      </c>
      <c r="H107">
        <v>1</v>
      </c>
      <c r="J107" s="611">
        <f>VLOOKUP($B107,'3.1 Metadata'!$B$4:$I$197,8,FALSE)*G$1</f>
        <v>0.52742591238048708</v>
      </c>
      <c r="L107" s="158">
        <f>VLOOKUP($B107,'3.1 Metadata'!$B$4:$I$197,8,FALSE)*E$1</f>
        <v>512.92169979002369</v>
      </c>
    </row>
    <row r="108" spans="1:12" x14ac:dyDescent="0.25">
      <c r="A108" t="s">
        <v>490</v>
      </c>
      <c r="B108" t="str">
        <f>VLOOKUP(A108,'3.1 Metadata'!$A$4:$B$197,2,FALSE)</f>
        <v>MLT</v>
      </c>
      <c r="C108" s="159">
        <f>VLOOKUP($B108,'3.1 Metadata'!$B$4:$I$197,8,FALSE)*C$1</f>
        <v>20390.775372464672</v>
      </c>
      <c r="D108" s="159">
        <f>VLOOKUP($B108,'3.1 Metadata'!$B$4:$I$197,8,FALSE)*D$1</f>
        <v>3661.5855702146036</v>
      </c>
      <c r="E108" s="159">
        <v>100</v>
      </c>
      <c r="F108" s="159">
        <f>VLOOKUP($B108,'3.1 Metadata'!$B$4:$I$197,8,FALSE)*F$1</f>
        <v>84.521348694154085</v>
      </c>
      <c r="G108" s="498">
        <v>0.15</v>
      </c>
      <c r="H108">
        <v>0</v>
      </c>
      <c r="J108" s="611">
        <f>VLOOKUP($B108,'3.1 Metadata'!$B$4:$I$197,8,FALSE)*G$1</f>
        <v>18.111717577318728</v>
      </c>
      <c r="L108" s="158">
        <f>VLOOKUP($B108,'3.1 Metadata'!$B$4:$I$197,8,FALSE)*E$1</f>
        <v>17613.645343942466</v>
      </c>
    </row>
    <row r="109" spans="1:12" x14ac:dyDescent="0.25">
      <c r="A109" t="s">
        <v>491</v>
      </c>
      <c r="B109" t="str">
        <f>VLOOKUP(A109,'3.1 Metadata'!$A$4:$B$197,2,FALSE)</f>
        <v>MHL</v>
      </c>
      <c r="C109" s="159">
        <f>VLOOKUP($B109,'3.1 Metadata'!$B$4:$I$197,8,FALSE)*C$1</f>
        <v>2751.3856899865627</v>
      </c>
      <c r="D109" s="159">
        <f>VLOOKUP($B109,'3.1 Metadata'!$B$4:$I$197,8,FALSE)*D$1</f>
        <v>494.0682223469579</v>
      </c>
      <c r="E109" s="159">
        <v>100</v>
      </c>
      <c r="F109" s="159">
        <f>VLOOKUP($B109,'3.1 Metadata'!$B$4:$I$197,8,FALSE)*F$1</f>
        <v>11.404707523260363</v>
      </c>
      <c r="G109" s="498">
        <v>0.15</v>
      </c>
      <c r="H109">
        <v>0</v>
      </c>
      <c r="J109" s="611">
        <f>VLOOKUP($B109,'3.1 Metadata'!$B$4:$I$197,8,FALSE)*G$1</f>
        <v>2.4438658978415062</v>
      </c>
      <c r="L109" s="158">
        <f>VLOOKUP($B109,'3.1 Metadata'!$B$4:$I$197,8,FALSE)*E$1</f>
        <v>2376.6595856508652</v>
      </c>
    </row>
    <row r="110" spans="1:12" x14ac:dyDescent="0.25">
      <c r="A110" t="s">
        <v>492</v>
      </c>
      <c r="B110" t="str">
        <f>VLOOKUP(A110,'3.1 Metadata'!$A$4:$B$197,2,FALSE)</f>
        <v>MRT</v>
      </c>
      <c r="C110" s="159">
        <f>VLOOKUP($B110,'3.1 Metadata'!$B$4:$I$197,8,FALSE)*C$1</f>
        <v>1177.6011095834012</v>
      </c>
      <c r="D110" s="159">
        <f>VLOOKUP($B110,'3.1 Metadata'!$B$4:$I$197,8,FALSE)*D$1</f>
        <v>211.4626418837403</v>
      </c>
      <c r="E110" s="159">
        <v>100</v>
      </c>
      <c r="F110" s="159">
        <f>VLOOKUP($B110,'3.1 Metadata'!$B$4:$I$197,8,FALSE)*F$1</f>
        <v>4.8812481226254976</v>
      </c>
      <c r="G110" s="498">
        <v>0.15</v>
      </c>
      <c r="H110">
        <v>0</v>
      </c>
      <c r="J110" s="611">
        <f>VLOOKUP($B110,'3.1 Metadata'!$B$4:$I$197,8,FALSE)*G$1</f>
        <v>1.0459817405626064</v>
      </c>
      <c r="L110" s="158">
        <f>VLOOKUP($B110,'3.1 Metadata'!$B$4:$I$197,8,FALSE)*E$1</f>
        <v>1017.2172426971349</v>
      </c>
    </row>
    <row r="111" spans="1:12" x14ac:dyDescent="0.25">
      <c r="A111" t="s">
        <v>493</v>
      </c>
      <c r="B111" t="str">
        <f>VLOOKUP(A111,'3.1 Metadata'!$A$4:$B$197,2,FALSE)</f>
        <v>MUS</v>
      </c>
      <c r="C111" s="159">
        <f>VLOOKUP($B111,'3.1 Metadata'!$B$4:$I$197,8,FALSE)*C$1</f>
        <v>7496.1376440560143</v>
      </c>
      <c r="D111" s="159">
        <f>VLOOKUP($B111,'3.1 Metadata'!$B$4:$I$197,8,FALSE)*D$1</f>
        <v>1346.0865969267129</v>
      </c>
      <c r="E111" s="159">
        <v>100</v>
      </c>
      <c r="F111" s="159">
        <f>VLOOKUP($B111,'3.1 Metadata'!$B$4:$I$197,8,FALSE)*F$1</f>
        <v>31.072073135983477</v>
      </c>
      <c r="G111" s="498">
        <v>0.15</v>
      </c>
      <c r="H111">
        <v>0</v>
      </c>
      <c r="J111" s="611">
        <f>VLOOKUP($B111,'3.1 Metadata'!$B$4:$I$197,8,FALSE)*G$1</f>
        <v>6.6583013862821732</v>
      </c>
      <c r="L111" s="158">
        <f>VLOOKUP($B111,'3.1 Metadata'!$B$4:$I$197,8,FALSE)*E$1</f>
        <v>6475.1980981594143</v>
      </c>
    </row>
    <row r="112" spans="1:12" x14ac:dyDescent="0.25">
      <c r="A112" t="s">
        <v>494</v>
      </c>
      <c r="B112" t="str">
        <f>VLOOKUP(A112,'3.1 Metadata'!$A$4:$B$197,2,FALSE)</f>
        <v>MEX</v>
      </c>
      <c r="C112" s="159">
        <f>VLOOKUP($B112,'3.1 Metadata'!$B$4:$I$197,8,FALSE)*C$1</f>
        <v>6721.5290293673379</v>
      </c>
      <c r="D112" s="159">
        <f>VLOOKUP($B112,'3.1 Metadata'!$B$4:$I$197,8,FALSE)*D$1</f>
        <v>1206.9895947627804</v>
      </c>
      <c r="E112" s="159">
        <v>100</v>
      </c>
      <c r="F112" s="569">
        <f>VLOOKUP($B112,'3.1 Metadata'!$B$4:$I$197,8,FALSE)*F$1</f>
        <v>27.86126022535684</v>
      </c>
      <c r="G112" s="498">
        <v>0.15</v>
      </c>
      <c r="H112">
        <v>1</v>
      </c>
      <c r="J112" s="611">
        <f>VLOOKUP($B112,'3.1 Metadata'!$B$4:$I$197,8,FALSE)*G$1</f>
        <v>5.9702700482907511</v>
      </c>
      <c r="L112" s="158">
        <f>VLOOKUP($B112,'3.1 Metadata'!$B$4:$I$197,8,FALSE)*E$1</f>
        <v>5806.0876219627562</v>
      </c>
    </row>
    <row r="113" spans="1:12" x14ac:dyDescent="0.25">
      <c r="A113" t="s">
        <v>495</v>
      </c>
      <c r="B113" t="str">
        <f>VLOOKUP(A113,'3.1 Metadata'!$A$4:$B$197,2,FALSE)</f>
        <v>FSM</v>
      </c>
      <c r="C113" s="159">
        <f>VLOOKUP($B113,'3.1 Metadata'!$B$4:$I$197,8,FALSE)*C$1</f>
        <v>2421.9325992215163</v>
      </c>
      <c r="D113" s="159">
        <f>VLOOKUP($B113,'3.1 Metadata'!$B$4:$I$197,8,FALSE)*D$1</f>
        <v>434.90810404969642</v>
      </c>
      <c r="E113" s="159">
        <v>100</v>
      </c>
      <c r="F113" s="159">
        <f>VLOOKUP($B113,'3.1 Metadata'!$B$4:$I$197,8,FALSE)*F$1</f>
        <v>10.039098856876752</v>
      </c>
      <c r="G113" s="498">
        <v>0.15</v>
      </c>
      <c r="H113">
        <v>0</v>
      </c>
      <c r="J113" s="611">
        <f>VLOOKUP($B113,'3.1 Metadata'!$B$4:$I$197,8,FALSE)*G$1</f>
        <v>2.1512354693307323</v>
      </c>
      <c r="L113" s="158">
        <f>VLOOKUP($B113,'3.1 Metadata'!$B$4:$I$197,8,FALSE)*E$1</f>
        <v>2092.0764939241376</v>
      </c>
    </row>
    <row r="114" spans="1:12" x14ac:dyDescent="0.25">
      <c r="A114" t="s">
        <v>496</v>
      </c>
      <c r="B114" t="str">
        <f>VLOOKUP(A114,'3.1 Metadata'!$A$4:$B$197,2,FALSE)</f>
        <v>MCO</v>
      </c>
      <c r="C114" s="159">
        <f>VLOOKUP($B114,'3.1 Metadata'!$B$4:$I$197,8,FALSE)*C$1</f>
        <v>127998.5678852205</v>
      </c>
      <c r="D114" s="159">
        <f>VLOOKUP($B114,'3.1 Metadata'!$B$4:$I$197,8,FALSE)*D$1</f>
        <v>22984.790946672463</v>
      </c>
      <c r="E114" s="159">
        <v>100</v>
      </c>
      <c r="F114" s="159">
        <f>VLOOKUP($B114,'3.1 Metadata'!$B$4:$I$197,8,FALSE)*F$1</f>
        <v>530.56401195946319</v>
      </c>
      <c r="G114" s="498">
        <v>0.15</v>
      </c>
      <c r="H114">
        <v>0</v>
      </c>
      <c r="J114" s="611">
        <f>VLOOKUP($B114,'3.1 Metadata'!$B$4:$I$197,8,FALSE)*G$1</f>
        <v>113.69228827702783</v>
      </c>
      <c r="L114" s="158">
        <f>VLOOKUP($B114,'3.1 Metadata'!$B$4:$I$197,8,FALSE)*E$1</f>
        <v>110565.75034940957</v>
      </c>
    </row>
    <row r="115" spans="1:12" x14ac:dyDescent="0.25">
      <c r="A115" t="s">
        <v>497</v>
      </c>
      <c r="B115" t="str">
        <f>VLOOKUP(A115,'3.1 Metadata'!$A$4:$B$197,2,FALSE)</f>
        <v>MNG</v>
      </c>
      <c r="C115" s="159">
        <f>VLOOKUP($B115,'3.1 Metadata'!$B$4:$I$197,8,FALSE)*C$1</f>
        <v>2975.4733583015018</v>
      </c>
      <c r="D115" s="159">
        <f>VLOOKUP($B115,'3.1 Metadata'!$B$4:$I$197,8,FALSE)*D$1</f>
        <v>534.30779920351176</v>
      </c>
      <c r="E115" s="159">
        <v>100</v>
      </c>
      <c r="F115" s="159">
        <f>VLOOKUP($B115,'3.1 Metadata'!$B$4:$I$197,8,FALSE)*F$1</f>
        <v>12.33356832456581</v>
      </c>
      <c r="G115" s="498">
        <v>0.15</v>
      </c>
      <c r="H115">
        <v>0</v>
      </c>
      <c r="J115" s="611">
        <f>VLOOKUP($B115,'3.1 Metadata'!$B$4:$I$197,8,FALSE)*G$1</f>
        <v>2.6429074981212448</v>
      </c>
      <c r="L115" s="158">
        <f>VLOOKUP($B115,'3.1 Metadata'!$B$4:$I$197,8,FALSE)*E$1</f>
        <v>2570.2275419229109</v>
      </c>
    </row>
    <row r="116" spans="1:12" x14ac:dyDescent="0.25">
      <c r="A116" t="s">
        <v>498</v>
      </c>
      <c r="B116" t="str">
        <f>VLOOKUP(A116,'3.1 Metadata'!$A$4:$B$197,2,FALSE)</f>
        <v>MNE</v>
      </c>
      <c r="C116" s="159">
        <f>VLOOKUP($B116,'3.1 Metadata'!$B$4:$I$197,8,FALSE)*C$1</f>
        <v>6019.1446384657102</v>
      </c>
      <c r="D116" s="159">
        <f>VLOOKUP($B116,'3.1 Metadata'!$B$4:$I$197,8,FALSE)*D$1</f>
        <v>1080.8619461819255</v>
      </c>
      <c r="E116" s="159">
        <v>100</v>
      </c>
      <c r="F116" s="159">
        <f>VLOOKUP($B116,'3.1 Metadata'!$B$4:$I$197,8,FALSE)*F$1</f>
        <v>24.949822335609159</v>
      </c>
      <c r="G116" s="498">
        <v>0.15</v>
      </c>
      <c r="H116">
        <v>0</v>
      </c>
      <c r="J116" s="611">
        <f>VLOOKUP($B116,'3.1 Metadata'!$B$4:$I$197,8,FALSE)*G$1</f>
        <v>5.3463905004876766</v>
      </c>
      <c r="L116" s="158">
        <f>VLOOKUP($B116,'3.1 Metadata'!$B$4:$I$197,8,FALSE)*E$1</f>
        <v>5199.3647617242659</v>
      </c>
    </row>
    <row r="117" spans="1:12" x14ac:dyDescent="0.25">
      <c r="A117" t="s">
        <v>499</v>
      </c>
      <c r="B117" t="str">
        <f>VLOOKUP(A117,'3.1 Metadata'!$A$4:$B$197,2,FALSE)</f>
        <v>MAR</v>
      </c>
      <c r="C117" s="159">
        <f>VLOOKUP($B117,'3.1 Metadata'!$B$4:$I$197,8,FALSE)*C$1</f>
        <v>2185.2429461558477</v>
      </c>
      <c r="D117" s="159">
        <f>VLOOKUP($B117,'3.1 Metadata'!$B$4:$I$197,8,FALSE)*D$1</f>
        <v>392.40558011651274</v>
      </c>
      <c r="E117" s="159">
        <v>100</v>
      </c>
      <c r="F117" s="569">
        <f>VLOOKUP($B117,'3.1 Metadata'!$B$4:$I$197,8,FALSE)*F$1</f>
        <v>9.0580018493506653</v>
      </c>
      <c r="G117" s="498">
        <v>0.15</v>
      </c>
      <c r="H117">
        <v>1</v>
      </c>
      <c r="J117" s="611">
        <f>VLOOKUP($B117,'3.1 Metadata'!$B$4:$I$197,8,FALSE)*G$1</f>
        <v>1.941000396289428</v>
      </c>
      <c r="L117" s="158">
        <f>VLOOKUP($B117,'3.1 Metadata'!$B$4:$I$197,8,FALSE)*E$1</f>
        <v>1887.622885391469</v>
      </c>
    </row>
    <row r="118" spans="1:12" x14ac:dyDescent="0.25">
      <c r="A118" t="s">
        <v>500</v>
      </c>
      <c r="B118" t="str">
        <f>VLOOKUP(A118,'3.1 Metadata'!$A$4:$B$197,2,FALSE)</f>
        <v>MOZ</v>
      </c>
      <c r="C118" s="159">
        <f>VLOOKUP($B118,'3.1 Metadata'!$B$4:$I$197,8,FALSE)*C$1</f>
        <v>342.23642720059757</v>
      </c>
      <c r="D118" s="159">
        <f>VLOOKUP($B118,'3.1 Metadata'!$B$4:$I$197,8,FALSE)*D$1</f>
        <v>61.455630820773486</v>
      </c>
      <c r="E118" s="159">
        <v>100</v>
      </c>
      <c r="F118" s="569">
        <f>VLOOKUP($B118,'3.1 Metadata'!$B$4:$I$197,8,FALSE)*F$1</f>
        <v>1.4185965894325288</v>
      </c>
      <c r="G118" s="498">
        <v>0.15</v>
      </c>
      <c r="H118">
        <v>1</v>
      </c>
      <c r="J118" s="611">
        <f>VLOOKUP($B118,'3.1 Metadata'!$B$4:$I$197,8,FALSE)*G$1</f>
        <v>0.30398498344982761</v>
      </c>
      <c r="L118" s="158">
        <f>VLOOKUP($B118,'3.1 Metadata'!$B$4:$I$197,8,FALSE)*E$1</f>
        <v>295.62539640495737</v>
      </c>
    </row>
    <row r="119" spans="1:12" x14ac:dyDescent="0.25">
      <c r="A119" t="s">
        <v>501</v>
      </c>
      <c r="B119" t="str">
        <f>VLOOKUP(A119,'3.1 Metadata'!$A$4:$B$197,2,FALSE)</f>
        <v>MMR</v>
      </c>
      <c r="C119" s="159">
        <f>VLOOKUP($B119,'3.1 Metadata'!$B$4:$I$197,8,FALSE)*C$1</f>
        <v>858.6358688777799</v>
      </c>
      <c r="D119" s="159">
        <f>VLOOKUP($B119,'3.1 Metadata'!$B$4:$I$197,8,FALSE)*D$1</f>
        <v>154.18583404126531</v>
      </c>
      <c r="E119" s="159">
        <v>100</v>
      </c>
      <c r="F119" s="569">
        <f>VLOOKUP($B119,'3.1 Metadata'!$B$4:$I$197,8,FALSE)*F$1</f>
        <v>3.5591124098560827</v>
      </c>
      <c r="G119" s="498">
        <v>0.15</v>
      </c>
      <c r="H119">
        <v>1</v>
      </c>
      <c r="J119" s="611">
        <f>VLOOKUP($B119,'3.1 Metadata'!$B$4:$I$197,8,FALSE)*G$1</f>
        <v>0.76266694496916054</v>
      </c>
      <c r="L119" s="158">
        <f>VLOOKUP($B119,'3.1 Metadata'!$B$4:$I$197,8,FALSE)*E$1</f>
        <v>741.69360398250865</v>
      </c>
    </row>
    <row r="120" spans="1:12" x14ac:dyDescent="0.25">
      <c r="A120" t="s">
        <v>502</v>
      </c>
      <c r="B120" t="str">
        <f>VLOOKUP(A120,'3.1 Metadata'!$A$4:$B$197,2,FALSE)</f>
        <v>NAM</v>
      </c>
      <c r="C120" s="159">
        <f>VLOOKUP($B120,'3.1 Metadata'!$B$4:$I$197,8,FALSE)*C$1</f>
        <v>3384.0428280939163</v>
      </c>
      <c r="D120" s="159">
        <f>VLOOKUP($B120,'3.1 Metadata'!$B$4:$I$197,8,FALSE)*D$1</f>
        <v>607.67490014476982</v>
      </c>
      <c r="E120" s="159">
        <v>100</v>
      </c>
      <c r="F120" s="159">
        <f>VLOOKUP($B120,'3.1 Metadata'!$B$4:$I$197,8,FALSE)*F$1</f>
        <v>14.027120530959237</v>
      </c>
      <c r="G120" s="498">
        <v>0.15</v>
      </c>
      <c r="H120">
        <v>0</v>
      </c>
      <c r="J120" s="611">
        <f>VLOOKUP($B120,'3.1 Metadata'!$B$4:$I$197,8,FALSE)*G$1</f>
        <v>3.005811542348408</v>
      </c>
      <c r="L120" s="158">
        <f>VLOOKUP($B120,'3.1 Metadata'!$B$4:$I$197,8,FALSE)*E$1</f>
        <v>2923.1517249338272</v>
      </c>
    </row>
    <row r="121" spans="1:12" x14ac:dyDescent="0.25">
      <c r="A121" t="s">
        <v>503</v>
      </c>
      <c r="B121" t="str">
        <f>VLOOKUP(A121,'3.1 Metadata'!$A$4:$B$197,2,FALSE)</f>
        <v>NRU</v>
      </c>
      <c r="C121" s="159">
        <f>VLOOKUP($B121,'3.1 Metadata'!$B$4:$I$197,8,FALSE)*C$1</f>
        <v>7450.5863859256096</v>
      </c>
      <c r="D121" s="159">
        <f>VLOOKUP($B121,'3.1 Metadata'!$B$4:$I$197,8,FALSE)*D$1</f>
        <v>1337.9069261477075</v>
      </c>
      <c r="E121" s="159">
        <v>100</v>
      </c>
      <c r="F121" s="159">
        <f>VLOOKUP($B121,'3.1 Metadata'!$B$4:$I$197,8,FALSE)*F$1</f>
        <v>30.88325963077973</v>
      </c>
      <c r="G121" s="498">
        <v>0.15</v>
      </c>
      <c r="H121">
        <v>0</v>
      </c>
      <c r="J121" s="611">
        <f>VLOOKUP($B121,'3.1 Metadata'!$B$4:$I$197,8,FALSE)*G$1</f>
        <v>6.6178413494527986</v>
      </c>
      <c r="L121" s="158">
        <f>VLOOKUP($B121,'3.1 Metadata'!$B$4:$I$197,8,FALSE)*E$1</f>
        <v>6435.8507123428471</v>
      </c>
    </row>
    <row r="122" spans="1:12" x14ac:dyDescent="0.25">
      <c r="A122" t="s">
        <v>504</v>
      </c>
      <c r="B122" t="str">
        <f>VLOOKUP(A122,'3.1 Metadata'!$A$4:$B$197,2,FALSE)</f>
        <v>NPL</v>
      </c>
      <c r="C122" s="159">
        <f>VLOOKUP($B122,'3.1 Metadata'!$B$4:$I$197,8,FALSE)*C$1</f>
        <v>807.19336955274593</v>
      </c>
      <c r="D122" s="159">
        <f>VLOOKUP($B122,'3.1 Metadata'!$B$4:$I$197,8,FALSE)*D$1</f>
        <v>144.94826902553382</v>
      </c>
      <c r="E122" s="159">
        <v>100</v>
      </c>
      <c r="F122" s="569">
        <f>VLOOKUP($B122,'3.1 Metadata'!$B$4:$I$197,8,FALSE)*F$1</f>
        <v>3.3458792520321077</v>
      </c>
      <c r="G122" s="498">
        <v>0.15</v>
      </c>
      <c r="H122">
        <v>1</v>
      </c>
      <c r="J122" s="611">
        <f>VLOOKUP($B122,'3.1 Metadata'!$B$4:$I$197,8,FALSE)*G$1</f>
        <v>0.71697412543545158</v>
      </c>
      <c r="L122" s="158">
        <f>VLOOKUP($B122,'3.1 Metadata'!$B$4:$I$197,8,FALSE)*E$1</f>
        <v>697.25733698597674</v>
      </c>
    </row>
    <row r="123" spans="1:12" x14ac:dyDescent="0.25">
      <c r="A123" t="s">
        <v>505</v>
      </c>
      <c r="B123" t="str">
        <f>VLOOKUP(A123,'3.1 Metadata'!$A$4:$B$197,2,FALSE)</f>
        <v>NLD</v>
      </c>
      <c r="C123" s="159">
        <f>VLOOKUP($B123,'3.1 Metadata'!$B$4:$I$197,8,FALSE)*C$1</f>
        <v>35447.722582626251</v>
      </c>
      <c r="D123" s="159">
        <f>VLOOKUP($B123,'3.1 Metadata'!$B$4:$I$197,8,FALSE)*D$1</f>
        <v>6365.3719456292583</v>
      </c>
      <c r="E123" s="159">
        <v>100</v>
      </c>
      <c r="F123" s="159">
        <f>VLOOKUP($B123,'3.1 Metadata'!$B$4:$I$197,8,FALSE)*F$1</f>
        <v>146.9335651093316</v>
      </c>
      <c r="G123" s="498">
        <v>0.15</v>
      </c>
      <c r="H123">
        <v>0</v>
      </c>
      <c r="J123" s="611">
        <f>VLOOKUP($B123,'3.1 Metadata'!$B$4:$I$197,8,FALSE)*G$1</f>
        <v>31.485763951999626</v>
      </c>
      <c r="L123" s="158">
        <f>VLOOKUP($B123,'3.1 Metadata'!$B$4:$I$197,8,FALSE)*E$1</f>
        <v>30619.90544331964</v>
      </c>
    </row>
    <row r="124" spans="1:12" x14ac:dyDescent="0.25">
      <c r="A124" t="s">
        <v>506</v>
      </c>
      <c r="B124" t="str">
        <f>VLOOKUP(A124,'3.1 Metadata'!$A$4:$B$197,2,FALSE)</f>
        <v>NZL</v>
      </c>
      <c r="C124" s="159">
        <f>VLOOKUP($B124,'3.1 Metadata'!$B$4:$I$197,8,FALSE)*C$1</f>
        <v>28881.148585961993</v>
      </c>
      <c r="D124" s="159">
        <f>VLOOKUP($B124,'3.1 Metadata'!$B$4:$I$197,8,FALSE)*D$1</f>
        <v>5186.2077327567577</v>
      </c>
      <c r="E124" s="159">
        <v>100</v>
      </c>
      <c r="F124" s="159">
        <f>VLOOKUP($B124,'3.1 Metadata'!$B$4:$I$197,8,FALSE)*F$1</f>
        <v>119.71460553766629</v>
      </c>
      <c r="G124" s="498">
        <v>0.15</v>
      </c>
      <c r="H124">
        <v>0</v>
      </c>
      <c r="J124" s="611">
        <f>VLOOKUP($B124,'3.1 Metadata'!$B$4:$I$197,8,FALSE)*G$1</f>
        <v>25.653129758071344</v>
      </c>
      <c r="L124" s="158">
        <f>VLOOKUP($B124,'3.1 Metadata'!$B$4:$I$197,8,FALSE)*E$1</f>
        <v>24947.668689724385</v>
      </c>
    </row>
    <row r="125" spans="1:12" x14ac:dyDescent="0.25">
      <c r="A125" t="s">
        <v>507</v>
      </c>
      <c r="B125" t="str">
        <f>VLOOKUP(A125,'3.1 Metadata'!$A$4:$B$197,2,FALSE)</f>
        <v>NIC</v>
      </c>
      <c r="C125" s="159">
        <f>VLOOKUP($B125,'3.1 Metadata'!$B$4:$I$197,8,FALSE)*C$1</f>
        <v>1301.485643285353</v>
      </c>
      <c r="D125" s="159">
        <f>VLOOKUP($B125,'3.1 Metadata'!$B$4:$I$197,8,FALSE)*D$1</f>
        <v>233.70867288010857</v>
      </c>
      <c r="E125" s="159">
        <v>100</v>
      </c>
      <c r="F125" s="159">
        <f>VLOOKUP($B125,'3.1 Metadata'!$B$4:$I$197,8,FALSE)*F$1</f>
        <v>5.394759143151723</v>
      </c>
      <c r="G125" s="498">
        <v>0.15</v>
      </c>
      <c r="H125">
        <v>0</v>
      </c>
      <c r="J125" s="611">
        <f>VLOOKUP($B125,'3.1 Metadata'!$B$4:$I$197,8,FALSE)*G$1</f>
        <v>1.1560198163896549</v>
      </c>
      <c r="L125" s="158">
        <f>VLOOKUP($B125,'3.1 Metadata'!$B$4:$I$197,8,FALSE)*E$1</f>
        <v>1124.2292714389393</v>
      </c>
    </row>
    <row r="126" spans="1:12" x14ac:dyDescent="0.25">
      <c r="A126" t="s">
        <v>508</v>
      </c>
      <c r="B126" t="str">
        <f>VLOOKUP(A126,'3.1 Metadata'!$A$4:$B$197,2,FALSE)</f>
        <v>NER</v>
      </c>
      <c r="C126" s="159">
        <f>VLOOKUP($B126,'3.1 Metadata'!$B$4:$I$197,8,FALSE)*C$1</f>
        <v>374.29413744503177</v>
      </c>
      <c r="D126" s="159">
        <f>VLOOKUP($B126,'3.1 Metadata'!$B$4:$I$197,8,FALSE)*D$1</f>
        <v>67.212255917220361</v>
      </c>
      <c r="E126" s="159">
        <v>100</v>
      </c>
      <c r="F126" s="569">
        <f>VLOOKUP($B126,'3.1 Metadata'!$B$4:$I$197,8,FALSE)*F$1</f>
        <v>1.5514782899275927</v>
      </c>
      <c r="G126" s="498">
        <v>0.15</v>
      </c>
      <c r="H126">
        <v>1</v>
      </c>
      <c r="J126" s="611">
        <f>VLOOKUP($B126,'3.1 Metadata'!$B$4:$I$197,8,FALSE)*G$1</f>
        <v>0.33245963355591268</v>
      </c>
      <c r="L126" s="158">
        <f>VLOOKUP($B126,'3.1 Metadata'!$B$4:$I$197,8,FALSE)*E$1</f>
        <v>323.31699363312515</v>
      </c>
    </row>
    <row r="127" spans="1:12" x14ac:dyDescent="0.25">
      <c r="A127" t="s">
        <v>509</v>
      </c>
      <c r="B127" t="str">
        <f>VLOOKUP(A127,'3.1 Metadata'!$A$4:$B$197,2,FALSE)</f>
        <v>NGA</v>
      </c>
      <c r="C127" s="159">
        <f>VLOOKUP($B127,'3.1 Metadata'!$B$4:$I$197,8,FALSE)*C$1</f>
        <v>1506.2695193323073</v>
      </c>
      <c r="D127" s="159">
        <f>VLOOKUP($B127,'3.1 Metadata'!$B$4:$I$197,8,FALSE)*D$1</f>
        <v>270.48185447077554</v>
      </c>
      <c r="E127" s="159">
        <v>100</v>
      </c>
      <c r="F127" s="569">
        <f>VLOOKUP($B127,'3.1 Metadata'!$B$4:$I$197,8,FALSE)*F$1</f>
        <v>6.2436042252116364</v>
      </c>
      <c r="G127" s="498">
        <v>0.15</v>
      </c>
      <c r="H127">
        <v>1</v>
      </c>
      <c r="J127" s="611">
        <f>VLOOKUP($B127,'3.1 Metadata'!$B$4:$I$197,8,FALSE)*G$1</f>
        <v>1.337915191116779</v>
      </c>
      <c r="L127" s="158">
        <f>VLOOKUP($B127,'3.1 Metadata'!$B$4:$I$197,8,FALSE)*E$1</f>
        <v>1301.1225233610678</v>
      </c>
    </row>
    <row r="128" spans="1:12" x14ac:dyDescent="0.25">
      <c r="A128" t="s">
        <v>510</v>
      </c>
      <c r="B128" t="str">
        <f>VLOOKUP(A128,'3.1 Metadata'!$A$4:$B$197,2,FALSE)</f>
        <v>NIU</v>
      </c>
      <c r="C128" s="159">
        <f>VLOOKUP($B128,'3.1 Metadata'!$B$4:$I$197,8,FALSE)*C$1</f>
        <v>0</v>
      </c>
      <c r="D128" s="159">
        <f>VLOOKUP($B128,'3.1 Metadata'!$B$4:$I$197,8,FALSE)*D$1</f>
        <v>0</v>
      </c>
      <c r="E128" s="159">
        <v>100</v>
      </c>
      <c r="F128" s="159">
        <f>VLOOKUP($B128,'3.1 Metadata'!$B$4:$I$197,8,FALSE)*F$1</f>
        <v>0</v>
      </c>
      <c r="G128" s="498">
        <v>0.15</v>
      </c>
      <c r="H128">
        <v>0</v>
      </c>
      <c r="J128" s="611">
        <f>VLOOKUP($B128,'3.1 Metadata'!$B$4:$I$197,8,FALSE)*G$1</f>
        <v>0</v>
      </c>
      <c r="L128" s="158">
        <f>VLOOKUP($B128,'3.1 Metadata'!$B$4:$I$197,8,FALSE)*E$1</f>
        <v>0</v>
      </c>
    </row>
    <row r="129" spans="1:12" x14ac:dyDescent="0.25">
      <c r="A129" t="s">
        <v>511</v>
      </c>
      <c r="B129" t="str">
        <f>VLOOKUP(A129,'3.1 Metadata'!$A$4:$B$197,2,FALSE)</f>
        <v>NOR</v>
      </c>
      <c r="C129" s="159">
        <f>VLOOKUP($B129,'3.1 Metadata'!$B$4:$I$197,8,FALSE)*C$1</f>
        <v>51148.693081608842</v>
      </c>
      <c r="D129" s="159">
        <f>VLOOKUP($B129,'3.1 Metadata'!$B$4:$I$197,8,FALSE)*D$1</f>
        <v>9184.8060263495972</v>
      </c>
      <c r="E129" s="159">
        <v>100</v>
      </c>
      <c r="F129" s="159">
        <f>VLOOKUP($B129,'3.1 Metadata'!$B$4:$I$197,8,FALSE)*F$1</f>
        <v>212.01530811029573</v>
      </c>
      <c r="G129" s="498">
        <v>0.15</v>
      </c>
      <c r="H129">
        <v>0</v>
      </c>
      <c r="J129" s="611">
        <f>VLOOKUP($B129,'3.1 Metadata'!$B$4:$I$197,8,FALSE)*G$1</f>
        <v>45.43185173792051</v>
      </c>
      <c r="L129" s="158">
        <f>VLOOKUP($B129,'3.1 Metadata'!$B$4:$I$197,8,FALSE)*E$1</f>
        <v>44182.475815127706</v>
      </c>
    </row>
    <row r="130" spans="1:12" x14ac:dyDescent="0.25">
      <c r="A130" t="s">
        <v>512</v>
      </c>
      <c r="B130" t="str">
        <f>VLOOKUP(A130,'3.1 Metadata'!$A$4:$B$197,2,FALSE)</f>
        <v>OMN</v>
      </c>
      <c r="C130" s="159">
        <f>VLOOKUP($B130,'3.1 Metadata'!$B$4:$I$197,8,FALSE)*C$1</f>
        <v>11956.825207543223</v>
      </c>
      <c r="D130" s="159">
        <f>VLOOKUP($B130,'3.1 Metadata'!$B$4:$I$197,8,FALSE)*D$1</f>
        <v>2147.0953333456596</v>
      </c>
      <c r="E130" s="159">
        <v>100</v>
      </c>
      <c r="F130" s="159">
        <f>VLOOKUP($B130,'3.1 Metadata'!$B$4:$I$197,8,FALSE)*F$1</f>
        <v>49.561969772199888</v>
      </c>
      <c r="G130" s="498">
        <v>0.15</v>
      </c>
      <c r="H130">
        <v>0</v>
      </c>
      <c r="J130" s="611">
        <f>VLOOKUP($B130,'3.1 Metadata'!$B$4:$I$197,8,FALSE)*G$1</f>
        <v>10.620422094042832</v>
      </c>
      <c r="L130" s="158">
        <f>VLOOKUP($B130,'3.1 Metadata'!$B$4:$I$197,8,FALSE)*E$1</f>
        <v>10328.360486456655</v>
      </c>
    </row>
    <row r="131" spans="1:12" x14ac:dyDescent="0.25">
      <c r="A131" t="s">
        <v>513</v>
      </c>
      <c r="B131" t="str">
        <f>VLOOKUP(A131,'3.1 Metadata'!$A$4:$B$197,2,FALSE)</f>
        <v>PAK</v>
      </c>
      <c r="C131" s="159">
        <f>VLOOKUP($B131,'3.1 Metadata'!$B$4:$I$197,8,FALSE)*C$1</f>
        <v>870.41979720268444</v>
      </c>
      <c r="D131" s="159">
        <f>VLOOKUP($B131,'3.1 Metadata'!$B$4:$I$197,8,FALSE)*D$1</f>
        <v>156.30188216237693</v>
      </c>
      <c r="E131" s="159">
        <v>100</v>
      </c>
      <c r="F131" s="569">
        <f>VLOOKUP($B131,'3.1 Metadata'!$B$4:$I$197,8,FALSE)*F$1</f>
        <v>3.6079577086121635</v>
      </c>
      <c r="G131" s="498">
        <v>0.15</v>
      </c>
      <c r="H131">
        <v>1</v>
      </c>
      <c r="J131" s="611">
        <f>VLOOKUP($B131,'3.1 Metadata'!$B$4:$I$197,8,FALSE)*G$1</f>
        <v>0.77313379470260635</v>
      </c>
      <c r="L131" s="158">
        <f>VLOOKUP($B131,'3.1 Metadata'!$B$4:$I$197,8,FALSE)*E$1</f>
        <v>751.87261534828474</v>
      </c>
    </row>
    <row r="132" spans="1:12" x14ac:dyDescent="0.25">
      <c r="A132" t="s">
        <v>514</v>
      </c>
      <c r="B132" t="str">
        <f>VLOOKUP(A132,'3.1 Metadata'!$A$4:$B$197,2,FALSE)</f>
        <v>PLW</v>
      </c>
      <c r="C132" s="159">
        <f>VLOOKUP($B132,'3.1 Metadata'!$B$4:$I$197,8,FALSE)*C$1</f>
        <v>10289.545025276373</v>
      </c>
      <c r="D132" s="159">
        <f>VLOOKUP($B132,'3.1 Metadata'!$B$4:$I$197,8,FALSE)*D$1</f>
        <v>1847.7006832953725</v>
      </c>
      <c r="E132" s="159">
        <v>100</v>
      </c>
      <c r="F132" s="159">
        <f>VLOOKUP($B132,'3.1 Metadata'!$B$4:$I$197,8,FALSE)*F$1</f>
        <v>42.65096383534248</v>
      </c>
      <c r="G132" s="498">
        <v>0.15</v>
      </c>
      <c r="H132">
        <v>0</v>
      </c>
      <c r="J132" s="611">
        <f>VLOOKUP($B132,'3.1 Metadata'!$B$4:$I$197,8,FALSE)*G$1</f>
        <v>9.1394922504305303</v>
      </c>
      <c r="L132" s="158">
        <f>VLOOKUP($B132,'3.1 Metadata'!$B$4:$I$197,8,FALSE)*E$1</f>
        <v>8888.1562135436925</v>
      </c>
    </row>
    <row r="133" spans="1:12" x14ac:dyDescent="0.25">
      <c r="A133" t="s">
        <v>515</v>
      </c>
      <c r="B133" t="str">
        <f>VLOOKUP(A133,'3.1 Metadata'!$A$4:$B$197,2,FALSE)</f>
        <v>PAN</v>
      </c>
      <c r="C133" s="159">
        <f>VLOOKUP($B133,'3.1 Metadata'!$B$4:$I$197,8,FALSE)*C$1</f>
        <v>10655.509212432493</v>
      </c>
      <c r="D133" s="159">
        <f>VLOOKUP($B133,'3.1 Metadata'!$B$4:$I$197,8,FALSE)*D$1</f>
        <v>1913.4171243050503</v>
      </c>
      <c r="E133" s="159">
        <v>100</v>
      </c>
      <c r="F133" s="159">
        <f>VLOOKUP($B133,'3.1 Metadata'!$B$4:$I$197,8,FALSE)*F$1</f>
        <v>44.167913833917069</v>
      </c>
      <c r="G133" s="498">
        <v>0.15</v>
      </c>
      <c r="H133">
        <v>0</v>
      </c>
      <c r="J133" s="611">
        <f>VLOOKUP($B133,'3.1 Metadata'!$B$4:$I$197,8,FALSE)*G$1</f>
        <v>9.4645529644107995</v>
      </c>
      <c r="L133" s="158">
        <f>VLOOKUP($B133,'3.1 Metadata'!$B$4:$I$197,8,FALSE)*E$1</f>
        <v>9204.2777578895038</v>
      </c>
    </row>
    <row r="134" spans="1:12" x14ac:dyDescent="0.25">
      <c r="A134" t="s">
        <v>516</v>
      </c>
      <c r="B134" t="str">
        <f>VLOOKUP(A134,'3.1 Metadata'!$A$4:$B$197,2,FALSE)</f>
        <v>PNG</v>
      </c>
      <c r="C134" s="159">
        <f>VLOOKUP($B134,'3.1 Metadata'!$B$4:$I$197,8,FALSE)*C$1</f>
        <v>1905.1169708404054</v>
      </c>
      <c r="D134" s="159">
        <f>VLOOKUP($B134,'3.1 Metadata'!$B$4:$I$197,8,FALSE)*D$1</f>
        <v>342.10316589628599</v>
      </c>
      <c r="E134" s="159">
        <v>100</v>
      </c>
      <c r="F134" s="159">
        <f>VLOOKUP($B134,'3.1 Metadata'!$B$4:$I$197,8,FALSE)*F$1</f>
        <v>7.8968579102192971</v>
      </c>
      <c r="G134" s="498">
        <v>0.15</v>
      </c>
      <c r="H134">
        <v>0</v>
      </c>
      <c r="J134" s="611">
        <f>VLOOKUP($B134,'3.1 Metadata'!$B$4:$I$197,8,FALSE)*G$1</f>
        <v>1.692183837904135</v>
      </c>
      <c r="L134" s="158">
        <f>VLOOKUP($B134,'3.1 Metadata'!$B$4:$I$197,8,FALSE)*E$1</f>
        <v>1645.6487823617715</v>
      </c>
    </row>
    <row r="135" spans="1:12" x14ac:dyDescent="0.25">
      <c r="A135" t="s">
        <v>517</v>
      </c>
      <c r="B135" t="str">
        <f>VLOOKUP(A135,'3.1 Metadata'!$A$4:$B$197,2,FALSE)</f>
        <v>PRY</v>
      </c>
      <c r="C135" s="159">
        <f>VLOOKUP($B135,'3.1 Metadata'!$B$4:$I$197,8,FALSE)*C$1</f>
        <v>3634.8407239037988</v>
      </c>
      <c r="D135" s="159">
        <f>VLOOKUP($B135,'3.1 Metadata'!$B$4:$I$197,8,FALSE)*D$1</f>
        <v>652.71085093934983</v>
      </c>
      <c r="E135" s="159">
        <v>100</v>
      </c>
      <c r="F135" s="159">
        <f>VLOOKUP($B135,'3.1 Metadata'!$B$4:$I$197,8,FALSE)*F$1</f>
        <v>15.066697301155642</v>
      </c>
      <c r="G135" s="498">
        <v>0.15</v>
      </c>
      <c r="H135">
        <v>0</v>
      </c>
      <c r="J135" s="611">
        <f>VLOOKUP($B135,'3.1 Metadata'!$B$4:$I$197,8,FALSE)*G$1</f>
        <v>3.2285779931047802</v>
      </c>
      <c r="L135" s="158">
        <f>VLOOKUP($B135,'3.1 Metadata'!$B$4:$I$197,8,FALSE)*E$1</f>
        <v>3139.7920982943992</v>
      </c>
    </row>
    <row r="136" spans="1:12" x14ac:dyDescent="0.25">
      <c r="A136" t="s">
        <v>518</v>
      </c>
      <c r="B136" t="str">
        <f>VLOOKUP(A136,'3.1 Metadata'!$A$4:$B$197,2,FALSE)</f>
        <v>PER</v>
      </c>
      <c r="C136" s="159">
        <f>VLOOKUP($B136,'3.1 Metadata'!$B$4:$I$197,8,FALSE)*C$1</f>
        <v>4747.1520458131163</v>
      </c>
      <c r="D136" s="159">
        <f>VLOOKUP($B136,'3.1 Metadata'!$B$4:$I$197,8,FALSE)*D$1</f>
        <v>852.44936070633764</v>
      </c>
      <c r="E136" s="159">
        <v>100</v>
      </c>
      <c r="F136" s="569">
        <f>VLOOKUP($B136,'3.1 Metadata'!$B$4:$I$197,8,FALSE)*F$1</f>
        <v>19.677314179536232</v>
      </c>
      <c r="G136" s="498">
        <v>0.15</v>
      </c>
      <c r="H136">
        <v>1</v>
      </c>
      <c r="J136" s="611">
        <f>VLOOKUP($B136,'3.1 Metadata'!$B$4:$I$197,8,FALSE)*G$1</f>
        <v>4.2165673241863351</v>
      </c>
      <c r="L136" s="158">
        <f>VLOOKUP($B136,'3.1 Metadata'!$B$4:$I$197,8,FALSE)*E$1</f>
        <v>4100.611722771212</v>
      </c>
    </row>
    <row r="137" spans="1:12" x14ac:dyDescent="0.25">
      <c r="A137" t="s">
        <v>519</v>
      </c>
      <c r="B137" t="str">
        <f>VLOOKUP(A137,'3.1 Metadata'!$A$4:$B$197,2,FALSE)</f>
        <v>PHL</v>
      </c>
      <c r="C137" s="159">
        <f>VLOOKUP($B137,'3.1 Metadata'!$B$4:$I$197,8,FALSE)*C$1</f>
        <v>2354.3477400528959</v>
      </c>
      <c r="D137" s="159">
        <f>VLOOKUP($B137,'3.1 Metadata'!$B$4:$I$197,8,FALSE)*D$1</f>
        <v>422.77184436479098</v>
      </c>
      <c r="E137" s="159">
        <v>100</v>
      </c>
      <c r="F137" s="569">
        <f>VLOOKUP($B137,'3.1 Metadata'!$B$4:$I$197,8,FALSE)*F$1</f>
        <v>9.758954362913558</v>
      </c>
      <c r="G137" s="498">
        <v>0.15</v>
      </c>
      <c r="H137">
        <v>1</v>
      </c>
      <c r="J137" s="611">
        <f>VLOOKUP($B137,'3.1 Metadata'!$B$4:$I$197,8,FALSE)*G$1</f>
        <v>2.0912045063386193</v>
      </c>
      <c r="L137" s="158">
        <f>VLOOKUP($B137,'3.1 Metadata'!$B$4:$I$197,8,FALSE)*E$1</f>
        <v>2033.6963824143077</v>
      </c>
    </row>
    <row r="138" spans="1:12" x14ac:dyDescent="0.25">
      <c r="A138" t="s">
        <v>520</v>
      </c>
      <c r="B138" t="str">
        <f>VLOOKUP(A138,'3.1 Metadata'!$A$4:$B$197,2,FALSE)</f>
        <v>POL</v>
      </c>
      <c r="C138" s="159">
        <f>VLOOKUP($B138,'3.1 Metadata'!$B$4:$I$197,8,FALSE)*C$1</f>
        <v>10627.103215109015</v>
      </c>
      <c r="D138" s="159">
        <f>VLOOKUP($B138,'3.1 Metadata'!$B$4:$I$197,8,FALSE)*D$1</f>
        <v>1908.3162398115821</v>
      </c>
      <c r="E138" s="159">
        <v>100</v>
      </c>
      <c r="F138" s="159">
        <f>VLOOKUP($B138,'3.1 Metadata'!$B$4:$I$197,8,FALSE)*F$1</f>
        <v>44.050168767291254</v>
      </c>
      <c r="G138" s="498">
        <v>0.15</v>
      </c>
      <c r="H138">
        <v>0</v>
      </c>
      <c r="J138" s="611">
        <f>VLOOKUP($B138,'3.1 Metadata'!$B$4:$I$197,8,FALSE)*G$1</f>
        <v>9.4393218787052682</v>
      </c>
      <c r="L138" s="158">
        <f>VLOOKUP($B138,'3.1 Metadata'!$B$4:$I$197,8,FALSE)*E$1</f>
        <v>9179.7405270408744</v>
      </c>
    </row>
    <row r="139" spans="1:12" x14ac:dyDescent="0.25">
      <c r="A139" t="s">
        <v>521</v>
      </c>
      <c r="B139" t="str">
        <f>VLOOKUP(A139,'3.1 Metadata'!$A$4:$B$197,2,FALSE)</f>
        <v>PRT</v>
      </c>
      <c r="C139" s="159">
        <f>VLOOKUP($B139,'3.1 Metadata'!$B$4:$I$197,8,FALSE)*C$1</f>
        <v>15759.96707867357</v>
      </c>
      <c r="D139" s="159">
        <f>VLOOKUP($B139,'3.1 Metadata'!$B$4:$I$197,8,FALSE)*D$1</f>
        <v>2830.0281371474525</v>
      </c>
      <c r="E139" s="159">
        <v>100</v>
      </c>
      <c r="F139" s="159">
        <f>VLOOKUP($B139,'3.1 Metadata'!$B$4:$I$197,8,FALSE)*F$1</f>
        <v>65.326288409009607</v>
      </c>
      <c r="G139" s="498">
        <v>0.15</v>
      </c>
      <c r="H139">
        <v>0</v>
      </c>
      <c r="J139" s="611">
        <f>VLOOKUP($B139,'3.1 Metadata'!$B$4:$I$197,8,FALSE)*G$1</f>
        <v>13.998490373359202</v>
      </c>
      <c r="L139" s="158">
        <f>VLOOKUP($B139,'3.1 Metadata'!$B$4:$I$197,8,FALSE)*E$1</f>
        <v>13613.531888091826</v>
      </c>
    </row>
    <row r="140" spans="1:12" x14ac:dyDescent="0.25">
      <c r="A140" t="s">
        <v>522</v>
      </c>
      <c r="B140" t="str">
        <f>VLOOKUP(A140,'3.1 Metadata'!$A$4:$B$197,2,FALSE)</f>
        <v>QAT</v>
      </c>
      <c r="C140" s="159">
        <f>VLOOKUP($B140,'3.1 Metadata'!$B$4:$I$197,8,FALSE)*C$1</f>
        <v>42067.727583091881</v>
      </c>
      <c r="D140" s="159">
        <f>VLOOKUP($B140,'3.1 Metadata'!$B$4:$I$197,8,FALSE)*D$1</f>
        <v>7554.1308006351519</v>
      </c>
      <c r="E140" s="159">
        <v>100</v>
      </c>
      <c r="F140" s="159">
        <f>VLOOKUP($B140,'3.1 Metadata'!$B$4:$I$197,8,FALSE)*F$1</f>
        <v>174.37400034442231</v>
      </c>
      <c r="G140" s="498">
        <v>0.15</v>
      </c>
      <c r="H140">
        <v>0</v>
      </c>
      <c r="J140" s="611">
        <f>VLOOKUP($B140,'3.1 Metadata'!$B$4:$I$197,8,FALSE)*G$1</f>
        <v>37.365857216661922</v>
      </c>
      <c r="L140" s="158">
        <f>VLOOKUP($B140,'3.1 Metadata'!$B$4:$I$197,8,FALSE)*E$1</f>
        <v>36338.296143203719</v>
      </c>
    </row>
    <row r="141" spans="1:12" x14ac:dyDescent="0.25">
      <c r="A141" t="s">
        <v>523</v>
      </c>
      <c r="B141" t="str">
        <f>VLOOKUP(A141,'3.1 Metadata'!$A$4:$B$197,2,FALSE)</f>
        <v>KOR</v>
      </c>
      <c r="C141" s="159">
        <f>VLOOKUP($B141,'3.1 Metadata'!$B$4:$I$197,8,FALSE)*C$1</f>
        <v>21573.305936770881</v>
      </c>
      <c r="D141" s="159">
        <f>VLOOKUP($B141,'3.1 Metadata'!$B$4:$I$197,8,FALSE)*D$1</f>
        <v>3873.9333976762518</v>
      </c>
      <c r="E141" s="159">
        <v>100</v>
      </c>
      <c r="F141" s="159">
        <f>VLOOKUP($B141,'3.1 Metadata'!$B$4:$I$197,8,FALSE)*F$1</f>
        <v>89.423029789723856</v>
      </c>
      <c r="G141" s="498">
        <v>0.15</v>
      </c>
      <c r="H141">
        <v>0</v>
      </c>
      <c r="J141" s="611">
        <f>VLOOKUP($B141,'3.1 Metadata'!$B$4:$I$197,8,FALSE)*G$1</f>
        <v>19.162077812083684</v>
      </c>
      <c r="L141" s="158">
        <f>VLOOKUP($B141,'3.1 Metadata'!$B$4:$I$197,8,FALSE)*E$1</f>
        <v>18635.120672251385</v>
      </c>
    </row>
    <row r="142" spans="1:12" x14ac:dyDescent="0.25">
      <c r="A142" t="s">
        <v>524</v>
      </c>
      <c r="B142" t="str">
        <f>VLOOKUP(A142,'3.1 Metadata'!$A$4:$B$197,2,FALSE)</f>
        <v>MDA</v>
      </c>
      <c r="C142" s="159">
        <f>VLOOKUP($B142,'3.1 Metadata'!$B$4:$I$197,8,FALSE)*C$1</f>
        <v>3034.1358025967525</v>
      </c>
      <c r="D142" s="159">
        <f>VLOOKUP($B142,'3.1 Metadata'!$B$4:$I$197,8,FALSE)*D$1</f>
        <v>544.84185470760349</v>
      </c>
      <c r="E142" s="159">
        <v>100</v>
      </c>
      <c r="F142" s="159">
        <f>VLOOKUP($B142,'3.1 Metadata'!$B$4:$I$197,8,FALSE)*F$1</f>
        <v>12.576728715426954</v>
      </c>
      <c r="G142" s="498">
        <v>0.15</v>
      </c>
      <c r="H142">
        <v>0</v>
      </c>
      <c r="J142" s="611">
        <f>VLOOKUP($B142,'3.1 Metadata'!$B$4:$I$197,8,FALSE)*G$1</f>
        <v>2.6950132961629185</v>
      </c>
      <c r="L142" s="158">
        <f>VLOOKUP($B142,'3.1 Metadata'!$B$4:$I$197,8,FALSE)*E$1</f>
        <v>2620.9004305184385</v>
      </c>
    </row>
    <row r="143" spans="1:12" x14ac:dyDescent="0.25">
      <c r="A143" t="s">
        <v>525</v>
      </c>
      <c r="B143" t="str">
        <f>VLOOKUP(A143,'3.1 Metadata'!$A$4:$B$197,2,FALSE)</f>
        <v>ROU</v>
      </c>
      <c r="C143" s="159">
        <f>VLOOKUP($B143,'3.1 Metadata'!$B$4:$I$197,8,FALSE)*C$1</f>
        <v>8713.5082981761661</v>
      </c>
      <c r="D143" s="159">
        <f>VLOOKUP($B143,'3.1 Metadata'!$B$4:$I$197,8,FALSE)*D$1</f>
        <v>1564.6906832994362</v>
      </c>
      <c r="E143" s="159">
        <v>100</v>
      </c>
      <c r="F143" s="159">
        <f>VLOOKUP($B143,'3.1 Metadata'!$B$4:$I$197,8,FALSE)*F$1</f>
        <v>36.118169111611053</v>
      </c>
      <c r="G143" s="498">
        <v>0.15</v>
      </c>
      <c r="H143">
        <v>0</v>
      </c>
      <c r="J143" s="611">
        <f>VLOOKUP($B143,'3.1 Metadata'!$B$4:$I$197,8,FALSE)*G$1</f>
        <v>7.7396076667737965</v>
      </c>
      <c r="L143" s="158">
        <f>VLOOKUP($B143,'3.1 Metadata'!$B$4:$I$197,8,FALSE)*E$1</f>
        <v>7526.7684559375184</v>
      </c>
    </row>
    <row r="144" spans="1:12" x14ac:dyDescent="0.25">
      <c r="A144" t="s">
        <v>526</v>
      </c>
      <c r="B144" t="str">
        <f>VLOOKUP(A144,'3.1 Metadata'!$A$4:$B$197,2,FALSE)</f>
        <v>RUS</v>
      </c>
      <c r="C144" s="159">
        <f>VLOOKUP($B144,'3.1 Metadata'!$B$4:$I$197,8,FALSE)*C$1</f>
        <v>7766.6620682799567</v>
      </c>
      <c r="D144" s="159">
        <f>VLOOKUP($B144,'3.1 Metadata'!$B$4:$I$197,8,FALSE)*D$1</f>
        <v>1394.6648540079332</v>
      </c>
      <c r="E144" s="159">
        <v>100</v>
      </c>
      <c r="F144" s="569">
        <f>VLOOKUP($B144,'3.1 Metadata'!$B$4:$I$197,8,FALSE)*F$1</f>
        <v>32.19341789960604</v>
      </c>
      <c r="G144" s="498">
        <v>0.15</v>
      </c>
      <c r="H144">
        <v>1</v>
      </c>
      <c r="J144" s="611">
        <f>VLOOKUP($B144,'3.1 Metadata'!$B$4:$I$197,8,FALSE)*G$1</f>
        <v>6.8985895499155792</v>
      </c>
      <c r="L144" s="158">
        <f>VLOOKUP($B144,'3.1 Metadata'!$B$4:$I$197,8,FALSE)*E$1</f>
        <v>6708.878337292902</v>
      </c>
    </row>
    <row r="145" spans="1:12" x14ac:dyDescent="0.25">
      <c r="A145" t="s">
        <v>527</v>
      </c>
      <c r="B145" t="str">
        <f>VLOOKUP(A145,'3.1 Metadata'!$A$4:$B$197,2,FALSE)</f>
        <v>RWA</v>
      </c>
      <c r="C145" s="159">
        <f>VLOOKUP($B145,'3.1 Metadata'!$B$4:$I$197,8,FALSE)*C$1</f>
        <v>554.01084442133038</v>
      </c>
      <c r="D145" s="159">
        <f>VLOOKUP($B145,'3.1 Metadata'!$B$4:$I$197,8,FALSE)*D$1</f>
        <v>99.484108702157485</v>
      </c>
      <c r="E145" s="159">
        <v>100</v>
      </c>
      <c r="F145" s="569">
        <f>VLOOKUP($B145,'3.1 Metadata'!$B$4:$I$197,8,FALSE)*F$1</f>
        <v>2.2964180079640637</v>
      </c>
      <c r="G145" s="498">
        <v>0.15</v>
      </c>
      <c r="H145">
        <v>1</v>
      </c>
      <c r="J145" s="611">
        <f>VLOOKUP($B145,'3.1 Metadata'!$B$4:$I$197,8,FALSE)*G$1</f>
        <v>0.4920895731351565</v>
      </c>
      <c r="L145" s="158">
        <f>VLOOKUP($B145,'3.1 Metadata'!$B$4:$I$197,8,FALSE)*E$1</f>
        <v>478.55710987393974</v>
      </c>
    </row>
    <row r="146" spans="1:12" x14ac:dyDescent="0.25">
      <c r="A146" t="s">
        <v>528</v>
      </c>
      <c r="B146" t="str">
        <f>VLOOKUP(A146,'3.1 Metadata'!$A$4:$B$197,2,FALSE)</f>
        <v>KNA</v>
      </c>
      <c r="C146" s="159">
        <f>VLOOKUP($B146,'3.1 Metadata'!$B$4:$I$197,8,FALSE)*C$1</f>
        <v>14892.539035609785</v>
      </c>
      <c r="D146" s="159">
        <f>VLOOKUP($B146,'3.1 Metadata'!$B$4:$I$197,8,FALSE)*D$1</f>
        <v>2674.2634863352582</v>
      </c>
      <c r="E146" s="159">
        <v>100</v>
      </c>
      <c r="F146" s="159">
        <f>VLOOKUP($B146,'3.1 Metadata'!$B$4:$I$197,8,FALSE)*F$1</f>
        <v>61.730731753822944</v>
      </c>
      <c r="G146" s="498">
        <v>0.15</v>
      </c>
      <c r="H146">
        <v>0</v>
      </c>
      <c r="J146" s="611">
        <f>VLOOKUP($B146,'3.1 Metadata'!$B$4:$I$197,8,FALSE)*G$1</f>
        <v>13.228013947247772</v>
      </c>
      <c r="L146" s="158">
        <f>VLOOKUP($B146,'3.1 Metadata'!$B$4:$I$197,8,FALSE)*E$1</f>
        <v>12864.243563698461</v>
      </c>
    </row>
    <row r="147" spans="1:12" x14ac:dyDescent="0.25">
      <c r="A147" t="s">
        <v>529</v>
      </c>
      <c r="B147" t="str">
        <f>VLOOKUP(A147,'3.1 Metadata'!$A$4:$B$197,2,FALSE)</f>
        <v>LCA</v>
      </c>
      <c r="C147" s="159">
        <f>VLOOKUP($B147,'3.1 Metadata'!$B$4:$I$197,8,FALSE)*C$1</f>
        <v>7829.7748613352533</v>
      </c>
      <c r="D147" s="159">
        <f>VLOOKUP($B147,'3.1 Metadata'!$B$4:$I$197,8,FALSE)*D$1</f>
        <v>1405.9980617023928</v>
      </c>
      <c r="E147" s="159">
        <v>100</v>
      </c>
      <c r="F147" s="159">
        <f>VLOOKUP($B147,'3.1 Metadata'!$B$4:$I$197,8,FALSE)*F$1</f>
        <v>32.455025331959597</v>
      </c>
      <c r="G147" s="498">
        <v>0.15</v>
      </c>
      <c r="H147">
        <v>0</v>
      </c>
      <c r="J147" s="611">
        <f>VLOOKUP($B147,'3.1 Metadata'!$B$4:$I$197,8,FALSE)*G$1</f>
        <v>6.9546482854199132</v>
      </c>
      <c r="L147" s="158">
        <f>VLOOKUP($B147,'3.1 Metadata'!$B$4:$I$197,8,FALSE)*E$1</f>
        <v>6763.3954575708667</v>
      </c>
    </row>
    <row r="148" spans="1:12" x14ac:dyDescent="0.25">
      <c r="A148" t="s">
        <v>530</v>
      </c>
      <c r="B148" t="str">
        <f>VLOOKUP(A148,'3.1 Metadata'!$A$4:$B$197,2,FALSE)</f>
        <v>VCT</v>
      </c>
      <c r="C148" s="159">
        <f>VLOOKUP($B148,'3.1 Metadata'!$B$4:$I$197,8,FALSE)*C$1</f>
        <v>5039.333595890972</v>
      </c>
      <c r="D148" s="159">
        <f>VLOOKUP($B148,'3.1 Metadata'!$B$4:$I$197,8,FALSE)*D$1</f>
        <v>904.91660278545521</v>
      </c>
      <c r="E148" s="159">
        <v>100</v>
      </c>
      <c r="F148" s="159">
        <f>VLOOKUP($B148,'3.1 Metadata'!$B$4:$I$197,8,FALSE)*F$1</f>
        <v>20.888429413019576</v>
      </c>
      <c r="G148" s="498">
        <v>0.15</v>
      </c>
      <c r="H148">
        <v>0</v>
      </c>
      <c r="J148" s="611">
        <f>VLOOKUP($B148,'3.1 Metadata'!$B$4:$I$197,8,FALSE)*G$1</f>
        <v>4.4760920170756231</v>
      </c>
      <c r="L148" s="158">
        <f>VLOOKUP($B148,'3.1 Metadata'!$B$4:$I$197,8,FALSE)*E$1</f>
        <v>4352.9994866060433</v>
      </c>
    </row>
    <row r="149" spans="1:12" x14ac:dyDescent="0.25">
      <c r="A149" t="s">
        <v>531</v>
      </c>
      <c r="B149" t="str">
        <f>VLOOKUP(A149,'3.1 Metadata'!$A$4:$B$197,2,FALSE)</f>
        <v>WSM</v>
      </c>
      <c r="C149" s="159">
        <f>VLOOKUP($B149,'3.1 Metadata'!$B$4:$I$197,8,FALSE)*C$1</f>
        <v>2920.097642460627</v>
      </c>
      <c r="D149" s="159">
        <f>VLOOKUP($B149,'3.1 Metadata'!$B$4:$I$197,8,FALSE)*D$1</f>
        <v>524.36394379048716</v>
      </c>
      <c r="E149" s="159">
        <v>100</v>
      </c>
      <c r="F149" s="159">
        <f>VLOOKUP($B149,'3.1 Metadata'!$B$4:$I$197,8,FALSE)*F$1</f>
        <v>12.104031678593273</v>
      </c>
      <c r="G149" s="498">
        <v>0.15</v>
      </c>
      <c r="H149">
        <v>0</v>
      </c>
      <c r="J149" s="611">
        <f>VLOOKUP($B149,'3.1 Metadata'!$B$4:$I$197,8,FALSE)*G$1</f>
        <v>2.5937210739842724</v>
      </c>
      <c r="L149" s="158">
        <f>VLOOKUP($B149,'3.1 Metadata'!$B$4:$I$197,8,FALSE)*E$1</f>
        <v>2522.3937444497051</v>
      </c>
    </row>
    <row r="150" spans="1:12" x14ac:dyDescent="0.25">
      <c r="A150" t="s">
        <v>532</v>
      </c>
      <c r="B150" t="str">
        <f>VLOOKUP(A150,'3.1 Metadata'!$A$4:$B$197,2,FALSE)</f>
        <v>SMR</v>
      </c>
      <c r="C150" s="159">
        <f>VLOOKUP($B150,'3.1 Metadata'!$B$4:$I$197,8,FALSE)*C$1</f>
        <v>32242.431368725924</v>
      </c>
      <c r="D150" s="159">
        <f>VLOOKUP($B150,'3.1 Metadata'!$B$4:$I$197,8,FALSE)*D$1</f>
        <v>5789.7955958940856</v>
      </c>
      <c r="E150" s="159">
        <v>100</v>
      </c>
      <c r="F150" s="159">
        <f>VLOOKUP($B150,'3.1 Metadata'!$B$4:$I$197,8,FALSE)*F$1</f>
        <v>133.64738391181729</v>
      </c>
      <c r="G150" s="498">
        <v>0.15</v>
      </c>
      <c r="H150">
        <v>0</v>
      </c>
      <c r="J150" s="611">
        <f>VLOOKUP($B150,'3.1 Metadata'!$B$4:$I$197,8,FALSE)*G$1</f>
        <v>28.638725123960846</v>
      </c>
      <c r="L150" s="158">
        <f>VLOOKUP($B150,'3.1 Metadata'!$B$4:$I$197,8,FALSE)*E$1</f>
        <v>27851.160183051928</v>
      </c>
    </row>
    <row r="151" spans="1:12" x14ac:dyDescent="0.25">
      <c r="A151" t="s">
        <v>533</v>
      </c>
      <c r="B151" t="str">
        <f>VLOOKUP(A151,'3.1 Metadata'!$A$4:$B$197,2,FALSE)</f>
        <v>STP</v>
      </c>
      <c r="C151" s="159">
        <f>VLOOKUP($B151,'3.1 Metadata'!$B$4:$I$197,8,FALSE)*C$1</f>
        <v>1342.6100884768578</v>
      </c>
      <c r="D151" s="159">
        <f>VLOOKUP($B151,'3.1 Metadata'!$B$4:$I$197,8,FALSE)*D$1</f>
        <v>241.09341781235062</v>
      </c>
      <c r="E151" s="159">
        <v>100</v>
      </c>
      <c r="F151" s="159">
        <f>VLOOKUP($B151,'3.1 Metadata'!$B$4:$I$197,8,FALSE)*F$1</f>
        <v>5.5652231646709129</v>
      </c>
      <c r="G151" s="498">
        <v>0.15</v>
      </c>
      <c r="H151">
        <v>0</v>
      </c>
      <c r="J151" s="611">
        <f>VLOOKUP($B151,'3.1 Metadata'!$B$4:$I$197,8,FALSE)*G$1</f>
        <v>1.1925478210009097</v>
      </c>
      <c r="L151" s="158">
        <f>VLOOKUP($B151,'3.1 Metadata'!$B$4:$I$197,8,FALSE)*E$1</f>
        <v>1159.7527559233849</v>
      </c>
    </row>
    <row r="152" spans="1:12" x14ac:dyDescent="0.25">
      <c r="A152" t="s">
        <v>534</v>
      </c>
      <c r="B152" t="str">
        <f>VLOOKUP(A152,'3.1 Metadata'!$A$4:$B$197,2,FALSE)</f>
        <v>SAU</v>
      </c>
      <c r="C152" s="159">
        <f>VLOOKUP($B152,'3.1 Metadata'!$B$4:$I$197,8,FALSE)*C$1</f>
        <v>15630.933536046441</v>
      </c>
      <c r="D152" s="159">
        <f>VLOOKUP($B152,'3.1 Metadata'!$B$4:$I$197,8,FALSE)*D$1</f>
        <v>2806.8574950739207</v>
      </c>
      <c r="E152" s="159">
        <v>100</v>
      </c>
      <c r="F152" s="159">
        <f>VLOOKUP($B152,'3.1 Metadata'!$B$4:$I$197,8,FALSE)*F$1</f>
        <v>64.791434346306488</v>
      </c>
      <c r="G152" s="498">
        <v>0.15</v>
      </c>
      <c r="H152">
        <v>0</v>
      </c>
      <c r="J152" s="611">
        <f>VLOOKUP($B152,'3.1 Metadata'!$B$4:$I$197,8,FALSE)*G$1</f>
        <v>13.883878788494247</v>
      </c>
      <c r="L152" s="158">
        <f>VLOOKUP($B152,'3.1 Metadata'!$B$4:$I$197,8,FALSE)*E$1</f>
        <v>13502.072121810657</v>
      </c>
    </row>
    <row r="153" spans="1:12" x14ac:dyDescent="0.25">
      <c r="A153" t="s">
        <v>535</v>
      </c>
      <c r="B153" t="str">
        <f>VLOOKUP(A153,'3.1 Metadata'!$A$4:$B$197,2,FALSE)</f>
        <v>SEN</v>
      </c>
      <c r="C153" s="159">
        <f>VLOOKUP($B153,'3.1 Metadata'!$B$4:$I$197,8,FALSE)*C$1</f>
        <v>966.06514895559576</v>
      </c>
      <c r="D153" s="159">
        <f>VLOOKUP($B153,'3.1 Metadata'!$B$4:$I$197,8,FALSE)*D$1</f>
        <v>173.47698381689676</v>
      </c>
      <c r="E153" s="159">
        <v>100</v>
      </c>
      <c r="F153" s="159">
        <f>VLOOKUP($B153,'3.1 Metadata'!$B$4:$I$197,8,FALSE)*F$1</f>
        <v>4.0044151252045417</v>
      </c>
      <c r="G153" s="498">
        <v>0.15</v>
      </c>
      <c r="H153">
        <v>0</v>
      </c>
      <c r="J153" s="611">
        <f>VLOOKUP($B153,'3.1 Metadata'!$B$4:$I$197,8,FALSE)*G$1</f>
        <v>0.85808895540097319</v>
      </c>
      <c r="L153" s="158">
        <f>VLOOKUP($B153,'3.1 Metadata'!$B$4:$I$197,8,FALSE)*E$1</f>
        <v>834.49150912744653</v>
      </c>
    </row>
    <row r="154" spans="1:12" x14ac:dyDescent="0.25">
      <c r="A154" t="s">
        <v>536</v>
      </c>
      <c r="B154" t="str">
        <f>VLOOKUP(A154,'3.1 Metadata'!$A$4:$B$197,2,FALSE)</f>
        <v>SRB</v>
      </c>
      <c r="C154" s="159">
        <f>VLOOKUP($B154,'3.1 Metadata'!$B$4:$I$197,8,FALSE)*C$1</f>
        <v>5010.3210645766194</v>
      </c>
      <c r="D154" s="159">
        <f>VLOOKUP($B154,'3.1 Metadata'!$B$4:$I$197,8,FALSE)*D$1</f>
        <v>899.70680256572018</v>
      </c>
      <c r="E154" s="159">
        <v>100</v>
      </c>
      <c r="F154" s="159">
        <f>VLOOKUP($B154,'3.1 Metadata'!$B$4:$I$197,8,FALSE)*F$1</f>
        <v>20.768170215861634</v>
      </c>
      <c r="G154" s="498">
        <v>0.15</v>
      </c>
      <c r="H154">
        <v>0</v>
      </c>
      <c r="J154" s="611">
        <f>VLOOKUP($B154,'3.1 Metadata'!$B$4:$I$197,8,FALSE)*G$1</f>
        <v>4.4503221891132068</v>
      </c>
      <c r="L154" s="158">
        <f>VLOOKUP($B154,'3.1 Metadata'!$B$4:$I$197,8,FALSE)*E$1</f>
        <v>4327.9383289125944</v>
      </c>
    </row>
    <row r="155" spans="1:12" x14ac:dyDescent="0.25">
      <c r="A155" t="s">
        <v>537</v>
      </c>
      <c r="B155" t="str">
        <f>VLOOKUP(A155,'3.1 Metadata'!$A$4:$B$197,2,FALSE)</f>
        <v>SYC</v>
      </c>
      <c r="C155" s="159">
        <f>VLOOKUP($B155,'3.1 Metadata'!$B$4:$I$197,8,FALSE)*C$1</f>
        <v>10952.20625130273</v>
      </c>
      <c r="D155" s="159">
        <f>VLOOKUP($B155,'3.1 Metadata'!$B$4:$I$197,8,FALSE)*D$1</f>
        <v>1966.6952158149832</v>
      </c>
      <c r="E155" s="159">
        <v>100</v>
      </c>
      <c r="F155" s="159">
        <f>VLOOKUP($B155,'3.1 Metadata'!$B$4:$I$197,8,FALSE)*F$1</f>
        <v>45.397746119389552</v>
      </c>
      <c r="G155" s="498">
        <v>0.15</v>
      </c>
      <c r="H155">
        <v>0</v>
      </c>
      <c r="J155" s="611">
        <f>VLOOKUP($B155,'3.1 Metadata'!$B$4:$I$197,8,FALSE)*G$1</f>
        <v>9.7280884541549035</v>
      </c>
      <c r="L155" s="158">
        <f>VLOOKUP($B155,'3.1 Metadata'!$B$4:$I$197,8,FALSE)*E$1</f>
        <v>9460.5660216656452</v>
      </c>
    </row>
    <row r="156" spans="1:12" x14ac:dyDescent="0.25">
      <c r="A156" t="s">
        <v>538</v>
      </c>
      <c r="B156" t="str">
        <f>VLOOKUP(A156,'3.1 Metadata'!$A$4:$B$197,2,FALSE)</f>
        <v>SLE</v>
      </c>
      <c r="C156" s="159">
        <f>VLOOKUP($B156,'3.1 Metadata'!$B$4:$I$197,8,FALSE)*C$1</f>
        <v>352.44539220587359</v>
      </c>
      <c r="D156" s="159">
        <f>VLOOKUP($B156,'3.1 Metadata'!$B$4:$I$197,8,FALSE)*D$1</f>
        <v>63.2888616944078</v>
      </c>
      <c r="E156" s="159">
        <v>100</v>
      </c>
      <c r="F156" s="569">
        <f>VLOOKUP($B156,'3.1 Metadata'!$B$4:$I$197,8,FALSE)*F$1</f>
        <v>1.4609135428222739</v>
      </c>
      <c r="G156" s="498">
        <v>0.15</v>
      </c>
      <c r="H156">
        <v>1</v>
      </c>
      <c r="J156" s="611">
        <f>VLOOKUP($B156,'3.1 Metadata'!$B$4:$I$197,8,FALSE)*G$1</f>
        <v>0.3130529020333444</v>
      </c>
      <c r="L156" s="158">
        <f>VLOOKUP($B156,'3.1 Metadata'!$B$4:$I$197,8,FALSE)*E$1</f>
        <v>304.44394722742749</v>
      </c>
    </row>
    <row r="157" spans="1:12" x14ac:dyDescent="0.25">
      <c r="A157" t="s">
        <v>539</v>
      </c>
      <c r="B157" t="str">
        <f>VLOOKUP(A157,'3.1 Metadata'!$A$4:$B$197,2,FALSE)</f>
        <v>SGP</v>
      </c>
      <c r="C157" s="159">
        <f>VLOOKUP($B157,'3.1 Metadata'!$B$4:$I$197,8,FALSE)*C$1</f>
        <v>44340.298219210716</v>
      </c>
      <c r="D157" s="159">
        <f>VLOOKUP($B157,'3.1 Metadata'!$B$4:$I$197,8,FALSE)*D$1</f>
        <v>7962.2178741528651</v>
      </c>
      <c r="E157" s="159">
        <v>100</v>
      </c>
      <c r="F157" s="159">
        <f>VLOOKUP($B157,'3.1 Metadata'!$B$4:$I$197,8,FALSE)*F$1</f>
        <v>183.79398225579573</v>
      </c>
      <c r="G157" s="498">
        <v>0.15</v>
      </c>
      <c r="H157">
        <v>0</v>
      </c>
      <c r="J157" s="611">
        <f>VLOOKUP($B157,'3.1 Metadata'!$B$4:$I$197,8,FALSE)*G$1</f>
        <v>39.384424769099077</v>
      </c>
      <c r="L157" s="158">
        <f>VLOOKUP($B157,'3.1 Metadata'!$B$4:$I$197,8,FALSE)*E$1</f>
        <v>38301.353087948861</v>
      </c>
    </row>
    <row r="158" spans="1:12" x14ac:dyDescent="0.25">
      <c r="A158" t="s">
        <v>540</v>
      </c>
      <c r="B158" t="str">
        <f>VLOOKUP(A158,'3.1 Metadata'!$A$4:$B$197,2,FALSE)</f>
        <v>SVK</v>
      </c>
      <c r="C158" s="159">
        <f>VLOOKUP($B158,'3.1 Metadata'!$B$4:$I$197,8,FALSE)*C$1</f>
        <v>13039.545092072402</v>
      </c>
      <c r="D158" s="159">
        <f>VLOOKUP($B158,'3.1 Metadata'!$B$4:$I$197,8,FALSE)*D$1</f>
        <v>2341.5200883321722</v>
      </c>
      <c r="E158" s="159">
        <v>100</v>
      </c>
      <c r="F158" s="159">
        <f>VLOOKUP($B158,'3.1 Metadata'!$B$4:$I$197,8,FALSE)*F$1</f>
        <v>54.049927842787156</v>
      </c>
      <c r="G158" s="498">
        <v>0.15</v>
      </c>
      <c r="H158">
        <v>0</v>
      </c>
      <c r="J158" s="611">
        <f>VLOOKUP($B158,'3.1 Metadata'!$B$4:$I$197,8,FALSE)*G$1</f>
        <v>11.582127394882962</v>
      </c>
      <c r="L158" s="158">
        <f>VLOOKUP($B158,'3.1 Metadata'!$B$4:$I$197,8,FALSE)*E$1</f>
        <v>11263.618891523682</v>
      </c>
    </row>
    <row r="159" spans="1:12" x14ac:dyDescent="0.25">
      <c r="A159" t="s">
        <v>541</v>
      </c>
      <c r="B159" t="str">
        <f>VLOOKUP(A159,'3.1 Metadata'!$A$4:$B$197,2,FALSE)</f>
        <v>SVN</v>
      </c>
      <c r="C159" s="159">
        <f>VLOOKUP($B159,'3.1 Metadata'!$B$4:$I$197,8,FALSE)*C$1</f>
        <v>17524.465949934012</v>
      </c>
      <c r="D159" s="159">
        <f>VLOOKUP($B159,'3.1 Metadata'!$B$4:$I$197,8,FALSE)*D$1</f>
        <v>3146.8804141036208</v>
      </c>
      <c r="E159" s="159">
        <v>100</v>
      </c>
      <c r="F159" s="159">
        <f>VLOOKUP($B159,'3.1 Metadata'!$B$4:$I$197,8,FALSE)*F$1</f>
        <v>72.64027336760212</v>
      </c>
      <c r="G159" s="498">
        <v>0.15</v>
      </c>
      <c r="H159">
        <v>0</v>
      </c>
      <c r="J159" s="611">
        <f>VLOOKUP($B159,'3.1 Metadata'!$B$4:$I$197,8,FALSE)*G$1</f>
        <v>15.565772864486167</v>
      </c>
      <c r="L159" s="158">
        <f>VLOOKUP($B159,'3.1 Metadata'!$B$4:$I$197,8,FALSE)*E$1</f>
        <v>15137.714110712799</v>
      </c>
    </row>
    <row r="160" spans="1:12" x14ac:dyDescent="0.25">
      <c r="A160" t="s">
        <v>542</v>
      </c>
      <c r="B160" t="str">
        <f>VLOOKUP(A160,'3.1 Metadata'!$A$4:$B$197,2,FALSE)</f>
        <v>SLB</v>
      </c>
      <c r="C160" s="159">
        <f>VLOOKUP($B160,'3.1 Metadata'!$B$4:$I$197,8,FALSE)*C$1</f>
        <v>1583.4050833914523</v>
      </c>
      <c r="D160" s="159">
        <f>VLOOKUP($B160,'3.1 Metadata'!$B$4:$I$197,8,FALSE)*D$1</f>
        <v>284.33314080737705</v>
      </c>
      <c r="E160" s="159">
        <v>100</v>
      </c>
      <c r="F160" s="159">
        <f>VLOOKUP($B160,'3.1 Metadata'!$B$4:$I$197,8,FALSE)*F$1</f>
        <v>6.563337133228818</v>
      </c>
      <c r="G160" s="498">
        <v>0.15</v>
      </c>
      <c r="H160">
        <v>0</v>
      </c>
      <c r="J160" s="611">
        <f>VLOOKUP($B160,'3.1 Metadata'!$B$4:$I$197,8,FALSE)*G$1</f>
        <v>1.4064293856918895</v>
      </c>
      <c r="L160" s="158">
        <f>VLOOKUP($B160,'3.1 Metadata'!$B$4:$I$197,8,FALSE)*E$1</f>
        <v>1367.7525775853628</v>
      </c>
    </row>
    <row r="161" spans="1:12" x14ac:dyDescent="0.25">
      <c r="A161" t="s">
        <v>543</v>
      </c>
      <c r="B161" t="str">
        <f>VLOOKUP(A161,'3.1 Metadata'!$A$4:$B$197,2,FALSE)</f>
        <v>SOM</v>
      </c>
      <c r="C161" s="159">
        <f>VLOOKUP($B161,'3.1 Metadata'!$B$4:$I$197,8,FALSE)*C$1</f>
        <v>283.30119258710357</v>
      </c>
      <c r="D161" s="159">
        <f>VLOOKUP($B161,'3.1 Metadata'!$B$4:$I$197,8,FALSE)*D$1</f>
        <v>50.872590171451769</v>
      </c>
      <c r="E161" s="159">
        <v>100</v>
      </c>
      <c r="F161" s="159">
        <f>VLOOKUP($B161,'3.1 Metadata'!$B$4:$I$197,8,FALSE)*F$1</f>
        <v>1.1743054615009476</v>
      </c>
      <c r="G161" s="498">
        <v>0.15</v>
      </c>
      <c r="H161">
        <v>0</v>
      </c>
      <c r="J161" s="611">
        <f>VLOOKUP($B161,'3.1 Metadata'!$B$4:$I$197,8,FALSE)*G$1</f>
        <v>0.2516368846073459</v>
      </c>
      <c r="L161" s="158">
        <f>VLOOKUP($B161,'3.1 Metadata'!$B$4:$I$197,8,FALSE)*E$1</f>
        <v>244.71687028064389</v>
      </c>
    </row>
    <row r="162" spans="1:12" x14ac:dyDescent="0.25">
      <c r="A162" t="s">
        <v>544</v>
      </c>
      <c r="B162" t="str">
        <f>VLOOKUP(A162,'3.1 Metadata'!$A$4:$B$197,2,FALSE)</f>
        <v>ZAF</v>
      </c>
      <c r="C162" s="159">
        <f>VLOOKUP($B162,'3.1 Metadata'!$B$4:$I$197,8,FALSE)*C$1</f>
        <v>4475.0266397623045</v>
      </c>
      <c r="D162" s="159">
        <f>VLOOKUP($B162,'3.1 Metadata'!$B$4:$I$197,8,FALSE)*D$1</f>
        <v>803.58361421638426</v>
      </c>
      <c r="E162" s="159">
        <v>100</v>
      </c>
      <c r="F162" s="569">
        <f>VLOOKUP($B162,'3.1 Metadata'!$B$4:$I$197,8,FALSE)*F$1</f>
        <v>18.54933322181266</v>
      </c>
      <c r="G162" s="498">
        <v>0.15</v>
      </c>
      <c r="H162">
        <v>1</v>
      </c>
      <c r="J162" s="611">
        <f>VLOOKUP($B162,'3.1 Metadata'!$B$4:$I$197,8,FALSE)*G$1</f>
        <v>3.9748571189598558</v>
      </c>
      <c r="L162" s="158">
        <f>VLOOKUP($B162,'3.1 Metadata'!$B$4:$I$197,8,FALSE)*E$1</f>
        <v>3865.5485481884602</v>
      </c>
    </row>
    <row r="163" spans="1:12" x14ac:dyDescent="0.25">
      <c r="A163" t="s">
        <v>545</v>
      </c>
      <c r="B163" t="str">
        <f>VLOOKUP(A163,'3.1 Metadata'!$A$4:$B$197,2,FALSE)</f>
        <v>SSD</v>
      </c>
      <c r="C163" s="159">
        <f>VLOOKUP($B163,'3.1 Metadata'!$B$4:$I$197,8,FALSE)*C$1</f>
        <v>231.70325499999998</v>
      </c>
      <c r="D163" s="159">
        <f>VLOOKUP($B163,'3.1 Metadata'!$B$4:$I$197,8,FALSE)*D$1</f>
        <v>41.607112999999998</v>
      </c>
      <c r="E163" s="159">
        <v>100</v>
      </c>
      <c r="F163" s="159">
        <f>VLOOKUP($B163,'3.1 Metadata'!$B$4:$I$197,8,FALSE)*F$1</f>
        <v>0.96042799999999995</v>
      </c>
      <c r="G163" s="498">
        <v>0.15</v>
      </c>
      <c r="H163">
        <v>0</v>
      </c>
      <c r="J163" s="611">
        <f>VLOOKUP($B163,'3.1 Metadata'!$B$4:$I$197,8,FALSE)*G$1</f>
        <v>0.20580599999999999</v>
      </c>
      <c r="L163" s="158">
        <f>VLOOKUP($B163,'3.1 Metadata'!$B$4:$I$197,8,FALSE)*E$1</f>
        <v>200.14633499999999</v>
      </c>
    </row>
    <row r="164" spans="1:12" x14ac:dyDescent="0.25">
      <c r="A164" t="s">
        <v>546</v>
      </c>
      <c r="B164" t="str">
        <f>VLOOKUP(A164,'3.1 Metadata'!$A$4:$B$197,2,FALSE)</f>
        <v>ESP</v>
      </c>
      <c r="C164" s="159">
        <f>VLOOKUP($B164,'3.1 Metadata'!$B$4:$I$197,8,FALSE)*C$1</f>
        <v>19964.6157543421</v>
      </c>
      <c r="D164" s="159">
        <f>VLOOKUP($B164,'3.1 Metadata'!$B$4:$I$197,8,FALSE)*D$1</f>
        <v>3585.0597942290105</v>
      </c>
      <c r="E164" s="159">
        <v>100</v>
      </c>
      <c r="F164" s="159">
        <f>VLOOKUP($B164,'3.1 Metadata'!$B$4:$I$197,8,FALSE)*F$1</f>
        <v>82.754883955822166</v>
      </c>
      <c r="G164" s="498">
        <v>0.15</v>
      </c>
      <c r="H164">
        <v>0</v>
      </c>
      <c r="J164" s="611">
        <f>VLOOKUP($B164,'3.1 Metadata'!$B$4:$I$197,8,FALSE)*G$1</f>
        <v>17.73318941910475</v>
      </c>
      <c r="L164" s="158">
        <f>VLOOKUP($B164,'3.1 Metadata'!$B$4:$I$197,8,FALSE)*E$1</f>
        <v>17245.526710079372</v>
      </c>
    </row>
    <row r="165" spans="1:12" x14ac:dyDescent="0.25">
      <c r="A165" t="s">
        <v>547</v>
      </c>
      <c r="B165" t="str">
        <f>VLOOKUP(A165,'3.1 Metadata'!$A$4:$B$197,2,FALSE)</f>
        <v>LKA</v>
      </c>
      <c r="C165" s="159">
        <f>VLOOKUP($B165,'3.1 Metadata'!$B$4:$I$197,8,FALSE)*C$1</f>
        <v>2602.2054147414892</v>
      </c>
      <c r="D165" s="159">
        <f>VLOOKUP($B165,'3.1 Metadata'!$B$4:$I$197,8,FALSE)*D$1</f>
        <v>467.27981762863459</v>
      </c>
      <c r="E165" s="159">
        <v>100</v>
      </c>
      <c r="F165" s="569">
        <f>VLOOKUP($B165,'3.1 Metadata'!$B$4:$I$197,8,FALSE)*F$1</f>
        <v>10.786343688047623</v>
      </c>
      <c r="G165" s="498">
        <v>0.15</v>
      </c>
      <c r="H165">
        <v>1</v>
      </c>
      <c r="J165" s="611">
        <f>VLOOKUP($B165,'3.1 Metadata'!$B$4:$I$197,8,FALSE)*G$1</f>
        <v>2.3113593617244907</v>
      </c>
      <c r="L165" s="158">
        <f>VLOOKUP($B165,'3.1 Metadata'!$B$4:$I$197,8,FALSE)*E$1</f>
        <v>2247.7969792770673</v>
      </c>
    </row>
    <row r="166" spans="1:12" x14ac:dyDescent="0.25">
      <c r="A166" t="s">
        <v>548</v>
      </c>
      <c r="B166" t="str">
        <f>VLOOKUP(A166,'3.1 Metadata'!$A$4:$B$197,2,FALSE)</f>
        <v>SDN</v>
      </c>
      <c r="C166" s="159">
        <f>VLOOKUP($B166,'3.1 Metadata'!$B$4:$I$197,8,FALSE)*C$1</f>
        <v>412.68177045214293</v>
      </c>
      <c r="D166" s="159">
        <f>VLOOKUP($B166,'3.1 Metadata'!$B$4:$I$197,8,FALSE)*D$1</f>
        <v>74.105549601546912</v>
      </c>
      <c r="E166" s="159">
        <v>100</v>
      </c>
      <c r="F166" s="569">
        <f>VLOOKUP($B166,'3.1 Metadata'!$B$4:$I$197,8,FALSE)*F$1</f>
        <v>1.710598012236862</v>
      </c>
      <c r="G166" s="498">
        <v>0.15</v>
      </c>
      <c r="H166">
        <v>1</v>
      </c>
      <c r="J166" s="611">
        <f>VLOOKUP($B166,'3.1 Metadata'!$B$4:$I$197,8,FALSE)*G$1</f>
        <v>0.36655671690789898</v>
      </c>
      <c r="L166" s="158">
        <f>VLOOKUP($B166,'3.1 Metadata'!$B$4:$I$197,8,FALSE)*E$1</f>
        <v>356.47640719293179</v>
      </c>
    </row>
    <row r="167" spans="1:12" x14ac:dyDescent="0.25">
      <c r="A167" t="s">
        <v>549</v>
      </c>
      <c r="B167" t="str">
        <f>VLOOKUP(A167,'3.1 Metadata'!$A$4:$B$197,2,FALSE)</f>
        <v>SUR</v>
      </c>
      <c r="C167" s="159">
        <f>VLOOKUP($B167,'3.1 Metadata'!$B$4:$I$197,8,FALSE)*C$1</f>
        <v>4629.6698989818115</v>
      </c>
      <c r="D167" s="159">
        <f>VLOOKUP($B167,'3.1 Metadata'!$B$4:$I$197,8,FALSE)*D$1</f>
        <v>831.35301072759989</v>
      </c>
      <c r="E167" s="159">
        <v>100</v>
      </c>
      <c r="F167" s="159">
        <f>VLOOKUP($B167,'3.1 Metadata'!$B$4:$I$197,8,FALSE)*F$1</f>
        <v>19.190341550183675</v>
      </c>
      <c r="G167" s="498">
        <v>0.15</v>
      </c>
      <c r="H167">
        <v>0</v>
      </c>
      <c r="J167" s="611">
        <f>VLOOKUP($B167,'3.1 Metadata'!$B$4:$I$197,8,FALSE)*G$1</f>
        <v>4.11221604646793</v>
      </c>
      <c r="L167" s="158">
        <f>VLOOKUP($B167,'3.1 Metadata'!$B$4:$I$197,8,FALSE)*E$1</f>
        <v>3999.1301051900623</v>
      </c>
    </row>
    <row r="168" spans="1:12" x14ac:dyDescent="0.25">
      <c r="A168" t="s">
        <v>550</v>
      </c>
      <c r="B168" t="str">
        <f>VLOOKUP(A168,'3.1 Metadata'!$A$4:$B$197,2,FALSE)</f>
        <v>SWZ</v>
      </c>
      <c r="C168" s="159">
        <f>VLOOKUP($B168,'3.1 Metadata'!$B$4:$I$197,8,FALSE)*C$1</f>
        <v>2645.0171621183817</v>
      </c>
      <c r="D168" s="159">
        <f>VLOOKUP($B168,'3.1 Metadata'!$B$4:$I$197,8,FALSE)*D$1</f>
        <v>474.96755257581015</v>
      </c>
      <c r="E168" s="159">
        <v>100</v>
      </c>
      <c r="F168" s="159">
        <f>VLOOKUP($B168,'3.1 Metadata'!$B$4:$I$197,8,FALSE)*F$1</f>
        <v>10.963801708262723</v>
      </c>
      <c r="G168" s="498">
        <v>0.15</v>
      </c>
      <c r="H168">
        <v>0</v>
      </c>
      <c r="J168" s="611">
        <f>VLOOKUP($B168,'3.1 Metadata'!$B$4:$I$197,8,FALSE)*G$1</f>
        <v>2.3493860803420117</v>
      </c>
      <c r="L168" s="158">
        <f>VLOOKUP($B168,'3.1 Metadata'!$B$4:$I$197,8,FALSE)*E$1</f>
        <v>2284.7779631326066</v>
      </c>
    </row>
    <row r="169" spans="1:12" x14ac:dyDescent="0.25">
      <c r="A169" t="s">
        <v>551</v>
      </c>
      <c r="B169" t="str">
        <f>VLOOKUP(A169,'3.1 Metadata'!$A$4:$B$197,2,FALSE)</f>
        <v>SWE</v>
      </c>
      <c r="C169" s="159">
        <f>VLOOKUP($B169,'3.1 Metadata'!$B$4:$I$197,8,FALSE)*C$1</f>
        <v>35085.084792429421</v>
      </c>
      <c r="D169" s="159">
        <f>VLOOKUP($B169,'3.1 Metadata'!$B$4:$I$197,8,FALSE)*D$1</f>
        <v>6300.2528280113829</v>
      </c>
      <c r="E169" s="159">
        <v>100</v>
      </c>
      <c r="F169" s="159">
        <f>VLOOKUP($B169,'3.1 Metadata'!$B$4:$I$197,8,FALSE)*F$1</f>
        <v>145.43040328468155</v>
      </c>
      <c r="G169" s="498">
        <v>0.15</v>
      </c>
      <c r="H169">
        <v>0</v>
      </c>
      <c r="J169" s="611">
        <f>VLOOKUP($B169,'3.1 Metadata'!$B$4:$I$197,8,FALSE)*G$1</f>
        <v>31.16365784671747</v>
      </c>
      <c r="L169" s="158">
        <f>VLOOKUP($B169,'3.1 Metadata'!$B$4:$I$197,8,FALSE)*E$1</f>
        <v>30306.657255932743</v>
      </c>
    </row>
    <row r="170" spans="1:12" x14ac:dyDescent="0.25">
      <c r="A170" t="s">
        <v>552</v>
      </c>
      <c r="B170" t="str">
        <f>VLOOKUP(A170,'3.1 Metadata'!$A$4:$B$197,2,FALSE)</f>
        <v>CHE</v>
      </c>
      <c r="C170" s="159">
        <f>VLOOKUP($B170,'3.1 Metadata'!$B$4:$I$197,8,FALSE)*C$1</f>
        <v>57643.467896642425</v>
      </c>
      <c r="D170" s="159">
        <f>VLOOKUP($B170,'3.1 Metadata'!$B$4:$I$197,8,FALSE)*D$1</f>
        <v>10351.07721075163</v>
      </c>
      <c r="E170" s="159">
        <v>100</v>
      </c>
      <c r="F170" s="159">
        <f>VLOOKUP($B170,'3.1 Metadata'!$B$4:$I$197,8,FALSE)*F$1</f>
        <v>238.9366544938546</v>
      </c>
      <c r="G170" s="498">
        <v>0.15</v>
      </c>
      <c r="H170">
        <v>0</v>
      </c>
      <c r="J170" s="611">
        <f>VLOOKUP($B170,'3.1 Metadata'!$B$4:$I$197,8,FALSE)*G$1</f>
        <v>51.200711677254553</v>
      </c>
      <c r="L170" s="158">
        <f>VLOOKUP($B170,'3.1 Metadata'!$B$4:$I$197,8,FALSE)*E$1</f>
        <v>49792.69210613006</v>
      </c>
    </row>
    <row r="171" spans="1:12" x14ac:dyDescent="0.25">
      <c r="A171" t="s">
        <v>553</v>
      </c>
      <c r="B171" t="str">
        <f>VLOOKUP(A171,'3.1 Metadata'!$A$4:$B$197,2,FALSE)</f>
        <v>SYR</v>
      </c>
      <c r="C171" s="159">
        <f>VLOOKUP($B171,'3.1 Metadata'!$B$4:$I$197,8,FALSE)*C$1</f>
        <v>901.36733579639713</v>
      </c>
      <c r="D171" s="159">
        <f>VLOOKUP($B171,'3.1 Metadata'!$B$4:$I$197,8,FALSE)*D$1</f>
        <v>161.85915297128494</v>
      </c>
      <c r="E171" s="159">
        <v>100</v>
      </c>
      <c r="F171" s="159">
        <f>VLOOKUP($B171,'3.1 Metadata'!$B$4:$I$197,8,FALSE)*F$1</f>
        <v>3.7362376613322161</v>
      </c>
      <c r="G171" s="498">
        <v>0.15</v>
      </c>
      <c r="H171">
        <v>0</v>
      </c>
      <c r="J171" s="611">
        <f>VLOOKUP($B171,'3.1 Metadata'!$B$4:$I$197,8,FALSE)*G$1</f>
        <v>0.8006223559997605</v>
      </c>
      <c r="L171" s="158">
        <f>VLOOKUP($B171,'3.1 Metadata'!$B$4:$I$197,8,FALSE)*E$1</f>
        <v>778.6052412097672</v>
      </c>
    </row>
    <row r="172" spans="1:12" x14ac:dyDescent="0.25">
      <c r="A172" t="s">
        <v>554</v>
      </c>
      <c r="B172" t="str">
        <f>VLOOKUP(A172,'3.1 Metadata'!$A$4:$B$197,2,FALSE)</f>
        <v>TJK</v>
      </c>
      <c r="C172" s="159">
        <f>VLOOKUP($B172,'3.1 Metadata'!$B$4:$I$197,8,FALSE)*C$1</f>
        <v>601.56274379129752</v>
      </c>
      <c r="D172" s="159">
        <f>VLOOKUP($B172,'3.1 Metadata'!$B$4:$I$197,8,FALSE)*D$1</f>
        <v>108.0230360057504</v>
      </c>
      <c r="E172" s="159">
        <v>100</v>
      </c>
      <c r="F172" s="569">
        <f>VLOOKUP($B172,'3.1 Metadata'!$B$4:$I$197,8,FALSE)*F$1</f>
        <v>2.4935243265960518</v>
      </c>
      <c r="G172" s="498">
        <v>0.15</v>
      </c>
      <c r="H172">
        <v>1</v>
      </c>
      <c r="J172" s="611">
        <f>VLOOKUP($B172,'3.1 Metadata'!$B$4:$I$197,8,FALSE)*G$1</f>
        <v>0.53432664141343966</v>
      </c>
      <c r="L172" s="158">
        <f>VLOOKUP($B172,'3.1 Metadata'!$B$4:$I$197,8,FALSE)*E$1</f>
        <v>519.63265877457013</v>
      </c>
    </row>
    <row r="173" spans="1:12" x14ac:dyDescent="0.25">
      <c r="A173" t="s">
        <v>555</v>
      </c>
      <c r="B173" t="str">
        <f>VLOOKUP(A173,'3.1 Metadata'!$A$4:$B$197,2,FALSE)</f>
        <v>THA</v>
      </c>
      <c r="C173" s="159">
        <f>VLOOKUP($B173,'3.1 Metadata'!$B$4:$I$197,8,FALSE)*C$1</f>
        <v>5280.3900328882919</v>
      </c>
      <c r="D173" s="159">
        <f>VLOOKUP($B173,'3.1 Metadata'!$B$4:$I$197,8,FALSE)*D$1</f>
        <v>948.20327311524773</v>
      </c>
      <c r="E173" s="159">
        <v>100</v>
      </c>
      <c r="F173" s="569">
        <f>VLOOKUP($B173,'3.1 Metadata'!$B$4:$I$197,8,FALSE)*F$1</f>
        <v>21.887627079329707</v>
      </c>
      <c r="G173" s="498">
        <v>0.15</v>
      </c>
      <c r="H173">
        <v>1</v>
      </c>
      <c r="J173" s="611">
        <f>VLOOKUP($B173,'3.1 Metadata'!$B$4:$I$197,8,FALSE)*G$1</f>
        <v>4.6902058027135078</v>
      </c>
      <c r="L173" s="158">
        <f>VLOOKUP($B173,'3.1 Metadata'!$B$4:$I$197,8,FALSE)*E$1</f>
        <v>4561.2251431388877</v>
      </c>
    </row>
    <row r="174" spans="1:12" x14ac:dyDescent="0.25">
      <c r="A174" t="s">
        <v>556</v>
      </c>
      <c r="B174" t="str">
        <f>VLOOKUP(A174,'3.1 Metadata'!$A$4:$B$197,2,FALSE)</f>
        <v>MKD</v>
      </c>
      <c r="C174" s="159">
        <f>VLOOKUP($B174,'3.1 Metadata'!$B$4:$I$197,8,FALSE)*C$1</f>
        <v>4100.5471301951457</v>
      </c>
      <c r="D174" s="159">
        <f>VLOOKUP($B174,'3.1 Metadata'!$B$4:$I$197,8,FALSE)*D$1</f>
        <v>736.33807089958714</v>
      </c>
      <c r="E174" s="159">
        <v>100</v>
      </c>
      <c r="F174" s="159">
        <f>VLOOKUP($B174,'3.1 Metadata'!$B$4:$I$197,8,FALSE)*F$1</f>
        <v>16.997086550031689</v>
      </c>
      <c r="G174" s="498">
        <v>0.15</v>
      </c>
      <c r="H174">
        <v>0</v>
      </c>
      <c r="J174" s="611">
        <f>VLOOKUP($B174,'3.1 Metadata'!$B$4:$I$197,8,FALSE)*G$1</f>
        <v>3.6422328321496478</v>
      </c>
      <c r="L174" s="158">
        <f>VLOOKUP($B174,'3.1 Metadata'!$B$4:$I$197,8,FALSE)*E$1</f>
        <v>3542.0714292655325</v>
      </c>
    </row>
    <row r="175" spans="1:12" x14ac:dyDescent="0.25">
      <c r="A175" t="s">
        <v>557</v>
      </c>
      <c r="B175" t="str">
        <f>VLOOKUP(A175,'3.1 Metadata'!$A$4:$B$197,2,FALSE)</f>
        <v>TLS</v>
      </c>
      <c r="C175" s="159">
        <f>VLOOKUP($B175,'3.1 Metadata'!$B$4:$I$197,8,FALSE)*C$1</f>
        <v>1069.7985209029323</v>
      </c>
      <c r="D175" s="159">
        <f>VLOOKUP($B175,'3.1 Metadata'!$B$4:$I$197,8,FALSE)*D$1</f>
        <v>192.10445682535263</v>
      </c>
      <c r="E175" s="159">
        <v>100</v>
      </c>
      <c r="F175" s="159">
        <f>VLOOKUP($B175,'3.1 Metadata'!$B$4:$I$197,8,FALSE)*F$1</f>
        <v>4.4343980141054189</v>
      </c>
      <c r="G175" s="498">
        <v>0.15</v>
      </c>
      <c r="H175">
        <v>0</v>
      </c>
      <c r="J175" s="611">
        <f>VLOOKUP($B175,'3.1 Metadata'!$B$4:$I$197,8,FALSE)*G$1</f>
        <v>0.95022814587973259</v>
      </c>
      <c r="L175" s="158">
        <f>VLOOKUP($B175,'3.1 Metadata'!$B$4:$I$197,8,FALSE)*E$1</f>
        <v>924.09687186804013</v>
      </c>
    </row>
    <row r="176" spans="1:12" x14ac:dyDescent="0.25">
      <c r="A176" t="s">
        <v>558</v>
      </c>
      <c r="B176" t="str">
        <f>VLOOKUP(A176,'3.1 Metadata'!$A$4:$B$197,2,FALSE)</f>
        <v>TGO</v>
      </c>
      <c r="C176" s="159">
        <f>VLOOKUP($B176,'3.1 Metadata'!$B$4:$I$197,8,FALSE)*C$1</f>
        <v>603.45958275919133</v>
      </c>
      <c r="D176" s="159">
        <f>VLOOKUP($B176,'3.1 Metadata'!$B$4:$I$197,8,FALSE)*D$1</f>
        <v>108.36365268495915</v>
      </c>
      <c r="E176" s="159">
        <v>100</v>
      </c>
      <c r="F176" s="569">
        <f>VLOOKUP($B176,'3.1 Metadata'!$B$4:$I$197,8,FALSE)*F$1</f>
        <v>2.5013868715406895</v>
      </c>
      <c r="G176" s="498">
        <v>0.15</v>
      </c>
      <c r="H176">
        <v>1</v>
      </c>
      <c r="J176" s="611">
        <f>VLOOKUP($B176,'3.1 Metadata'!$B$4:$I$197,8,FALSE)*G$1</f>
        <v>0.53601147247300485</v>
      </c>
      <c r="L176" s="158">
        <f>VLOOKUP($B176,'3.1 Metadata'!$B$4:$I$197,8,FALSE)*E$1</f>
        <v>521.27115697999727</v>
      </c>
    </row>
    <row r="177" spans="1:12" x14ac:dyDescent="0.25">
      <c r="A177" t="s">
        <v>559</v>
      </c>
      <c r="B177" t="str">
        <f>VLOOKUP(A177,'3.1 Metadata'!$A$4:$B$197,2,FALSE)</f>
        <v>TON</v>
      </c>
      <c r="C177" s="159">
        <f>VLOOKUP($B177,'3.1 Metadata'!$B$4:$I$197,8,FALSE)*C$1</f>
        <v>3311.98469945846</v>
      </c>
      <c r="D177" s="159">
        <f>VLOOKUP($B177,'3.1 Metadata'!$B$4:$I$197,8,FALSE)*D$1</f>
        <v>594.73537238239999</v>
      </c>
      <c r="E177" s="159">
        <v>100</v>
      </c>
      <c r="F177" s="159">
        <f>VLOOKUP($B177,'3.1 Metadata'!$B$4:$I$197,8,FALSE)*F$1</f>
        <v>13.728433987392579</v>
      </c>
      <c r="G177" s="498">
        <v>0.15</v>
      </c>
      <c r="H177">
        <v>0</v>
      </c>
      <c r="J177" s="611">
        <f>VLOOKUP($B177,'3.1 Metadata'!$B$4:$I$197,8,FALSE)*G$1</f>
        <v>2.9418072830126953</v>
      </c>
      <c r="L177" s="158">
        <f>VLOOKUP($B177,'3.1 Metadata'!$B$4:$I$197,8,FALSE)*E$1</f>
        <v>2860.9075827298466</v>
      </c>
    </row>
    <row r="178" spans="1:12" x14ac:dyDescent="0.25">
      <c r="A178" t="s">
        <v>560</v>
      </c>
      <c r="B178" t="str">
        <f>VLOOKUP(A178,'3.1 Metadata'!$A$4:$B$197,2,FALSE)</f>
        <v>TTO</v>
      </c>
      <c r="C178" s="159">
        <f>VLOOKUP($B178,'3.1 Metadata'!$B$4:$I$197,8,FALSE)*C$1</f>
        <v>11238.403565138959</v>
      </c>
      <c r="D178" s="159">
        <f>VLOOKUP($B178,'3.1 Metadata'!$B$4:$I$197,8,FALSE)*D$1</f>
        <v>2018.0878644727695</v>
      </c>
      <c r="E178" s="159">
        <v>100</v>
      </c>
      <c r="F178" s="159">
        <f>VLOOKUP($B178,'3.1 Metadata'!$B$4:$I$197,8,FALSE)*F$1</f>
        <v>46.584056228555269</v>
      </c>
      <c r="G178" s="498">
        <v>0.15</v>
      </c>
      <c r="H178">
        <v>0</v>
      </c>
      <c r="J178" s="611">
        <f>VLOOKUP($B178,'3.1 Metadata'!$B$4:$I$197,8,FALSE)*G$1</f>
        <v>9.9822977632618421</v>
      </c>
      <c r="L178" s="158">
        <f>VLOOKUP($B178,'3.1 Metadata'!$B$4:$I$197,8,FALSE)*E$1</f>
        <v>9707.784574772144</v>
      </c>
    </row>
    <row r="179" spans="1:12" x14ac:dyDescent="0.25">
      <c r="A179" t="s">
        <v>561</v>
      </c>
      <c r="B179" t="str">
        <f>VLOOKUP(A179,'3.1 Metadata'!$A$4:$B$197,2,FALSE)</f>
        <v>TUN</v>
      </c>
      <c r="C179" s="159">
        <f>VLOOKUP($B179,'3.1 Metadata'!$B$4:$I$197,8,FALSE)*C$1</f>
        <v>2414.6787933366572</v>
      </c>
      <c r="D179" s="159">
        <f>VLOOKUP($B179,'3.1 Metadata'!$B$4:$I$197,8,FALSE)*D$1</f>
        <v>433.6055331335848</v>
      </c>
      <c r="E179" s="159">
        <v>100</v>
      </c>
      <c r="F179" s="159">
        <f>VLOOKUP($B179,'3.1 Metadata'!$B$4:$I$197,8,FALSE)*F$1</f>
        <v>10.009031267716713</v>
      </c>
      <c r="G179" s="498">
        <v>0.15</v>
      </c>
      <c r="H179">
        <v>0</v>
      </c>
      <c r="J179" s="611">
        <f>VLOOKUP($B179,'3.1 Metadata'!$B$4:$I$197,8,FALSE)*G$1</f>
        <v>2.1447924145107242</v>
      </c>
      <c r="L179" s="158">
        <f>VLOOKUP($B179,'3.1 Metadata'!$B$4:$I$197,8,FALSE)*E$1</f>
        <v>2085.8106231116794</v>
      </c>
    </row>
    <row r="180" spans="1:12" x14ac:dyDescent="0.25">
      <c r="A180" t="s">
        <v>562</v>
      </c>
      <c r="B180" t="str">
        <f>VLOOKUP(A180,'3.1 Metadata'!$A$4:$B$197,2,FALSE)</f>
        <v>TUR</v>
      </c>
      <c r="C180" s="159">
        <f>VLOOKUP($B180,'3.1 Metadata'!$B$4:$I$197,8,FALSE)*C$1</f>
        <v>6161.5834951308998</v>
      </c>
      <c r="D180" s="159">
        <f>VLOOKUP($B180,'3.1 Metadata'!$B$4:$I$197,8,FALSE)*D$1</f>
        <v>1106.4397897252081</v>
      </c>
      <c r="E180" s="159">
        <v>100</v>
      </c>
      <c r="F180" s="569">
        <f>VLOOKUP($B180,'3.1 Metadata'!$B$4:$I$197,8,FALSE)*F$1</f>
        <v>25.54024246686383</v>
      </c>
      <c r="G180" s="498">
        <v>0.15</v>
      </c>
      <c r="H180">
        <v>1</v>
      </c>
      <c r="J180" s="611">
        <f>VLOOKUP($B180,'3.1 Metadata'!$B$4:$I$197,8,FALSE)*G$1</f>
        <v>5.4729091000422496</v>
      </c>
      <c r="L180" s="158">
        <f>VLOOKUP($B180,'3.1 Metadata'!$B$4:$I$197,8,FALSE)*E$1</f>
        <v>5322.4040997910879</v>
      </c>
    </row>
    <row r="181" spans="1:12" x14ac:dyDescent="0.25">
      <c r="A181" t="s">
        <v>563</v>
      </c>
      <c r="B181" t="str">
        <f>VLOOKUP(A181,'3.1 Metadata'!$A$4:$B$197,2,FALSE)</f>
        <v>TKM</v>
      </c>
      <c r="C181" s="159">
        <f>VLOOKUP($B181,'3.1 Metadata'!$B$4:$I$197,8,FALSE)*C$1</f>
        <v>5141.9297641538487</v>
      </c>
      <c r="D181" s="159">
        <f>VLOOKUP($B181,'3.1 Metadata'!$B$4:$I$197,8,FALSE)*D$1</f>
        <v>923.33986734546545</v>
      </c>
      <c r="E181" s="159">
        <v>100</v>
      </c>
      <c r="F181" s="159">
        <f>VLOOKUP($B181,'3.1 Metadata'!$B$4:$I$197,8,FALSE)*F$1</f>
        <v>21.313698504264657</v>
      </c>
      <c r="G181" s="498">
        <v>0.15</v>
      </c>
      <c r="H181">
        <v>0</v>
      </c>
      <c r="J181" s="611">
        <f>VLOOKUP($B181,'3.1 Metadata'!$B$4:$I$197,8,FALSE)*G$1</f>
        <v>4.567221108056712</v>
      </c>
      <c r="L181" s="158">
        <f>VLOOKUP($B181,'3.1 Metadata'!$B$4:$I$197,8,FALSE)*E$1</f>
        <v>4441.622527585153</v>
      </c>
    </row>
    <row r="182" spans="1:12" x14ac:dyDescent="0.25">
      <c r="A182" t="s">
        <v>564</v>
      </c>
      <c r="B182" t="str">
        <f>VLOOKUP(A182,'3.1 Metadata'!$A$4:$B$197,2,FALSE)</f>
        <v>TUV</v>
      </c>
      <c r="C182" s="159">
        <f>VLOOKUP($B182,'3.1 Metadata'!$B$4:$I$197,8,FALSE)*C$1</f>
        <v>2739.7574842830318</v>
      </c>
      <c r="D182" s="159">
        <f>VLOOKUP($B182,'3.1 Metadata'!$B$4:$I$197,8,FALSE)*D$1</f>
        <v>491.98013744416249</v>
      </c>
      <c r="E182" s="159">
        <v>100</v>
      </c>
      <c r="F182" s="159">
        <f>VLOOKUP($B182,'3.1 Metadata'!$B$4:$I$197,8,FALSE)*F$1</f>
        <v>11.356507706872669</v>
      </c>
      <c r="G182" s="498">
        <v>0.15</v>
      </c>
      <c r="H182">
        <v>0</v>
      </c>
      <c r="J182" s="611">
        <f>VLOOKUP($B182,'3.1 Metadata'!$B$4:$I$197,8,FALSE)*G$1</f>
        <v>2.4335373657584292</v>
      </c>
      <c r="L182" s="158">
        <f>VLOOKUP($B182,'3.1 Metadata'!$B$4:$I$197,8,FALSE)*E$1</f>
        <v>2366.6150882000725</v>
      </c>
    </row>
    <row r="183" spans="1:12" x14ac:dyDescent="0.25">
      <c r="A183" t="s">
        <v>565</v>
      </c>
      <c r="B183" t="str">
        <f>VLOOKUP(A183,'3.1 Metadata'!$A$4:$B$197,2,FALSE)</f>
        <v>UGA</v>
      </c>
      <c r="C183" s="159">
        <f>VLOOKUP($B183,'3.1 Metadata'!$B$4:$I$197,8,FALSE)*C$1</f>
        <v>539.44466340748943</v>
      </c>
      <c r="D183" s="159">
        <f>VLOOKUP($B183,'3.1 Metadata'!$B$4:$I$197,8,FALSE)*D$1</f>
        <v>96.868449550449242</v>
      </c>
      <c r="E183" s="159">
        <v>100</v>
      </c>
      <c r="F183" s="569">
        <f>VLOOKUP($B183,'3.1 Metadata'!$B$4:$I$197,8,FALSE)*F$1</f>
        <v>2.2360400555750855</v>
      </c>
      <c r="G183" s="498">
        <v>0.15</v>
      </c>
      <c r="H183">
        <v>1</v>
      </c>
      <c r="J183" s="611">
        <f>VLOOKUP($B183,'3.1 Metadata'!$B$4:$I$197,8,FALSE)*G$1</f>
        <v>0.47915144048037545</v>
      </c>
      <c r="L183" s="158">
        <f>VLOOKUP($B183,'3.1 Metadata'!$B$4:$I$197,8,FALSE)*E$1</f>
        <v>465.97477586716519</v>
      </c>
    </row>
    <row r="184" spans="1:12" x14ac:dyDescent="0.25">
      <c r="A184" t="s">
        <v>566</v>
      </c>
      <c r="B184" t="str">
        <f>VLOOKUP(A184,'3.1 Metadata'!$A$4:$B$197,2,FALSE)</f>
        <v>UKR</v>
      </c>
      <c r="C184" s="159">
        <f>VLOOKUP($B184,'3.1 Metadata'!$B$4:$I$197,8,FALSE)*C$1</f>
        <v>2473.31366600619</v>
      </c>
      <c r="D184" s="159">
        <f>VLOOKUP($B184,'3.1 Metadata'!$B$4:$I$197,8,FALSE)*D$1</f>
        <v>444.13463758186663</v>
      </c>
      <c r="E184" s="159">
        <v>100</v>
      </c>
      <c r="F184" s="569">
        <f>VLOOKUP($B184,'3.1 Metadata'!$B$4:$I$197,8,FALSE)*F$1</f>
        <v>10.252077372046385</v>
      </c>
      <c r="G184" s="498">
        <v>0.15</v>
      </c>
      <c r="H184">
        <v>1</v>
      </c>
      <c r="J184" s="611">
        <f>VLOOKUP($B184,'3.1 Metadata'!$B$4:$I$197,8,FALSE)*G$1</f>
        <v>2.1968737225813677</v>
      </c>
      <c r="L184" s="158">
        <f>VLOOKUP($B184,'3.1 Metadata'!$B$4:$I$197,8,FALSE)*E$1</f>
        <v>2136.4596952103807</v>
      </c>
    </row>
    <row r="185" spans="1:12" x14ac:dyDescent="0.25">
      <c r="A185" t="s">
        <v>567</v>
      </c>
      <c r="B185" t="str">
        <f>VLOOKUP(A185,'3.1 Metadata'!$A$4:$B$197,2,FALSE)</f>
        <v>ARE</v>
      </c>
      <c r="C185" s="159">
        <f>VLOOKUP($B185,'3.1 Metadata'!$B$4:$I$197,8,FALSE)*C$1</f>
        <v>28844.824777220547</v>
      </c>
      <c r="D185" s="159">
        <f>VLOOKUP($B185,'3.1 Metadata'!$B$4:$I$197,8,FALSE)*D$1</f>
        <v>5179.6850414165101</v>
      </c>
      <c r="E185" s="159">
        <v>100</v>
      </c>
      <c r="F185" s="159">
        <f>VLOOKUP($B185,'3.1 Metadata'!$B$4:$I$197,8,FALSE)*F$1</f>
        <v>119.56404052733906</v>
      </c>
      <c r="G185" s="498">
        <v>0.15</v>
      </c>
      <c r="H185">
        <v>0</v>
      </c>
      <c r="J185" s="611">
        <f>VLOOKUP($B185,'3.1 Metadata'!$B$4:$I$197,8,FALSE)*G$1</f>
        <v>25.620865827286938</v>
      </c>
      <c r="L185" s="158">
        <f>VLOOKUP($B185,'3.1 Metadata'!$B$4:$I$197,8,FALSE)*E$1</f>
        <v>24916.292017036551</v>
      </c>
    </row>
    <row r="186" spans="1:12" x14ac:dyDescent="0.25">
      <c r="A186" t="s">
        <v>568</v>
      </c>
      <c r="B186" t="str">
        <f>VLOOKUP(A186,'3.1 Metadata'!$A$4:$B$197,2,FALSE)</f>
        <v>GBR</v>
      </c>
      <c r="C186" s="159">
        <f>VLOOKUP($B186,'3.1 Metadata'!$B$4:$I$197,8,FALSE)*C$1</f>
        <v>29094.121641902217</v>
      </c>
      <c r="D186" s="159">
        <f>VLOOKUP($B186,'3.1 Metadata'!$B$4:$I$197,8,FALSE)*D$1</f>
        <v>5224.4514510181189</v>
      </c>
      <c r="E186" s="159">
        <v>100</v>
      </c>
      <c r="F186" s="159">
        <f>VLOOKUP($B186,'3.1 Metadata'!$B$4:$I$197,8,FALSE)*F$1</f>
        <v>120.59739540684856</v>
      </c>
      <c r="G186" s="498">
        <v>0.15</v>
      </c>
      <c r="H186">
        <v>0</v>
      </c>
      <c r="J186" s="611">
        <f>VLOOKUP($B186,'3.1 Metadata'!$B$4:$I$197,8,FALSE)*G$1</f>
        <v>25.842299015753262</v>
      </c>
      <c r="L186" s="158">
        <f>VLOOKUP($B186,'3.1 Metadata'!$B$4:$I$197,8,FALSE)*E$1</f>
        <v>25131.635792820052</v>
      </c>
    </row>
    <row r="187" spans="1:12" x14ac:dyDescent="0.25">
      <c r="A187" t="s">
        <v>569</v>
      </c>
      <c r="B187" t="str">
        <f>VLOOKUP(A187,'3.1 Metadata'!$A$4:$B$197,2,FALSE)</f>
        <v>TZA</v>
      </c>
      <c r="C187" s="159">
        <f>VLOOKUP($B187,'3.1 Metadata'!$B$4:$I$197,8,FALSE)*C$1</f>
        <v>733.51522294672532</v>
      </c>
      <c r="D187" s="159">
        <f>VLOOKUP($B187,'3.1 Metadata'!$B$4:$I$197,8,FALSE)*D$1</f>
        <v>131.7178335210034</v>
      </c>
      <c r="E187" s="159">
        <v>100</v>
      </c>
      <c r="F187" s="569">
        <f>VLOOKUP($B187,'3.1 Metadata'!$B$4:$I$197,8,FALSE)*F$1</f>
        <v>3.0404776080693279</v>
      </c>
      <c r="G187" s="498">
        <v>0.15</v>
      </c>
      <c r="H187">
        <v>1</v>
      </c>
      <c r="J187" s="611">
        <f>VLOOKUP($B187,'3.1 Metadata'!$B$4:$I$197,8,FALSE)*G$1</f>
        <v>0.65153091601485591</v>
      </c>
      <c r="L187" s="158">
        <f>VLOOKUP($B187,'3.1 Metadata'!$B$4:$I$197,8,FALSE)*E$1</f>
        <v>633.61381582444744</v>
      </c>
    </row>
    <row r="188" spans="1:12" x14ac:dyDescent="0.25">
      <c r="A188" t="s">
        <v>570</v>
      </c>
      <c r="B188" t="str">
        <f>VLOOKUP(A188,'3.1 Metadata'!$A$4:$B$197,2,FALSE)</f>
        <v>USA</v>
      </c>
      <c r="C188" s="159">
        <f>VLOOKUP($B188,'3.1 Metadata'!$B$4:$I$197,8,FALSE)*C$1</f>
        <v>44096.321857127361</v>
      </c>
      <c r="D188" s="159">
        <f>VLOOKUP($B188,'3.1 Metadata'!$B$4:$I$197,8,FALSE)*D$1</f>
        <v>7918.4068708653585</v>
      </c>
      <c r="E188" s="159">
        <v>100</v>
      </c>
      <c r="F188" s="159">
        <f>VLOOKUP($B188,'3.1 Metadata'!$B$4:$I$197,8,FALSE)*F$1</f>
        <v>182.7826812730668</v>
      </c>
      <c r="G188" s="498">
        <v>0.15</v>
      </c>
      <c r="H188">
        <v>0</v>
      </c>
      <c r="J188" s="611">
        <f>VLOOKUP($B188,'3.1 Metadata'!$B$4:$I$197,8,FALSE)*G$1</f>
        <v>39.167717415657165</v>
      </c>
      <c r="L188" s="158">
        <f>VLOOKUP($B188,'3.1 Metadata'!$B$4:$I$197,8,FALSE)*E$1</f>
        <v>38090.6051867266</v>
      </c>
    </row>
    <row r="189" spans="1:12" x14ac:dyDescent="0.25">
      <c r="A189" t="s">
        <v>571</v>
      </c>
      <c r="B189" t="str">
        <f>VLOOKUP(A189,'3.1 Metadata'!$A$4:$B$197,2,FALSE)</f>
        <v>URY</v>
      </c>
      <c r="C189" s="159">
        <f>VLOOKUP($B189,'3.1 Metadata'!$B$4:$I$197,8,FALSE)*C$1</f>
        <v>11948.254137694585</v>
      </c>
      <c r="D189" s="159">
        <f>VLOOKUP($B189,'3.1 Metadata'!$B$4:$I$197,8,FALSE)*D$1</f>
        <v>2145.5562204327953</v>
      </c>
      <c r="E189" s="159">
        <v>100</v>
      </c>
      <c r="F189" s="159">
        <f>VLOOKUP($B189,'3.1 Metadata'!$B$4:$I$197,8,FALSE)*F$1</f>
        <v>49.526442021531956</v>
      </c>
      <c r="G189" s="498">
        <v>0.15</v>
      </c>
      <c r="H189">
        <v>0</v>
      </c>
      <c r="J189" s="611">
        <f>VLOOKUP($B189,'3.1 Metadata'!$B$4:$I$197,8,FALSE)*G$1</f>
        <v>10.61280900461399</v>
      </c>
      <c r="L189" s="158">
        <f>VLOOKUP($B189,'3.1 Metadata'!$B$4:$I$197,8,FALSE)*E$1</f>
        <v>10320.956756987107</v>
      </c>
    </row>
    <row r="190" spans="1:12" x14ac:dyDescent="0.25">
      <c r="A190" t="s">
        <v>572</v>
      </c>
      <c r="B190" t="str">
        <f>VLOOKUP(A190,'3.1 Metadata'!$A$4:$B$197,2,FALSE)</f>
        <v>UZB</v>
      </c>
      <c r="C190" s="159">
        <f>VLOOKUP($B190,'3.1 Metadata'!$B$4:$I$197,8,FALSE)*C$1</f>
        <v>1205.0986307633582</v>
      </c>
      <c r="D190" s="159">
        <f>VLOOKUP($B190,'3.1 Metadata'!$B$4:$I$197,8,FALSE)*D$1</f>
        <v>216.40039069074072</v>
      </c>
      <c r="E190" s="159">
        <v>100</v>
      </c>
      <c r="F190" s="569">
        <f>VLOOKUP($B190,'3.1 Metadata'!$B$4:$I$197,8,FALSE)*F$1</f>
        <v>4.9952274850294636</v>
      </c>
      <c r="G190" s="498">
        <v>0.15</v>
      </c>
      <c r="H190">
        <v>1</v>
      </c>
      <c r="J190" s="611">
        <f>VLOOKUP($B190,'3.1 Metadata'!$B$4:$I$197,8,FALSE)*G$1</f>
        <v>1.0704058896491708</v>
      </c>
      <c r="L190" s="158">
        <f>VLOOKUP($B190,'3.1 Metadata'!$B$4:$I$197,8,FALSE)*E$1</f>
        <v>1040.9697276838187</v>
      </c>
    </row>
    <row r="191" spans="1:12" x14ac:dyDescent="0.25">
      <c r="A191" t="s">
        <v>573</v>
      </c>
      <c r="B191" t="str">
        <f>VLOOKUP(A191,'3.1 Metadata'!$A$4:$B$197,2,FALSE)</f>
        <v>VUT</v>
      </c>
      <c r="C191" s="159">
        <f>VLOOKUP($B191,'3.1 Metadata'!$B$4:$I$197,8,FALSE)*C$1</f>
        <v>2105.0591362891309</v>
      </c>
      <c r="D191" s="159">
        <f>VLOOKUP($B191,'3.1 Metadata'!$B$4:$I$197,8,FALSE)*D$1</f>
        <v>378.00691818189722</v>
      </c>
      <c r="E191" s="159">
        <v>100</v>
      </c>
      <c r="F191" s="159">
        <f>VLOOKUP($B191,'3.1 Metadata'!$B$4:$I$197,8,FALSE)*F$1</f>
        <v>8.7256337255508019</v>
      </c>
      <c r="G191" s="498">
        <v>0.15</v>
      </c>
      <c r="H191">
        <v>0</v>
      </c>
      <c r="J191" s="611">
        <f>VLOOKUP($B191,'3.1 Metadata'!$B$4:$I$197,8,FALSE)*G$1</f>
        <v>1.8697786554751714</v>
      </c>
      <c r="L191" s="158">
        <f>VLOOKUP($B191,'3.1 Metadata'!$B$4:$I$197,8,FALSE)*E$1</f>
        <v>1818.3597424496045</v>
      </c>
    </row>
    <row r="192" spans="1:12" x14ac:dyDescent="0.25">
      <c r="A192" t="s">
        <v>574</v>
      </c>
      <c r="B192" t="str">
        <f>VLOOKUP(A192,'3.1 Metadata'!$A$4:$B$197,2,FALSE)</f>
        <v>VEN</v>
      </c>
      <c r="C192" s="159">
        <f>VLOOKUP($B192,'3.1 Metadata'!$B$4:$I$197,8,FALSE)*C$1</f>
        <v>0</v>
      </c>
      <c r="D192" s="159">
        <f>VLOOKUP($B192,'3.1 Metadata'!$B$4:$I$197,8,FALSE)*D$1</f>
        <v>0</v>
      </c>
      <c r="E192" s="159">
        <v>100</v>
      </c>
      <c r="F192" s="159">
        <f>VLOOKUP($B192,'3.1 Metadata'!$B$4:$I$197,8,FALSE)*F$1</f>
        <v>0</v>
      </c>
      <c r="G192" s="498">
        <v>0.15</v>
      </c>
      <c r="H192">
        <v>0</v>
      </c>
      <c r="J192" s="611">
        <f>VLOOKUP($B192,'3.1 Metadata'!$B$4:$I$197,8,FALSE)*G$1</f>
        <v>0</v>
      </c>
      <c r="L192" s="158">
        <f>VLOOKUP($B192,'3.1 Metadata'!$B$4:$I$197,8,FALSE)*E$1</f>
        <v>0</v>
      </c>
    </row>
    <row r="193" spans="1:12" x14ac:dyDescent="0.25">
      <c r="A193" t="s">
        <v>575</v>
      </c>
      <c r="B193" t="str">
        <f>VLOOKUP(A193,'3.1 Metadata'!$A$4:$B$197,2,FALSE)</f>
        <v>VNM</v>
      </c>
      <c r="C193" s="159">
        <f>VLOOKUP($B193,'3.1 Metadata'!$B$4:$I$197,8,FALSE)*C$1</f>
        <v>1834.1689245642742</v>
      </c>
      <c r="D193" s="159">
        <f>VLOOKUP($B193,'3.1 Metadata'!$B$4:$I$197,8,FALSE)*D$1</f>
        <v>329.36297638733748</v>
      </c>
      <c r="E193" s="159">
        <v>100</v>
      </c>
      <c r="F193" s="569">
        <f>VLOOKUP($B193,'3.1 Metadata'!$B$4:$I$197,8,FALSE)*F$1</f>
        <v>7.602772744307873</v>
      </c>
      <c r="G193" s="498">
        <v>0.15</v>
      </c>
      <c r="H193">
        <v>1</v>
      </c>
      <c r="J193" s="611">
        <f>VLOOKUP($B193,'3.1 Metadata'!$B$4:$I$197,8,FALSE)*G$1</f>
        <v>1.6291655880659726</v>
      </c>
      <c r="L193" s="158">
        <f>VLOOKUP($B193,'3.1 Metadata'!$B$4:$I$197,8,FALSE)*E$1</f>
        <v>1584.3635343941585</v>
      </c>
    </row>
    <row r="194" spans="1:12" x14ac:dyDescent="0.25">
      <c r="A194" t="s">
        <v>576</v>
      </c>
      <c r="B194" t="str">
        <f>VLOOKUP(A194,'3.1 Metadata'!$A$4:$B$197,2,FALSE)</f>
        <v>YEM</v>
      </c>
      <c r="C194" s="159">
        <f>VLOOKUP($B194,'3.1 Metadata'!$B$4:$I$197,8,FALSE)*C$1</f>
        <v>471.22204500000004</v>
      </c>
      <c r="D194" s="159">
        <f>VLOOKUP($B194,'3.1 Metadata'!$B$4:$I$197,8,FALSE)*D$1</f>
        <v>84.617667000000012</v>
      </c>
      <c r="E194" s="159">
        <v>100</v>
      </c>
      <c r="F194" s="159">
        <f>VLOOKUP($B194,'3.1 Metadata'!$B$4:$I$197,8,FALSE)*F$1</f>
        <v>1.953252</v>
      </c>
      <c r="G194" s="498">
        <v>0.15</v>
      </c>
      <c r="H194">
        <v>0</v>
      </c>
      <c r="J194" s="611">
        <f>VLOOKUP($B194,'3.1 Metadata'!$B$4:$I$197,8,FALSE)*G$1</f>
        <v>0.41855399999999998</v>
      </c>
      <c r="L194" s="158">
        <f>VLOOKUP($B194,'3.1 Metadata'!$B$4:$I$197,8,FALSE)*E$1</f>
        <v>407.04376500000001</v>
      </c>
    </row>
    <row r="195" spans="1:12" x14ac:dyDescent="0.25">
      <c r="A195" t="s">
        <v>577</v>
      </c>
      <c r="B195" t="str">
        <f>VLOOKUP(A195,'3.1 Metadata'!$A$4:$B$197,2,FALSE)</f>
        <v>ZMB</v>
      </c>
      <c r="C195" s="159">
        <f>VLOOKUP($B195,'3.1 Metadata'!$B$4:$I$197,8,FALSE)*C$1</f>
        <v>881.5281963081195</v>
      </c>
      <c r="D195" s="159">
        <f>VLOOKUP($B195,'3.1 Metadata'!$B$4:$I$197,8,FALSE)*D$1</f>
        <v>158.29662503652835</v>
      </c>
      <c r="E195" s="159">
        <v>100</v>
      </c>
      <c r="F195" s="159">
        <f>VLOOKUP($B195,'3.1 Metadata'!$B$4:$I$197,8,FALSE)*F$1</f>
        <v>3.6540028862512726</v>
      </c>
      <c r="G195" s="498">
        <v>0.15</v>
      </c>
      <c r="H195">
        <v>0</v>
      </c>
      <c r="J195" s="611">
        <f>VLOOKUP($B195,'3.1 Metadata'!$B$4:$I$197,8,FALSE)*G$1</f>
        <v>0.78300061848241553</v>
      </c>
      <c r="L195" s="158">
        <f>VLOOKUP($B195,'3.1 Metadata'!$B$4:$I$197,8,FALSE)*E$1</f>
        <v>761.46810147414919</v>
      </c>
    </row>
    <row r="196" spans="1:12" x14ac:dyDescent="0.25">
      <c r="A196" s="96" t="s">
        <v>578</v>
      </c>
      <c r="B196" s="96" t="str">
        <f>VLOOKUP(A196,'3.1 Metadata'!$A$4:$B$197,2,FALSE)</f>
        <v>ZWE</v>
      </c>
      <c r="C196" s="160">
        <f>VLOOKUP($B196,'3.1 Metadata'!$B$4:$I$197,8,FALSE)*C$1</f>
        <v>889.45831375534385</v>
      </c>
      <c r="D196" s="160">
        <f>VLOOKUP($B196,'3.1 Metadata'!$B$4:$I$197,8,FALSE)*D$1</f>
        <v>159.72064168545259</v>
      </c>
      <c r="E196" s="160">
        <v>100</v>
      </c>
      <c r="F196" s="160">
        <f>VLOOKUP($B196,'3.1 Metadata'!$B$4:$I$197,8,FALSE)*F$1</f>
        <v>3.686873839400389</v>
      </c>
      <c r="G196" s="498">
        <v>0.15</v>
      </c>
      <c r="H196" s="96">
        <v>0</v>
      </c>
      <c r="J196" s="611">
        <f>VLOOKUP($B196,'3.1 Metadata'!$B$4:$I$197,8,FALSE)*G$1</f>
        <v>0.79004439415722616</v>
      </c>
      <c r="L196" s="158">
        <f>VLOOKUP($B196,'3.1 Metadata'!$B$4:$I$197,8,FALSE)*E$1</f>
        <v>768.31817331790262</v>
      </c>
    </row>
    <row r="197" spans="1:12" x14ac:dyDescent="0.25">
      <c r="H197" s="29">
        <v>62</v>
      </c>
    </row>
  </sheetData>
  <autoFilter ref="A1:H197" xr:uid="{00000000-0001-0000-1100-000000000000}"/>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N226"/>
  <sheetViews>
    <sheetView workbookViewId="0">
      <selection activeCell="A151" sqref="A151:XFD151"/>
    </sheetView>
  </sheetViews>
  <sheetFormatPr defaultRowHeight="15" x14ac:dyDescent="0.25"/>
  <cols>
    <col min="1" max="1" width="37" style="162" bestFit="1" customWidth="1"/>
    <col min="2" max="2" width="37" style="162" customWidth="1"/>
    <col min="3" max="14" width="12.85546875" style="162" customWidth="1"/>
    <col min="15" max="16384" width="9.140625" style="29"/>
  </cols>
  <sheetData>
    <row r="1" spans="1:14" x14ac:dyDescent="0.25">
      <c r="A1" s="169" t="s">
        <v>188</v>
      </c>
      <c r="B1" s="486"/>
      <c r="C1" s="168" t="s">
        <v>1715</v>
      </c>
      <c r="D1" s="168" t="s">
        <v>1716</v>
      </c>
      <c r="E1" s="168" t="s">
        <v>1717</v>
      </c>
      <c r="F1" s="168" t="s">
        <v>1718</v>
      </c>
      <c r="G1" s="168" t="s">
        <v>1719</v>
      </c>
      <c r="H1" s="168" t="s">
        <v>1720</v>
      </c>
      <c r="I1" s="168" t="s">
        <v>1721</v>
      </c>
      <c r="J1" s="168" t="s">
        <v>1722</v>
      </c>
      <c r="K1" s="168" t="s">
        <v>1723</v>
      </c>
      <c r="L1" s="168" t="s">
        <v>1724</v>
      </c>
      <c r="M1" s="168" t="s">
        <v>1725</v>
      </c>
      <c r="N1" s="168" t="s">
        <v>1726</v>
      </c>
    </row>
    <row r="2" spans="1:14" x14ac:dyDescent="0.25">
      <c r="A2" s="163" t="s">
        <v>384</v>
      </c>
      <c r="B2" s="487" t="str">
        <f>VLOOKUP(A2,'3.1 Metadata'!$A$4:$B$197,2,FALSE)</f>
        <v>AFG</v>
      </c>
      <c r="C2" s="170">
        <v>589.25691779239594</v>
      </c>
      <c r="D2" s="170">
        <v>561.80165717211048</v>
      </c>
      <c r="E2" s="170">
        <v>544.27954901748979</v>
      </c>
      <c r="F2" s="170">
        <v>495.01377587218661</v>
      </c>
      <c r="G2" s="170">
        <v>469.31919231742711</v>
      </c>
      <c r="H2" s="170">
        <v>475.44615548009449</v>
      </c>
      <c r="I2" s="170">
        <v>482.16390858321989</v>
      </c>
      <c r="J2" s="170">
        <v>491.61186908662603</v>
      </c>
      <c r="K2" s="170">
        <v>496.18845468427651</v>
      </c>
      <c r="L2" s="170">
        <v>498.03698801354409</v>
      </c>
      <c r="M2" s="170">
        <v>498.03698801354409</v>
      </c>
      <c r="N2" s="170">
        <v>652090</v>
      </c>
    </row>
    <row r="3" spans="1:14" x14ac:dyDescent="0.25">
      <c r="A3" s="164" t="s">
        <v>386</v>
      </c>
      <c r="B3" s="488" t="str">
        <f>VLOOKUP(A3,'3.1 Metadata'!$A$4:$B$197,2,FALSE)</f>
        <v>ALB</v>
      </c>
      <c r="C3" s="171">
        <v>271.00157404956855</v>
      </c>
      <c r="D3" s="171">
        <v>271.05369503682084</v>
      </c>
      <c r="E3" s="171">
        <v>271.46983603594521</v>
      </c>
      <c r="F3" s="171">
        <v>272.87604943966164</v>
      </c>
      <c r="G3" s="171">
        <v>274.46033914867854</v>
      </c>
      <c r="H3" s="171">
        <v>276.966029695771</v>
      </c>
      <c r="I3" s="171">
        <v>280.99445286849311</v>
      </c>
      <c r="J3" s="171">
        <v>284.46006360643906</v>
      </c>
      <c r="K3" s="171">
        <v>296.09384836409384</v>
      </c>
      <c r="L3" s="171">
        <v>324.92953855522552</v>
      </c>
      <c r="M3" s="171">
        <v>324.92953855522552</v>
      </c>
      <c r="N3" s="171">
        <v>27400</v>
      </c>
    </row>
    <row r="4" spans="1:14" x14ac:dyDescent="0.25">
      <c r="A4" s="164" t="s">
        <v>387</v>
      </c>
      <c r="B4" s="488" t="str">
        <f>VLOOKUP(A4,'3.1 Metadata'!$A$4:$B$197,2,FALSE)</f>
        <v>DZA</v>
      </c>
      <c r="C4" s="171">
        <v>173.42890961254565</v>
      </c>
      <c r="D4" s="171">
        <v>221.53616478469624</v>
      </c>
      <c r="E4" s="171">
        <v>243.55321684796394</v>
      </c>
      <c r="F4" s="171">
        <v>272.32793481801133</v>
      </c>
      <c r="G4" s="171">
        <v>305.09038189063119</v>
      </c>
      <c r="H4" s="171">
        <v>339.78144009776412</v>
      </c>
      <c r="I4" s="171">
        <v>373.76677423542077</v>
      </c>
      <c r="J4" s="171">
        <v>436.63833456344724</v>
      </c>
      <c r="K4" s="171">
        <v>468.58057944556299</v>
      </c>
      <c r="L4" s="171">
        <v>480.98675028806599</v>
      </c>
      <c r="M4" s="171">
        <v>619.6934190868584</v>
      </c>
      <c r="N4" s="171">
        <v>2381700</v>
      </c>
    </row>
    <row r="5" spans="1:14" x14ac:dyDescent="0.25">
      <c r="A5" s="164" t="s">
        <v>389</v>
      </c>
      <c r="B5" s="488" t="str">
        <f>VLOOKUP(A5,'3.1 Metadata'!$A$4:$B$197,2,FALSE)</f>
        <v>AND</v>
      </c>
      <c r="C5" s="171">
        <v>295.79113436128938</v>
      </c>
      <c r="D5" s="171">
        <v>315.35649231399572</v>
      </c>
      <c r="E5" s="171">
        <v>326.18110723929681</v>
      </c>
      <c r="F5" s="171">
        <v>334.51916915881463</v>
      </c>
      <c r="G5" s="171">
        <v>341.23083730243223</v>
      </c>
      <c r="H5" s="171">
        <v>347.55819648465643</v>
      </c>
      <c r="I5" s="171">
        <v>352.21929622791708</v>
      </c>
      <c r="J5" s="171">
        <v>355.01140547320796</v>
      </c>
      <c r="K5" s="171">
        <v>356.22894482211802</v>
      </c>
      <c r="L5" s="171">
        <v>356.26366322949434</v>
      </c>
      <c r="M5" s="171">
        <v>356.26366322949434</v>
      </c>
      <c r="N5" s="171">
        <v>450</v>
      </c>
    </row>
    <row r="6" spans="1:14" x14ac:dyDescent="0.25">
      <c r="A6" s="164" t="s">
        <v>189</v>
      </c>
      <c r="B6" s="488" t="str">
        <f>VLOOKUP(A6,'3.1 Metadata'!$A$4:$B$197,2,FALSE)</f>
        <v>AGO</v>
      </c>
      <c r="C6" s="171">
        <v>173.42890961254565</v>
      </c>
      <c r="D6" s="171">
        <v>221.53616478469624</v>
      </c>
      <c r="E6" s="171">
        <v>243.55321684796394</v>
      </c>
      <c r="F6" s="171">
        <v>272.32793481801133</v>
      </c>
      <c r="G6" s="171">
        <v>305.09038189063119</v>
      </c>
      <c r="H6" s="171">
        <v>339.78144009776412</v>
      </c>
      <c r="I6" s="171">
        <v>373.76677423542077</v>
      </c>
      <c r="J6" s="171">
        <v>436.63833456344724</v>
      </c>
      <c r="K6" s="171">
        <v>468.58057944556299</v>
      </c>
      <c r="L6" s="171">
        <v>480.98675028806599</v>
      </c>
      <c r="M6" s="171">
        <v>619.6934190868584</v>
      </c>
      <c r="N6" s="171">
        <v>1246700</v>
      </c>
    </row>
    <row r="7" spans="1:14" x14ac:dyDescent="0.25">
      <c r="A7" s="164" t="s">
        <v>390</v>
      </c>
      <c r="B7" s="488" t="str">
        <f>VLOOKUP(A7,'3.1 Metadata'!$A$4:$B$197,2,FALSE)</f>
        <v>ATG</v>
      </c>
      <c r="C7" s="171">
        <v>729.62067643468959</v>
      </c>
      <c r="D7" s="171">
        <v>827.87473705493687</v>
      </c>
      <c r="E7" s="171">
        <v>924.81657527339894</v>
      </c>
      <c r="F7" s="171">
        <v>959.16296950705316</v>
      </c>
      <c r="G7" s="171">
        <v>962.08037692207097</v>
      </c>
      <c r="H7" s="171">
        <v>986.49187559964355</v>
      </c>
      <c r="I7" s="171">
        <v>1017.9866697474524</v>
      </c>
      <c r="J7" s="171">
        <v>1057.4381168750958</v>
      </c>
      <c r="K7" s="171">
        <v>1113.2215135401457</v>
      </c>
      <c r="L7" s="171">
        <v>1146.3919878941456</v>
      </c>
      <c r="M7" s="171">
        <v>1271.1273829708489</v>
      </c>
      <c r="N7" s="171">
        <v>440</v>
      </c>
    </row>
    <row r="8" spans="1:14" x14ac:dyDescent="0.25">
      <c r="A8" s="164" t="s">
        <v>391</v>
      </c>
      <c r="B8" s="488" t="str">
        <f>VLOOKUP(A8,'3.1 Metadata'!$A$4:$B$197,2,FALSE)</f>
        <v>ARG</v>
      </c>
      <c r="C8" s="171">
        <v>729.62067643468959</v>
      </c>
      <c r="D8" s="171">
        <v>827.87473705493687</v>
      </c>
      <c r="E8" s="171">
        <v>924.81657527339894</v>
      </c>
      <c r="F8" s="171">
        <v>959.16296950705316</v>
      </c>
      <c r="G8" s="171">
        <v>962.08037692207097</v>
      </c>
      <c r="H8" s="171">
        <v>986.49187559964355</v>
      </c>
      <c r="I8" s="171">
        <v>1017.9866697474524</v>
      </c>
      <c r="J8" s="171">
        <v>1057.4381168750958</v>
      </c>
      <c r="K8" s="171">
        <v>1113.2215135401457</v>
      </c>
      <c r="L8" s="171">
        <v>1146.3919878941456</v>
      </c>
      <c r="M8" s="171">
        <v>1271.1273829708489</v>
      </c>
      <c r="N8" s="171">
        <v>2736700</v>
      </c>
    </row>
    <row r="9" spans="1:14" x14ac:dyDescent="0.25">
      <c r="A9" s="164" t="s">
        <v>392</v>
      </c>
      <c r="B9" s="488" t="str">
        <f>VLOOKUP(A9,'3.1 Metadata'!$A$4:$B$197,2,FALSE)</f>
        <v>ARM</v>
      </c>
      <c r="C9" s="171">
        <v>271.00157404956855</v>
      </c>
      <c r="D9" s="171">
        <v>271.05369503682084</v>
      </c>
      <c r="E9" s="171">
        <v>271.46983603594521</v>
      </c>
      <c r="F9" s="171">
        <v>272.87604943966164</v>
      </c>
      <c r="G9" s="171">
        <v>274.46033914867854</v>
      </c>
      <c r="H9" s="171">
        <v>276.966029695771</v>
      </c>
      <c r="I9" s="171">
        <v>280.99445286849311</v>
      </c>
      <c r="J9" s="171">
        <v>284.46006360643906</v>
      </c>
      <c r="K9" s="171">
        <v>296.09384836409384</v>
      </c>
      <c r="L9" s="171">
        <v>324.92953855522552</v>
      </c>
      <c r="M9" s="171">
        <v>324.92953855522552</v>
      </c>
      <c r="N9" s="171">
        <v>28200</v>
      </c>
    </row>
    <row r="10" spans="1:14" x14ac:dyDescent="0.25">
      <c r="A10" s="164" t="s">
        <v>393</v>
      </c>
      <c r="B10" s="488" t="str">
        <f>VLOOKUP(A10,'3.1 Metadata'!$A$4:$B$197,2,FALSE)</f>
        <v>AUS</v>
      </c>
      <c r="C10" s="171">
        <v>718.03480994419874</v>
      </c>
      <c r="D10" s="171">
        <v>843.87390734721384</v>
      </c>
      <c r="E10" s="171">
        <v>979.39073011756579</v>
      </c>
      <c r="F10" s="171">
        <v>953.26559578757497</v>
      </c>
      <c r="G10" s="171">
        <v>998.83449309002208</v>
      </c>
      <c r="H10" s="171">
        <v>1036.2446890998242</v>
      </c>
      <c r="I10" s="171">
        <v>1092.4736928571131</v>
      </c>
      <c r="J10" s="171">
        <v>1108.029471409335</v>
      </c>
      <c r="K10" s="171">
        <v>1134.1544597319235</v>
      </c>
      <c r="L10" s="171">
        <v>1148.8377616304301</v>
      </c>
      <c r="M10" s="171">
        <v>1467.1764147599386</v>
      </c>
      <c r="N10" s="171">
        <v>7682300</v>
      </c>
    </row>
    <row r="11" spans="1:14" x14ac:dyDescent="0.25">
      <c r="A11" s="164" t="s">
        <v>394</v>
      </c>
      <c r="B11" s="488" t="str">
        <f>VLOOKUP(A11,'3.1 Metadata'!$A$4:$B$197,2,FALSE)</f>
        <v>AUT</v>
      </c>
      <c r="C11" s="171">
        <v>295.79113436128938</v>
      </c>
      <c r="D11" s="171">
        <v>315.35649231399572</v>
      </c>
      <c r="E11" s="171">
        <v>326.18110723929681</v>
      </c>
      <c r="F11" s="171">
        <v>334.51916915881463</v>
      </c>
      <c r="G11" s="171">
        <v>341.23083730243223</v>
      </c>
      <c r="H11" s="171">
        <v>347.55819648465643</v>
      </c>
      <c r="I11" s="171">
        <v>352.21929622791708</v>
      </c>
      <c r="J11" s="171">
        <v>355.01140547320796</v>
      </c>
      <c r="K11" s="171">
        <v>356.22894482211802</v>
      </c>
      <c r="L11" s="171">
        <v>356.26366322949434</v>
      </c>
      <c r="M11" s="171">
        <v>356.26366322949434</v>
      </c>
      <c r="N11" s="171">
        <v>82730</v>
      </c>
    </row>
    <row r="12" spans="1:14" x14ac:dyDescent="0.25">
      <c r="A12" s="164" t="s">
        <v>395</v>
      </c>
      <c r="B12" s="488" t="str">
        <f>VLOOKUP(A12,'3.1 Metadata'!$A$4:$B$197,2,FALSE)</f>
        <v>AZE</v>
      </c>
      <c r="C12" s="171">
        <v>271.00157404956855</v>
      </c>
      <c r="D12" s="171">
        <v>271.05369503682084</v>
      </c>
      <c r="E12" s="171">
        <v>271.46983603594521</v>
      </c>
      <c r="F12" s="171">
        <v>272.87604943966164</v>
      </c>
      <c r="G12" s="171">
        <v>274.46033914867854</v>
      </c>
      <c r="H12" s="171">
        <v>276.966029695771</v>
      </c>
      <c r="I12" s="171">
        <v>280.99445286849311</v>
      </c>
      <c r="J12" s="171">
        <v>284.46006360643906</v>
      </c>
      <c r="K12" s="171">
        <v>296.09384836409384</v>
      </c>
      <c r="L12" s="171">
        <v>324.92953855522552</v>
      </c>
      <c r="M12" s="171">
        <v>324.92953855522552</v>
      </c>
      <c r="N12" s="171">
        <v>86600</v>
      </c>
    </row>
    <row r="13" spans="1:14" x14ac:dyDescent="0.25">
      <c r="A13" s="164" t="s">
        <v>396</v>
      </c>
      <c r="B13" s="488" t="str">
        <f>VLOOKUP(A13,'3.1 Metadata'!$A$4:$B$197,2,FALSE)</f>
        <v>BHS</v>
      </c>
      <c r="C13" s="171">
        <v>729.62067643468959</v>
      </c>
      <c r="D13" s="171">
        <v>827.87473705493687</v>
      </c>
      <c r="E13" s="171">
        <v>924.81657527339894</v>
      </c>
      <c r="F13" s="171">
        <v>959.16296950705316</v>
      </c>
      <c r="G13" s="171">
        <v>962.08037692207097</v>
      </c>
      <c r="H13" s="171">
        <v>986.49187559964355</v>
      </c>
      <c r="I13" s="171">
        <v>1017.9866697474524</v>
      </c>
      <c r="J13" s="171">
        <v>1057.4381168750958</v>
      </c>
      <c r="K13" s="171">
        <v>1113.2215135401457</v>
      </c>
      <c r="L13" s="171">
        <v>1146.3919878941456</v>
      </c>
      <c r="M13" s="171">
        <v>1271.1273829708489</v>
      </c>
      <c r="N13" s="171">
        <v>10010</v>
      </c>
    </row>
    <row r="14" spans="1:14" x14ac:dyDescent="0.25">
      <c r="A14" s="164" t="s">
        <v>397</v>
      </c>
      <c r="B14" s="488" t="str">
        <f>VLOOKUP(A14,'3.1 Metadata'!$A$4:$B$197,2,FALSE)</f>
        <v>BHR</v>
      </c>
      <c r="C14" s="171">
        <v>201.38721302810174</v>
      </c>
      <c r="D14" s="171">
        <v>259.86427753342531</v>
      </c>
      <c r="E14" s="171">
        <v>285.39733084786036</v>
      </c>
      <c r="F14" s="171">
        <v>306.79323074239028</v>
      </c>
      <c r="G14" s="171">
        <v>316.91840098484903</v>
      </c>
      <c r="H14" s="171">
        <v>322.44901676493555</v>
      </c>
      <c r="I14" s="171">
        <v>334.56289345891372</v>
      </c>
      <c r="J14" s="171">
        <v>351.35698924897548</v>
      </c>
      <c r="K14" s="171">
        <v>371.28606500775021</v>
      </c>
      <c r="L14" s="171">
        <v>390.84642995984439</v>
      </c>
      <c r="M14" s="171">
        <v>455.81600771003428</v>
      </c>
      <c r="N14" s="171">
        <v>690</v>
      </c>
    </row>
    <row r="15" spans="1:14" x14ac:dyDescent="0.25">
      <c r="A15" s="164" t="s">
        <v>398</v>
      </c>
      <c r="B15" s="488" t="str">
        <f>VLOOKUP(A15,'3.1 Metadata'!$A$4:$B$197,2,FALSE)</f>
        <v>BGD</v>
      </c>
      <c r="C15" s="171">
        <v>181.93550957210164</v>
      </c>
      <c r="D15" s="171">
        <v>376.41735009022375</v>
      </c>
      <c r="E15" s="171">
        <v>505.54565239805163</v>
      </c>
      <c r="F15" s="171">
        <v>605.2057416501608</v>
      </c>
      <c r="G15" s="171">
        <v>669.62519537834703</v>
      </c>
      <c r="H15" s="171">
        <v>722.52224627317082</v>
      </c>
      <c r="I15" s="171">
        <v>767.82609987724391</v>
      </c>
      <c r="J15" s="171">
        <v>801.37217027937231</v>
      </c>
      <c r="K15" s="171">
        <v>836.30708896321642</v>
      </c>
      <c r="L15" s="171">
        <v>857.07494526606615</v>
      </c>
      <c r="M15" s="171">
        <v>951.04394111838815</v>
      </c>
      <c r="N15" s="171">
        <v>130170</v>
      </c>
    </row>
    <row r="16" spans="1:14" x14ac:dyDescent="0.25">
      <c r="A16" s="164" t="s">
        <v>399</v>
      </c>
      <c r="B16" s="488" t="str">
        <f>VLOOKUP(A16,'3.1 Metadata'!$A$4:$B$197,2,FALSE)</f>
        <v>BRB</v>
      </c>
      <c r="C16" s="171">
        <v>729.62067643468959</v>
      </c>
      <c r="D16" s="171">
        <v>827.87473705493687</v>
      </c>
      <c r="E16" s="171">
        <v>924.81657527339894</v>
      </c>
      <c r="F16" s="171">
        <v>959.16296950705316</v>
      </c>
      <c r="G16" s="171">
        <v>962.08037692207097</v>
      </c>
      <c r="H16" s="171">
        <v>986.49187559964355</v>
      </c>
      <c r="I16" s="171">
        <v>1017.9866697474524</v>
      </c>
      <c r="J16" s="171">
        <v>1057.4381168750958</v>
      </c>
      <c r="K16" s="171">
        <v>1113.2215135401457</v>
      </c>
      <c r="L16" s="171">
        <v>1146.3919878941456</v>
      </c>
      <c r="M16" s="171">
        <v>1271.1273829708489</v>
      </c>
      <c r="N16" s="171">
        <v>430</v>
      </c>
    </row>
    <row r="17" spans="1:14" x14ac:dyDescent="0.25">
      <c r="A17" s="164" t="s">
        <v>400</v>
      </c>
      <c r="B17" s="488" t="str">
        <f>VLOOKUP(A17,'3.1 Metadata'!$A$4:$B$197,2,FALSE)</f>
        <v>BLR</v>
      </c>
      <c r="C17" s="171">
        <v>61.88761391228455</v>
      </c>
      <c r="D17" s="171">
        <v>82.190148157871491</v>
      </c>
      <c r="E17" s="171">
        <v>89.929822181097862</v>
      </c>
      <c r="F17" s="171">
        <v>171.42166060501958</v>
      </c>
      <c r="G17" s="171">
        <v>202.41538750700934</v>
      </c>
      <c r="H17" s="171">
        <v>256.23803570658544</v>
      </c>
      <c r="I17" s="171">
        <v>340.28601685862196</v>
      </c>
      <c r="J17" s="171">
        <v>482.3436135899405</v>
      </c>
      <c r="K17" s="171">
        <v>893.69297664041972</v>
      </c>
      <c r="L17" s="171">
        <v>1081.1939042867421</v>
      </c>
      <c r="M17" s="171">
        <v>1774.7859197263181</v>
      </c>
      <c r="N17" s="171">
        <v>207480</v>
      </c>
    </row>
    <row r="18" spans="1:14" x14ac:dyDescent="0.25">
      <c r="A18" s="164" t="s">
        <v>401</v>
      </c>
      <c r="B18" s="488" t="str">
        <f>VLOOKUP(A18,'3.1 Metadata'!$A$4:$B$197,2,FALSE)</f>
        <v>BEL</v>
      </c>
      <c r="C18" s="171">
        <v>295.79113436128938</v>
      </c>
      <c r="D18" s="171">
        <v>315.35649231399572</v>
      </c>
      <c r="E18" s="171">
        <v>326.18110723929681</v>
      </c>
      <c r="F18" s="171">
        <v>334.51916915881463</v>
      </c>
      <c r="G18" s="171">
        <v>341.23083730243223</v>
      </c>
      <c r="H18" s="171">
        <v>347.55819648465643</v>
      </c>
      <c r="I18" s="171">
        <v>352.21929622791708</v>
      </c>
      <c r="J18" s="171">
        <v>355.01140547320796</v>
      </c>
      <c r="K18" s="171">
        <v>356.22894482211802</v>
      </c>
      <c r="L18" s="171">
        <v>356.26366322949434</v>
      </c>
      <c r="M18" s="171">
        <v>356.26366322949434</v>
      </c>
      <c r="N18" s="171">
        <v>32820</v>
      </c>
    </row>
    <row r="19" spans="1:14" x14ac:dyDescent="0.25">
      <c r="A19" s="164" t="s">
        <v>402</v>
      </c>
      <c r="B19" s="488" t="str">
        <f>VLOOKUP(A19,'3.1 Metadata'!$A$4:$B$197,2,FALSE)</f>
        <v>BLZ</v>
      </c>
      <c r="C19" s="171">
        <v>729.62067643468959</v>
      </c>
      <c r="D19" s="171">
        <v>827.87473705493687</v>
      </c>
      <c r="E19" s="171">
        <v>924.81657527339894</v>
      </c>
      <c r="F19" s="171">
        <v>959.16296950705316</v>
      </c>
      <c r="G19" s="171">
        <v>962.08037692207097</v>
      </c>
      <c r="H19" s="171">
        <v>986.49187559964355</v>
      </c>
      <c r="I19" s="171">
        <v>1017.9866697474524</v>
      </c>
      <c r="J19" s="171">
        <v>1057.4381168750958</v>
      </c>
      <c r="K19" s="171">
        <v>1113.2215135401457</v>
      </c>
      <c r="L19" s="171">
        <v>1146.3919878941456</v>
      </c>
      <c r="M19" s="171">
        <v>1271.1273829708489</v>
      </c>
      <c r="N19" s="171">
        <v>22800</v>
      </c>
    </row>
    <row r="20" spans="1:14" x14ac:dyDescent="0.25">
      <c r="A20" s="164" t="s">
        <v>403</v>
      </c>
      <c r="B20" s="488" t="str">
        <f>VLOOKUP(A20,'3.1 Metadata'!$A$4:$B$197,2,FALSE)</f>
        <v>BEN</v>
      </c>
      <c r="C20" s="171">
        <v>173.42890961254565</v>
      </c>
      <c r="D20" s="171">
        <v>221.53616478469624</v>
      </c>
      <c r="E20" s="171">
        <v>243.55321684796394</v>
      </c>
      <c r="F20" s="171">
        <v>272.32793481801133</v>
      </c>
      <c r="G20" s="171">
        <v>305.09038189063119</v>
      </c>
      <c r="H20" s="171">
        <v>339.78144009776412</v>
      </c>
      <c r="I20" s="171">
        <v>373.76677423542077</v>
      </c>
      <c r="J20" s="171">
        <v>436.63833456344724</v>
      </c>
      <c r="K20" s="171">
        <v>468.58057944556299</v>
      </c>
      <c r="L20" s="171">
        <v>480.98675028806599</v>
      </c>
      <c r="M20" s="171">
        <v>619.6934190868584</v>
      </c>
      <c r="N20" s="171">
        <v>110620</v>
      </c>
    </row>
    <row r="21" spans="1:14" x14ac:dyDescent="0.25">
      <c r="A21" s="164" t="s">
        <v>404</v>
      </c>
      <c r="B21" s="488" t="str">
        <f>VLOOKUP(A21,'3.1 Metadata'!$A$4:$B$197,2,FALSE)</f>
        <v>BTN</v>
      </c>
      <c r="C21" s="171">
        <v>181.93550957210164</v>
      </c>
      <c r="D21" s="171">
        <v>376.41735009022375</v>
      </c>
      <c r="E21" s="171">
        <v>505.54565239805163</v>
      </c>
      <c r="F21" s="171">
        <v>605.2057416501608</v>
      </c>
      <c r="G21" s="171">
        <v>669.62519537834703</v>
      </c>
      <c r="H21" s="171">
        <v>722.52224627317082</v>
      </c>
      <c r="I21" s="171">
        <v>767.82609987724391</v>
      </c>
      <c r="J21" s="171">
        <v>801.37217027937231</v>
      </c>
      <c r="K21" s="171">
        <v>836.30708896321642</v>
      </c>
      <c r="L21" s="171">
        <v>857.07494526606615</v>
      </c>
      <c r="M21" s="171">
        <v>951.04394111838815</v>
      </c>
      <c r="N21" s="171">
        <v>47000</v>
      </c>
    </row>
    <row r="22" spans="1:14" x14ac:dyDescent="0.25">
      <c r="A22" t="s">
        <v>405</v>
      </c>
      <c r="B22" s="488" t="str">
        <f>VLOOKUP(A22,'3.1 Metadata'!$A$4:$B$197,2,FALSE)</f>
        <v>BOL</v>
      </c>
      <c r="C22" s="171">
        <v>76.848560272419249</v>
      </c>
      <c r="D22" s="171">
        <v>137.00784187608355</v>
      </c>
      <c r="E22" s="171">
        <v>183.64607795109356</v>
      </c>
      <c r="F22" s="171">
        <v>209.872137561372</v>
      </c>
      <c r="G22" s="171">
        <v>226.52028761408943</v>
      </c>
      <c r="H22" s="171">
        <v>253.53508728277765</v>
      </c>
      <c r="I22" s="171">
        <v>281.54339909789087</v>
      </c>
      <c r="J22" s="171">
        <v>316.27565834155649</v>
      </c>
      <c r="K22" s="171">
        <v>353.11707494818978</v>
      </c>
      <c r="L22" s="171">
        <v>371.24150273731209</v>
      </c>
      <c r="M22" s="171">
        <v>371.24150273731209</v>
      </c>
      <c r="N22" s="171">
        <v>1084400</v>
      </c>
    </row>
    <row r="23" spans="1:14" x14ac:dyDescent="0.25">
      <c r="A23" s="164" t="s">
        <v>406</v>
      </c>
      <c r="B23" s="488" t="str">
        <f>VLOOKUP(A23,'3.1 Metadata'!$A$4:$B$197,2,FALSE)</f>
        <v>BIH</v>
      </c>
      <c r="C23" s="171">
        <v>271.00157404956855</v>
      </c>
      <c r="D23" s="171">
        <v>271.05369503682084</v>
      </c>
      <c r="E23" s="171">
        <v>271.46983603594521</v>
      </c>
      <c r="F23" s="171">
        <v>272.87604943966164</v>
      </c>
      <c r="G23" s="171">
        <v>274.46033914867854</v>
      </c>
      <c r="H23" s="171">
        <v>276.966029695771</v>
      </c>
      <c r="I23" s="171">
        <v>280.99445286849311</v>
      </c>
      <c r="J23" s="171">
        <v>284.46006360643906</v>
      </c>
      <c r="K23" s="171">
        <v>296.09384836409384</v>
      </c>
      <c r="L23" s="171">
        <v>324.92953855522552</v>
      </c>
      <c r="M23" s="171">
        <v>324.92953855522552</v>
      </c>
      <c r="N23" s="171">
        <v>51000</v>
      </c>
    </row>
    <row r="24" spans="1:14" x14ac:dyDescent="0.25">
      <c r="A24" s="164" t="s">
        <v>407</v>
      </c>
      <c r="B24" s="488" t="str">
        <f>VLOOKUP(A24,'3.1 Metadata'!$A$4:$B$197,2,FALSE)</f>
        <v>BWA</v>
      </c>
      <c r="C24" s="171">
        <v>574.52681762149973</v>
      </c>
      <c r="D24" s="171">
        <v>565.60789475378863</v>
      </c>
      <c r="E24" s="171">
        <v>593.58997376984371</v>
      </c>
      <c r="F24" s="171">
        <v>572.21888448154641</v>
      </c>
      <c r="G24" s="171">
        <v>573.36820623814788</v>
      </c>
      <c r="H24" s="171">
        <v>547.87361772144277</v>
      </c>
      <c r="I24" s="171">
        <v>524.88756391909772</v>
      </c>
      <c r="J24" s="171">
        <v>555.34703073297453</v>
      </c>
      <c r="K24" s="171">
        <v>481.56029775105952</v>
      </c>
      <c r="L24" s="171">
        <v>550.18103123876585</v>
      </c>
      <c r="M24" s="171">
        <v>567.07022891026099</v>
      </c>
      <c r="N24" s="171">
        <v>566730</v>
      </c>
    </row>
    <row r="25" spans="1:14" x14ac:dyDescent="0.25">
      <c r="A25" s="164" t="s">
        <v>408</v>
      </c>
      <c r="B25" s="488" t="str">
        <f>VLOOKUP(A25,'3.1 Metadata'!$A$4:$B$197,2,FALSE)</f>
        <v>BRA</v>
      </c>
      <c r="C25" s="171">
        <v>729.62067643468959</v>
      </c>
      <c r="D25" s="171">
        <v>827.87473705493687</v>
      </c>
      <c r="E25" s="171">
        <v>924.81657527339894</v>
      </c>
      <c r="F25" s="171">
        <v>959.16296950705316</v>
      </c>
      <c r="G25" s="171">
        <v>962.08037692207097</v>
      </c>
      <c r="H25" s="171">
        <v>986.49187559964355</v>
      </c>
      <c r="I25" s="171">
        <v>1017.9866697474524</v>
      </c>
      <c r="J25" s="171">
        <v>1057.4381168750958</v>
      </c>
      <c r="K25" s="171">
        <v>1113.2215135401457</v>
      </c>
      <c r="L25" s="171">
        <v>1146.3919878941456</v>
      </c>
      <c r="M25" s="171">
        <v>1271.1273829708489</v>
      </c>
      <c r="N25" s="171">
        <v>8456500</v>
      </c>
    </row>
    <row r="26" spans="1:14" x14ac:dyDescent="0.25">
      <c r="A26" s="164" t="s">
        <v>409</v>
      </c>
      <c r="B26" s="488" t="str">
        <f>VLOOKUP(A26,'3.1 Metadata'!$A$4:$B$197,2,FALSE)</f>
        <v>BRN</v>
      </c>
      <c r="C26" s="171">
        <v>718.03480994419874</v>
      </c>
      <c r="D26" s="171">
        <v>843.87390734721384</v>
      </c>
      <c r="E26" s="171">
        <v>979.39073011756579</v>
      </c>
      <c r="F26" s="171">
        <v>953.26559578757497</v>
      </c>
      <c r="G26" s="171">
        <v>998.83449309002208</v>
      </c>
      <c r="H26" s="171">
        <v>1036.2446890998242</v>
      </c>
      <c r="I26" s="171">
        <v>1092.4736928571131</v>
      </c>
      <c r="J26" s="171">
        <v>1108.029471409335</v>
      </c>
      <c r="K26" s="171">
        <v>1134.1544597319235</v>
      </c>
      <c r="L26" s="171">
        <v>1148.8377616304301</v>
      </c>
      <c r="M26" s="171">
        <v>1467.1764147599386</v>
      </c>
      <c r="N26" s="171">
        <v>5270</v>
      </c>
    </row>
    <row r="27" spans="1:14" x14ac:dyDescent="0.25">
      <c r="A27" s="164" t="s">
        <v>410</v>
      </c>
      <c r="B27" s="488" t="str">
        <f>VLOOKUP(A27,'3.1 Metadata'!$A$4:$B$197,2,FALSE)</f>
        <v>BGR</v>
      </c>
      <c r="C27" s="171">
        <v>271.00157404956855</v>
      </c>
      <c r="D27" s="171">
        <v>271.05369503682084</v>
      </c>
      <c r="E27" s="171">
        <v>271.46983603594521</v>
      </c>
      <c r="F27" s="171">
        <v>272.87604943966164</v>
      </c>
      <c r="G27" s="171">
        <v>274.46033914867854</v>
      </c>
      <c r="H27" s="171">
        <v>276.966029695771</v>
      </c>
      <c r="I27" s="171">
        <v>280.99445286849311</v>
      </c>
      <c r="J27" s="171">
        <v>284.46006360643906</v>
      </c>
      <c r="K27" s="171">
        <v>296.09384836409384</v>
      </c>
      <c r="L27" s="171">
        <v>324.92953855522552</v>
      </c>
      <c r="M27" s="171">
        <v>324.92953855522552</v>
      </c>
      <c r="N27" s="171">
        <v>110550</v>
      </c>
    </row>
    <row r="28" spans="1:14" x14ac:dyDescent="0.25">
      <c r="A28" s="164" t="s">
        <v>411</v>
      </c>
      <c r="B28" s="488" t="str">
        <f>VLOOKUP(A28,'3.1 Metadata'!$A$4:$B$197,2,FALSE)</f>
        <v>BFA</v>
      </c>
      <c r="C28" s="171">
        <v>173.42890961254565</v>
      </c>
      <c r="D28" s="171">
        <v>221.53616478469624</v>
      </c>
      <c r="E28" s="171">
        <v>243.55321684796394</v>
      </c>
      <c r="F28" s="171">
        <v>272.32793481801133</v>
      </c>
      <c r="G28" s="171">
        <v>305.09038189063119</v>
      </c>
      <c r="H28" s="171">
        <v>339.78144009776412</v>
      </c>
      <c r="I28" s="171">
        <v>373.76677423542077</v>
      </c>
      <c r="J28" s="171">
        <v>436.63833456344724</v>
      </c>
      <c r="K28" s="171">
        <v>468.58057944556299</v>
      </c>
      <c r="L28" s="171">
        <v>480.98675028806599</v>
      </c>
      <c r="M28" s="171">
        <v>619.6934190868584</v>
      </c>
      <c r="N28" s="171">
        <v>273600</v>
      </c>
    </row>
    <row r="29" spans="1:14" x14ac:dyDescent="0.25">
      <c r="A29" s="164" t="s">
        <v>412</v>
      </c>
      <c r="B29" s="488" t="str">
        <f>VLOOKUP(A29,'3.1 Metadata'!$A$4:$B$197,2,FALSE)</f>
        <v>BDI</v>
      </c>
      <c r="C29" s="171">
        <v>574.52681762149973</v>
      </c>
      <c r="D29" s="171">
        <v>565.60789475378863</v>
      </c>
      <c r="E29" s="171">
        <v>593.58997376984371</v>
      </c>
      <c r="F29" s="171">
        <v>572.21888448154641</v>
      </c>
      <c r="G29" s="171">
        <v>573.36820623814788</v>
      </c>
      <c r="H29" s="171">
        <v>547.87361772144277</v>
      </c>
      <c r="I29" s="171">
        <v>524.88756391909772</v>
      </c>
      <c r="J29" s="171">
        <v>555.34703073297453</v>
      </c>
      <c r="K29" s="171">
        <v>481.56029775105952</v>
      </c>
      <c r="L29" s="171">
        <v>550.18103123876585</v>
      </c>
      <c r="M29" s="171">
        <v>567.07022891026099</v>
      </c>
      <c r="N29" s="171">
        <v>25680</v>
      </c>
    </row>
    <row r="30" spans="1:14" x14ac:dyDescent="0.25">
      <c r="A30" s="164" t="s">
        <v>414</v>
      </c>
      <c r="B30" s="488" t="str">
        <f>VLOOKUP(A30,'3.1 Metadata'!$A$4:$B$197,2,FALSE)</f>
        <v>KHM</v>
      </c>
      <c r="C30" s="171">
        <v>901.20761963531709</v>
      </c>
      <c r="D30" s="171">
        <v>990.21670653477042</v>
      </c>
      <c r="E30" s="171">
        <v>1000.1280990159399</v>
      </c>
      <c r="F30" s="171">
        <v>1007.0761186046271</v>
      </c>
      <c r="G30" s="171">
        <v>1009.1323171932677</v>
      </c>
      <c r="H30" s="171">
        <v>1037.5849952199692</v>
      </c>
      <c r="I30" s="171">
        <v>1059.9463673136229</v>
      </c>
      <c r="J30" s="171">
        <v>1072.2781481634424</v>
      </c>
      <c r="K30" s="171">
        <v>1110.275134048369</v>
      </c>
      <c r="L30" s="171">
        <v>1156.7615014054118</v>
      </c>
      <c r="M30" s="171">
        <v>1317.6761070551368</v>
      </c>
      <c r="N30" s="171">
        <v>176520</v>
      </c>
    </row>
    <row r="31" spans="1:14" x14ac:dyDescent="0.25">
      <c r="A31" s="164" t="s">
        <v>415</v>
      </c>
      <c r="B31" s="488" t="str">
        <f>VLOOKUP(A31,'3.1 Metadata'!$A$4:$B$197,2,FALSE)</f>
        <v>CMR</v>
      </c>
      <c r="C31" s="171">
        <v>173.42890961254565</v>
      </c>
      <c r="D31" s="171">
        <v>221.53616478469624</v>
      </c>
      <c r="E31" s="171">
        <v>243.55321684796394</v>
      </c>
      <c r="F31" s="171">
        <v>272.32793481801133</v>
      </c>
      <c r="G31" s="171">
        <v>305.09038189063119</v>
      </c>
      <c r="H31" s="171">
        <v>339.78144009776412</v>
      </c>
      <c r="I31" s="171">
        <v>373.76677423542077</v>
      </c>
      <c r="J31" s="171">
        <v>436.63833456344724</v>
      </c>
      <c r="K31" s="171">
        <v>468.58057944556299</v>
      </c>
      <c r="L31" s="171">
        <v>480.98675028806599</v>
      </c>
      <c r="M31" s="171">
        <v>619.6934190868584</v>
      </c>
      <c r="N31" s="171">
        <v>465400</v>
      </c>
    </row>
    <row r="32" spans="1:14" x14ac:dyDescent="0.25">
      <c r="A32" s="164" t="s">
        <v>416</v>
      </c>
      <c r="B32" s="488" t="str">
        <f>VLOOKUP(A32,'3.1 Metadata'!$A$4:$B$197,2,FALSE)</f>
        <v>CAN</v>
      </c>
      <c r="C32" s="171">
        <v>1053.7815112069011</v>
      </c>
      <c r="D32" s="171">
        <v>1082.9028745171495</v>
      </c>
      <c r="E32" s="171">
        <v>1133.3278319336275</v>
      </c>
      <c r="F32" s="171">
        <v>1153.2324435722048</v>
      </c>
      <c r="G32" s="171">
        <v>1178.6323015410665</v>
      </c>
      <c r="H32" s="171">
        <v>1200.1882805925998</v>
      </c>
      <c r="I32" s="171">
        <v>1203.4763306424436</v>
      </c>
      <c r="J32" s="171">
        <v>1209.6799566653006</v>
      </c>
      <c r="K32" s="171">
        <v>1216.6755401992482</v>
      </c>
      <c r="L32" s="171">
        <v>1228.8107048296195</v>
      </c>
      <c r="M32" s="171">
        <v>1617.831475524192</v>
      </c>
      <c r="N32" s="171">
        <v>9221000</v>
      </c>
    </row>
    <row r="33" spans="1:14" x14ac:dyDescent="0.25">
      <c r="A33" s="164" t="s">
        <v>413</v>
      </c>
      <c r="B33" s="488" t="str">
        <f>VLOOKUP(A33,'3.1 Metadata'!$A$4:$B$197,2,FALSE)</f>
        <v>CPV</v>
      </c>
      <c r="C33" s="171">
        <v>173.42890961254565</v>
      </c>
      <c r="D33" s="171">
        <v>221.53616478469624</v>
      </c>
      <c r="E33" s="171">
        <v>243.55321684796394</v>
      </c>
      <c r="F33" s="171">
        <v>272.32793481801133</v>
      </c>
      <c r="G33" s="171">
        <v>305.09038189063119</v>
      </c>
      <c r="H33" s="171">
        <v>339.78144009776412</v>
      </c>
      <c r="I33" s="171">
        <v>373.76677423542077</v>
      </c>
      <c r="J33" s="171">
        <v>436.63833456344724</v>
      </c>
      <c r="K33" s="171">
        <v>468.58057944556299</v>
      </c>
      <c r="L33" s="171">
        <v>480.98675028806599</v>
      </c>
      <c r="M33" s="171">
        <v>619.6934190868584</v>
      </c>
      <c r="N33" s="171">
        <v>4030</v>
      </c>
    </row>
    <row r="34" spans="1:14" x14ac:dyDescent="0.25">
      <c r="A34" s="164" t="s">
        <v>417</v>
      </c>
      <c r="B34" s="488" t="str">
        <f>VLOOKUP(A34,'3.1 Metadata'!$A$4:$B$197,2,FALSE)</f>
        <v>CAF</v>
      </c>
      <c r="C34" s="171">
        <v>574.52681762149973</v>
      </c>
      <c r="D34" s="171">
        <v>565.60789475378863</v>
      </c>
      <c r="E34" s="171">
        <v>593.58997376984371</v>
      </c>
      <c r="F34" s="171">
        <v>572.21888448154641</v>
      </c>
      <c r="G34" s="171">
        <v>573.36820623814788</v>
      </c>
      <c r="H34" s="171">
        <v>547.87361772144277</v>
      </c>
      <c r="I34" s="171">
        <v>524.88756391909772</v>
      </c>
      <c r="J34" s="171">
        <v>555.34703073297453</v>
      </c>
      <c r="K34" s="171">
        <v>481.56029775105952</v>
      </c>
      <c r="L34" s="171">
        <v>550.18103123876585</v>
      </c>
      <c r="M34" s="171">
        <v>567.07022891026099</v>
      </c>
      <c r="N34" s="171">
        <v>622980</v>
      </c>
    </row>
    <row r="35" spans="1:14" x14ac:dyDescent="0.25">
      <c r="A35" s="164" t="s">
        <v>418</v>
      </c>
      <c r="B35" s="488" t="str">
        <f>VLOOKUP(A35,'3.1 Metadata'!$A$4:$B$197,2,FALSE)</f>
        <v>TCD</v>
      </c>
      <c r="C35" s="171">
        <v>173.42890961254565</v>
      </c>
      <c r="D35" s="171">
        <v>221.53616478469624</v>
      </c>
      <c r="E35" s="171">
        <v>243.55321684796394</v>
      </c>
      <c r="F35" s="171">
        <v>272.32793481801133</v>
      </c>
      <c r="G35" s="171">
        <v>305.09038189063119</v>
      </c>
      <c r="H35" s="171">
        <v>339.78144009776412</v>
      </c>
      <c r="I35" s="171">
        <v>373.76677423542077</v>
      </c>
      <c r="J35" s="171">
        <v>436.63833456344724</v>
      </c>
      <c r="K35" s="171">
        <v>468.58057944556299</v>
      </c>
      <c r="L35" s="171">
        <v>480.98675028806599</v>
      </c>
      <c r="M35" s="171">
        <v>619.6934190868584</v>
      </c>
      <c r="N35" s="171">
        <v>1259200</v>
      </c>
    </row>
    <row r="36" spans="1:14" x14ac:dyDescent="0.25">
      <c r="A36" s="164" t="s">
        <v>419</v>
      </c>
      <c r="B36" s="488" t="str">
        <f>VLOOKUP(A36,'3.1 Metadata'!$A$4:$B$197,2,FALSE)</f>
        <v>CHL</v>
      </c>
      <c r="C36" s="171">
        <v>729.62067643468959</v>
      </c>
      <c r="D36" s="171">
        <v>827.87473705493687</v>
      </c>
      <c r="E36" s="171">
        <v>924.81657527339894</v>
      </c>
      <c r="F36" s="171">
        <v>959.16296950705316</v>
      </c>
      <c r="G36" s="171">
        <v>962.08037692207097</v>
      </c>
      <c r="H36" s="171">
        <v>986.49187559964355</v>
      </c>
      <c r="I36" s="171">
        <v>1017.9866697474524</v>
      </c>
      <c r="J36" s="171">
        <v>1057.4381168750958</v>
      </c>
      <c r="K36" s="171">
        <v>1113.2215135401457</v>
      </c>
      <c r="L36" s="171">
        <v>1146.3919878941456</v>
      </c>
      <c r="M36" s="171">
        <v>1271.1273829708489</v>
      </c>
      <c r="N36" s="171">
        <v>748800</v>
      </c>
    </row>
    <row r="37" spans="1:14" x14ac:dyDescent="0.25">
      <c r="A37" s="164" t="s">
        <v>420</v>
      </c>
      <c r="B37" s="488" t="str">
        <f>VLOOKUP(A37,'3.1 Metadata'!$A$4:$B$197,2,FALSE)</f>
        <v>CHN</v>
      </c>
      <c r="C37" s="171">
        <v>901.20761963531709</v>
      </c>
      <c r="D37" s="171">
        <v>990.21670653477042</v>
      </c>
      <c r="E37" s="171">
        <v>1000.1280990159399</v>
      </c>
      <c r="F37" s="171">
        <v>1007.0761186046271</v>
      </c>
      <c r="G37" s="171">
        <v>1009.1323171932677</v>
      </c>
      <c r="H37" s="171">
        <v>1037.5849952199692</v>
      </c>
      <c r="I37" s="171">
        <v>1059.9463673136229</v>
      </c>
      <c r="J37" s="171">
        <v>1072.2781481634424</v>
      </c>
      <c r="K37" s="171">
        <v>1110.275134048369</v>
      </c>
      <c r="L37" s="171">
        <v>1156.7615014054118</v>
      </c>
      <c r="M37" s="171">
        <v>1317.6761070551368</v>
      </c>
      <c r="N37" s="171">
        <v>9327400</v>
      </c>
    </row>
    <row r="38" spans="1:14" x14ac:dyDescent="0.25">
      <c r="A38" s="164" t="s">
        <v>421</v>
      </c>
      <c r="B38" s="488" t="str">
        <f>VLOOKUP(A38,'3.1 Metadata'!$A$4:$B$197,2,FALSE)</f>
        <v>COL</v>
      </c>
      <c r="C38" s="171">
        <v>729.62067643468959</v>
      </c>
      <c r="D38" s="171">
        <v>827.87473705493687</v>
      </c>
      <c r="E38" s="171">
        <v>924.81657527339894</v>
      </c>
      <c r="F38" s="171">
        <v>959.16296950705316</v>
      </c>
      <c r="G38" s="171">
        <v>962.08037692207097</v>
      </c>
      <c r="H38" s="171">
        <v>986.49187559964355</v>
      </c>
      <c r="I38" s="171">
        <v>1017.9866697474524</v>
      </c>
      <c r="J38" s="171">
        <v>1057.4381168750958</v>
      </c>
      <c r="K38" s="171">
        <v>1113.2215135401457</v>
      </c>
      <c r="L38" s="171">
        <v>1146.3919878941456</v>
      </c>
      <c r="M38" s="171">
        <v>1271.1273829708489</v>
      </c>
      <c r="N38" s="171">
        <v>1038700</v>
      </c>
    </row>
    <row r="39" spans="1:14" x14ac:dyDescent="0.25">
      <c r="A39" s="164" t="s">
        <v>422</v>
      </c>
      <c r="B39" s="488" t="str">
        <f>VLOOKUP(A39,'3.1 Metadata'!$A$4:$B$197,2,FALSE)</f>
        <v>COM</v>
      </c>
      <c r="C39" s="171">
        <v>173.42890961254565</v>
      </c>
      <c r="D39" s="171">
        <v>221.53616478469624</v>
      </c>
      <c r="E39" s="171">
        <v>243.55321684796394</v>
      </c>
      <c r="F39" s="171">
        <v>272.32793481801133</v>
      </c>
      <c r="G39" s="171">
        <v>305.09038189063119</v>
      </c>
      <c r="H39" s="171">
        <v>339.78144009776412</v>
      </c>
      <c r="I39" s="171">
        <v>373.76677423542077</v>
      </c>
      <c r="J39" s="171">
        <v>436.63833456344724</v>
      </c>
      <c r="K39" s="171">
        <v>468.58057944556299</v>
      </c>
      <c r="L39" s="171">
        <v>480.98675028806599</v>
      </c>
      <c r="M39" s="171">
        <v>619.6934190868584</v>
      </c>
      <c r="N39" s="171">
        <v>2230</v>
      </c>
    </row>
    <row r="40" spans="1:14" x14ac:dyDescent="0.25">
      <c r="A40" s="164" t="s">
        <v>423</v>
      </c>
      <c r="B40" s="488" t="str">
        <f>VLOOKUP(A40,'3.1 Metadata'!$A$4:$B$197,2,FALSE)</f>
        <v>COG</v>
      </c>
      <c r="C40" s="171">
        <v>574.52681762149973</v>
      </c>
      <c r="D40" s="171">
        <v>565.60789475378863</v>
      </c>
      <c r="E40" s="171">
        <v>593.58997376984371</v>
      </c>
      <c r="F40" s="171">
        <v>572.21888448154641</v>
      </c>
      <c r="G40" s="171">
        <v>573.36820623814788</v>
      </c>
      <c r="H40" s="171">
        <v>547.87361772144277</v>
      </c>
      <c r="I40" s="171">
        <v>524.88756391909772</v>
      </c>
      <c r="J40" s="171">
        <v>555.34703073297453</v>
      </c>
      <c r="K40" s="171">
        <v>481.56029775105952</v>
      </c>
      <c r="L40" s="171">
        <v>550.18103123876585</v>
      </c>
      <c r="M40" s="171">
        <v>567.07022891026099</v>
      </c>
      <c r="N40" s="171">
        <v>341500</v>
      </c>
    </row>
    <row r="41" spans="1:14" x14ac:dyDescent="0.25">
      <c r="A41" s="164" t="s">
        <v>424</v>
      </c>
      <c r="B41" s="488" t="str">
        <f>VLOOKUP(A41,'3.1 Metadata'!$A$4:$B$197,2,FALSE)</f>
        <v>COK</v>
      </c>
      <c r="C41" s="171">
        <v>901.20761963531709</v>
      </c>
      <c r="D41" s="171">
        <v>990.21670653477042</v>
      </c>
      <c r="E41" s="171">
        <v>1000.1280990159399</v>
      </c>
      <c r="F41" s="171">
        <v>1007.0761186046271</v>
      </c>
      <c r="G41" s="171">
        <v>1009.1323171932677</v>
      </c>
      <c r="H41" s="171">
        <v>1037.5849952199692</v>
      </c>
      <c r="I41" s="171">
        <v>1059.9463673136229</v>
      </c>
      <c r="J41" s="171">
        <v>1072.2781481634424</v>
      </c>
      <c r="K41" s="171">
        <v>1110.275134048369</v>
      </c>
      <c r="L41" s="171">
        <v>1156.7615014054118</v>
      </c>
      <c r="M41" s="171">
        <v>1317.6761070551368</v>
      </c>
      <c r="N41" s="171">
        <v>0</v>
      </c>
    </row>
    <row r="42" spans="1:14" x14ac:dyDescent="0.25">
      <c r="A42" s="164" t="s">
        <v>425</v>
      </c>
      <c r="B42" s="488" t="str">
        <f>VLOOKUP(A42,'3.1 Metadata'!$A$4:$B$197,2,FALSE)</f>
        <v>CRI</v>
      </c>
      <c r="C42" s="171">
        <v>729.62067643468959</v>
      </c>
      <c r="D42" s="171">
        <v>827.87473705493687</v>
      </c>
      <c r="E42" s="171">
        <v>924.81657527339894</v>
      </c>
      <c r="F42" s="171">
        <v>959.16296950705316</v>
      </c>
      <c r="G42" s="171">
        <v>962.08037692207097</v>
      </c>
      <c r="H42" s="171">
        <v>986.49187559964355</v>
      </c>
      <c r="I42" s="171">
        <v>1017.9866697474524</v>
      </c>
      <c r="J42" s="171">
        <v>1057.4381168750958</v>
      </c>
      <c r="K42" s="171">
        <v>1113.2215135401457</v>
      </c>
      <c r="L42" s="171">
        <v>1146.3919878941456</v>
      </c>
      <c r="M42" s="171">
        <v>1271.1273829708489</v>
      </c>
      <c r="N42" s="171">
        <v>51060</v>
      </c>
    </row>
    <row r="43" spans="1:14" x14ac:dyDescent="0.25">
      <c r="A43" s="164" t="s">
        <v>426</v>
      </c>
      <c r="B43" s="488" t="str">
        <f>VLOOKUP(A43,'3.1 Metadata'!$A$4:$B$197,2,FALSE)</f>
        <v>CIV</v>
      </c>
      <c r="C43" s="171">
        <v>574.52681762149973</v>
      </c>
      <c r="D43" s="171">
        <v>565.60789475378863</v>
      </c>
      <c r="E43" s="171">
        <v>593.58997376984371</v>
      </c>
      <c r="F43" s="171">
        <v>572.21888448154641</v>
      </c>
      <c r="G43" s="171">
        <v>573.36820623814788</v>
      </c>
      <c r="H43" s="171">
        <v>547.87361772144277</v>
      </c>
      <c r="I43" s="171">
        <v>524.88756391909772</v>
      </c>
      <c r="J43" s="171">
        <v>555.34703073297453</v>
      </c>
      <c r="K43" s="171">
        <v>481.56029775105952</v>
      </c>
      <c r="L43" s="171">
        <v>550.18103123876585</v>
      </c>
      <c r="M43" s="171">
        <v>567.07022891026099</v>
      </c>
      <c r="N43" s="171">
        <v>318000</v>
      </c>
    </row>
    <row r="44" spans="1:14" x14ac:dyDescent="0.25">
      <c r="A44" s="164" t="s">
        <v>427</v>
      </c>
      <c r="B44" s="488" t="str">
        <f>VLOOKUP(A44,'3.1 Metadata'!$A$4:$B$197,2,FALSE)</f>
        <v>HRV</v>
      </c>
      <c r="C44" s="171">
        <v>295.79113436128938</v>
      </c>
      <c r="D44" s="171">
        <v>315.35649231399572</v>
      </c>
      <c r="E44" s="171">
        <v>326.18110723929681</v>
      </c>
      <c r="F44" s="171">
        <v>334.51916915881463</v>
      </c>
      <c r="G44" s="171">
        <v>341.23083730243223</v>
      </c>
      <c r="H44" s="171">
        <v>347.55819648465643</v>
      </c>
      <c r="I44" s="171">
        <v>352.21929622791708</v>
      </c>
      <c r="J44" s="171">
        <v>355.01140547320796</v>
      </c>
      <c r="K44" s="171">
        <v>356.22894482211802</v>
      </c>
      <c r="L44" s="171">
        <v>356.26366322949434</v>
      </c>
      <c r="M44" s="171">
        <v>356.26366322949434</v>
      </c>
      <c r="N44" s="171">
        <v>55920</v>
      </c>
    </row>
    <row r="45" spans="1:14" x14ac:dyDescent="0.25">
      <c r="A45" s="164" t="s">
        <v>428</v>
      </c>
      <c r="B45" s="488" t="str">
        <f>VLOOKUP(A45,'3.1 Metadata'!$A$4:$B$197,2,FALSE)</f>
        <v>CUB</v>
      </c>
      <c r="C45" s="171">
        <v>1053.7815112069011</v>
      </c>
      <c r="D45" s="171">
        <v>1082.9028745171495</v>
      </c>
      <c r="E45" s="171">
        <v>1133.3278319336275</v>
      </c>
      <c r="F45" s="171">
        <v>1153.2324435722048</v>
      </c>
      <c r="G45" s="171">
        <v>1178.6323015410665</v>
      </c>
      <c r="H45" s="171">
        <v>1200.1882805925998</v>
      </c>
      <c r="I45" s="171">
        <v>1203.4763306424436</v>
      </c>
      <c r="J45" s="171">
        <v>1209.6799566653006</v>
      </c>
      <c r="K45" s="171">
        <v>1216.6755401992482</v>
      </c>
      <c r="L45" s="171">
        <v>1228.8107048296195</v>
      </c>
      <c r="M45" s="171">
        <v>1617.831475524192</v>
      </c>
      <c r="N45" s="171">
        <v>109820</v>
      </c>
    </row>
    <row r="46" spans="1:14" x14ac:dyDescent="0.25">
      <c r="A46" s="164" t="s">
        <v>429</v>
      </c>
      <c r="B46" s="488" t="str">
        <f>VLOOKUP(A46,'3.1 Metadata'!$A$4:$B$197,2,FALSE)</f>
        <v>CYP</v>
      </c>
      <c r="C46" s="171">
        <v>201.38721302810174</v>
      </c>
      <c r="D46" s="171">
        <v>259.86427753342531</v>
      </c>
      <c r="E46" s="171">
        <v>285.39733084786036</v>
      </c>
      <c r="F46" s="171">
        <v>306.79323074239028</v>
      </c>
      <c r="G46" s="171">
        <v>316.91840098484903</v>
      </c>
      <c r="H46" s="171">
        <v>322.44901676493555</v>
      </c>
      <c r="I46" s="171">
        <v>334.56289345891372</v>
      </c>
      <c r="J46" s="171">
        <v>351.35698924897548</v>
      </c>
      <c r="K46" s="171">
        <v>371.28606500775021</v>
      </c>
      <c r="L46" s="171">
        <v>390.84642995984439</v>
      </c>
      <c r="M46" s="171">
        <v>455.81600771003428</v>
      </c>
      <c r="N46" s="171">
        <v>9240</v>
      </c>
    </row>
    <row r="47" spans="1:14" x14ac:dyDescent="0.25">
      <c r="A47" s="164" t="s">
        <v>430</v>
      </c>
      <c r="B47" s="488" t="str">
        <f>VLOOKUP(A47,'3.1 Metadata'!$A$4:$B$197,2,FALSE)</f>
        <v>CZE</v>
      </c>
      <c r="C47" s="171">
        <v>295.79113436128938</v>
      </c>
      <c r="D47" s="171">
        <v>315.35649231399572</v>
      </c>
      <c r="E47" s="171">
        <v>326.18110723929681</v>
      </c>
      <c r="F47" s="171">
        <v>334.51916915881463</v>
      </c>
      <c r="G47" s="171">
        <v>341.23083730243223</v>
      </c>
      <c r="H47" s="171">
        <v>347.55819648465643</v>
      </c>
      <c r="I47" s="171">
        <v>352.21929622791708</v>
      </c>
      <c r="J47" s="171">
        <v>355.01140547320796</v>
      </c>
      <c r="K47" s="171">
        <v>356.22894482211802</v>
      </c>
      <c r="L47" s="171">
        <v>356.26366322949434</v>
      </c>
      <c r="M47" s="171">
        <v>356.26366322949434</v>
      </c>
      <c r="N47" s="171">
        <v>77280</v>
      </c>
    </row>
    <row r="48" spans="1:14" x14ac:dyDescent="0.25">
      <c r="A48" s="164" t="s">
        <v>431</v>
      </c>
      <c r="B48" s="488" t="str">
        <f>VLOOKUP(A48,'3.1 Metadata'!$A$4:$B$197,2,FALSE)</f>
        <v>PRK</v>
      </c>
      <c r="C48" s="171">
        <v>181.93550957210164</v>
      </c>
      <c r="D48" s="171">
        <v>376.41735009022375</v>
      </c>
      <c r="E48" s="171">
        <v>505.54565239805163</v>
      </c>
      <c r="F48" s="171">
        <v>605.2057416501608</v>
      </c>
      <c r="G48" s="171">
        <v>669.62519537834703</v>
      </c>
      <c r="H48" s="171">
        <v>722.52224627317082</v>
      </c>
      <c r="I48" s="171">
        <v>767.82609987724391</v>
      </c>
      <c r="J48" s="171">
        <v>801.37217027937231</v>
      </c>
      <c r="K48" s="171">
        <v>836.30708896321642</v>
      </c>
      <c r="L48" s="171">
        <v>857.07494526606615</v>
      </c>
      <c r="M48" s="171">
        <v>951.04394111838815</v>
      </c>
      <c r="N48" s="171">
        <v>120410</v>
      </c>
    </row>
    <row r="49" spans="1:14" x14ac:dyDescent="0.25">
      <c r="A49" s="501" t="s">
        <v>432</v>
      </c>
      <c r="B49" s="488" t="str">
        <f>VLOOKUP(A49,'3.1 Metadata'!$A$4:$B$197,2,FALSE)</f>
        <v>COD</v>
      </c>
      <c r="C49" s="171">
        <v>574.52681762149973</v>
      </c>
      <c r="D49" s="171">
        <v>565.60789475378863</v>
      </c>
      <c r="E49" s="171">
        <v>593.58997376984371</v>
      </c>
      <c r="F49" s="171">
        <v>572.21888448154641</v>
      </c>
      <c r="G49" s="171">
        <v>573.36820623814788</v>
      </c>
      <c r="H49" s="171">
        <v>547.87361772144277</v>
      </c>
      <c r="I49" s="171">
        <v>524.88756391909772</v>
      </c>
      <c r="J49" s="171">
        <v>555.34703073297453</v>
      </c>
      <c r="K49" s="171">
        <v>481.56029775105952</v>
      </c>
      <c r="L49" s="171">
        <v>550.18103123876585</v>
      </c>
      <c r="M49" s="171">
        <v>567.07022891026099</v>
      </c>
      <c r="N49" s="171">
        <v>2345410</v>
      </c>
    </row>
    <row r="50" spans="1:14" x14ac:dyDescent="0.25">
      <c r="A50" s="164" t="s">
        <v>433</v>
      </c>
      <c r="B50" s="488" t="str">
        <f>VLOOKUP(A50,'3.1 Metadata'!$A$4:$B$197,2,FALSE)</f>
        <v>DNK</v>
      </c>
      <c r="C50" s="171">
        <v>295.79113436128938</v>
      </c>
      <c r="D50" s="171">
        <v>315.35649231399572</v>
      </c>
      <c r="E50" s="171">
        <v>326.18110723929681</v>
      </c>
      <c r="F50" s="171">
        <v>334.51916915881463</v>
      </c>
      <c r="G50" s="171">
        <v>341.23083730243223</v>
      </c>
      <c r="H50" s="171">
        <v>347.55819648465643</v>
      </c>
      <c r="I50" s="171">
        <v>352.21929622791708</v>
      </c>
      <c r="J50" s="171">
        <v>355.01140547320796</v>
      </c>
      <c r="K50" s="171">
        <v>356.22894482211802</v>
      </c>
      <c r="L50" s="171">
        <v>356.26366322949434</v>
      </c>
      <c r="M50" s="171">
        <v>356.26366322949434</v>
      </c>
      <c r="N50" s="171">
        <v>42430</v>
      </c>
    </row>
    <row r="51" spans="1:14" x14ac:dyDescent="0.25">
      <c r="A51" s="164" t="s">
        <v>434</v>
      </c>
      <c r="B51" s="488" t="str">
        <f>VLOOKUP(A51,'3.1 Metadata'!$A$4:$B$197,2,FALSE)</f>
        <v>DJI</v>
      </c>
      <c r="C51" s="171">
        <v>589.25691779239594</v>
      </c>
      <c r="D51" s="171">
        <v>561.80165717211048</v>
      </c>
      <c r="E51" s="171">
        <v>544.27954901748979</v>
      </c>
      <c r="F51" s="171">
        <v>495.01377587218661</v>
      </c>
      <c r="G51" s="171">
        <v>469.31919231742711</v>
      </c>
      <c r="H51" s="171">
        <v>475.44615548009449</v>
      </c>
      <c r="I51" s="171">
        <v>482.16390858321989</v>
      </c>
      <c r="J51" s="171">
        <v>491.61186908662603</v>
      </c>
      <c r="K51" s="171">
        <v>496.18845468427651</v>
      </c>
      <c r="L51" s="171">
        <v>498.03698801354409</v>
      </c>
      <c r="M51" s="171">
        <v>498.03698801354409</v>
      </c>
      <c r="N51" s="171">
        <v>23180</v>
      </c>
    </row>
    <row r="52" spans="1:14" x14ac:dyDescent="0.25">
      <c r="A52" s="164" t="s">
        <v>435</v>
      </c>
      <c r="B52" s="488" t="str">
        <f>VLOOKUP(A52,'3.1 Metadata'!$A$4:$B$197,2,FALSE)</f>
        <v>DMA</v>
      </c>
      <c r="C52" s="171">
        <v>729.62067643468959</v>
      </c>
      <c r="D52" s="171">
        <v>827.87473705493687</v>
      </c>
      <c r="E52" s="171">
        <v>924.81657527339894</v>
      </c>
      <c r="F52" s="171">
        <v>959.16296950705316</v>
      </c>
      <c r="G52" s="171">
        <v>962.08037692207097</v>
      </c>
      <c r="H52" s="171">
        <v>986.49187559964355</v>
      </c>
      <c r="I52" s="171">
        <v>1017.9866697474524</v>
      </c>
      <c r="J52" s="171">
        <v>1057.4381168750958</v>
      </c>
      <c r="K52" s="171">
        <v>1113.2215135401457</v>
      </c>
      <c r="L52" s="171">
        <v>1146.3919878941456</v>
      </c>
      <c r="M52" s="171">
        <v>1271.1273829708489</v>
      </c>
      <c r="N52" s="171">
        <v>750</v>
      </c>
    </row>
    <row r="53" spans="1:14" x14ac:dyDescent="0.25">
      <c r="A53" s="164" t="s">
        <v>436</v>
      </c>
      <c r="B53" s="488" t="str">
        <f>VLOOKUP(A53,'3.1 Metadata'!$A$4:$B$197,2,FALSE)</f>
        <v>DOM</v>
      </c>
      <c r="C53" s="171">
        <v>729.62067643468959</v>
      </c>
      <c r="D53" s="171">
        <v>827.87473705493687</v>
      </c>
      <c r="E53" s="171">
        <v>924.81657527339894</v>
      </c>
      <c r="F53" s="171">
        <v>959.16296950705316</v>
      </c>
      <c r="G53" s="171">
        <v>962.08037692207097</v>
      </c>
      <c r="H53" s="171">
        <v>986.49187559964355</v>
      </c>
      <c r="I53" s="171">
        <v>1017.9866697474524</v>
      </c>
      <c r="J53" s="171">
        <v>1057.4381168750958</v>
      </c>
      <c r="K53" s="171">
        <v>1113.2215135401457</v>
      </c>
      <c r="L53" s="171">
        <v>1146.3919878941456</v>
      </c>
      <c r="M53" s="171">
        <v>1271.1273829708489</v>
      </c>
      <c r="N53" s="171">
        <v>48380</v>
      </c>
    </row>
    <row r="54" spans="1:14" x14ac:dyDescent="0.25">
      <c r="A54" s="164" t="s">
        <v>437</v>
      </c>
      <c r="B54" s="488" t="str">
        <f>VLOOKUP(A54,'3.1 Metadata'!$A$4:$B$197,2,FALSE)</f>
        <v>ECU</v>
      </c>
      <c r="C54" s="171">
        <v>76.848560272419249</v>
      </c>
      <c r="D54" s="171">
        <v>137.00784187608355</v>
      </c>
      <c r="E54" s="171">
        <v>183.64607795109356</v>
      </c>
      <c r="F54" s="171">
        <v>209.872137561372</v>
      </c>
      <c r="G54" s="171">
        <v>226.52028761408943</v>
      </c>
      <c r="H54" s="171">
        <v>253.53508728277765</v>
      </c>
      <c r="I54" s="171">
        <v>281.54339909789087</v>
      </c>
      <c r="J54" s="171">
        <v>316.27565834155649</v>
      </c>
      <c r="K54" s="171">
        <v>353.11707494818978</v>
      </c>
      <c r="L54" s="171">
        <v>371.24150273731209</v>
      </c>
      <c r="M54" s="171">
        <v>371.24150273731209</v>
      </c>
      <c r="N54" s="171">
        <v>276840</v>
      </c>
    </row>
    <row r="55" spans="1:14" x14ac:dyDescent="0.25">
      <c r="A55" s="164" t="s">
        <v>438</v>
      </c>
      <c r="B55" s="488" t="str">
        <f>VLOOKUP(A55,'3.1 Metadata'!$A$4:$B$197,2,FALSE)</f>
        <v>EGY</v>
      </c>
      <c r="C55" s="171">
        <v>589.25691779239594</v>
      </c>
      <c r="D55" s="171">
        <v>561.80165717211048</v>
      </c>
      <c r="E55" s="171">
        <v>544.27954901748979</v>
      </c>
      <c r="F55" s="171">
        <v>495.01377587218661</v>
      </c>
      <c r="G55" s="171">
        <v>469.31919231742711</v>
      </c>
      <c r="H55" s="171">
        <v>475.44615548009449</v>
      </c>
      <c r="I55" s="171">
        <v>482.16390858321989</v>
      </c>
      <c r="J55" s="171">
        <v>491.61186908662603</v>
      </c>
      <c r="K55" s="171">
        <v>496.18845468427651</v>
      </c>
      <c r="L55" s="171">
        <v>498.03698801354409</v>
      </c>
      <c r="M55" s="171">
        <v>498.03698801354409</v>
      </c>
      <c r="N55" s="171">
        <v>995450</v>
      </c>
    </row>
    <row r="56" spans="1:14" x14ac:dyDescent="0.25">
      <c r="A56" s="164" t="s">
        <v>439</v>
      </c>
      <c r="B56" s="488" t="str">
        <f>VLOOKUP(A56,'3.1 Metadata'!$A$4:$B$197,2,FALSE)</f>
        <v>SLV</v>
      </c>
      <c r="C56" s="171">
        <v>729.62067643468959</v>
      </c>
      <c r="D56" s="171">
        <v>827.87473705493687</v>
      </c>
      <c r="E56" s="171">
        <v>924.81657527339894</v>
      </c>
      <c r="F56" s="171">
        <v>959.16296950705316</v>
      </c>
      <c r="G56" s="171">
        <v>962.08037692207097</v>
      </c>
      <c r="H56" s="171">
        <v>986.49187559964355</v>
      </c>
      <c r="I56" s="171">
        <v>1017.9866697474524</v>
      </c>
      <c r="J56" s="171">
        <v>1057.4381168750958</v>
      </c>
      <c r="K56" s="171">
        <v>1113.2215135401457</v>
      </c>
      <c r="L56" s="171">
        <v>1146.3919878941456</v>
      </c>
      <c r="M56" s="171">
        <v>1271.1273829708489</v>
      </c>
      <c r="N56" s="171">
        <v>20720</v>
      </c>
    </row>
    <row r="57" spans="1:14" x14ac:dyDescent="0.25">
      <c r="A57" s="164" t="s">
        <v>440</v>
      </c>
      <c r="B57" s="488" t="str">
        <f>VLOOKUP(A57,'3.1 Metadata'!$A$4:$B$197,2,FALSE)</f>
        <v>GNQ</v>
      </c>
      <c r="C57" s="171">
        <v>173.42890961254565</v>
      </c>
      <c r="D57" s="171">
        <v>221.53616478469624</v>
      </c>
      <c r="E57" s="171">
        <v>243.55321684796394</v>
      </c>
      <c r="F57" s="171">
        <v>272.32793481801133</v>
      </c>
      <c r="G57" s="171">
        <v>305.09038189063119</v>
      </c>
      <c r="H57" s="171">
        <v>339.78144009776412</v>
      </c>
      <c r="I57" s="171">
        <v>373.76677423542077</v>
      </c>
      <c r="J57" s="171">
        <v>436.63833456344724</v>
      </c>
      <c r="K57" s="171">
        <v>468.58057944556299</v>
      </c>
      <c r="L57" s="171">
        <v>480.98675028806599</v>
      </c>
      <c r="M57" s="171">
        <v>619.6934190868584</v>
      </c>
      <c r="N57" s="171">
        <v>28050</v>
      </c>
    </row>
    <row r="58" spans="1:14" x14ac:dyDescent="0.25">
      <c r="A58" s="164" t="s">
        <v>441</v>
      </c>
      <c r="B58" s="488" t="str">
        <f>VLOOKUP(A58,'3.1 Metadata'!$A$4:$B$197,2,FALSE)</f>
        <v>ERI</v>
      </c>
      <c r="C58" s="171">
        <v>574.52681762149973</v>
      </c>
      <c r="D58" s="171">
        <v>565.60789475378863</v>
      </c>
      <c r="E58" s="171">
        <v>593.58997376984371</v>
      </c>
      <c r="F58" s="171">
        <v>572.21888448154641</v>
      </c>
      <c r="G58" s="171">
        <v>573.36820623814788</v>
      </c>
      <c r="H58" s="171">
        <v>547.87361772144277</v>
      </c>
      <c r="I58" s="171">
        <v>524.88756391909772</v>
      </c>
      <c r="J58" s="171">
        <v>555.34703073297453</v>
      </c>
      <c r="K58" s="171">
        <v>481.56029775105952</v>
      </c>
      <c r="L58" s="171">
        <v>550.18103123876585</v>
      </c>
      <c r="M58" s="171">
        <v>567.07022891026099</v>
      </c>
      <c r="N58" s="171">
        <v>101000</v>
      </c>
    </row>
    <row r="59" spans="1:14" x14ac:dyDescent="0.25">
      <c r="A59" s="164" t="s">
        <v>442</v>
      </c>
      <c r="B59" s="488" t="str">
        <f>VLOOKUP(A59,'3.1 Metadata'!$A$4:$B$197,2,FALSE)</f>
        <v>EST</v>
      </c>
      <c r="C59" s="171">
        <v>61.88761391228455</v>
      </c>
      <c r="D59" s="171">
        <v>82.190148157871491</v>
      </c>
      <c r="E59" s="171">
        <v>89.929822181097862</v>
      </c>
      <c r="F59" s="171">
        <v>171.42166060501958</v>
      </c>
      <c r="G59" s="171">
        <v>202.41538750700934</v>
      </c>
      <c r="H59" s="171">
        <v>256.23803570658544</v>
      </c>
      <c r="I59" s="171">
        <v>340.28601685862196</v>
      </c>
      <c r="J59" s="171">
        <v>482.3436135899405</v>
      </c>
      <c r="K59" s="171">
        <v>893.69297664041972</v>
      </c>
      <c r="L59" s="171">
        <v>1081.1939042867421</v>
      </c>
      <c r="M59" s="171">
        <v>1774.7859197263181</v>
      </c>
      <c r="N59" s="171">
        <v>42270</v>
      </c>
    </row>
    <row r="60" spans="1:14" x14ac:dyDescent="0.25">
      <c r="A60" s="164" t="s">
        <v>443</v>
      </c>
      <c r="B60" s="488" t="str">
        <f>VLOOKUP(A60,'3.1 Metadata'!$A$4:$B$197,2,FALSE)</f>
        <v>ETH</v>
      </c>
      <c r="C60" s="171">
        <v>574.52681762149973</v>
      </c>
      <c r="D60" s="171">
        <v>565.60789475378863</v>
      </c>
      <c r="E60" s="171">
        <v>593.58997376984371</v>
      </c>
      <c r="F60" s="171">
        <v>572.21888448154641</v>
      </c>
      <c r="G60" s="171">
        <v>573.36820623814788</v>
      </c>
      <c r="H60" s="171">
        <v>547.87361772144277</v>
      </c>
      <c r="I60" s="171">
        <v>524.88756391909772</v>
      </c>
      <c r="J60" s="171">
        <v>555.34703073297453</v>
      </c>
      <c r="K60" s="171">
        <v>481.56029775105952</v>
      </c>
      <c r="L60" s="171">
        <v>550.18103123876585</v>
      </c>
      <c r="M60" s="171">
        <v>567.07022891026099</v>
      </c>
      <c r="N60" s="171">
        <v>1000000</v>
      </c>
    </row>
    <row r="61" spans="1:14" x14ac:dyDescent="0.25">
      <c r="A61" s="164" t="s">
        <v>444</v>
      </c>
      <c r="B61" s="488" t="str">
        <f>VLOOKUP(A61,'3.1 Metadata'!$A$4:$B$197,2,FALSE)</f>
        <v>FJI</v>
      </c>
      <c r="C61" s="171">
        <v>901.20761963531709</v>
      </c>
      <c r="D61" s="171">
        <v>990.21670653477042</v>
      </c>
      <c r="E61" s="171">
        <v>1000.1280990159399</v>
      </c>
      <c r="F61" s="171">
        <v>1007.0761186046271</v>
      </c>
      <c r="G61" s="171">
        <v>1009.1323171932677</v>
      </c>
      <c r="H61" s="171">
        <v>1037.5849952199692</v>
      </c>
      <c r="I61" s="171">
        <v>1059.9463673136229</v>
      </c>
      <c r="J61" s="171">
        <v>1072.2781481634424</v>
      </c>
      <c r="K61" s="171">
        <v>1110.275134048369</v>
      </c>
      <c r="L61" s="171">
        <v>1156.7615014054118</v>
      </c>
      <c r="M61" s="171">
        <v>1317.6761070551368</v>
      </c>
      <c r="N61" s="171">
        <v>18270</v>
      </c>
    </row>
    <row r="62" spans="1:14" x14ac:dyDescent="0.25">
      <c r="A62" s="164" t="s">
        <v>445</v>
      </c>
      <c r="B62" s="488" t="str">
        <f>VLOOKUP(A62,'3.1 Metadata'!$A$4:$B$197,2,FALSE)</f>
        <v>FIN</v>
      </c>
      <c r="C62" s="171">
        <v>295.79113436128938</v>
      </c>
      <c r="D62" s="171">
        <v>315.35649231399572</v>
      </c>
      <c r="E62" s="171">
        <v>326.18110723929681</v>
      </c>
      <c r="F62" s="171">
        <v>334.51916915881463</v>
      </c>
      <c r="G62" s="171">
        <v>341.23083730243223</v>
      </c>
      <c r="H62" s="171">
        <v>347.55819648465643</v>
      </c>
      <c r="I62" s="171">
        <v>352.21929622791708</v>
      </c>
      <c r="J62" s="171">
        <v>355.01140547320796</v>
      </c>
      <c r="K62" s="171">
        <v>356.22894482211802</v>
      </c>
      <c r="L62" s="171">
        <v>356.26366322949434</v>
      </c>
      <c r="M62" s="171">
        <v>356.26366322949434</v>
      </c>
      <c r="N62" s="171">
        <v>304590</v>
      </c>
    </row>
    <row r="63" spans="1:14" x14ac:dyDescent="0.25">
      <c r="A63" s="164" t="s">
        <v>446</v>
      </c>
      <c r="B63" s="488" t="str">
        <f>VLOOKUP(A63,'3.1 Metadata'!$A$4:$B$197,2,FALSE)</f>
        <v>FRA</v>
      </c>
      <c r="C63" s="171">
        <v>295.79113436128938</v>
      </c>
      <c r="D63" s="171">
        <v>315.35649231399572</v>
      </c>
      <c r="E63" s="171">
        <v>326.18110723929681</v>
      </c>
      <c r="F63" s="171">
        <v>334.51916915881463</v>
      </c>
      <c r="G63" s="171">
        <v>341.23083730243223</v>
      </c>
      <c r="H63" s="171">
        <v>347.55819648465643</v>
      </c>
      <c r="I63" s="171">
        <v>352.21929622791708</v>
      </c>
      <c r="J63" s="171">
        <v>355.01140547320796</v>
      </c>
      <c r="K63" s="171">
        <v>356.22894482211802</v>
      </c>
      <c r="L63" s="171">
        <v>356.26366322949434</v>
      </c>
      <c r="M63" s="171">
        <v>356.26366322949434</v>
      </c>
      <c r="N63" s="171">
        <v>550100</v>
      </c>
    </row>
    <row r="64" spans="1:14" x14ac:dyDescent="0.25">
      <c r="A64" s="164" t="s">
        <v>447</v>
      </c>
      <c r="B64" s="488" t="str">
        <f>VLOOKUP(A64,'3.1 Metadata'!$A$4:$B$197,2,FALSE)</f>
        <v>GAB</v>
      </c>
      <c r="C64" s="171">
        <v>173.42890961254565</v>
      </c>
      <c r="D64" s="171">
        <v>221.53616478469624</v>
      </c>
      <c r="E64" s="171">
        <v>243.55321684796394</v>
      </c>
      <c r="F64" s="171">
        <v>272.32793481801133</v>
      </c>
      <c r="G64" s="171">
        <v>305.09038189063119</v>
      </c>
      <c r="H64" s="171">
        <v>339.78144009776412</v>
      </c>
      <c r="I64" s="171">
        <v>373.76677423542077</v>
      </c>
      <c r="J64" s="171">
        <v>436.63833456344724</v>
      </c>
      <c r="K64" s="171">
        <v>468.58057944556299</v>
      </c>
      <c r="L64" s="171">
        <v>480.98675028806599</v>
      </c>
      <c r="M64" s="171">
        <v>619.6934190868584</v>
      </c>
      <c r="N64" s="171">
        <v>257670</v>
      </c>
    </row>
    <row r="65" spans="1:14" x14ac:dyDescent="0.25">
      <c r="A65" s="164" t="s">
        <v>448</v>
      </c>
      <c r="B65" s="488" t="str">
        <f>VLOOKUP(A65,'3.1 Metadata'!$A$4:$B$197,2,FALSE)</f>
        <v>GMB</v>
      </c>
      <c r="C65" s="171">
        <v>173.42890961254565</v>
      </c>
      <c r="D65" s="171">
        <v>221.53616478469624</v>
      </c>
      <c r="E65" s="171">
        <v>243.55321684796394</v>
      </c>
      <c r="F65" s="171">
        <v>272.32793481801133</v>
      </c>
      <c r="G65" s="171">
        <v>305.09038189063119</v>
      </c>
      <c r="H65" s="171">
        <v>339.78144009776412</v>
      </c>
      <c r="I65" s="171">
        <v>373.76677423542077</v>
      </c>
      <c r="J65" s="171">
        <v>436.63833456344724</v>
      </c>
      <c r="K65" s="171">
        <v>468.58057944556299</v>
      </c>
      <c r="L65" s="171">
        <v>480.98675028806599</v>
      </c>
      <c r="M65" s="171">
        <v>619.6934190868584</v>
      </c>
      <c r="N65" s="171">
        <v>10000</v>
      </c>
    </row>
    <row r="66" spans="1:14" x14ac:dyDescent="0.25">
      <c r="A66" s="164" t="s">
        <v>449</v>
      </c>
      <c r="B66" s="488" t="str">
        <f>VLOOKUP(A66,'3.1 Metadata'!$A$4:$B$197,2,FALSE)</f>
        <v>GEO</v>
      </c>
      <c r="C66" s="171">
        <v>271.00157404956855</v>
      </c>
      <c r="D66" s="171">
        <v>271.05369503682084</v>
      </c>
      <c r="E66" s="171">
        <v>271.46983603594521</v>
      </c>
      <c r="F66" s="171">
        <v>272.87604943966164</v>
      </c>
      <c r="G66" s="171">
        <v>274.46033914867854</v>
      </c>
      <c r="H66" s="171">
        <v>276.966029695771</v>
      </c>
      <c r="I66" s="171">
        <v>280.99445286849311</v>
      </c>
      <c r="J66" s="171">
        <v>284.46006360643906</v>
      </c>
      <c r="K66" s="171">
        <v>296.09384836409384</v>
      </c>
      <c r="L66" s="171">
        <v>324.92953855522552</v>
      </c>
      <c r="M66" s="171">
        <v>324.92953855522552</v>
      </c>
      <c r="N66" s="171">
        <v>69700</v>
      </c>
    </row>
    <row r="67" spans="1:14" x14ac:dyDescent="0.25">
      <c r="A67" s="164" t="s">
        <v>450</v>
      </c>
      <c r="B67" s="488" t="str">
        <f>VLOOKUP(A67,'3.1 Metadata'!$A$4:$B$197,2,FALSE)</f>
        <v>DEU</v>
      </c>
      <c r="C67" s="171">
        <v>295.79113436128938</v>
      </c>
      <c r="D67" s="171">
        <v>315.35649231399572</v>
      </c>
      <c r="E67" s="171">
        <v>326.18110723929681</v>
      </c>
      <c r="F67" s="171">
        <v>334.51916915881463</v>
      </c>
      <c r="G67" s="171">
        <v>341.23083730243223</v>
      </c>
      <c r="H67" s="171">
        <v>347.55819648465643</v>
      </c>
      <c r="I67" s="171">
        <v>352.21929622791708</v>
      </c>
      <c r="J67" s="171">
        <v>355.01140547320796</v>
      </c>
      <c r="K67" s="171">
        <v>356.22894482211802</v>
      </c>
      <c r="L67" s="171">
        <v>356.26366322949434</v>
      </c>
      <c r="M67" s="171">
        <v>356.26366322949434</v>
      </c>
      <c r="N67" s="171">
        <v>349270</v>
      </c>
    </row>
    <row r="68" spans="1:14" x14ac:dyDescent="0.25">
      <c r="A68" s="164" t="s">
        <v>451</v>
      </c>
      <c r="B68" s="488" t="str">
        <f>VLOOKUP(A68,'3.1 Metadata'!$A$4:$B$197,2,FALSE)</f>
        <v>GHA</v>
      </c>
      <c r="C68" s="171">
        <v>173.42890961254565</v>
      </c>
      <c r="D68" s="171">
        <v>221.53616478469624</v>
      </c>
      <c r="E68" s="171">
        <v>243.55321684796394</v>
      </c>
      <c r="F68" s="171">
        <v>272.32793481801133</v>
      </c>
      <c r="G68" s="171">
        <v>305.09038189063119</v>
      </c>
      <c r="H68" s="171">
        <v>339.78144009776412</v>
      </c>
      <c r="I68" s="171">
        <v>373.76677423542077</v>
      </c>
      <c r="J68" s="171">
        <v>436.63833456344724</v>
      </c>
      <c r="K68" s="171">
        <v>468.58057944556299</v>
      </c>
      <c r="L68" s="171">
        <v>480.98675028806599</v>
      </c>
      <c r="M68" s="171">
        <v>619.6934190868584</v>
      </c>
      <c r="N68" s="171">
        <v>227540</v>
      </c>
    </row>
    <row r="69" spans="1:14" x14ac:dyDescent="0.25">
      <c r="A69" s="164" t="s">
        <v>452</v>
      </c>
      <c r="B69" s="488" t="str">
        <f>VLOOKUP(A69,'3.1 Metadata'!$A$4:$B$197,2,FALSE)</f>
        <v>GRC</v>
      </c>
      <c r="C69" s="171">
        <v>295.79113436128938</v>
      </c>
      <c r="D69" s="171">
        <v>315.35649231399572</v>
      </c>
      <c r="E69" s="171">
        <v>326.18110723929681</v>
      </c>
      <c r="F69" s="171">
        <v>334.51916915881463</v>
      </c>
      <c r="G69" s="171">
        <v>341.23083730243223</v>
      </c>
      <c r="H69" s="171">
        <v>347.55819648465643</v>
      </c>
      <c r="I69" s="171">
        <v>352.21929622791708</v>
      </c>
      <c r="J69" s="171">
        <v>355.01140547320796</v>
      </c>
      <c r="K69" s="171">
        <v>356.22894482211802</v>
      </c>
      <c r="L69" s="171">
        <v>356.26366322949434</v>
      </c>
      <c r="M69" s="171">
        <v>356.26366322949434</v>
      </c>
      <c r="N69" s="171">
        <v>128900</v>
      </c>
    </row>
    <row r="70" spans="1:14" x14ac:dyDescent="0.25">
      <c r="A70" s="164" t="s">
        <v>453</v>
      </c>
      <c r="B70" s="488" t="str">
        <f>VLOOKUP(A70,'3.1 Metadata'!$A$4:$B$197,2,FALSE)</f>
        <v>GRD</v>
      </c>
      <c r="C70" s="171">
        <v>729.62067643468959</v>
      </c>
      <c r="D70" s="171">
        <v>827.87473705493687</v>
      </c>
      <c r="E70" s="171">
        <v>924.81657527339894</v>
      </c>
      <c r="F70" s="171">
        <v>959.16296950705316</v>
      </c>
      <c r="G70" s="171">
        <v>962.08037692207097</v>
      </c>
      <c r="H70" s="171">
        <v>986.49187559964355</v>
      </c>
      <c r="I70" s="171">
        <v>1017.9866697474524</v>
      </c>
      <c r="J70" s="171">
        <v>1057.4381168750958</v>
      </c>
      <c r="K70" s="171">
        <v>1113.2215135401457</v>
      </c>
      <c r="L70" s="171">
        <v>1146.3919878941456</v>
      </c>
      <c r="M70" s="171">
        <v>1271.1273829708489</v>
      </c>
      <c r="N70" s="171">
        <v>340</v>
      </c>
    </row>
    <row r="71" spans="1:14" x14ac:dyDescent="0.25">
      <c r="A71" s="164" t="s">
        <v>454</v>
      </c>
      <c r="B71" s="488" t="str">
        <f>VLOOKUP(A71,'3.1 Metadata'!$A$4:$B$197,2,FALSE)</f>
        <v>GTM</v>
      </c>
      <c r="C71" s="171">
        <v>76.848560272419249</v>
      </c>
      <c r="D71" s="171">
        <v>137.00784187608355</v>
      </c>
      <c r="E71" s="171">
        <v>183.64607795109356</v>
      </c>
      <c r="F71" s="171">
        <v>209.872137561372</v>
      </c>
      <c r="G71" s="171">
        <v>226.52028761408943</v>
      </c>
      <c r="H71" s="171">
        <v>253.53508728277765</v>
      </c>
      <c r="I71" s="171">
        <v>281.54339909789087</v>
      </c>
      <c r="J71" s="171">
        <v>316.27565834155649</v>
      </c>
      <c r="K71" s="171">
        <v>353.11707494818978</v>
      </c>
      <c r="L71" s="171">
        <v>371.24150273731209</v>
      </c>
      <c r="M71" s="171">
        <v>371.24150273731209</v>
      </c>
      <c r="N71" s="171">
        <v>108430</v>
      </c>
    </row>
    <row r="72" spans="1:14" x14ac:dyDescent="0.25">
      <c r="A72" s="164" t="s">
        <v>455</v>
      </c>
      <c r="B72" s="488" t="str">
        <f>VLOOKUP(A72,'3.1 Metadata'!$A$4:$B$197,2,FALSE)</f>
        <v>GIN</v>
      </c>
      <c r="C72" s="171">
        <v>173.42890961254565</v>
      </c>
      <c r="D72" s="171">
        <v>221.53616478469624</v>
      </c>
      <c r="E72" s="171">
        <v>243.55321684796394</v>
      </c>
      <c r="F72" s="171">
        <v>272.32793481801133</v>
      </c>
      <c r="G72" s="171">
        <v>305.09038189063119</v>
      </c>
      <c r="H72" s="171">
        <v>339.78144009776412</v>
      </c>
      <c r="I72" s="171">
        <v>373.76677423542077</v>
      </c>
      <c r="J72" s="171">
        <v>436.63833456344724</v>
      </c>
      <c r="K72" s="171">
        <v>468.58057944556299</v>
      </c>
      <c r="L72" s="171">
        <v>480.98675028806599</v>
      </c>
      <c r="M72" s="171">
        <v>619.6934190868584</v>
      </c>
      <c r="N72" s="171">
        <v>245720</v>
      </c>
    </row>
    <row r="73" spans="1:14" x14ac:dyDescent="0.25">
      <c r="A73" s="164" t="s">
        <v>456</v>
      </c>
      <c r="B73" s="488" t="str">
        <f>VLOOKUP(A73,'3.1 Metadata'!$A$4:$B$197,2,FALSE)</f>
        <v>GNB</v>
      </c>
      <c r="C73" s="171">
        <v>173.42890961254565</v>
      </c>
      <c r="D73" s="171">
        <v>221.53616478469624</v>
      </c>
      <c r="E73" s="171">
        <v>243.55321684796394</v>
      </c>
      <c r="F73" s="171">
        <v>272.32793481801133</v>
      </c>
      <c r="G73" s="171">
        <v>305.09038189063119</v>
      </c>
      <c r="H73" s="171">
        <v>339.78144009776412</v>
      </c>
      <c r="I73" s="171">
        <v>373.76677423542077</v>
      </c>
      <c r="J73" s="171">
        <v>436.63833456344724</v>
      </c>
      <c r="K73" s="171">
        <v>468.58057944556299</v>
      </c>
      <c r="L73" s="171">
        <v>480.98675028806599</v>
      </c>
      <c r="M73" s="171">
        <v>619.6934190868584</v>
      </c>
      <c r="N73" s="171">
        <v>28120</v>
      </c>
    </row>
    <row r="74" spans="1:14" x14ac:dyDescent="0.25">
      <c r="A74" s="164" t="s">
        <v>457</v>
      </c>
      <c r="B74" s="488" t="str">
        <f>VLOOKUP(A74,'3.1 Metadata'!$A$4:$B$197,2,FALSE)</f>
        <v>GUY</v>
      </c>
      <c r="C74" s="171">
        <v>729.62067643468959</v>
      </c>
      <c r="D74" s="171">
        <v>827.87473705493687</v>
      </c>
      <c r="E74" s="171">
        <v>924.81657527339894</v>
      </c>
      <c r="F74" s="171">
        <v>959.16296950705316</v>
      </c>
      <c r="G74" s="171">
        <v>962.08037692207097</v>
      </c>
      <c r="H74" s="171">
        <v>986.49187559964355</v>
      </c>
      <c r="I74" s="171">
        <v>1017.9866697474524</v>
      </c>
      <c r="J74" s="171">
        <v>1057.4381168750958</v>
      </c>
      <c r="K74" s="171">
        <v>1113.2215135401457</v>
      </c>
      <c r="L74" s="171">
        <v>1146.3919878941456</v>
      </c>
      <c r="M74" s="171">
        <v>1271.1273829708489</v>
      </c>
      <c r="N74" s="171">
        <v>196850</v>
      </c>
    </row>
    <row r="75" spans="1:14" x14ac:dyDescent="0.25">
      <c r="A75" s="164" t="s">
        <v>458</v>
      </c>
      <c r="B75" s="488" t="str">
        <f>VLOOKUP(A75,'3.1 Metadata'!$A$4:$B$197,2,FALSE)</f>
        <v>HTI</v>
      </c>
      <c r="C75" s="171">
        <v>76.848560272419249</v>
      </c>
      <c r="D75" s="171">
        <v>137.00784187608355</v>
      </c>
      <c r="E75" s="171">
        <v>183.64607795109356</v>
      </c>
      <c r="F75" s="171">
        <v>209.872137561372</v>
      </c>
      <c r="G75" s="171">
        <v>226.52028761408943</v>
      </c>
      <c r="H75" s="171">
        <v>253.53508728277765</v>
      </c>
      <c r="I75" s="171">
        <v>281.54339909789087</v>
      </c>
      <c r="J75" s="171">
        <v>316.27565834155649</v>
      </c>
      <c r="K75" s="171">
        <v>353.11707494818978</v>
      </c>
      <c r="L75" s="171">
        <v>371.24150273731209</v>
      </c>
      <c r="M75" s="171">
        <v>371.24150273731209</v>
      </c>
      <c r="N75" s="171">
        <v>27560</v>
      </c>
    </row>
    <row r="76" spans="1:14" x14ac:dyDescent="0.25">
      <c r="A76" s="164" t="s">
        <v>459</v>
      </c>
      <c r="B76" s="488" t="str">
        <f>VLOOKUP(A76,'3.1 Metadata'!$A$4:$B$197,2,FALSE)</f>
        <v>HND</v>
      </c>
      <c r="C76" s="171">
        <v>729.62067643468959</v>
      </c>
      <c r="D76" s="171">
        <v>827.87473705493687</v>
      </c>
      <c r="E76" s="171">
        <v>924.81657527339894</v>
      </c>
      <c r="F76" s="171">
        <v>959.16296950705316</v>
      </c>
      <c r="G76" s="171">
        <v>962.08037692207097</v>
      </c>
      <c r="H76" s="171">
        <v>986.49187559964355</v>
      </c>
      <c r="I76" s="171">
        <v>1017.9866697474524</v>
      </c>
      <c r="J76" s="171">
        <v>1057.4381168750958</v>
      </c>
      <c r="K76" s="171">
        <v>1113.2215135401457</v>
      </c>
      <c r="L76" s="171">
        <v>1146.3919878941456</v>
      </c>
      <c r="M76" s="171">
        <v>1271.1273829708489</v>
      </c>
      <c r="N76" s="171">
        <v>111890</v>
      </c>
    </row>
    <row r="77" spans="1:14" x14ac:dyDescent="0.25">
      <c r="A77" s="164" t="s">
        <v>460</v>
      </c>
      <c r="B77" s="488" t="str">
        <f>VLOOKUP(A77,'3.1 Metadata'!$A$4:$B$197,2,FALSE)</f>
        <v>HUN</v>
      </c>
      <c r="C77" s="171">
        <v>61.88761391228455</v>
      </c>
      <c r="D77" s="171">
        <v>82.190148157871491</v>
      </c>
      <c r="E77" s="171">
        <v>89.929822181097862</v>
      </c>
      <c r="F77" s="171">
        <v>171.42166060501958</v>
      </c>
      <c r="G77" s="171">
        <v>202.41538750700934</v>
      </c>
      <c r="H77" s="171">
        <v>256.23803570658544</v>
      </c>
      <c r="I77" s="171">
        <v>340.28601685862196</v>
      </c>
      <c r="J77" s="171">
        <v>482.3436135899405</v>
      </c>
      <c r="K77" s="171">
        <v>893.69297664041972</v>
      </c>
      <c r="L77" s="171">
        <v>1081.1939042867421</v>
      </c>
      <c r="M77" s="171">
        <v>1774.7859197263181</v>
      </c>
      <c r="N77" s="171">
        <v>92340</v>
      </c>
    </row>
    <row r="78" spans="1:14" x14ac:dyDescent="0.25">
      <c r="A78" s="164" t="s">
        <v>461</v>
      </c>
      <c r="B78" s="488" t="str">
        <f>VLOOKUP(A78,'3.1 Metadata'!$A$4:$B$197,2,FALSE)</f>
        <v>ISL</v>
      </c>
      <c r="C78" s="171">
        <v>295.79113436128938</v>
      </c>
      <c r="D78" s="171">
        <v>315.35649231399572</v>
      </c>
      <c r="E78" s="171">
        <v>326.18110723929681</v>
      </c>
      <c r="F78" s="171">
        <v>334.51916915881463</v>
      </c>
      <c r="G78" s="171">
        <v>341.23083730243223</v>
      </c>
      <c r="H78" s="171">
        <v>347.55819648465643</v>
      </c>
      <c r="I78" s="171">
        <v>352.21929622791708</v>
      </c>
      <c r="J78" s="171">
        <v>355.01140547320796</v>
      </c>
      <c r="K78" s="171">
        <v>356.22894482211802</v>
      </c>
      <c r="L78" s="171">
        <v>356.26366322949434</v>
      </c>
      <c r="M78" s="171">
        <v>356.26366322949434</v>
      </c>
      <c r="N78" s="171">
        <v>100250</v>
      </c>
    </row>
    <row r="79" spans="1:14" x14ac:dyDescent="0.25">
      <c r="A79" s="164" t="s">
        <v>462</v>
      </c>
      <c r="B79" s="488" t="str">
        <f>VLOOKUP(A79,'3.1 Metadata'!$A$4:$B$197,2,FALSE)</f>
        <v>IND</v>
      </c>
      <c r="C79" s="171">
        <v>181.93550957210164</v>
      </c>
      <c r="D79" s="171">
        <v>376.41735009022375</v>
      </c>
      <c r="E79" s="171">
        <v>505.54565239805163</v>
      </c>
      <c r="F79" s="171">
        <v>605.2057416501608</v>
      </c>
      <c r="G79" s="171">
        <v>669.62519537834703</v>
      </c>
      <c r="H79" s="171">
        <v>722.52224627317082</v>
      </c>
      <c r="I79" s="171">
        <v>767.82609987724391</v>
      </c>
      <c r="J79" s="171">
        <v>801.37217027937231</v>
      </c>
      <c r="K79" s="171">
        <v>836.30708896321642</v>
      </c>
      <c r="L79" s="171">
        <v>857.07494526606615</v>
      </c>
      <c r="M79" s="171">
        <v>951.04394111838815</v>
      </c>
      <c r="N79" s="171">
        <v>2973200</v>
      </c>
    </row>
    <row r="80" spans="1:14" x14ac:dyDescent="0.25">
      <c r="A80" s="164" t="s">
        <v>463</v>
      </c>
      <c r="B80" s="488" t="str">
        <f>VLOOKUP(A80,'3.1 Metadata'!$A$4:$B$197,2,FALSE)</f>
        <v>IDN</v>
      </c>
      <c r="C80" s="171">
        <v>339.67608587404908</v>
      </c>
      <c r="D80" s="171">
        <v>444.49496781748996</v>
      </c>
      <c r="E80" s="171">
        <v>488.30591833780193</v>
      </c>
      <c r="F80" s="171">
        <v>510.1512604667239</v>
      </c>
      <c r="G80" s="171">
        <v>521.41072576293845</v>
      </c>
      <c r="H80" s="171">
        <v>520.29197377628111</v>
      </c>
      <c r="I80" s="171">
        <v>624.71535204040947</v>
      </c>
      <c r="J80" s="171">
        <v>634.65656493287497</v>
      </c>
      <c r="K80" s="171">
        <v>632.61680200463604</v>
      </c>
      <c r="L80" s="171">
        <v>629.91500715454197</v>
      </c>
      <c r="M80" s="171">
        <v>629.29495091868205</v>
      </c>
      <c r="N80" s="171">
        <v>1811600</v>
      </c>
    </row>
    <row r="81" spans="1:14" x14ac:dyDescent="0.25">
      <c r="A81" s="29" t="s">
        <v>464</v>
      </c>
      <c r="B81" s="488" t="str">
        <f>VLOOKUP(A81,'3.1 Metadata'!$A$4:$B$197,2,FALSE)</f>
        <v>IRN</v>
      </c>
      <c r="C81" s="171">
        <v>201.38721302810174</v>
      </c>
      <c r="D81" s="171">
        <v>259.86427753342531</v>
      </c>
      <c r="E81" s="171">
        <v>285.39733084786036</v>
      </c>
      <c r="F81" s="171">
        <v>306.79323074239028</v>
      </c>
      <c r="G81" s="171">
        <v>316.91840098484903</v>
      </c>
      <c r="H81" s="171">
        <v>322.44901676493555</v>
      </c>
      <c r="I81" s="171">
        <v>334.56289345891372</v>
      </c>
      <c r="J81" s="171">
        <v>351.35698924897548</v>
      </c>
      <c r="K81" s="171">
        <v>371.28606500775021</v>
      </c>
      <c r="L81" s="171">
        <v>390.84642995984439</v>
      </c>
      <c r="M81" s="171">
        <v>455.81600771003428</v>
      </c>
      <c r="N81" s="171">
        <v>1622000</v>
      </c>
    </row>
    <row r="82" spans="1:14" x14ac:dyDescent="0.25">
      <c r="A82" s="164" t="s">
        <v>465</v>
      </c>
      <c r="B82" s="488" t="str">
        <f>VLOOKUP(A82,'3.1 Metadata'!$A$4:$B$197,2,FALSE)</f>
        <v>IRQ</v>
      </c>
      <c r="C82" s="171">
        <v>589.25691779239594</v>
      </c>
      <c r="D82" s="171">
        <v>561.80165717211048</v>
      </c>
      <c r="E82" s="171">
        <v>544.27954901748979</v>
      </c>
      <c r="F82" s="171">
        <v>495.01377587218661</v>
      </c>
      <c r="G82" s="171">
        <v>469.31919231742711</v>
      </c>
      <c r="H82" s="171">
        <v>475.44615548009449</v>
      </c>
      <c r="I82" s="171">
        <v>482.16390858321989</v>
      </c>
      <c r="J82" s="171">
        <v>491.61186908662603</v>
      </c>
      <c r="K82" s="171">
        <v>496.18845468427651</v>
      </c>
      <c r="L82" s="171">
        <v>498.03698801354409</v>
      </c>
      <c r="M82" s="171">
        <v>498.03698801354409</v>
      </c>
      <c r="N82" s="171">
        <v>437370</v>
      </c>
    </row>
    <row r="83" spans="1:14" x14ac:dyDescent="0.25">
      <c r="A83" s="164" t="s">
        <v>466</v>
      </c>
      <c r="B83" s="488" t="str">
        <f>VLOOKUP(A83,'3.1 Metadata'!$A$4:$B$197,2,FALSE)</f>
        <v>IRL</v>
      </c>
      <c r="C83" s="171">
        <v>295.79113436128938</v>
      </c>
      <c r="D83" s="171">
        <v>315.35649231399572</v>
      </c>
      <c r="E83" s="171">
        <v>326.18110723929681</v>
      </c>
      <c r="F83" s="171">
        <v>334.51916915881463</v>
      </c>
      <c r="G83" s="171">
        <v>341.23083730243223</v>
      </c>
      <c r="H83" s="171">
        <v>347.55819648465643</v>
      </c>
      <c r="I83" s="171">
        <v>352.21929622791708</v>
      </c>
      <c r="J83" s="171">
        <v>355.01140547320796</v>
      </c>
      <c r="K83" s="171">
        <v>356.22894482211802</v>
      </c>
      <c r="L83" s="171">
        <v>356.26366322949434</v>
      </c>
      <c r="M83" s="171">
        <v>356.26366322949434</v>
      </c>
      <c r="N83" s="171">
        <v>68890</v>
      </c>
    </row>
    <row r="84" spans="1:14" x14ac:dyDescent="0.25">
      <c r="A84" s="164" t="s">
        <v>467</v>
      </c>
      <c r="B84" s="488" t="str">
        <f>VLOOKUP(A84,'3.1 Metadata'!$A$4:$B$197,2,FALSE)</f>
        <v>ISR</v>
      </c>
      <c r="C84" s="171">
        <v>295.79113436128938</v>
      </c>
      <c r="D84" s="171">
        <v>315.35649231399572</v>
      </c>
      <c r="E84" s="171">
        <v>326.18110723929681</v>
      </c>
      <c r="F84" s="171">
        <v>334.51916915881463</v>
      </c>
      <c r="G84" s="171">
        <v>341.23083730243223</v>
      </c>
      <c r="H84" s="171">
        <v>347.55819648465643</v>
      </c>
      <c r="I84" s="171">
        <v>352.21929622791708</v>
      </c>
      <c r="J84" s="171">
        <v>355.01140547320796</v>
      </c>
      <c r="K84" s="171">
        <v>356.22894482211802</v>
      </c>
      <c r="L84" s="171">
        <v>356.26366322949434</v>
      </c>
      <c r="M84" s="171">
        <v>356.26366322949434</v>
      </c>
      <c r="N84" s="171">
        <v>20620</v>
      </c>
    </row>
    <row r="85" spans="1:14" x14ac:dyDescent="0.25">
      <c r="A85" s="164" t="s">
        <v>468</v>
      </c>
      <c r="B85" s="488" t="str">
        <f>VLOOKUP(A85,'3.1 Metadata'!$A$4:$B$197,2,FALSE)</f>
        <v>ITA</v>
      </c>
      <c r="C85" s="171">
        <v>295.79113436128938</v>
      </c>
      <c r="D85" s="171">
        <v>315.35649231399572</v>
      </c>
      <c r="E85" s="171">
        <v>326.18110723929681</v>
      </c>
      <c r="F85" s="171">
        <v>334.51916915881463</v>
      </c>
      <c r="G85" s="171">
        <v>341.23083730243223</v>
      </c>
      <c r="H85" s="171">
        <v>347.55819648465643</v>
      </c>
      <c r="I85" s="171">
        <v>352.21929622791708</v>
      </c>
      <c r="J85" s="171">
        <v>355.01140547320796</v>
      </c>
      <c r="K85" s="171">
        <v>356.22894482211802</v>
      </c>
      <c r="L85" s="171">
        <v>356.26366322949434</v>
      </c>
      <c r="M85" s="171">
        <v>356.26366322949434</v>
      </c>
      <c r="N85" s="171">
        <v>294060</v>
      </c>
    </row>
    <row r="86" spans="1:14" x14ac:dyDescent="0.25">
      <c r="A86" s="164" t="s">
        <v>469</v>
      </c>
      <c r="B86" s="488" t="str">
        <f>VLOOKUP(A86,'3.1 Metadata'!$A$4:$B$197,2,FALSE)</f>
        <v>JAM</v>
      </c>
      <c r="C86" s="171">
        <v>729.62067643468959</v>
      </c>
      <c r="D86" s="171">
        <v>827.87473705493687</v>
      </c>
      <c r="E86" s="171">
        <v>924.81657527339894</v>
      </c>
      <c r="F86" s="171">
        <v>959.16296950705316</v>
      </c>
      <c r="G86" s="171">
        <v>962.08037692207097</v>
      </c>
      <c r="H86" s="171">
        <v>986.49187559964355</v>
      </c>
      <c r="I86" s="171">
        <v>1017.9866697474524</v>
      </c>
      <c r="J86" s="171">
        <v>1057.4381168750958</v>
      </c>
      <c r="K86" s="171">
        <v>1113.2215135401457</v>
      </c>
      <c r="L86" s="171">
        <v>1146.3919878941456</v>
      </c>
      <c r="M86" s="171">
        <v>1271.1273829708489</v>
      </c>
      <c r="N86" s="171">
        <v>10830</v>
      </c>
    </row>
    <row r="87" spans="1:14" x14ac:dyDescent="0.25">
      <c r="A87" s="164" t="s">
        <v>470</v>
      </c>
      <c r="B87" s="488" t="str">
        <f>VLOOKUP(A87,'3.1 Metadata'!$A$4:$B$197,2,FALSE)</f>
        <v>JPN</v>
      </c>
      <c r="C87" s="171">
        <v>718.03480994419874</v>
      </c>
      <c r="D87" s="171">
        <v>843.87390734721384</v>
      </c>
      <c r="E87" s="171">
        <v>979.39073011756579</v>
      </c>
      <c r="F87" s="171">
        <v>953.26559578757497</v>
      </c>
      <c r="G87" s="171">
        <v>998.83449309002208</v>
      </c>
      <c r="H87" s="171">
        <v>1036.2446890998242</v>
      </c>
      <c r="I87" s="171">
        <v>1092.4736928571131</v>
      </c>
      <c r="J87" s="171">
        <v>1108.029471409335</v>
      </c>
      <c r="K87" s="171">
        <v>1134.1544597319235</v>
      </c>
      <c r="L87" s="171">
        <v>1148.8377616304301</v>
      </c>
      <c r="M87" s="171">
        <v>1467.1764147599386</v>
      </c>
      <c r="N87" s="171">
        <v>376520</v>
      </c>
    </row>
    <row r="88" spans="1:14" x14ac:dyDescent="0.25">
      <c r="A88" s="164" t="s">
        <v>471</v>
      </c>
      <c r="B88" s="488" t="str">
        <f>VLOOKUP(A88,'3.1 Metadata'!$A$4:$B$197,2,FALSE)</f>
        <v>JOR</v>
      </c>
      <c r="C88" s="171">
        <v>201.38721302810174</v>
      </c>
      <c r="D88" s="171">
        <v>259.86427753342531</v>
      </c>
      <c r="E88" s="171">
        <v>285.39733084786036</v>
      </c>
      <c r="F88" s="171">
        <v>306.79323074239028</v>
      </c>
      <c r="G88" s="171">
        <v>316.91840098484903</v>
      </c>
      <c r="H88" s="171">
        <v>322.44901676493555</v>
      </c>
      <c r="I88" s="171">
        <v>334.56289345891372</v>
      </c>
      <c r="J88" s="171">
        <v>351.35698924897548</v>
      </c>
      <c r="K88" s="171">
        <v>371.28606500775021</v>
      </c>
      <c r="L88" s="171">
        <v>390.84642995984439</v>
      </c>
      <c r="M88" s="171">
        <v>455.81600771003428</v>
      </c>
      <c r="N88" s="171">
        <v>88930</v>
      </c>
    </row>
    <row r="89" spans="1:14" x14ac:dyDescent="0.25">
      <c r="A89" s="164" t="s">
        <v>472</v>
      </c>
      <c r="B89" s="488" t="str">
        <f>VLOOKUP(A89,'3.1 Metadata'!$A$4:$B$197,2,FALSE)</f>
        <v>KAZ</v>
      </c>
      <c r="C89" s="171">
        <v>61.88761391228455</v>
      </c>
      <c r="D89" s="171">
        <v>82.190148157871491</v>
      </c>
      <c r="E89" s="171">
        <v>89.929822181097862</v>
      </c>
      <c r="F89" s="171">
        <v>171.42166060501958</v>
      </c>
      <c r="G89" s="171">
        <v>202.41538750700934</v>
      </c>
      <c r="H89" s="171">
        <v>256.23803570658544</v>
      </c>
      <c r="I89" s="171">
        <v>340.28601685862196</v>
      </c>
      <c r="J89" s="171">
        <v>482.3436135899405</v>
      </c>
      <c r="K89" s="171">
        <v>893.69297664041972</v>
      </c>
      <c r="L89" s="171">
        <v>1081.1939042867421</v>
      </c>
      <c r="M89" s="171">
        <v>1774.7859197263181</v>
      </c>
      <c r="N89" s="171">
        <v>2670700</v>
      </c>
    </row>
    <row r="90" spans="1:14" x14ac:dyDescent="0.25">
      <c r="A90" s="164" t="s">
        <v>473</v>
      </c>
      <c r="B90" s="488" t="str">
        <f>VLOOKUP(A90,'3.1 Metadata'!$A$4:$B$197,2,FALSE)</f>
        <v>KEN</v>
      </c>
      <c r="C90" s="171">
        <v>574.52681762149973</v>
      </c>
      <c r="D90" s="171">
        <v>565.60789475378863</v>
      </c>
      <c r="E90" s="171">
        <v>593.58997376984371</v>
      </c>
      <c r="F90" s="171">
        <v>572.21888448154641</v>
      </c>
      <c r="G90" s="171">
        <v>573.36820623814788</v>
      </c>
      <c r="H90" s="171">
        <v>547.87361772144277</v>
      </c>
      <c r="I90" s="171">
        <v>524.88756391909772</v>
      </c>
      <c r="J90" s="171">
        <v>555.34703073297453</v>
      </c>
      <c r="K90" s="171">
        <v>481.56029775105952</v>
      </c>
      <c r="L90" s="171">
        <v>550.18103123876585</v>
      </c>
      <c r="M90" s="171">
        <v>567.07022891026099</v>
      </c>
      <c r="N90" s="171">
        <v>569140</v>
      </c>
    </row>
    <row r="91" spans="1:14" x14ac:dyDescent="0.25">
      <c r="A91" s="164" t="s">
        <v>474</v>
      </c>
      <c r="B91" s="488" t="str">
        <f>VLOOKUP(A91,'3.1 Metadata'!$A$4:$B$197,2,FALSE)</f>
        <v>KIR</v>
      </c>
      <c r="C91" s="171">
        <v>901.20761963531709</v>
      </c>
      <c r="D91" s="171">
        <v>990.21670653477042</v>
      </c>
      <c r="E91" s="171">
        <v>1000.1280990159399</v>
      </c>
      <c r="F91" s="171">
        <v>1007.0761186046271</v>
      </c>
      <c r="G91" s="171">
        <v>1009.1323171932677</v>
      </c>
      <c r="H91" s="171">
        <v>1037.5849952199692</v>
      </c>
      <c r="I91" s="171">
        <v>1059.9463673136229</v>
      </c>
      <c r="J91" s="171">
        <v>1072.2781481634424</v>
      </c>
      <c r="K91" s="171">
        <v>1110.275134048369</v>
      </c>
      <c r="L91" s="171">
        <v>1156.7615014054118</v>
      </c>
      <c r="M91" s="171">
        <v>1317.6761070551368</v>
      </c>
      <c r="N91" s="171">
        <v>730</v>
      </c>
    </row>
    <row r="92" spans="1:14" x14ac:dyDescent="0.25">
      <c r="A92" s="164" t="s">
        <v>475</v>
      </c>
      <c r="B92" s="488" t="str">
        <f>VLOOKUP(A92,'3.1 Metadata'!$A$4:$B$197,2,FALSE)</f>
        <v>KWT</v>
      </c>
      <c r="C92" s="171">
        <v>201.38721302810174</v>
      </c>
      <c r="D92" s="171">
        <v>259.86427753342531</v>
      </c>
      <c r="E92" s="171">
        <v>285.39733084786036</v>
      </c>
      <c r="F92" s="171">
        <v>306.79323074239028</v>
      </c>
      <c r="G92" s="171">
        <v>316.91840098484903</v>
      </c>
      <c r="H92" s="171">
        <v>322.44901676493555</v>
      </c>
      <c r="I92" s="171">
        <v>334.56289345891372</v>
      </c>
      <c r="J92" s="171">
        <v>351.35698924897548</v>
      </c>
      <c r="K92" s="171">
        <v>371.28606500775021</v>
      </c>
      <c r="L92" s="171">
        <v>390.84642995984439</v>
      </c>
      <c r="M92" s="171">
        <v>455.81600771003428</v>
      </c>
      <c r="N92" s="171">
        <v>17820</v>
      </c>
    </row>
    <row r="93" spans="1:14" x14ac:dyDescent="0.25">
      <c r="A93" s="164" t="s">
        <v>476</v>
      </c>
      <c r="B93" s="488" t="str">
        <f>VLOOKUP(A93,'3.1 Metadata'!$A$4:$B$197,2,FALSE)</f>
        <v>KGZ</v>
      </c>
      <c r="C93" s="171">
        <v>271.00157404956855</v>
      </c>
      <c r="D93" s="171">
        <v>271.05369503682084</v>
      </c>
      <c r="E93" s="171">
        <v>271.46983603594521</v>
      </c>
      <c r="F93" s="171">
        <v>272.87604943966164</v>
      </c>
      <c r="G93" s="171">
        <v>274.46033914867854</v>
      </c>
      <c r="H93" s="171">
        <v>276.966029695771</v>
      </c>
      <c r="I93" s="171">
        <v>280.99445286849311</v>
      </c>
      <c r="J93" s="171">
        <v>284.46006360643906</v>
      </c>
      <c r="K93" s="171">
        <v>296.09384836409384</v>
      </c>
      <c r="L93" s="171">
        <v>324.92953855522552</v>
      </c>
      <c r="M93" s="171">
        <v>324.92953855522552</v>
      </c>
      <c r="N93" s="171">
        <v>191800</v>
      </c>
    </row>
    <row r="94" spans="1:14" x14ac:dyDescent="0.25">
      <c r="A94" t="s">
        <v>477</v>
      </c>
      <c r="B94" s="488" t="str">
        <f>VLOOKUP(A94,'3.1 Metadata'!$A$4:$B$197,2,FALSE)</f>
        <v>LAO</v>
      </c>
      <c r="C94" s="171">
        <v>901.20761963531709</v>
      </c>
      <c r="D94" s="171">
        <v>990.21670653477042</v>
      </c>
      <c r="E94" s="171">
        <v>1000.1280990159399</v>
      </c>
      <c r="F94" s="171">
        <v>1007.0761186046271</v>
      </c>
      <c r="G94" s="171">
        <v>1009.1323171932677</v>
      </c>
      <c r="H94" s="171">
        <v>1037.5849952199692</v>
      </c>
      <c r="I94" s="171">
        <v>1059.9463673136229</v>
      </c>
      <c r="J94" s="171">
        <v>1072.2781481634424</v>
      </c>
      <c r="K94" s="171">
        <v>1110.275134048369</v>
      </c>
      <c r="L94" s="171">
        <v>1156.7615014054118</v>
      </c>
      <c r="M94" s="171">
        <v>1317.6761070551368</v>
      </c>
      <c r="N94" s="171">
        <v>0</v>
      </c>
    </row>
    <row r="95" spans="1:14" x14ac:dyDescent="0.25">
      <c r="A95" s="164" t="s">
        <v>478</v>
      </c>
      <c r="B95" s="488" t="str">
        <f>VLOOKUP(A95,'3.1 Metadata'!$A$4:$B$197,2,FALSE)</f>
        <v>LVA</v>
      </c>
      <c r="C95" s="171">
        <v>61.88761391228455</v>
      </c>
      <c r="D95" s="171">
        <v>82.190148157871491</v>
      </c>
      <c r="E95" s="171">
        <v>89.929822181097862</v>
      </c>
      <c r="F95" s="171">
        <v>171.42166060501958</v>
      </c>
      <c r="G95" s="171">
        <v>202.41538750700934</v>
      </c>
      <c r="H95" s="171">
        <v>256.23803570658544</v>
      </c>
      <c r="I95" s="171">
        <v>340.28601685862196</v>
      </c>
      <c r="J95" s="171">
        <v>482.3436135899405</v>
      </c>
      <c r="K95" s="171">
        <v>893.69297664041972</v>
      </c>
      <c r="L95" s="171">
        <v>1081.1939042867421</v>
      </c>
      <c r="M95" s="171">
        <v>1774.7859197263181</v>
      </c>
      <c r="N95" s="171">
        <v>62050</v>
      </c>
    </row>
    <row r="96" spans="1:14" x14ac:dyDescent="0.25">
      <c r="A96" s="164" t="s">
        <v>479</v>
      </c>
      <c r="B96" s="488" t="str">
        <f>VLOOKUP(A96,'3.1 Metadata'!$A$4:$B$197,2,FALSE)</f>
        <v>LBN</v>
      </c>
      <c r="C96" s="171">
        <v>201.38721302810174</v>
      </c>
      <c r="D96" s="171">
        <v>259.86427753342531</v>
      </c>
      <c r="E96" s="171">
        <v>285.39733084786036</v>
      </c>
      <c r="F96" s="171">
        <v>306.79323074239028</v>
      </c>
      <c r="G96" s="171">
        <v>316.91840098484903</v>
      </c>
      <c r="H96" s="171">
        <v>322.44901676493555</v>
      </c>
      <c r="I96" s="171">
        <v>334.56289345891372</v>
      </c>
      <c r="J96" s="171">
        <v>351.35698924897548</v>
      </c>
      <c r="K96" s="171">
        <v>371.28606500775021</v>
      </c>
      <c r="L96" s="171">
        <v>390.84642995984439</v>
      </c>
      <c r="M96" s="171">
        <v>455.81600771003428</v>
      </c>
      <c r="N96" s="171">
        <v>10230</v>
      </c>
    </row>
    <row r="97" spans="1:14" x14ac:dyDescent="0.25">
      <c r="A97" s="164" t="s">
        <v>480</v>
      </c>
      <c r="B97" s="488" t="str">
        <f>VLOOKUP(A97,'3.1 Metadata'!$A$4:$B$197,2,FALSE)</f>
        <v>LSO</v>
      </c>
      <c r="C97" s="171">
        <v>574.52681762149973</v>
      </c>
      <c r="D97" s="171">
        <v>565.60789475378863</v>
      </c>
      <c r="E97" s="171">
        <v>593.58997376984371</v>
      </c>
      <c r="F97" s="171">
        <v>572.21888448154641</v>
      </c>
      <c r="G97" s="171">
        <v>573.36820623814788</v>
      </c>
      <c r="H97" s="171">
        <v>547.87361772144277</v>
      </c>
      <c r="I97" s="171">
        <v>524.88756391909772</v>
      </c>
      <c r="J97" s="171">
        <v>555.34703073297453</v>
      </c>
      <c r="K97" s="171">
        <v>481.56029775105952</v>
      </c>
      <c r="L97" s="171">
        <v>550.18103123876585</v>
      </c>
      <c r="M97" s="171">
        <v>567.07022891026099</v>
      </c>
      <c r="N97" s="171">
        <v>30350</v>
      </c>
    </row>
    <row r="98" spans="1:14" x14ac:dyDescent="0.25">
      <c r="A98" s="164" t="s">
        <v>481</v>
      </c>
      <c r="B98" s="488" t="str">
        <f>VLOOKUP(A98,'3.1 Metadata'!$A$4:$B$197,2,FALSE)</f>
        <v>LBR</v>
      </c>
      <c r="C98" s="171">
        <v>173.42890961254565</v>
      </c>
      <c r="D98" s="171">
        <v>221.53616478469624</v>
      </c>
      <c r="E98" s="171">
        <v>243.55321684796394</v>
      </c>
      <c r="F98" s="171">
        <v>272.32793481801133</v>
      </c>
      <c r="G98" s="171">
        <v>305.09038189063119</v>
      </c>
      <c r="H98" s="171">
        <v>339.78144009776412</v>
      </c>
      <c r="I98" s="171">
        <v>373.76677423542077</v>
      </c>
      <c r="J98" s="171">
        <v>436.63833456344724</v>
      </c>
      <c r="K98" s="171">
        <v>468.58057944556299</v>
      </c>
      <c r="L98" s="171">
        <v>480.98675028806599</v>
      </c>
      <c r="M98" s="171">
        <v>619.6934190868584</v>
      </c>
      <c r="N98" s="171">
        <v>96320</v>
      </c>
    </row>
    <row r="99" spans="1:14" x14ac:dyDescent="0.25">
      <c r="A99" s="29" t="s">
        <v>482</v>
      </c>
      <c r="B99" s="488" t="str">
        <f>VLOOKUP(A99,'3.1 Metadata'!$A$4:$B$197,2,FALSE)</f>
        <v>LBY</v>
      </c>
      <c r="C99" s="171">
        <v>201.38721302810174</v>
      </c>
      <c r="D99" s="171">
        <v>259.86427753342531</v>
      </c>
      <c r="E99" s="171">
        <v>285.39733084786036</v>
      </c>
      <c r="F99" s="171">
        <v>306.79323074239028</v>
      </c>
      <c r="G99" s="171">
        <v>316.91840098484903</v>
      </c>
      <c r="H99" s="171">
        <v>322.44901676493555</v>
      </c>
      <c r="I99" s="171">
        <v>334.56289345891372</v>
      </c>
      <c r="J99" s="171">
        <v>351.35698924897548</v>
      </c>
      <c r="K99" s="171">
        <v>371.28606500775021</v>
      </c>
      <c r="L99" s="171">
        <v>390.84642995984439</v>
      </c>
      <c r="M99" s="171">
        <v>455.81600771003428</v>
      </c>
      <c r="N99" s="171">
        <v>1759500</v>
      </c>
    </row>
    <row r="100" spans="1:14" x14ac:dyDescent="0.25">
      <c r="A100" s="164" t="s">
        <v>483</v>
      </c>
      <c r="B100" s="488" t="str">
        <f>VLOOKUP(A100,'3.1 Metadata'!$A$4:$B$197,2,FALSE)</f>
        <v>LTU</v>
      </c>
      <c r="C100" s="171">
        <v>61.88761391228455</v>
      </c>
      <c r="D100" s="171">
        <v>82.190148157871491</v>
      </c>
      <c r="E100" s="171">
        <v>89.929822181097862</v>
      </c>
      <c r="F100" s="171">
        <v>171.42166060501958</v>
      </c>
      <c r="G100" s="171">
        <v>202.41538750700934</v>
      </c>
      <c r="H100" s="171">
        <v>256.23803570658544</v>
      </c>
      <c r="I100" s="171">
        <v>340.28601685862196</v>
      </c>
      <c r="J100" s="171">
        <v>482.3436135899405</v>
      </c>
      <c r="K100" s="171">
        <v>893.69297664041972</v>
      </c>
      <c r="L100" s="171">
        <v>1081.1939042867421</v>
      </c>
      <c r="M100" s="171">
        <v>1774.7859197263181</v>
      </c>
      <c r="N100" s="171">
        <v>64800</v>
      </c>
    </row>
    <row r="101" spans="1:14" x14ac:dyDescent="0.25">
      <c r="A101" s="164" t="s">
        <v>484</v>
      </c>
      <c r="B101" s="488" t="str">
        <f>VLOOKUP(A101,'3.1 Metadata'!$A$4:$B$197,2,FALSE)</f>
        <v>LUX</v>
      </c>
      <c r="C101" s="171">
        <v>295.79113436128938</v>
      </c>
      <c r="D101" s="171">
        <v>315.35649231399572</v>
      </c>
      <c r="E101" s="171">
        <v>326.18110723929681</v>
      </c>
      <c r="F101" s="171">
        <v>334.51916915881463</v>
      </c>
      <c r="G101" s="171">
        <v>341.23083730243223</v>
      </c>
      <c r="H101" s="171">
        <v>347.55819648465643</v>
      </c>
      <c r="I101" s="171">
        <v>352.21929622791708</v>
      </c>
      <c r="J101" s="171">
        <v>355.01140547320796</v>
      </c>
      <c r="K101" s="171">
        <v>356.22894482211802</v>
      </c>
      <c r="L101" s="171">
        <v>356.26366322949434</v>
      </c>
      <c r="M101" s="171">
        <v>356.26366322949434</v>
      </c>
      <c r="N101" s="171">
        <v>2586</v>
      </c>
    </row>
    <row r="102" spans="1:14" x14ac:dyDescent="0.25">
      <c r="A102" s="164" t="s">
        <v>485</v>
      </c>
      <c r="B102" s="488" t="str">
        <f>VLOOKUP(A102,'3.1 Metadata'!$A$4:$B$197,2,FALSE)</f>
        <v>MDG</v>
      </c>
      <c r="C102" s="171">
        <v>173.42890961254565</v>
      </c>
      <c r="D102" s="171">
        <v>221.53616478469624</v>
      </c>
      <c r="E102" s="171">
        <v>243.55321684796394</v>
      </c>
      <c r="F102" s="171">
        <v>272.32793481801133</v>
      </c>
      <c r="G102" s="171">
        <v>305.09038189063119</v>
      </c>
      <c r="H102" s="171">
        <v>339.78144009776412</v>
      </c>
      <c r="I102" s="171">
        <v>373.76677423542077</v>
      </c>
      <c r="J102" s="171">
        <v>436.63833456344724</v>
      </c>
      <c r="K102" s="171">
        <v>468.58057944556299</v>
      </c>
      <c r="L102" s="171">
        <v>480.98675028806599</v>
      </c>
      <c r="M102" s="171">
        <v>619.6934190868584</v>
      </c>
      <c r="N102" s="171">
        <v>581540</v>
      </c>
    </row>
    <row r="103" spans="1:14" x14ac:dyDescent="0.25">
      <c r="A103" s="164" t="s">
        <v>486</v>
      </c>
      <c r="B103" s="488" t="str">
        <f>VLOOKUP(A103,'3.1 Metadata'!$A$4:$B$197,2,FALSE)</f>
        <v>MWI</v>
      </c>
      <c r="C103" s="171">
        <v>574.52681762149973</v>
      </c>
      <c r="D103" s="171">
        <v>565.60789475378863</v>
      </c>
      <c r="E103" s="171">
        <v>593.58997376984371</v>
      </c>
      <c r="F103" s="171">
        <v>572.21888448154641</v>
      </c>
      <c r="G103" s="171">
        <v>573.36820623814788</v>
      </c>
      <c r="H103" s="171">
        <v>547.87361772144277</v>
      </c>
      <c r="I103" s="171">
        <v>524.88756391909772</v>
      </c>
      <c r="J103" s="171">
        <v>555.34703073297453</v>
      </c>
      <c r="K103" s="171">
        <v>481.56029775105952</v>
      </c>
      <c r="L103" s="171">
        <v>550.18103123876585</v>
      </c>
      <c r="M103" s="171">
        <v>567.07022891026099</v>
      </c>
      <c r="N103" s="171">
        <v>94080</v>
      </c>
    </row>
    <row r="104" spans="1:14" x14ac:dyDescent="0.25">
      <c r="A104" s="164" t="s">
        <v>487</v>
      </c>
      <c r="B104" s="488" t="str">
        <f>VLOOKUP(A104,'3.1 Metadata'!$A$4:$B$197,2,FALSE)</f>
        <v>MYS</v>
      </c>
      <c r="C104" s="171">
        <v>901.20761963531709</v>
      </c>
      <c r="D104" s="171">
        <v>990.21670653477042</v>
      </c>
      <c r="E104" s="171">
        <v>1000.1280990159399</v>
      </c>
      <c r="F104" s="171">
        <v>1007.0761186046271</v>
      </c>
      <c r="G104" s="171">
        <v>1009.1323171932677</v>
      </c>
      <c r="H104" s="171">
        <v>1037.5849952199692</v>
      </c>
      <c r="I104" s="171">
        <v>1059.9463673136229</v>
      </c>
      <c r="J104" s="171">
        <v>1072.2781481634424</v>
      </c>
      <c r="K104" s="171">
        <v>1110.275134048369</v>
      </c>
      <c r="L104" s="171">
        <v>1156.7615014054118</v>
      </c>
      <c r="M104" s="171">
        <v>1317.6761070551368</v>
      </c>
      <c r="N104" s="171">
        <v>328550</v>
      </c>
    </row>
    <row r="105" spans="1:14" x14ac:dyDescent="0.25">
      <c r="A105" s="164" t="s">
        <v>488</v>
      </c>
      <c r="B105" s="488" t="str">
        <f>VLOOKUP(A105,'3.1 Metadata'!$A$4:$B$197,2,FALSE)</f>
        <v>MDV</v>
      </c>
      <c r="C105" s="171">
        <v>181.93550957210164</v>
      </c>
      <c r="D105" s="171">
        <v>376.41735009022375</v>
      </c>
      <c r="E105" s="171">
        <v>505.54565239805163</v>
      </c>
      <c r="F105" s="171">
        <v>605.2057416501608</v>
      </c>
      <c r="G105" s="171">
        <v>669.62519537834703</v>
      </c>
      <c r="H105" s="171">
        <v>722.52224627317082</v>
      </c>
      <c r="I105" s="171">
        <v>767.82609987724391</v>
      </c>
      <c r="J105" s="171">
        <v>801.37217027937231</v>
      </c>
      <c r="K105" s="171">
        <v>836.30708896321642</v>
      </c>
      <c r="L105" s="171">
        <v>857.07494526606615</v>
      </c>
      <c r="M105" s="171">
        <v>951.04394111838815</v>
      </c>
      <c r="N105" s="171">
        <v>300</v>
      </c>
    </row>
    <row r="106" spans="1:14" x14ac:dyDescent="0.25">
      <c r="A106" s="164" t="s">
        <v>489</v>
      </c>
      <c r="B106" s="488" t="str">
        <f>VLOOKUP(A106,'3.1 Metadata'!$A$4:$B$197,2,FALSE)</f>
        <v>MLI</v>
      </c>
      <c r="C106" s="171">
        <v>173.42890961254565</v>
      </c>
      <c r="D106" s="171">
        <v>221.53616478469624</v>
      </c>
      <c r="E106" s="171">
        <v>243.55321684796394</v>
      </c>
      <c r="F106" s="171">
        <v>272.32793481801133</v>
      </c>
      <c r="G106" s="171">
        <v>305.09038189063119</v>
      </c>
      <c r="H106" s="171">
        <v>339.78144009776412</v>
      </c>
      <c r="I106" s="171">
        <v>373.76677423542077</v>
      </c>
      <c r="J106" s="171">
        <v>436.63833456344724</v>
      </c>
      <c r="K106" s="171">
        <v>468.58057944556299</v>
      </c>
      <c r="L106" s="171">
        <v>480.98675028806599</v>
      </c>
      <c r="M106" s="171">
        <v>619.6934190868584</v>
      </c>
      <c r="N106" s="171">
        <v>1220200</v>
      </c>
    </row>
    <row r="107" spans="1:14" x14ac:dyDescent="0.25">
      <c r="A107" s="164" t="s">
        <v>490</v>
      </c>
      <c r="B107" s="488" t="str">
        <f>VLOOKUP(A107,'3.1 Metadata'!$A$4:$B$197,2,FALSE)</f>
        <v>MLT</v>
      </c>
      <c r="C107" s="171">
        <v>295.79113436128938</v>
      </c>
      <c r="D107" s="171">
        <v>315.35649231399572</v>
      </c>
      <c r="E107" s="171">
        <v>326.18110723929681</v>
      </c>
      <c r="F107" s="171">
        <v>334.51916915881463</v>
      </c>
      <c r="G107" s="171">
        <v>341.23083730243223</v>
      </c>
      <c r="H107" s="171">
        <v>347.55819648465643</v>
      </c>
      <c r="I107" s="171">
        <v>352.21929622791708</v>
      </c>
      <c r="J107" s="171">
        <v>355.01140547320796</v>
      </c>
      <c r="K107" s="171">
        <v>356.22894482211802</v>
      </c>
      <c r="L107" s="171">
        <v>356.26366322949434</v>
      </c>
      <c r="M107" s="171">
        <v>356.26366322949434</v>
      </c>
      <c r="N107" s="171">
        <v>320</v>
      </c>
    </row>
    <row r="108" spans="1:14" x14ac:dyDescent="0.25">
      <c r="A108" s="164" t="s">
        <v>491</v>
      </c>
      <c r="B108" s="488" t="str">
        <f>VLOOKUP(A108,'3.1 Metadata'!$A$4:$B$197,2,FALSE)</f>
        <v>MHL</v>
      </c>
      <c r="C108" s="171">
        <v>901.20761963531709</v>
      </c>
      <c r="D108" s="171">
        <v>990.21670653477042</v>
      </c>
      <c r="E108" s="171">
        <v>1000.1280990159399</v>
      </c>
      <c r="F108" s="171">
        <v>1007.0761186046271</v>
      </c>
      <c r="G108" s="171">
        <v>1009.1323171932677</v>
      </c>
      <c r="H108" s="171">
        <v>1037.5849952199692</v>
      </c>
      <c r="I108" s="171">
        <v>1059.9463673136229</v>
      </c>
      <c r="J108" s="171">
        <v>1072.2781481634424</v>
      </c>
      <c r="K108" s="171">
        <v>1110.275134048369</v>
      </c>
      <c r="L108" s="171">
        <v>1156.7615014054118</v>
      </c>
      <c r="M108" s="171">
        <v>1317.6761070551368</v>
      </c>
      <c r="N108" s="171">
        <v>181.3</v>
      </c>
    </row>
    <row r="109" spans="1:14" x14ac:dyDescent="0.25">
      <c r="A109" s="164" t="s">
        <v>492</v>
      </c>
      <c r="B109" s="488" t="str">
        <f>VLOOKUP(A109,'3.1 Metadata'!$A$4:$B$197,2,FALSE)</f>
        <v>MRT</v>
      </c>
      <c r="C109" s="171">
        <v>173.42890961254565</v>
      </c>
      <c r="D109" s="171">
        <v>221.53616478469624</v>
      </c>
      <c r="E109" s="171">
        <v>243.55321684796394</v>
      </c>
      <c r="F109" s="171">
        <v>272.32793481801133</v>
      </c>
      <c r="G109" s="171">
        <v>305.09038189063119</v>
      </c>
      <c r="H109" s="171">
        <v>339.78144009776412</v>
      </c>
      <c r="I109" s="171">
        <v>373.76677423542077</v>
      </c>
      <c r="J109" s="171">
        <v>436.63833456344724</v>
      </c>
      <c r="K109" s="171">
        <v>468.58057944556299</v>
      </c>
      <c r="L109" s="171">
        <v>480.98675028806599</v>
      </c>
      <c r="M109" s="171">
        <v>619.6934190868584</v>
      </c>
      <c r="N109" s="171">
        <v>1025200</v>
      </c>
    </row>
    <row r="110" spans="1:14" x14ac:dyDescent="0.25">
      <c r="A110" s="164" t="s">
        <v>493</v>
      </c>
      <c r="B110" s="488" t="str">
        <f>VLOOKUP(A110,'3.1 Metadata'!$A$4:$B$197,2,FALSE)</f>
        <v>MUS</v>
      </c>
      <c r="C110" s="171">
        <v>173.42890961254565</v>
      </c>
      <c r="D110" s="171">
        <v>221.53616478469624</v>
      </c>
      <c r="E110" s="171">
        <v>243.55321684796394</v>
      </c>
      <c r="F110" s="171">
        <v>272.32793481801133</v>
      </c>
      <c r="G110" s="171">
        <v>305.09038189063119</v>
      </c>
      <c r="H110" s="171">
        <v>339.78144009776412</v>
      </c>
      <c r="I110" s="171">
        <v>373.76677423542077</v>
      </c>
      <c r="J110" s="171">
        <v>436.63833456344724</v>
      </c>
      <c r="K110" s="171">
        <v>468.58057944556299</v>
      </c>
      <c r="L110" s="171">
        <v>480.98675028806599</v>
      </c>
      <c r="M110" s="171">
        <v>619.6934190868584</v>
      </c>
      <c r="N110" s="171">
        <v>2030</v>
      </c>
    </row>
    <row r="111" spans="1:14" x14ac:dyDescent="0.25">
      <c r="A111" s="164" t="s">
        <v>494</v>
      </c>
      <c r="B111" s="488" t="str">
        <f>VLOOKUP(A111,'3.1 Metadata'!$A$4:$B$197,2,FALSE)</f>
        <v>MEX</v>
      </c>
      <c r="C111" s="171">
        <v>729.62067643468959</v>
      </c>
      <c r="D111" s="171">
        <v>827.87473705493687</v>
      </c>
      <c r="E111" s="171">
        <v>924.81657527339894</v>
      </c>
      <c r="F111" s="171">
        <v>959.16296950705316</v>
      </c>
      <c r="G111" s="171">
        <v>962.08037692207097</v>
      </c>
      <c r="H111" s="171">
        <v>986.49187559964355</v>
      </c>
      <c r="I111" s="171">
        <v>1017.9866697474524</v>
      </c>
      <c r="J111" s="171">
        <v>1057.4381168750958</v>
      </c>
      <c r="K111" s="171">
        <v>1113.2215135401457</v>
      </c>
      <c r="L111" s="171">
        <v>1146.3919878941456</v>
      </c>
      <c r="M111" s="171">
        <v>1271.1273829708489</v>
      </c>
      <c r="N111" s="171">
        <v>1908700</v>
      </c>
    </row>
    <row r="112" spans="1:14" x14ac:dyDescent="0.25">
      <c r="A112" s="29" t="s">
        <v>495</v>
      </c>
      <c r="B112" s="488" t="str">
        <f>VLOOKUP(A112,'3.1 Metadata'!$A$4:$B$197,2,FALSE)</f>
        <v>FSM</v>
      </c>
      <c r="C112" s="171">
        <v>901.20761963531709</v>
      </c>
      <c r="D112" s="171">
        <v>990.21670653477042</v>
      </c>
      <c r="E112" s="171">
        <v>1000.1280990159399</v>
      </c>
      <c r="F112" s="171">
        <v>1007.0761186046271</v>
      </c>
      <c r="G112" s="171">
        <v>1009.1323171932677</v>
      </c>
      <c r="H112" s="171">
        <v>1037.5849952199692</v>
      </c>
      <c r="I112" s="171">
        <v>1059.9463673136229</v>
      </c>
      <c r="J112" s="171">
        <v>1072.2781481634424</v>
      </c>
      <c r="K112" s="171">
        <v>1110.275134048369</v>
      </c>
      <c r="L112" s="171">
        <v>1156.7615014054118</v>
      </c>
      <c r="M112" s="171">
        <v>1317.6761070551368</v>
      </c>
      <c r="N112" s="171">
        <v>0</v>
      </c>
    </row>
    <row r="113" spans="1:14" x14ac:dyDescent="0.25">
      <c r="A113" s="164" t="s">
        <v>496</v>
      </c>
      <c r="B113" s="488" t="str">
        <f>VLOOKUP(A113,'3.1 Metadata'!$A$4:$B$197,2,FALSE)</f>
        <v>MCO</v>
      </c>
      <c r="C113" s="171">
        <v>295.79113436128938</v>
      </c>
      <c r="D113" s="171">
        <v>315.35649231399572</v>
      </c>
      <c r="E113" s="171">
        <v>326.18110723929681</v>
      </c>
      <c r="F113" s="171">
        <v>334.51916915881463</v>
      </c>
      <c r="G113" s="171">
        <v>341.23083730243223</v>
      </c>
      <c r="H113" s="171">
        <v>347.55819648465643</v>
      </c>
      <c r="I113" s="171">
        <v>352.21929622791708</v>
      </c>
      <c r="J113" s="171">
        <v>355.01140547320796</v>
      </c>
      <c r="K113" s="171">
        <v>356.22894482211802</v>
      </c>
      <c r="L113" s="171">
        <v>356.26366322949434</v>
      </c>
      <c r="M113" s="171">
        <v>356.26366322949434</v>
      </c>
      <c r="N113" s="171">
        <v>1.95</v>
      </c>
    </row>
    <row r="114" spans="1:14" x14ac:dyDescent="0.25">
      <c r="A114" s="164" t="s">
        <v>497</v>
      </c>
      <c r="B114" s="488" t="str">
        <f>VLOOKUP(A114,'3.1 Metadata'!$A$4:$B$197,2,FALSE)</f>
        <v>MNG</v>
      </c>
      <c r="C114" s="171">
        <v>901.20761963531709</v>
      </c>
      <c r="D114" s="171">
        <v>990.21670653477042</v>
      </c>
      <c r="E114" s="171">
        <v>1000.1280990159399</v>
      </c>
      <c r="F114" s="171">
        <v>1007.0761186046271</v>
      </c>
      <c r="G114" s="171">
        <v>1009.1323171932677</v>
      </c>
      <c r="H114" s="171">
        <v>1037.5849952199692</v>
      </c>
      <c r="I114" s="171">
        <v>1059.9463673136229</v>
      </c>
      <c r="J114" s="171">
        <v>1072.2781481634424</v>
      </c>
      <c r="K114" s="171">
        <v>1110.275134048369</v>
      </c>
      <c r="L114" s="171">
        <v>1156.7615014054118</v>
      </c>
      <c r="M114" s="171">
        <v>1317.6761070551368</v>
      </c>
      <c r="N114" s="171">
        <v>1566500</v>
      </c>
    </row>
    <row r="115" spans="1:14" x14ac:dyDescent="0.25">
      <c r="A115" s="165" t="s">
        <v>498</v>
      </c>
      <c r="B115" s="488" t="str">
        <f>VLOOKUP(A115,'3.1 Metadata'!$A$4:$B$197,2,FALSE)</f>
        <v>MNE</v>
      </c>
      <c r="C115" s="171">
        <v>271.00157404956855</v>
      </c>
      <c r="D115" s="171">
        <v>271.05369503682084</v>
      </c>
      <c r="E115" s="171">
        <v>271.46983603594521</v>
      </c>
      <c r="F115" s="171">
        <v>272.87604943966164</v>
      </c>
      <c r="G115" s="171">
        <v>274.46033914867854</v>
      </c>
      <c r="H115" s="171">
        <v>276.966029695771</v>
      </c>
      <c r="I115" s="171">
        <v>280.99445286849311</v>
      </c>
      <c r="J115" s="171">
        <v>284.46006360643906</v>
      </c>
      <c r="K115" s="171">
        <v>296.09384836409384</v>
      </c>
      <c r="L115" s="171">
        <v>324.92953855522552</v>
      </c>
      <c r="M115" s="171">
        <v>324.92953855522552</v>
      </c>
      <c r="N115" s="172">
        <v>13812</v>
      </c>
    </row>
    <row r="116" spans="1:14" x14ac:dyDescent="0.25">
      <c r="A116" s="164" t="s">
        <v>499</v>
      </c>
      <c r="B116" s="488" t="str">
        <f>VLOOKUP(A116,'3.1 Metadata'!$A$4:$B$197,2,FALSE)</f>
        <v>MAR</v>
      </c>
      <c r="C116" s="171">
        <v>589.25691779239594</v>
      </c>
      <c r="D116" s="171">
        <v>561.80165717211048</v>
      </c>
      <c r="E116" s="171">
        <v>544.27954901748979</v>
      </c>
      <c r="F116" s="171">
        <v>495.01377587218661</v>
      </c>
      <c r="G116" s="171">
        <v>469.31919231742711</v>
      </c>
      <c r="H116" s="171">
        <v>475.44615548009449</v>
      </c>
      <c r="I116" s="171">
        <v>482.16390858321989</v>
      </c>
      <c r="J116" s="171">
        <v>491.61186908662603</v>
      </c>
      <c r="K116" s="171">
        <v>496.18845468427651</v>
      </c>
      <c r="L116" s="171">
        <v>498.03698801354409</v>
      </c>
      <c r="M116" s="171">
        <v>498.03698801354409</v>
      </c>
      <c r="N116" s="171">
        <v>446300</v>
      </c>
    </row>
    <row r="117" spans="1:14" x14ac:dyDescent="0.25">
      <c r="A117" s="164" t="s">
        <v>500</v>
      </c>
      <c r="B117" s="488" t="str">
        <f>VLOOKUP(A117,'3.1 Metadata'!$A$4:$B$197,2,FALSE)</f>
        <v>MOZ</v>
      </c>
      <c r="C117" s="171">
        <v>574.52681762149973</v>
      </c>
      <c r="D117" s="171">
        <v>565.60789475378863</v>
      </c>
      <c r="E117" s="171">
        <v>593.58997376984371</v>
      </c>
      <c r="F117" s="171">
        <v>572.21888448154641</v>
      </c>
      <c r="G117" s="171">
        <v>573.36820623814788</v>
      </c>
      <c r="H117" s="171">
        <v>547.87361772144277</v>
      </c>
      <c r="I117" s="171">
        <v>524.88756391909772</v>
      </c>
      <c r="J117" s="171">
        <v>555.34703073297453</v>
      </c>
      <c r="K117" s="171">
        <v>481.56029775105952</v>
      </c>
      <c r="L117" s="171">
        <v>550.18103123876585</v>
      </c>
      <c r="M117" s="171">
        <v>567.07022891026099</v>
      </c>
      <c r="N117" s="171">
        <v>784090</v>
      </c>
    </row>
    <row r="118" spans="1:14" x14ac:dyDescent="0.25">
      <c r="A118" s="164" t="s">
        <v>501</v>
      </c>
      <c r="B118" s="488" t="str">
        <f>VLOOKUP(A118,'3.1 Metadata'!$A$4:$B$197,2,FALSE)</f>
        <v>MMR</v>
      </c>
      <c r="C118" s="171">
        <v>181.93550957210164</v>
      </c>
      <c r="D118" s="171">
        <v>376.41735009022375</v>
      </c>
      <c r="E118" s="171">
        <v>505.54565239805163</v>
      </c>
      <c r="F118" s="171">
        <v>605.2057416501608</v>
      </c>
      <c r="G118" s="171">
        <v>669.62519537834703</v>
      </c>
      <c r="H118" s="171">
        <v>722.52224627317082</v>
      </c>
      <c r="I118" s="171">
        <v>767.82609987724391</v>
      </c>
      <c r="J118" s="171">
        <v>801.37217027937231</v>
      </c>
      <c r="K118" s="171">
        <v>836.30708896321642</v>
      </c>
      <c r="L118" s="171">
        <v>857.07494526606615</v>
      </c>
      <c r="M118" s="171">
        <v>951.04394111838815</v>
      </c>
      <c r="N118" s="171">
        <v>657550</v>
      </c>
    </row>
    <row r="119" spans="1:14" x14ac:dyDescent="0.25">
      <c r="A119" s="164" t="s">
        <v>502</v>
      </c>
      <c r="B119" s="488" t="str">
        <f>VLOOKUP(A119,'3.1 Metadata'!$A$4:$B$197,2,FALSE)</f>
        <v>NAM</v>
      </c>
      <c r="C119" s="171">
        <v>574.52681762149973</v>
      </c>
      <c r="D119" s="171">
        <v>565.60789475378863</v>
      </c>
      <c r="E119" s="171">
        <v>593.58997376984371</v>
      </c>
      <c r="F119" s="171">
        <v>572.21888448154641</v>
      </c>
      <c r="G119" s="171">
        <v>573.36820623814788</v>
      </c>
      <c r="H119" s="171">
        <v>547.87361772144277</v>
      </c>
      <c r="I119" s="171">
        <v>524.88756391909772</v>
      </c>
      <c r="J119" s="171">
        <v>555.34703073297453</v>
      </c>
      <c r="K119" s="171">
        <v>481.56029775105952</v>
      </c>
      <c r="L119" s="171">
        <v>550.18103123876585</v>
      </c>
      <c r="M119" s="171">
        <v>567.07022891026099</v>
      </c>
      <c r="N119" s="171">
        <v>823290</v>
      </c>
    </row>
    <row r="120" spans="1:14" x14ac:dyDescent="0.25">
      <c r="A120" s="164" t="s">
        <v>503</v>
      </c>
      <c r="B120" s="488" t="str">
        <f>VLOOKUP(A120,'3.1 Metadata'!$A$4:$B$197,2,FALSE)</f>
        <v>NRU</v>
      </c>
      <c r="C120" s="171">
        <v>901.20761963531709</v>
      </c>
      <c r="D120" s="171">
        <v>990.21670653477042</v>
      </c>
      <c r="E120" s="171">
        <v>1000.1280990159399</v>
      </c>
      <c r="F120" s="171">
        <v>1007.0761186046271</v>
      </c>
      <c r="G120" s="171">
        <v>1009.1323171932677</v>
      </c>
      <c r="H120" s="171">
        <v>1037.5849952199692</v>
      </c>
      <c r="I120" s="171">
        <v>1059.9463673136229</v>
      </c>
      <c r="J120" s="171">
        <v>1072.2781481634424</v>
      </c>
      <c r="K120" s="171">
        <v>1110.275134048369</v>
      </c>
      <c r="L120" s="171">
        <v>1156.7615014054118</v>
      </c>
      <c r="M120" s="171">
        <v>1317.6761070551368</v>
      </c>
      <c r="N120" s="171">
        <v>0</v>
      </c>
    </row>
    <row r="121" spans="1:14" x14ac:dyDescent="0.25">
      <c r="A121" s="164" t="s">
        <v>504</v>
      </c>
      <c r="B121" s="488" t="str">
        <f>VLOOKUP(A121,'3.1 Metadata'!$A$4:$B$197,2,FALSE)</f>
        <v>NPL</v>
      </c>
      <c r="C121" s="171">
        <v>181.93550957210164</v>
      </c>
      <c r="D121" s="171">
        <v>376.41735009022375</v>
      </c>
      <c r="E121" s="171">
        <v>505.54565239805163</v>
      </c>
      <c r="F121" s="171">
        <v>605.2057416501608</v>
      </c>
      <c r="G121" s="171">
        <v>669.62519537834703</v>
      </c>
      <c r="H121" s="171">
        <v>722.52224627317082</v>
      </c>
      <c r="I121" s="171">
        <v>767.82609987724391</v>
      </c>
      <c r="J121" s="171">
        <v>801.37217027937231</v>
      </c>
      <c r="K121" s="171">
        <v>836.30708896321642</v>
      </c>
      <c r="L121" s="171">
        <v>857.07494526606615</v>
      </c>
      <c r="M121" s="171">
        <v>951.04394111838815</v>
      </c>
      <c r="N121" s="171">
        <v>143000</v>
      </c>
    </row>
    <row r="122" spans="1:14" x14ac:dyDescent="0.25">
      <c r="A122" s="164" t="s">
        <v>505</v>
      </c>
      <c r="B122" s="488" t="str">
        <f>VLOOKUP(A122,'3.1 Metadata'!$A$4:$B$197,2,FALSE)</f>
        <v>NLD</v>
      </c>
      <c r="C122" s="171">
        <v>295.79113436128938</v>
      </c>
      <c r="D122" s="171">
        <v>315.35649231399572</v>
      </c>
      <c r="E122" s="171">
        <v>326.18110723929681</v>
      </c>
      <c r="F122" s="171">
        <v>334.51916915881463</v>
      </c>
      <c r="G122" s="171">
        <v>341.23083730243223</v>
      </c>
      <c r="H122" s="171">
        <v>347.55819648465643</v>
      </c>
      <c r="I122" s="171">
        <v>352.21929622791708</v>
      </c>
      <c r="J122" s="171">
        <v>355.01140547320796</v>
      </c>
      <c r="K122" s="171">
        <v>356.22894482211802</v>
      </c>
      <c r="L122" s="171">
        <v>356.26366322949434</v>
      </c>
      <c r="M122" s="171">
        <v>356.26366322949434</v>
      </c>
      <c r="N122" s="171">
        <v>33920</v>
      </c>
    </row>
    <row r="123" spans="1:14" x14ac:dyDescent="0.25">
      <c r="A123" s="164" t="s">
        <v>506</v>
      </c>
      <c r="B123" s="488" t="str">
        <f>VLOOKUP(A123,'3.1 Metadata'!$A$4:$B$197,2,FALSE)</f>
        <v>NZL</v>
      </c>
      <c r="C123" s="171">
        <v>718.03480994419874</v>
      </c>
      <c r="D123" s="171">
        <v>843.87390734721384</v>
      </c>
      <c r="E123" s="171">
        <v>979.39073011756579</v>
      </c>
      <c r="F123" s="171">
        <v>953.26559578757497</v>
      </c>
      <c r="G123" s="171">
        <v>998.83449309002208</v>
      </c>
      <c r="H123" s="171">
        <v>1036.2446890998242</v>
      </c>
      <c r="I123" s="171">
        <v>1092.4736928571131</v>
      </c>
      <c r="J123" s="171">
        <v>1108.029471409335</v>
      </c>
      <c r="K123" s="171">
        <v>1134.1544597319235</v>
      </c>
      <c r="L123" s="171">
        <v>1148.8377616304301</v>
      </c>
      <c r="M123" s="171">
        <v>1467.1764147599386</v>
      </c>
      <c r="N123" s="171">
        <v>267990</v>
      </c>
    </row>
    <row r="124" spans="1:14" x14ac:dyDescent="0.25">
      <c r="A124" s="164" t="s">
        <v>507</v>
      </c>
      <c r="B124" s="488" t="str">
        <f>VLOOKUP(A124,'3.1 Metadata'!$A$4:$B$197,2,FALSE)</f>
        <v>NIC</v>
      </c>
      <c r="C124" s="171">
        <v>76.848560272419249</v>
      </c>
      <c r="D124" s="171">
        <v>137.00784187608355</v>
      </c>
      <c r="E124" s="171">
        <v>183.64607795109356</v>
      </c>
      <c r="F124" s="171">
        <v>209.872137561372</v>
      </c>
      <c r="G124" s="171">
        <v>226.52028761408943</v>
      </c>
      <c r="H124" s="171">
        <v>253.53508728277765</v>
      </c>
      <c r="I124" s="171">
        <v>281.54339909789087</v>
      </c>
      <c r="J124" s="171">
        <v>316.27565834155649</v>
      </c>
      <c r="K124" s="171">
        <v>353.11707494818978</v>
      </c>
      <c r="L124" s="171">
        <v>371.24150273731209</v>
      </c>
      <c r="M124" s="171">
        <v>371.24150273731209</v>
      </c>
      <c r="N124" s="171">
        <v>121400</v>
      </c>
    </row>
    <row r="125" spans="1:14" x14ac:dyDescent="0.25">
      <c r="A125" s="164" t="s">
        <v>508</v>
      </c>
      <c r="B125" s="488" t="str">
        <f>VLOOKUP(A125,'3.1 Metadata'!$A$4:$B$197,2,FALSE)</f>
        <v>NER</v>
      </c>
      <c r="C125" s="171">
        <v>173.42890961254565</v>
      </c>
      <c r="D125" s="171">
        <v>221.53616478469624</v>
      </c>
      <c r="E125" s="171">
        <v>243.55321684796394</v>
      </c>
      <c r="F125" s="171">
        <v>272.32793481801133</v>
      </c>
      <c r="G125" s="171">
        <v>305.09038189063119</v>
      </c>
      <c r="H125" s="171">
        <v>339.78144009776412</v>
      </c>
      <c r="I125" s="171">
        <v>373.76677423542077</v>
      </c>
      <c r="J125" s="171">
        <v>436.63833456344724</v>
      </c>
      <c r="K125" s="171">
        <v>468.58057944556299</v>
      </c>
      <c r="L125" s="171">
        <v>480.98675028806599</v>
      </c>
      <c r="M125" s="171">
        <v>619.6934190868584</v>
      </c>
      <c r="N125" s="171">
        <v>1266700</v>
      </c>
    </row>
    <row r="126" spans="1:14" x14ac:dyDescent="0.25">
      <c r="A126" s="164" t="s">
        <v>509</v>
      </c>
      <c r="B126" s="488" t="str">
        <f>VLOOKUP(A126,'3.1 Metadata'!$A$4:$B$197,2,FALSE)</f>
        <v>NGA</v>
      </c>
      <c r="C126" s="171">
        <v>173.42890961254565</v>
      </c>
      <c r="D126" s="171">
        <v>221.53616478469624</v>
      </c>
      <c r="E126" s="171">
        <v>243.55321684796394</v>
      </c>
      <c r="F126" s="171">
        <v>272.32793481801133</v>
      </c>
      <c r="G126" s="171">
        <v>305.09038189063119</v>
      </c>
      <c r="H126" s="171">
        <v>339.78144009776412</v>
      </c>
      <c r="I126" s="171">
        <v>373.76677423542077</v>
      </c>
      <c r="J126" s="171">
        <v>436.63833456344724</v>
      </c>
      <c r="K126" s="171">
        <v>468.58057944556299</v>
      </c>
      <c r="L126" s="171">
        <v>480.98675028806599</v>
      </c>
      <c r="M126" s="171">
        <v>619.6934190868584</v>
      </c>
      <c r="N126" s="171">
        <v>910770</v>
      </c>
    </row>
    <row r="127" spans="1:14" x14ac:dyDescent="0.25">
      <c r="A127" s="164" t="s">
        <v>510</v>
      </c>
      <c r="B127" s="488" t="str">
        <f>VLOOKUP(A127,'3.1 Metadata'!$A$4:$B$197,2,FALSE)</f>
        <v>NIU</v>
      </c>
      <c r="C127" s="171">
        <v>901.20761963531709</v>
      </c>
      <c r="D127" s="171">
        <v>990.21670653477042</v>
      </c>
      <c r="E127" s="171">
        <v>1000.1280990159399</v>
      </c>
      <c r="F127" s="171">
        <v>1007.0761186046271</v>
      </c>
      <c r="G127" s="171">
        <v>1009.1323171932677</v>
      </c>
      <c r="H127" s="171">
        <v>1037.5849952199692</v>
      </c>
      <c r="I127" s="171">
        <v>1059.9463673136229</v>
      </c>
      <c r="J127" s="171">
        <v>1072.2781481634424</v>
      </c>
      <c r="K127" s="171">
        <v>1110.275134048369</v>
      </c>
      <c r="L127" s="171">
        <v>1156.7615014054118</v>
      </c>
      <c r="M127" s="171">
        <v>1317.6761070551368</v>
      </c>
      <c r="N127" s="171">
        <v>0</v>
      </c>
    </row>
    <row r="128" spans="1:14" x14ac:dyDescent="0.25">
      <c r="A128" s="164" t="s">
        <v>511</v>
      </c>
      <c r="B128" s="488" t="str">
        <f>VLOOKUP(A128,'3.1 Metadata'!$A$4:$B$197,2,FALSE)</f>
        <v>NOR</v>
      </c>
      <c r="C128" s="171">
        <v>295.79113436128938</v>
      </c>
      <c r="D128" s="171">
        <v>315.35649231399572</v>
      </c>
      <c r="E128" s="171">
        <v>326.18110723929681</v>
      </c>
      <c r="F128" s="171">
        <v>334.51916915881463</v>
      </c>
      <c r="G128" s="171">
        <v>341.23083730243223</v>
      </c>
      <c r="H128" s="171">
        <v>347.55819648465643</v>
      </c>
      <c r="I128" s="171">
        <v>352.21929622791708</v>
      </c>
      <c r="J128" s="171">
        <v>355.01140547320796</v>
      </c>
      <c r="K128" s="171">
        <v>356.22894482211802</v>
      </c>
      <c r="L128" s="171">
        <v>356.26366322949434</v>
      </c>
      <c r="M128" s="171">
        <v>356.26366322949434</v>
      </c>
      <c r="N128" s="171">
        <v>306830</v>
      </c>
    </row>
    <row r="129" spans="1:14" x14ac:dyDescent="0.25">
      <c r="A129" s="164" t="s">
        <v>512</v>
      </c>
      <c r="B129" s="488" t="str">
        <f>VLOOKUP(A129,'3.1 Metadata'!$A$4:$B$197,2,FALSE)</f>
        <v>OMN</v>
      </c>
      <c r="C129" s="171">
        <v>201.38721302810174</v>
      </c>
      <c r="D129" s="171">
        <v>259.86427753342531</v>
      </c>
      <c r="E129" s="171">
        <v>285.39733084786036</v>
      </c>
      <c r="F129" s="171">
        <v>306.79323074239028</v>
      </c>
      <c r="G129" s="171">
        <v>316.91840098484903</v>
      </c>
      <c r="H129" s="171">
        <v>322.44901676493555</v>
      </c>
      <c r="I129" s="171">
        <v>334.56289345891372</v>
      </c>
      <c r="J129" s="171">
        <v>351.35698924897548</v>
      </c>
      <c r="K129" s="171">
        <v>371.28606500775021</v>
      </c>
      <c r="L129" s="171">
        <v>390.84642995984439</v>
      </c>
      <c r="M129" s="171">
        <v>455.81600771003428</v>
      </c>
      <c r="N129" s="171">
        <v>212460</v>
      </c>
    </row>
    <row r="130" spans="1:14" x14ac:dyDescent="0.25">
      <c r="A130" s="164" t="s">
        <v>513</v>
      </c>
      <c r="B130" s="488" t="str">
        <f>VLOOKUP(A130,'3.1 Metadata'!$A$4:$B$197,2,FALSE)</f>
        <v>PAK</v>
      </c>
      <c r="C130" s="171">
        <v>589.25691779239594</v>
      </c>
      <c r="D130" s="171">
        <v>561.80165717211048</v>
      </c>
      <c r="E130" s="171">
        <v>544.27954901748979</v>
      </c>
      <c r="F130" s="171">
        <v>495.01377587218661</v>
      </c>
      <c r="G130" s="171">
        <v>469.31919231742711</v>
      </c>
      <c r="H130" s="171">
        <v>475.44615548009449</v>
      </c>
      <c r="I130" s="171">
        <v>482.16390858321989</v>
      </c>
      <c r="J130" s="171">
        <v>491.61186908662603</v>
      </c>
      <c r="K130" s="171">
        <v>496.18845468427651</v>
      </c>
      <c r="L130" s="171">
        <v>498.03698801354409</v>
      </c>
      <c r="M130" s="171">
        <v>498.03698801354409</v>
      </c>
      <c r="N130" s="171">
        <v>770880</v>
      </c>
    </row>
    <row r="131" spans="1:14" x14ac:dyDescent="0.25">
      <c r="A131" s="164" t="s">
        <v>514</v>
      </c>
      <c r="B131" s="488" t="str">
        <f>VLOOKUP(A131,'3.1 Metadata'!$A$4:$B$197,2,FALSE)</f>
        <v>PLW</v>
      </c>
      <c r="C131" s="171">
        <v>901.20761963531709</v>
      </c>
      <c r="D131" s="171">
        <v>990.21670653477042</v>
      </c>
      <c r="E131" s="171">
        <v>1000.1280990159399</v>
      </c>
      <c r="F131" s="171">
        <v>1007.0761186046271</v>
      </c>
      <c r="G131" s="171">
        <v>1009.1323171932677</v>
      </c>
      <c r="H131" s="171">
        <v>1037.5849952199692</v>
      </c>
      <c r="I131" s="171">
        <v>1059.9463673136229</v>
      </c>
      <c r="J131" s="171">
        <v>1072.2781481634424</v>
      </c>
      <c r="K131" s="171">
        <v>1110.275134048369</v>
      </c>
      <c r="L131" s="171">
        <v>1156.7615014054118</v>
      </c>
      <c r="M131" s="171">
        <v>1317.6761070551368</v>
      </c>
      <c r="N131" s="171">
        <v>460</v>
      </c>
    </row>
    <row r="132" spans="1:14" x14ac:dyDescent="0.25">
      <c r="A132" s="164" t="s">
        <v>515</v>
      </c>
      <c r="B132" s="488" t="str">
        <f>VLOOKUP(A132,'3.1 Metadata'!$A$4:$B$197,2,FALSE)</f>
        <v>PAN</v>
      </c>
      <c r="C132" s="171">
        <v>729.62067643468959</v>
      </c>
      <c r="D132" s="171">
        <v>827.87473705493687</v>
      </c>
      <c r="E132" s="171">
        <v>924.81657527339894</v>
      </c>
      <c r="F132" s="171">
        <v>959.16296950705316</v>
      </c>
      <c r="G132" s="171">
        <v>962.08037692207097</v>
      </c>
      <c r="H132" s="171">
        <v>986.49187559964355</v>
      </c>
      <c r="I132" s="171">
        <v>1017.9866697474524</v>
      </c>
      <c r="J132" s="171">
        <v>1057.4381168750958</v>
      </c>
      <c r="K132" s="171">
        <v>1113.2215135401457</v>
      </c>
      <c r="L132" s="171">
        <v>1146.3919878941456</v>
      </c>
      <c r="M132" s="171">
        <v>1271.1273829708489</v>
      </c>
      <c r="N132" s="171">
        <v>74430</v>
      </c>
    </row>
    <row r="133" spans="1:14" x14ac:dyDescent="0.25">
      <c r="A133" s="164" t="s">
        <v>516</v>
      </c>
      <c r="B133" s="488" t="str">
        <f>VLOOKUP(A133,'3.1 Metadata'!$A$4:$B$197,2,FALSE)</f>
        <v>PNG</v>
      </c>
      <c r="C133" s="171">
        <v>901.20761963531709</v>
      </c>
      <c r="D133" s="171">
        <v>990.21670653477042</v>
      </c>
      <c r="E133" s="171">
        <v>1000.1280990159399</v>
      </c>
      <c r="F133" s="171">
        <v>1007.0761186046271</v>
      </c>
      <c r="G133" s="171">
        <v>1009.1323171932677</v>
      </c>
      <c r="H133" s="171">
        <v>1037.5849952199692</v>
      </c>
      <c r="I133" s="171">
        <v>1059.9463673136229</v>
      </c>
      <c r="J133" s="171">
        <v>1072.2781481634424</v>
      </c>
      <c r="K133" s="171">
        <v>1110.275134048369</v>
      </c>
      <c r="L133" s="171">
        <v>1156.7615014054118</v>
      </c>
      <c r="M133" s="171">
        <v>1317.6761070551368</v>
      </c>
      <c r="N133" s="171">
        <v>452860</v>
      </c>
    </row>
    <row r="134" spans="1:14" x14ac:dyDescent="0.25">
      <c r="A134" s="164" t="s">
        <v>517</v>
      </c>
      <c r="B134" s="488" t="str">
        <f>VLOOKUP(A134,'3.1 Metadata'!$A$4:$B$197,2,FALSE)</f>
        <v>PRY</v>
      </c>
      <c r="C134" s="171">
        <v>729.62067643468959</v>
      </c>
      <c r="D134" s="171">
        <v>827.87473705493687</v>
      </c>
      <c r="E134" s="171">
        <v>924.81657527339894</v>
      </c>
      <c r="F134" s="171">
        <v>959.16296950705316</v>
      </c>
      <c r="G134" s="171">
        <v>962.08037692207097</v>
      </c>
      <c r="H134" s="171">
        <v>986.49187559964355</v>
      </c>
      <c r="I134" s="171">
        <v>1017.9866697474524</v>
      </c>
      <c r="J134" s="171">
        <v>1057.4381168750958</v>
      </c>
      <c r="K134" s="171">
        <v>1113.2215135401457</v>
      </c>
      <c r="L134" s="171">
        <v>1146.3919878941456</v>
      </c>
      <c r="M134" s="171">
        <v>1271.1273829708489</v>
      </c>
      <c r="N134" s="171">
        <v>397300</v>
      </c>
    </row>
    <row r="135" spans="1:14" x14ac:dyDescent="0.25">
      <c r="A135" s="164" t="s">
        <v>518</v>
      </c>
      <c r="B135" s="488" t="str">
        <f>VLOOKUP(A135,'3.1 Metadata'!$A$4:$B$197,2,FALSE)</f>
        <v>PER</v>
      </c>
      <c r="C135" s="171">
        <v>76.848560272419249</v>
      </c>
      <c r="D135" s="171">
        <v>137.00784187608355</v>
      </c>
      <c r="E135" s="171">
        <v>183.64607795109356</v>
      </c>
      <c r="F135" s="171">
        <v>209.872137561372</v>
      </c>
      <c r="G135" s="171">
        <v>226.52028761408943</v>
      </c>
      <c r="H135" s="171">
        <v>253.53508728277765</v>
      </c>
      <c r="I135" s="171">
        <v>281.54339909789087</v>
      </c>
      <c r="J135" s="171">
        <v>316.27565834155649</v>
      </c>
      <c r="K135" s="171">
        <v>353.11707494818978</v>
      </c>
      <c r="L135" s="171">
        <v>371.24150273731209</v>
      </c>
      <c r="M135" s="171">
        <v>371.24150273731209</v>
      </c>
      <c r="N135" s="171">
        <v>1280000</v>
      </c>
    </row>
    <row r="136" spans="1:14" x14ac:dyDescent="0.25">
      <c r="A136" s="164" t="s">
        <v>519</v>
      </c>
      <c r="B136" s="488" t="str">
        <f>VLOOKUP(A136,'3.1 Metadata'!$A$4:$B$197,2,FALSE)</f>
        <v>PHL</v>
      </c>
      <c r="C136" s="171">
        <v>901.20761963531709</v>
      </c>
      <c r="D136" s="171">
        <v>990.21670653477042</v>
      </c>
      <c r="E136" s="171">
        <v>1000.1280990159399</v>
      </c>
      <c r="F136" s="171">
        <v>1007.0761186046271</v>
      </c>
      <c r="G136" s="171">
        <v>1009.1323171932677</v>
      </c>
      <c r="H136" s="171">
        <v>1037.5849952199692</v>
      </c>
      <c r="I136" s="171">
        <v>1059.9463673136229</v>
      </c>
      <c r="J136" s="171">
        <v>1072.2781481634424</v>
      </c>
      <c r="K136" s="171">
        <v>1110.275134048369</v>
      </c>
      <c r="L136" s="171">
        <v>1156.7615014054118</v>
      </c>
      <c r="M136" s="171">
        <v>1317.6761070551368</v>
      </c>
      <c r="N136" s="171">
        <v>298170</v>
      </c>
    </row>
    <row r="137" spans="1:14" x14ac:dyDescent="0.25">
      <c r="A137" s="164" t="s">
        <v>520</v>
      </c>
      <c r="B137" s="488" t="str">
        <f>VLOOKUP(A137,'3.1 Metadata'!$A$4:$B$197,2,FALSE)</f>
        <v>POL</v>
      </c>
      <c r="C137" s="171">
        <v>271.00157404956855</v>
      </c>
      <c r="D137" s="171">
        <v>271.05369503682084</v>
      </c>
      <c r="E137" s="171">
        <v>271.46983603594521</v>
      </c>
      <c r="F137" s="171">
        <v>272.87604943966164</v>
      </c>
      <c r="G137" s="171">
        <v>274.46033914867854</v>
      </c>
      <c r="H137" s="171">
        <v>276.966029695771</v>
      </c>
      <c r="I137" s="171">
        <v>280.99445286849311</v>
      </c>
      <c r="J137" s="171">
        <v>284.46006360643906</v>
      </c>
      <c r="K137" s="171">
        <v>296.09384836409384</v>
      </c>
      <c r="L137" s="171">
        <v>324.92953855522552</v>
      </c>
      <c r="M137" s="171">
        <v>324.92953855522552</v>
      </c>
      <c r="N137" s="171">
        <v>304420</v>
      </c>
    </row>
    <row r="138" spans="1:14" x14ac:dyDescent="0.25">
      <c r="A138" s="164" t="s">
        <v>521</v>
      </c>
      <c r="B138" s="488" t="str">
        <f>VLOOKUP(A138,'3.1 Metadata'!$A$4:$B$197,2,FALSE)</f>
        <v>PRT</v>
      </c>
      <c r="C138" s="171">
        <v>295.79113436128938</v>
      </c>
      <c r="D138" s="171">
        <v>315.35649231399572</v>
      </c>
      <c r="E138" s="171">
        <v>326.18110723929681</v>
      </c>
      <c r="F138" s="171">
        <v>334.51916915881463</v>
      </c>
      <c r="G138" s="171">
        <v>341.23083730243223</v>
      </c>
      <c r="H138" s="171">
        <v>347.55819648465643</v>
      </c>
      <c r="I138" s="171">
        <v>352.21929622791708</v>
      </c>
      <c r="J138" s="171">
        <v>355.01140547320796</v>
      </c>
      <c r="K138" s="171">
        <v>356.22894482211802</v>
      </c>
      <c r="L138" s="171">
        <v>356.26366322949434</v>
      </c>
      <c r="M138" s="171">
        <v>356.26366322949434</v>
      </c>
      <c r="N138" s="171">
        <v>91500</v>
      </c>
    </row>
    <row r="139" spans="1:14" x14ac:dyDescent="0.25">
      <c r="A139" s="164" t="s">
        <v>522</v>
      </c>
      <c r="B139" s="488" t="str">
        <f>VLOOKUP(A139,'3.1 Metadata'!$A$4:$B$197,2,FALSE)</f>
        <v>QAT</v>
      </c>
      <c r="C139" s="171">
        <v>201.38721302810174</v>
      </c>
      <c r="D139" s="171">
        <v>259.86427753342531</v>
      </c>
      <c r="E139" s="171">
        <v>285.39733084786036</v>
      </c>
      <c r="F139" s="171">
        <v>306.79323074239028</v>
      </c>
      <c r="G139" s="171">
        <v>316.91840098484903</v>
      </c>
      <c r="H139" s="171">
        <v>322.44901676493555</v>
      </c>
      <c r="I139" s="171">
        <v>334.56289345891372</v>
      </c>
      <c r="J139" s="171">
        <v>351.35698924897548</v>
      </c>
      <c r="K139" s="171">
        <v>371.28606500775021</v>
      </c>
      <c r="L139" s="171">
        <v>390.84642995984439</v>
      </c>
      <c r="M139" s="171">
        <v>455.81600771003428</v>
      </c>
      <c r="N139" s="171">
        <v>11000</v>
      </c>
    </row>
    <row r="140" spans="1:14" x14ac:dyDescent="0.25">
      <c r="A140" s="164" t="s">
        <v>523</v>
      </c>
      <c r="B140" s="488" t="str">
        <f>VLOOKUP(A140,'3.1 Metadata'!$A$4:$B$197,2,FALSE)</f>
        <v>KOR</v>
      </c>
      <c r="C140" s="171">
        <v>901.20761963531709</v>
      </c>
      <c r="D140" s="171">
        <v>990.21670653477042</v>
      </c>
      <c r="E140" s="171">
        <v>1000.1280990159399</v>
      </c>
      <c r="F140" s="171">
        <v>1007.0761186046271</v>
      </c>
      <c r="G140" s="171">
        <v>1009.1323171932677</v>
      </c>
      <c r="H140" s="171">
        <v>1037.5849952199692</v>
      </c>
      <c r="I140" s="171">
        <v>1059.9463673136229</v>
      </c>
      <c r="J140" s="171">
        <v>1072.2781481634424</v>
      </c>
      <c r="K140" s="171">
        <v>1110.275134048369</v>
      </c>
      <c r="L140" s="171">
        <v>1156.7615014054118</v>
      </c>
      <c r="M140" s="171">
        <v>1317.6761070551368</v>
      </c>
      <c r="N140" s="171">
        <v>98730</v>
      </c>
    </row>
    <row r="141" spans="1:14" x14ac:dyDescent="0.25">
      <c r="A141" s="164" t="s">
        <v>524</v>
      </c>
      <c r="B141" s="488" t="str">
        <f>VLOOKUP(A141,'3.1 Metadata'!$A$4:$B$197,2,FALSE)</f>
        <v>MDA</v>
      </c>
      <c r="C141" s="171">
        <v>61.88761391228455</v>
      </c>
      <c r="D141" s="171">
        <v>82.190148157871491</v>
      </c>
      <c r="E141" s="171">
        <v>89.929822181097862</v>
      </c>
      <c r="F141" s="171">
        <v>171.42166060501958</v>
      </c>
      <c r="G141" s="171">
        <v>202.41538750700934</v>
      </c>
      <c r="H141" s="171">
        <v>256.23803570658544</v>
      </c>
      <c r="I141" s="171">
        <v>340.28601685862196</v>
      </c>
      <c r="J141" s="171">
        <v>482.3436135899405</v>
      </c>
      <c r="K141" s="171">
        <v>893.69297664041972</v>
      </c>
      <c r="L141" s="171">
        <v>1081.1939042867421</v>
      </c>
      <c r="M141" s="171">
        <v>1774.7859197263181</v>
      </c>
      <c r="N141" s="171">
        <v>32970</v>
      </c>
    </row>
    <row r="142" spans="1:14" x14ac:dyDescent="0.25">
      <c r="A142" s="164" t="s">
        <v>525</v>
      </c>
      <c r="B142" s="488" t="str">
        <f>VLOOKUP(A142,'3.1 Metadata'!$A$4:$B$197,2,FALSE)</f>
        <v>ROU</v>
      </c>
      <c r="C142" s="171">
        <v>271.00157404956855</v>
      </c>
      <c r="D142" s="171">
        <v>271.05369503682084</v>
      </c>
      <c r="E142" s="171">
        <v>271.46983603594521</v>
      </c>
      <c r="F142" s="171">
        <v>272.87604943966164</v>
      </c>
      <c r="G142" s="171">
        <v>274.46033914867854</v>
      </c>
      <c r="H142" s="171">
        <v>276.966029695771</v>
      </c>
      <c r="I142" s="171">
        <v>280.99445286849311</v>
      </c>
      <c r="J142" s="171">
        <v>284.46006360643906</v>
      </c>
      <c r="K142" s="171">
        <v>296.09384836409384</v>
      </c>
      <c r="L142" s="171">
        <v>324.92953855522552</v>
      </c>
      <c r="M142" s="171">
        <v>324.92953855522552</v>
      </c>
      <c r="N142" s="171">
        <v>230340</v>
      </c>
    </row>
    <row r="143" spans="1:14" x14ac:dyDescent="0.25">
      <c r="A143" s="164" t="s">
        <v>526</v>
      </c>
      <c r="B143" s="488" t="str">
        <f>VLOOKUP(A143,'3.1 Metadata'!$A$4:$B$197,2,FALSE)</f>
        <v>RUS</v>
      </c>
      <c r="C143" s="171">
        <v>61.88761391228455</v>
      </c>
      <c r="D143" s="171">
        <v>82.190148157871491</v>
      </c>
      <c r="E143" s="171">
        <v>89.929822181097862</v>
      </c>
      <c r="F143" s="171">
        <v>171.42166060501958</v>
      </c>
      <c r="G143" s="171">
        <v>202.41538750700934</v>
      </c>
      <c r="H143" s="171">
        <v>256.23803570658544</v>
      </c>
      <c r="I143" s="171">
        <v>340.28601685862196</v>
      </c>
      <c r="J143" s="171">
        <v>482.3436135899405</v>
      </c>
      <c r="K143" s="171">
        <v>893.69297664041972</v>
      </c>
      <c r="L143" s="171">
        <v>1081.1939042867421</v>
      </c>
      <c r="M143" s="171">
        <v>1774.7859197263181</v>
      </c>
      <c r="N143" s="171">
        <v>16889000</v>
      </c>
    </row>
    <row r="144" spans="1:14" x14ac:dyDescent="0.25">
      <c r="A144" s="164" t="s">
        <v>527</v>
      </c>
      <c r="B144" s="488" t="str">
        <f>VLOOKUP(A144,'3.1 Metadata'!$A$4:$B$197,2,FALSE)</f>
        <v>RWA</v>
      </c>
      <c r="C144" s="171">
        <v>574.52681762149973</v>
      </c>
      <c r="D144" s="171">
        <v>565.60789475378863</v>
      </c>
      <c r="E144" s="171">
        <v>593.58997376984371</v>
      </c>
      <c r="F144" s="171">
        <v>572.21888448154641</v>
      </c>
      <c r="G144" s="171">
        <v>573.36820623814788</v>
      </c>
      <c r="H144" s="171">
        <v>547.87361772144277</v>
      </c>
      <c r="I144" s="171">
        <v>524.88756391909772</v>
      </c>
      <c r="J144" s="171">
        <v>555.34703073297453</v>
      </c>
      <c r="K144" s="171">
        <v>481.56029775105952</v>
      </c>
      <c r="L144" s="171">
        <v>550.18103123876585</v>
      </c>
      <c r="M144" s="171">
        <v>567.07022891026099</v>
      </c>
      <c r="N144" s="171">
        <v>24670</v>
      </c>
    </row>
    <row r="145" spans="1:14" x14ac:dyDescent="0.25">
      <c r="A145" s="164" t="s">
        <v>528</v>
      </c>
      <c r="B145" s="488" t="str">
        <f>VLOOKUP(A145,'3.1 Metadata'!$A$4:$B$197,2,FALSE)</f>
        <v>KNA</v>
      </c>
      <c r="C145" s="171">
        <v>729.62067643468959</v>
      </c>
      <c r="D145" s="171">
        <v>827.87473705493687</v>
      </c>
      <c r="E145" s="171">
        <v>924.81657527339894</v>
      </c>
      <c r="F145" s="171">
        <v>959.16296950705316</v>
      </c>
      <c r="G145" s="171">
        <v>962.08037692207097</v>
      </c>
      <c r="H145" s="171">
        <v>986.49187559964355</v>
      </c>
      <c r="I145" s="171">
        <v>1017.9866697474524</v>
      </c>
      <c r="J145" s="171">
        <v>1057.4381168750958</v>
      </c>
      <c r="K145" s="171">
        <v>1113.2215135401457</v>
      </c>
      <c r="L145" s="171">
        <v>1146.3919878941456</v>
      </c>
      <c r="M145" s="171">
        <v>1271.1273829708489</v>
      </c>
      <c r="N145" s="171">
        <v>360</v>
      </c>
    </row>
    <row r="146" spans="1:14" x14ac:dyDescent="0.25">
      <c r="A146" s="164" t="s">
        <v>529</v>
      </c>
      <c r="B146" s="488" t="str">
        <f>VLOOKUP(A146,'3.1 Metadata'!$A$4:$B$197,2,FALSE)</f>
        <v>LCA</v>
      </c>
      <c r="C146" s="171">
        <v>729.62067643468959</v>
      </c>
      <c r="D146" s="171">
        <v>827.87473705493687</v>
      </c>
      <c r="E146" s="171">
        <v>924.81657527339894</v>
      </c>
      <c r="F146" s="171">
        <v>959.16296950705316</v>
      </c>
      <c r="G146" s="171">
        <v>962.08037692207097</v>
      </c>
      <c r="H146" s="171">
        <v>986.49187559964355</v>
      </c>
      <c r="I146" s="171">
        <v>1017.9866697474524</v>
      </c>
      <c r="J146" s="171">
        <v>1057.4381168750958</v>
      </c>
      <c r="K146" s="171">
        <v>1113.2215135401457</v>
      </c>
      <c r="L146" s="171">
        <v>1146.3919878941456</v>
      </c>
      <c r="M146" s="171">
        <v>1271.1273829708489</v>
      </c>
      <c r="N146" s="171">
        <v>610</v>
      </c>
    </row>
    <row r="147" spans="1:14" x14ac:dyDescent="0.25">
      <c r="A147" s="164" t="s">
        <v>530</v>
      </c>
      <c r="B147" s="488" t="str">
        <f>VLOOKUP(A147,'3.1 Metadata'!$A$4:$B$197,2,FALSE)</f>
        <v>VCT</v>
      </c>
      <c r="C147" s="171">
        <v>729.62067643468959</v>
      </c>
      <c r="D147" s="171">
        <v>827.87473705493687</v>
      </c>
      <c r="E147" s="171">
        <v>924.81657527339894</v>
      </c>
      <c r="F147" s="171">
        <v>959.16296950705316</v>
      </c>
      <c r="G147" s="171">
        <v>962.08037692207097</v>
      </c>
      <c r="H147" s="171">
        <v>986.49187559964355</v>
      </c>
      <c r="I147" s="171">
        <v>1017.9866697474524</v>
      </c>
      <c r="J147" s="171">
        <v>1057.4381168750958</v>
      </c>
      <c r="K147" s="171">
        <v>1113.2215135401457</v>
      </c>
      <c r="L147" s="171">
        <v>1146.3919878941456</v>
      </c>
      <c r="M147" s="171">
        <v>1271.1273829708489</v>
      </c>
      <c r="N147" s="171">
        <v>390</v>
      </c>
    </row>
    <row r="148" spans="1:14" x14ac:dyDescent="0.25">
      <c r="A148" s="164" t="s">
        <v>531</v>
      </c>
      <c r="B148" s="488" t="str">
        <f>VLOOKUP(A148,'3.1 Metadata'!$A$4:$B$197,2,FALSE)</f>
        <v>WSM</v>
      </c>
      <c r="C148" s="171">
        <v>901.20761963531709</v>
      </c>
      <c r="D148" s="171">
        <v>990.21670653477042</v>
      </c>
      <c r="E148" s="171">
        <v>1000.1280990159399</v>
      </c>
      <c r="F148" s="171">
        <v>1007.0761186046271</v>
      </c>
      <c r="G148" s="171">
        <v>1009.1323171932677</v>
      </c>
      <c r="H148" s="171">
        <v>1037.5849952199692</v>
      </c>
      <c r="I148" s="171">
        <v>1059.9463673136229</v>
      </c>
      <c r="J148" s="171">
        <v>1072.2781481634424</v>
      </c>
      <c r="K148" s="171">
        <v>1110.275134048369</v>
      </c>
      <c r="L148" s="171">
        <v>1156.7615014054118</v>
      </c>
      <c r="M148" s="171">
        <v>1317.6761070551368</v>
      </c>
      <c r="N148" s="171">
        <v>2830</v>
      </c>
    </row>
    <row r="149" spans="1:14" x14ac:dyDescent="0.25">
      <c r="A149" s="164" t="s">
        <v>532</v>
      </c>
      <c r="B149" s="488" t="str">
        <f>VLOOKUP(A149,'3.1 Metadata'!$A$4:$B$197,2,FALSE)</f>
        <v>SMR</v>
      </c>
      <c r="C149" s="171">
        <v>295.79113436128938</v>
      </c>
      <c r="D149" s="171">
        <v>315.35649231399572</v>
      </c>
      <c r="E149" s="171">
        <v>326.18110723929681</v>
      </c>
      <c r="F149" s="171">
        <v>334.51916915881463</v>
      </c>
      <c r="G149" s="171">
        <v>341.23083730243223</v>
      </c>
      <c r="H149" s="171">
        <v>347.55819648465643</v>
      </c>
      <c r="I149" s="171">
        <v>352.21929622791708</v>
      </c>
      <c r="J149" s="171">
        <v>355.01140547320796</v>
      </c>
      <c r="K149" s="171">
        <v>356.22894482211802</v>
      </c>
      <c r="L149" s="171">
        <v>356.26366322949434</v>
      </c>
      <c r="M149" s="171">
        <v>356.26366322949434</v>
      </c>
      <c r="N149" s="171">
        <v>60</v>
      </c>
    </row>
    <row r="150" spans="1:14" x14ac:dyDescent="0.25">
      <c r="A150" s="164" t="s">
        <v>533</v>
      </c>
      <c r="B150" s="488" t="str">
        <f>VLOOKUP(A150,'3.1 Metadata'!$A$4:$B$197,2,FALSE)</f>
        <v>STP</v>
      </c>
      <c r="C150" s="171">
        <v>173.42890961254565</v>
      </c>
      <c r="D150" s="171">
        <v>221.53616478469624</v>
      </c>
      <c r="E150" s="171">
        <v>243.55321684796394</v>
      </c>
      <c r="F150" s="171">
        <v>272.32793481801133</v>
      </c>
      <c r="G150" s="171">
        <v>305.09038189063119</v>
      </c>
      <c r="H150" s="171">
        <v>339.78144009776412</v>
      </c>
      <c r="I150" s="171">
        <v>373.76677423542077</v>
      </c>
      <c r="J150" s="171">
        <v>436.63833456344724</v>
      </c>
      <c r="K150" s="171">
        <v>468.58057944556299</v>
      </c>
      <c r="L150" s="171">
        <v>480.98675028806599</v>
      </c>
      <c r="M150" s="171">
        <v>619.6934190868584</v>
      </c>
      <c r="N150" s="171">
        <v>960</v>
      </c>
    </row>
    <row r="151" spans="1:14" x14ac:dyDescent="0.25">
      <c r="A151" s="164" t="s">
        <v>534</v>
      </c>
      <c r="B151" s="488" t="str">
        <f>VLOOKUP(A151,'3.1 Metadata'!$A$4:$B$197,2,FALSE)</f>
        <v>SAU</v>
      </c>
      <c r="C151" s="171">
        <v>201.38721302810174</v>
      </c>
      <c r="D151" s="171">
        <v>259.86427753342531</v>
      </c>
      <c r="E151" s="171">
        <v>285.39733084786036</v>
      </c>
      <c r="F151" s="171">
        <v>306.79323074239028</v>
      </c>
      <c r="G151" s="171">
        <v>316.91840098484903</v>
      </c>
      <c r="H151" s="171">
        <v>322.44901676493555</v>
      </c>
      <c r="I151" s="171">
        <v>334.56289345891372</v>
      </c>
      <c r="J151" s="171">
        <v>351.35698924897548</v>
      </c>
      <c r="K151" s="171">
        <v>371.28606500775021</v>
      </c>
      <c r="L151" s="171">
        <v>390.84642995984439</v>
      </c>
      <c r="M151" s="171">
        <v>455.81600771003428</v>
      </c>
      <c r="N151" s="171">
        <v>2149700</v>
      </c>
    </row>
    <row r="152" spans="1:14" x14ac:dyDescent="0.25">
      <c r="A152" s="164" t="s">
        <v>535</v>
      </c>
      <c r="B152" s="488" t="str">
        <f>VLOOKUP(A152,'3.1 Metadata'!$A$4:$B$197,2,FALSE)</f>
        <v>SEN</v>
      </c>
      <c r="C152" s="171">
        <v>173.42890961254565</v>
      </c>
      <c r="D152" s="171">
        <v>221.53616478469624</v>
      </c>
      <c r="E152" s="171">
        <v>243.55321684796394</v>
      </c>
      <c r="F152" s="171">
        <v>272.32793481801133</v>
      </c>
      <c r="G152" s="171">
        <v>305.09038189063119</v>
      </c>
      <c r="H152" s="171">
        <v>339.78144009776412</v>
      </c>
      <c r="I152" s="171">
        <v>373.76677423542077</v>
      </c>
      <c r="J152" s="171">
        <v>436.63833456344724</v>
      </c>
      <c r="K152" s="171">
        <v>468.58057944556299</v>
      </c>
      <c r="L152" s="171">
        <v>480.98675028806599</v>
      </c>
      <c r="M152" s="171">
        <v>619.6934190868584</v>
      </c>
      <c r="N152" s="171">
        <v>192530</v>
      </c>
    </row>
    <row r="153" spans="1:14" x14ac:dyDescent="0.25">
      <c r="A153" s="165" t="s">
        <v>536</v>
      </c>
      <c r="B153" s="488" t="str">
        <f>VLOOKUP(A153,'3.1 Metadata'!$A$4:$B$197,2,FALSE)</f>
        <v>SRB</v>
      </c>
      <c r="C153" s="171">
        <v>271.00157404956855</v>
      </c>
      <c r="D153" s="171">
        <v>271.05369503682084</v>
      </c>
      <c r="E153" s="171">
        <v>271.46983603594521</v>
      </c>
      <c r="F153" s="171">
        <v>272.87604943966164</v>
      </c>
      <c r="G153" s="171">
        <v>274.46033914867854</v>
      </c>
      <c r="H153" s="171">
        <v>276.966029695771</v>
      </c>
      <c r="I153" s="171">
        <v>280.99445286849311</v>
      </c>
      <c r="J153" s="171">
        <v>284.46006360643906</v>
      </c>
      <c r="K153" s="171">
        <v>296.09384836409384</v>
      </c>
      <c r="L153" s="171">
        <v>324.92953855522552</v>
      </c>
      <c r="M153" s="171">
        <v>324.92953855522552</v>
      </c>
      <c r="N153" s="172">
        <v>88631</v>
      </c>
    </row>
    <row r="154" spans="1:14" x14ac:dyDescent="0.25">
      <c r="A154" s="164" t="s">
        <v>537</v>
      </c>
      <c r="B154" s="488" t="str">
        <f>VLOOKUP(A154,'3.1 Metadata'!$A$4:$B$197,2,FALSE)</f>
        <v>SYC</v>
      </c>
      <c r="C154" s="171">
        <v>173.42890961254565</v>
      </c>
      <c r="D154" s="171">
        <v>221.53616478469624</v>
      </c>
      <c r="E154" s="171">
        <v>243.55321684796394</v>
      </c>
      <c r="F154" s="171">
        <v>272.32793481801133</v>
      </c>
      <c r="G154" s="171">
        <v>305.09038189063119</v>
      </c>
      <c r="H154" s="171">
        <v>339.78144009776412</v>
      </c>
      <c r="I154" s="171">
        <v>373.76677423542077</v>
      </c>
      <c r="J154" s="171">
        <v>436.63833456344724</v>
      </c>
      <c r="K154" s="171">
        <v>468.58057944556299</v>
      </c>
      <c r="L154" s="171">
        <v>480.98675028806599</v>
      </c>
      <c r="M154" s="171">
        <v>619.6934190868584</v>
      </c>
      <c r="N154" s="171">
        <v>450</v>
      </c>
    </row>
    <row r="155" spans="1:14" x14ac:dyDescent="0.25">
      <c r="A155" s="164" t="s">
        <v>538</v>
      </c>
      <c r="B155" s="488" t="str">
        <f>VLOOKUP(A155,'3.1 Metadata'!$A$4:$B$197,2,FALSE)</f>
        <v>SLE</v>
      </c>
      <c r="C155" s="171">
        <v>173.42890961254565</v>
      </c>
      <c r="D155" s="171">
        <v>221.53616478469624</v>
      </c>
      <c r="E155" s="171">
        <v>243.55321684796394</v>
      </c>
      <c r="F155" s="171">
        <v>272.32793481801133</v>
      </c>
      <c r="G155" s="171">
        <v>305.09038189063119</v>
      </c>
      <c r="H155" s="171">
        <v>339.78144009776412</v>
      </c>
      <c r="I155" s="171">
        <v>373.76677423542077</v>
      </c>
      <c r="J155" s="171">
        <v>436.63833456344724</v>
      </c>
      <c r="K155" s="171">
        <v>468.58057944556299</v>
      </c>
      <c r="L155" s="171">
        <v>480.98675028806599</v>
      </c>
      <c r="M155" s="171">
        <v>619.6934190868584</v>
      </c>
      <c r="N155" s="171">
        <v>71620</v>
      </c>
    </row>
    <row r="156" spans="1:14" x14ac:dyDescent="0.25">
      <c r="A156" s="164" t="s">
        <v>539</v>
      </c>
      <c r="B156" s="488" t="str">
        <f>VLOOKUP(A156,'3.1 Metadata'!$A$4:$B$197,2,FALSE)</f>
        <v>SGP</v>
      </c>
      <c r="C156" s="171">
        <v>718.03480994419874</v>
      </c>
      <c r="D156" s="171">
        <v>843.87390734721384</v>
      </c>
      <c r="E156" s="171">
        <v>979.39073011756579</v>
      </c>
      <c r="F156" s="171">
        <v>953.26559578757497</v>
      </c>
      <c r="G156" s="171">
        <v>998.83449309002208</v>
      </c>
      <c r="H156" s="171">
        <v>1036.2446890998242</v>
      </c>
      <c r="I156" s="171">
        <v>1092.4736928571131</v>
      </c>
      <c r="J156" s="171">
        <v>1108.029471409335</v>
      </c>
      <c r="K156" s="171">
        <v>1134.1544597319235</v>
      </c>
      <c r="L156" s="171">
        <v>1148.8377616304301</v>
      </c>
      <c r="M156" s="171">
        <v>1467.1764147599386</v>
      </c>
      <c r="N156" s="171">
        <v>610</v>
      </c>
    </row>
    <row r="157" spans="1:14" x14ac:dyDescent="0.25">
      <c r="A157" s="164" t="s">
        <v>540</v>
      </c>
      <c r="B157" s="488" t="str">
        <f>VLOOKUP(A157,'3.1 Metadata'!$A$4:$B$197,2,FALSE)</f>
        <v>SVK</v>
      </c>
      <c r="C157" s="171">
        <v>271.00157404956855</v>
      </c>
      <c r="D157" s="171">
        <v>271.05369503682084</v>
      </c>
      <c r="E157" s="171">
        <v>271.46983603594521</v>
      </c>
      <c r="F157" s="171">
        <v>272.87604943966164</v>
      </c>
      <c r="G157" s="171">
        <v>274.46033914867854</v>
      </c>
      <c r="H157" s="171">
        <v>276.966029695771</v>
      </c>
      <c r="I157" s="171">
        <v>280.99445286849311</v>
      </c>
      <c r="J157" s="171">
        <v>284.46006360643906</v>
      </c>
      <c r="K157" s="171">
        <v>296.09384836409384</v>
      </c>
      <c r="L157" s="171">
        <v>324.92953855522552</v>
      </c>
      <c r="M157" s="171">
        <v>324.92953855522552</v>
      </c>
      <c r="N157" s="171">
        <v>48080</v>
      </c>
    </row>
    <row r="158" spans="1:14" x14ac:dyDescent="0.25">
      <c r="A158" s="164" t="s">
        <v>541</v>
      </c>
      <c r="B158" s="488" t="str">
        <f>VLOOKUP(A158,'3.1 Metadata'!$A$4:$B$197,2,FALSE)</f>
        <v>SVN</v>
      </c>
      <c r="C158" s="171">
        <v>295.79113436128938</v>
      </c>
      <c r="D158" s="171">
        <v>315.35649231399572</v>
      </c>
      <c r="E158" s="171">
        <v>326.18110723929681</v>
      </c>
      <c r="F158" s="171">
        <v>334.51916915881463</v>
      </c>
      <c r="G158" s="171">
        <v>341.23083730243223</v>
      </c>
      <c r="H158" s="171">
        <v>347.55819648465643</v>
      </c>
      <c r="I158" s="171">
        <v>352.21929622791708</v>
      </c>
      <c r="J158" s="171">
        <v>355.01140547320796</v>
      </c>
      <c r="K158" s="171">
        <v>356.22894482211802</v>
      </c>
      <c r="L158" s="171">
        <v>356.26366322949434</v>
      </c>
      <c r="M158" s="171">
        <v>356.26366322949434</v>
      </c>
      <c r="N158" s="171">
        <v>20120</v>
      </c>
    </row>
    <row r="159" spans="1:14" x14ac:dyDescent="0.25">
      <c r="A159" s="164" t="s">
        <v>542</v>
      </c>
      <c r="B159" s="488" t="str">
        <f>VLOOKUP(A159,'3.1 Metadata'!$A$4:$B$197,2,FALSE)</f>
        <v>SLB</v>
      </c>
      <c r="C159" s="171">
        <v>901.20761963531709</v>
      </c>
      <c r="D159" s="171">
        <v>990.21670653477042</v>
      </c>
      <c r="E159" s="171">
        <v>1000.1280990159399</v>
      </c>
      <c r="F159" s="171">
        <v>1007.0761186046271</v>
      </c>
      <c r="G159" s="171">
        <v>1009.1323171932677</v>
      </c>
      <c r="H159" s="171">
        <v>1037.5849952199692</v>
      </c>
      <c r="I159" s="171">
        <v>1059.9463673136229</v>
      </c>
      <c r="J159" s="171">
        <v>1072.2781481634424</v>
      </c>
      <c r="K159" s="171">
        <v>1110.275134048369</v>
      </c>
      <c r="L159" s="171">
        <v>1156.7615014054118</v>
      </c>
      <c r="M159" s="171">
        <v>1317.6761070551368</v>
      </c>
      <c r="N159" s="171">
        <v>27990</v>
      </c>
    </row>
    <row r="160" spans="1:14" x14ac:dyDescent="0.25">
      <c r="A160" s="164" t="s">
        <v>543</v>
      </c>
      <c r="B160" s="488" t="str">
        <f>VLOOKUP(A160,'3.1 Metadata'!$A$4:$B$197,2,FALSE)</f>
        <v>SOM</v>
      </c>
      <c r="C160" s="171">
        <v>589.25691779239594</v>
      </c>
      <c r="D160" s="171">
        <v>561.80165717211048</v>
      </c>
      <c r="E160" s="171">
        <v>544.27954901748979</v>
      </c>
      <c r="F160" s="171">
        <v>495.01377587218661</v>
      </c>
      <c r="G160" s="171">
        <v>469.31919231742711</v>
      </c>
      <c r="H160" s="171">
        <v>475.44615548009449</v>
      </c>
      <c r="I160" s="171">
        <v>482.16390858321989</v>
      </c>
      <c r="J160" s="171">
        <v>491.61186908662603</v>
      </c>
      <c r="K160" s="171">
        <v>496.18845468427651</v>
      </c>
      <c r="L160" s="171">
        <v>498.03698801354409</v>
      </c>
      <c r="M160" s="171">
        <v>498.03698801354409</v>
      </c>
      <c r="N160" s="171">
        <v>627340</v>
      </c>
    </row>
    <row r="161" spans="1:14" x14ac:dyDescent="0.25">
      <c r="A161" s="164" t="s">
        <v>544</v>
      </c>
      <c r="B161" s="488" t="str">
        <f>VLOOKUP(A161,'3.1 Metadata'!$A$4:$B$197,2,FALSE)</f>
        <v>ZAF</v>
      </c>
      <c r="C161" s="171">
        <v>574.52681762149973</v>
      </c>
      <c r="D161" s="171">
        <v>565.60789475378863</v>
      </c>
      <c r="E161" s="171">
        <v>593.58997376984371</v>
      </c>
      <c r="F161" s="171">
        <v>572.21888448154641</v>
      </c>
      <c r="G161" s="171">
        <v>573.36820623814788</v>
      </c>
      <c r="H161" s="171">
        <v>547.87361772144277</v>
      </c>
      <c r="I161" s="171">
        <v>524.88756391909772</v>
      </c>
      <c r="J161" s="171">
        <v>555.34703073297453</v>
      </c>
      <c r="K161" s="171">
        <v>481.56029775105952</v>
      </c>
      <c r="L161" s="171">
        <v>550.18103123876585</v>
      </c>
      <c r="M161" s="171">
        <v>567.07022891026099</v>
      </c>
      <c r="N161" s="171">
        <v>1221000</v>
      </c>
    </row>
    <row r="162" spans="1:14" x14ac:dyDescent="0.25">
      <c r="A162" s="164" t="s">
        <v>545</v>
      </c>
      <c r="B162" s="488" t="str">
        <f>VLOOKUP(A162,'3.1 Metadata'!$A$4:$B$197,2,FALSE)</f>
        <v>SSD</v>
      </c>
      <c r="C162" s="171">
        <v>589.25691779239594</v>
      </c>
      <c r="D162" s="171">
        <v>561.80165717211048</v>
      </c>
      <c r="E162" s="171">
        <v>544.27954901748979</v>
      </c>
      <c r="F162" s="171">
        <v>495.01377587218661</v>
      </c>
      <c r="G162" s="171">
        <v>469.31919231742711</v>
      </c>
      <c r="H162" s="171">
        <v>475.44615548009449</v>
      </c>
      <c r="I162" s="171">
        <v>482.16390858321989</v>
      </c>
      <c r="J162" s="171">
        <v>491.61186908662603</v>
      </c>
      <c r="K162" s="171">
        <v>496.18845468427651</v>
      </c>
      <c r="L162" s="171">
        <v>498.03698801354409</v>
      </c>
      <c r="M162" s="171">
        <v>498.03698801354409</v>
      </c>
      <c r="N162" s="171">
        <v>619745</v>
      </c>
    </row>
    <row r="163" spans="1:14" x14ac:dyDescent="0.25">
      <c r="A163" s="164" t="s">
        <v>546</v>
      </c>
      <c r="B163" s="488" t="str">
        <f>VLOOKUP(A163,'3.1 Metadata'!$A$4:$B$197,2,FALSE)</f>
        <v>ESP</v>
      </c>
      <c r="C163" s="171">
        <v>295.79113436128938</v>
      </c>
      <c r="D163" s="171">
        <v>315.35649231399572</v>
      </c>
      <c r="E163" s="171">
        <v>326.18110723929681</v>
      </c>
      <c r="F163" s="171">
        <v>334.51916915881463</v>
      </c>
      <c r="G163" s="171">
        <v>341.23083730243223</v>
      </c>
      <c r="H163" s="171">
        <v>347.55819648465643</v>
      </c>
      <c r="I163" s="171">
        <v>352.21929622791708</v>
      </c>
      <c r="J163" s="171">
        <v>355.01140547320796</v>
      </c>
      <c r="K163" s="171">
        <v>356.22894482211802</v>
      </c>
      <c r="L163" s="171">
        <v>356.26366322949434</v>
      </c>
      <c r="M163" s="171">
        <v>356.26366322949434</v>
      </c>
      <c r="N163" s="171">
        <v>499440</v>
      </c>
    </row>
    <row r="164" spans="1:14" x14ac:dyDescent="0.25">
      <c r="A164" s="164" t="s">
        <v>547</v>
      </c>
      <c r="B164" s="488" t="str">
        <f>VLOOKUP(A164,'3.1 Metadata'!$A$4:$B$197,2,FALSE)</f>
        <v>LKA</v>
      </c>
      <c r="C164" s="171">
        <v>339.67608587404908</v>
      </c>
      <c r="D164" s="171">
        <v>444.49496781748996</v>
      </c>
      <c r="E164" s="171">
        <v>488.30591833780193</v>
      </c>
      <c r="F164" s="171">
        <v>510.1512604667239</v>
      </c>
      <c r="G164" s="171">
        <v>521.41072576293845</v>
      </c>
      <c r="H164" s="171">
        <v>520.29197377628111</v>
      </c>
      <c r="I164" s="171">
        <v>624.71535204040947</v>
      </c>
      <c r="J164" s="171">
        <v>634.65656493287497</v>
      </c>
      <c r="K164" s="171">
        <v>632.61680200463604</v>
      </c>
      <c r="L164" s="171">
        <v>629.91500715454197</v>
      </c>
      <c r="M164" s="171">
        <v>629.29495091868205</v>
      </c>
      <c r="N164" s="171">
        <v>64630</v>
      </c>
    </row>
    <row r="165" spans="1:14" x14ac:dyDescent="0.25">
      <c r="A165" s="164" t="s">
        <v>548</v>
      </c>
      <c r="B165" s="488" t="str">
        <f>VLOOKUP(A165,'3.1 Metadata'!$A$4:$B$197,2,FALSE)</f>
        <v>SDN</v>
      </c>
      <c r="C165" s="171">
        <v>589.25691779239594</v>
      </c>
      <c r="D165" s="171">
        <v>561.80165717211048</v>
      </c>
      <c r="E165" s="171">
        <v>544.27954901748979</v>
      </c>
      <c r="F165" s="171">
        <v>495.01377587218661</v>
      </c>
      <c r="G165" s="171">
        <v>469.31919231742711</v>
      </c>
      <c r="H165" s="171">
        <v>475.44615548009449</v>
      </c>
      <c r="I165" s="171">
        <v>482.16390858321989</v>
      </c>
      <c r="J165" s="171">
        <v>491.61186908662603</v>
      </c>
      <c r="K165" s="171">
        <v>496.18845468427651</v>
      </c>
      <c r="L165" s="171">
        <v>498.03698801354409</v>
      </c>
      <c r="M165" s="171">
        <v>498.03698801354409</v>
      </c>
      <c r="N165" s="171">
        <v>2376000</v>
      </c>
    </row>
    <row r="166" spans="1:14" x14ac:dyDescent="0.25">
      <c r="A166" s="164" t="s">
        <v>549</v>
      </c>
      <c r="B166" s="488" t="str">
        <f>VLOOKUP(A166,'3.1 Metadata'!$A$4:$B$197,2,FALSE)</f>
        <v>SUR</v>
      </c>
      <c r="C166" s="171">
        <v>729.62067643468959</v>
      </c>
      <c r="D166" s="171">
        <v>827.87473705493687</v>
      </c>
      <c r="E166" s="171">
        <v>924.81657527339894</v>
      </c>
      <c r="F166" s="171">
        <v>959.16296950705316</v>
      </c>
      <c r="G166" s="171">
        <v>962.08037692207097</v>
      </c>
      <c r="H166" s="171">
        <v>986.49187559964355</v>
      </c>
      <c r="I166" s="171">
        <v>1017.9866697474524</v>
      </c>
      <c r="J166" s="171">
        <v>1057.4381168750958</v>
      </c>
      <c r="K166" s="171">
        <v>1113.2215135401457</v>
      </c>
      <c r="L166" s="171">
        <v>1146.3919878941456</v>
      </c>
      <c r="M166" s="171">
        <v>1271.1273829708489</v>
      </c>
      <c r="N166" s="171">
        <v>156000</v>
      </c>
    </row>
    <row r="167" spans="1:14" x14ac:dyDescent="0.25">
      <c r="A167" s="164" t="s">
        <v>550</v>
      </c>
      <c r="B167" s="488" t="str">
        <f>VLOOKUP(A167,'3.1 Metadata'!$A$4:$B$197,2,FALSE)</f>
        <v>SWZ</v>
      </c>
      <c r="C167" s="171">
        <v>574.52681762149973</v>
      </c>
      <c r="D167" s="171">
        <v>565.60789475378863</v>
      </c>
      <c r="E167" s="171">
        <v>593.58997376984371</v>
      </c>
      <c r="F167" s="171">
        <v>572.21888448154641</v>
      </c>
      <c r="G167" s="171">
        <v>573.36820623814788</v>
      </c>
      <c r="H167" s="171">
        <v>547.87361772144277</v>
      </c>
      <c r="I167" s="171">
        <v>524.88756391909772</v>
      </c>
      <c r="J167" s="171">
        <v>555.34703073297453</v>
      </c>
      <c r="K167" s="171">
        <v>481.56029775105952</v>
      </c>
      <c r="L167" s="171">
        <v>550.18103123876585</v>
      </c>
      <c r="M167" s="171">
        <v>567.07022891026099</v>
      </c>
      <c r="N167" s="171">
        <v>17200</v>
      </c>
    </row>
    <row r="168" spans="1:14" x14ac:dyDescent="0.25">
      <c r="A168" s="164" t="s">
        <v>551</v>
      </c>
      <c r="B168" s="488" t="str">
        <f>VLOOKUP(A168,'3.1 Metadata'!$A$4:$B$197,2,FALSE)</f>
        <v>SWE</v>
      </c>
      <c r="C168" s="171">
        <v>295.79113436128938</v>
      </c>
      <c r="D168" s="171">
        <v>315.35649231399572</v>
      </c>
      <c r="E168" s="171">
        <v>326.18110723929681</v>
      </c>
      <c r="F168" s="171">
        <v>334.51916915881463</v>
      </c>
      <c r="G168" s="171">
        <v>341.23083730243223</v>
      </c>
      <c r="H168" s="171">
        <v>347.55819648465643</v>
      </c>
      <c r="I168" s="171">
        <v>352.21929622791708</v>
      </c>
      <c r="J168" s="171">
        <v>355.01140547320796</v>
      </c>
      <c r="K168" s="171">
        <v>356.22894482211802</v>
      </c>
      <c r="L168" s="171">
        <v>356.26366322949434</v>
      </c>
      <c r="M168" s="171">
        <v>356.26366322949434</v>
      </c>
      <c r="N168" s="171">
        <v>411620</v>
      </c>
    </row>
    <row r="169" spans="1:14" x14ac:dyDescent="0.25">
      <c r="A169" s="164" t="s">
        <v>552</v>
      </c>
      <c r="B169" s="488" t="str">
        <f>VLOOKUP(A169,'3.1 Metadata'!$A$4:$B$197,2,FALSE)</f>
        <v>CHE</v>
      </c>
      <c r="C169" s="171">
        <v>295.79113436128938</v>
      </c>
      <c r="D169" s="171">
        <v>315.35649231399572</v>
      </c>
      <c r="E169" s="171">
        <v>326.18110723929681</v>
      </c>
      <c r="F169" s="171">
        <v>334.51916915881463</v>
      </c>
      <c r="G169" s="171">
        <v>341.23083730243223</v>
      </c>
      <c r="H169" s="171">
        <v>347.55819648465643</v>
      </c>
      <c r="I169" s="171">
        <v>352.21929622791708</v>
      </c>
      <c r="J169" s="171">
        <v>355.01140547320796</v>
      </c>
      <c r="K169" s="171">
        <v>356.22894482211802</v>
      </c>
      <c r="L169" s="171">
        <v>356.26366322949434</v>
      </c>
      <c r="M169" s="171">
        <v>356.26366322949434</v>
      </c>
      <c r="N169" s="171">
        <v>39550</v>
      </c>
    </row>
    <row r="170" spans="1:14" x14ac:dyDescent="0.25">
      <c r="A170" s="164" t="s">
        <v>553</v>
      </c>
      <c r="B170" s="488" t="str">
        <f>VLOOKUP(A170,'3.1 Metadata'!$A$4:$B$197,2,FALSE)</f>
        <v>SYR</v>
      </c>
      <c r="C170" s="171">
        <v>201.38721302810174</v>
      </c>
      <c r="D170" s="171">
        <v>259.86427753342531</v>
      </c>
      <c r="E170" s="171">
        <v>285.39733084786036</v>
      </c>
      <c r="F170" s="171">
        <v>306.79323074239028</v>
      </c>
      <c r="G170" s="171">
        <v>316.91840098484903</v>
      </c>
      <c r="H170" s="171">
        <v>322.44901676493555</v>
      </c>
      <c r="I170" s="171">
        <v>334.56289345891372</v>
      </c>
      <c r="J170" s="171">
        <v>351.35698924897548</v>
      </c>
      <c r="K170" s="171">
        <v>371.28606500775021</v>
      </c>
      <c r="L170" s="171">
        <v>390.84642995984439</v>
      </c>
      <c r="M170" s="171">
        <v>455.81600771003428</v>
      </c>
      <c r="N170" s="171">
        <v>183780</v>
      </c>
    </row>
    <row r="171" spans="1:14" x14ac:dyDescent="0.25">
      <c r="A171" s="164" t="s">
        <v>554</v>
      </c>
      <c r="B171" s="488" t="str">
        <f>VLOOKUP(A171,'3.1 Metadata'!$A$4:$B$197,2,FALSE)</f>
        <v>TJK</v>
      </c>
      <c r="C171" s="171">
        <v>271.00157404956855</v>
      </c>
      <c r="D171" s="171">
        <v>271.05369503682084</v>
      </c>
      <c r="E171" s="171">
        <v>271.46983603594521</v>
      </c>
      <c r="F171" s="171">
        <v>272.87604943966164</v>
      </c>
      <c r="G171" s="171">
        <v>274.46033914867854</v>
      </c>
      <c r="H171" s="171">
        <v>276.966029695771</v>
      </c>
      <c r="I171" s="171">
        <v>280.99445286849311</v>
      </c>
      <c r="J171" s="171">
        <v>284.46006360643906</v>
      </c>
      <c r="K171" s="171">
        <v>296.09384836409384</v>
      </c>
      <c r="L171" s="171">
        <v>324.92953855522552</v>
      </c>
      <c r="M171" s="171">
        <v>324.92953855522552</v>
      </c>
      <c r="N171" s="171">
        <v>140600</v>
      </c>
    </row>
    <row r="172" spans="1:14" x14ac:dyDescent="0.25">
      <c r="A172" s="164" t="s">
        <v>555</v>
      </c>
      <c r="B172" s="488" t="str">
        <f>VLOOKUP(A172,'3.1 Metadata'!$A$4:$B$197,2,FALSE)</f>
        <v>THA</v>
      </c>
      <c r="C172" s="171">
        <v>339.67608587404908</v>
      </c>
      <c r="D172" s="171">
        <v>444.49496781748996</v>
      </c>
      <c r="E172" s="171">
        <v>488.30591833780193</v>
      </c>
      <c r="F172" s="171">
        <v>510.1512604667239</v>
      </c>
      <c r="G172" s="171">
        <v>521.41072576293845</v>
      </c>
      <c r="H172" s="171">
        <v>520.29197377628111</v>
      </c>
      <c r="I172" s="171">
        <v>624.71535204040947</v>
      </c>
      <c r="J172" s="171">
        <v>634.65656493287497</v>
      </c>
      <c r="K172" s="171">
        <v>632.61680200463604</v>
      </c>
      <c r="L172" s="171">
        <v>629.91500715454197</v>
      </c>
      <c r="M172" s="171">
        <v>629.29495091868205</v>
      </c>
      <c r="N172" s="171">
        <v>510890</v>
      </c>
    </row>
    <row r="173" spans="1:14" x14ac:dyDescent="0.25">
      <c r="A173" s="164" t="s">
        <v>556</v>
      </c>
      <c r="B173" s="488" t="str">
        <f>VLOOKUP(A173,'3.1 Metadata'!$A$4:$B$197,2,FALSE)</f>
        <v>MKD</v>
      </c>
      <c r="C173" s="171">
        <v>271.00157404956855</v>
      </c>
      <c r="D173" s="171">
        <v>271.05369503682084</v>
      </c>
      <c r="E173" s="171">
        <v>271.46983603594521</v>
      </c>
      <c r="F173" s="171">
        <v>272.87604943966164</v>
      </c>
      <c r="G173" s="171">
        <v>274.46033914867854</v>
      </c>
      <c r="H173" s="171">
        <v>276.966029695771</v>
      </c>
      <c r="I173" s="171">
        <v>280.99445286849311</v>
      </c>
      <c r="J173" s="171">
        <v>284.46006360643906</v>
      </c>
      <c r="K173" s="171">
        <v>296.09384836409384</v>
      </c>
      <c r="L173" s="171">
        <v>324.92953855522552</v>
      </c>
      <c r="M173" s="171">
        <v>324.92953855522552</v>
      </c>
      <c r="N173" s="171">
        <v>25430</v>
      </c>
    </row>
    <row r="174" spans="1:14" x14ac:dyDescent="0.25">
      <c r="A174" s="166" t="s">
        <v>557</v>
      </c>
      <c r="B174" s="488" t="str">
        <f>VLOOKUP(A174,'3.1 Metadata'!$A$4:$B$197,2,FALSE)</f>
        <v>TLS</v>
      </c>
      <c r="C174" s="171">
        <v>901.20761963531709</v>
      </c>
      <c r="D174" s="171">
        <v>990.21670653477042</v>
      </c>
      <c r="E174" s="171">
        <v>1000.1280990159399</v>
      </c>
      <c r="F174" s="171">
        <v>1007.0761186046271</v>
      </c>
      <c r="G174" s="171">
        <v>1009.1323171932677</v>
      </c>
      <c r="H174" s="171">
        <v>1037.5849952199692</v>
      </c>
      <c r="I174" s="171">
        <v>1059.9463673136229</v>
      </c>
      <c r="J174" s="171">
        <v>1072.2781481634424</v>
      </c>
      <c r="K174" s="171">
        <v>1110.275134048369</v>
      </c>
      <c r="L174" s="171">
        <v>1156.7615014054118</v>
      </c>
      <c r="M174" s="171">
        <v>1317.6761070551368</v>
      </c>
      <c r="N174" s="171">
        <v>15000</v>
      </c>
    </row>
    <row r="175" spans="1:14" x14ac:dyDescent="0.25">
      <c r="A175" s="164" t="s">
        <v>558</v>
      </c>
      <c r="B175" s="488" t="str">
        <f>VLOOKUP(A175,'3.1 Metadata'!$A$4:$B$197,2,FALSE)</f>
        <v>TGO</v>
      </c>
      <c r="C175" s="171">
        <v>173.42890961254565</v>
      </c>
      <c r="D175" s="171">
        <v>221.53616478469624</v>
      </c>
      <c r="E175" s="171">
        <v>243.55321684796394</v>
      </c>
      <c r="F175" s="171">
        <v>272.32793481801133</v>
      </c>
      <c r="G175" s="171">
        <v>305.09038189063119</v>
      </c>
      <c r="H175" s="171">
        <v>339.78144009776412</v>
      </c>
      <c r="I175" s="171">
        <v>373.76677423542077</v>
      </c>
      <c r="J175" s="171">
        <v>436.63833456344724</v>
      </c>
      <c r="K175" s="171">
        <v>468.58057944556299</v>
      </c>
      <c r="L175" s="171">
        <v>480.98675028806599</v>
      </c>
      <c r="M175" s="171">
        <v>619.6934190868584</v>
      </c>
      <c r="N175" s="171">
        <v>54390</v>
      </c>
    </row>
    <row r="176" spans="1:14" x14ac:dyDescent="0.25">
      <c r="A176" s="164" t="s">
        <v>559</v>
      </c>
      <c r="B176" s="488" t="str">
        <f>VLOOKUP(A176,'3.1 Metadata'!$A$4:$B$197,2,FALSE)</f>
        <v>TON</v>
      </c>
      <c r="C176" s="171">
        <v>901.20761963531709</v>
      </c>
      <c r="D176" s="171">
        <v>990.21670653477042</v>
      </c>
      <c r="E176" s="171">
        <v>1000.1280990159399</v>
      </c>
      <c r="F176" s="171">
        <v>1007.0761186046271</v>
      </c>
      <c r="G176" s="171">
        <v>1009.1323171932677</v>
      </c>
      <c r="H176" s="171">
        <v>1037.5849952199692</v>
      </c>
      <c r="I176" s="171">
        <v>1059.9463673136229</v>
      </c>
      <c r="J176" s="171">
        <v>1072.2781481634424</v>
      </c>
      <c r="K176" s="171">
        <v>1110.275134048369</v>
      </c>
      <c r="L176" s="171">
        <v>1156.7615014054118</v>
      </c>
      <c r="M176" s="171">
        <v>1317.6761070551368</v>
      </c>
      <c r="N176" s="171">
        <v>720</v>
      </c>
    </row>
    <row r="177" spans="1:14" x14ac:dyDescent="0.25">
      <c r="A177" s="164" t="s">
        <v>560</v>
      </c>
      <c r="B177" s="488" t="str">
        <f>VLOOKUP(A177,'3.1 Metadata'!$A$4:$B$197,2,FALSE)</f>
        <v>TTO</v>
      </c>
      <c r="C177" s="171">
        <v>729.62067643468959</v>
      </c>
      <c r="D177" s="171">
        <v>827.87473705493687</v>
      </c>
      <c r="E177" s="171">
        <v>924.81657527339894</v>
      </c>
      <c r="F177" s="171">
        <v>959.16296950705316</v>
      </c>
      <c r="G177" s="171">
        <v>962.08037692207097</v>
      </c>
      <c r="H177" s="171">
        <v>986.49187559964355</v>
      </c>
      <c r="I177" s="171">
        <v>1017.9866697474524</v>
      </c>
      <c r="J177" s="171">
        <v>1057.4381168750958</v>
      </c>
      <c r="K177" s="171">
        <v>1113.2215135401457</v>
      </c>
      <c r="L177" s="171">
        <v>1146.3919878941456</v>
      </c>
      <c r="M177" s="171">
        <v>1271.1273829708489</v>
      </c>
      <c r="N177" s="171">
        <v>5130</v>
      </c>
    </row>
    <row r="178" spans="1:14" x14ac:dyDescent="0.25">
      <c r="A178" s="164" t="s">
        <v>561</v>
      </c>
      <c r="B178" s="488" t="str">
        <f>VLOOKUP(A178,'3.1 Metadata'!$A$4:$B$197,2,FALSE)</f>
        <v>TUN</v>
      </c>
      <c r="C178" s="171">
        <v>201.38721302810174</v>
      </c>
      <c r="D178" s="171">
        <v>259.86427753342531</v>
      </c>
      <c r="E178" s="171">
        <v>285.39733084786036</v>
      </c>
      <c r="F178" s="171">
        <v>306.79323074239028</v>
      </c>
      <c r="G178" s="171">
        <v>316.91840098484903</v>
      </c>
      <c r="H178" s="171">
        <v>322.44901676493555</v>
      </c>
      <c r="I178" s="171">
        <v>334.56289345891372</v>
      </c>
      <c r="J178" s="171">
        <v>351.35698924897548</v>
      </c>
      <c r="K178" s="171">
        <v>371.28606500775021</v>
      </c>
      <c r="L178" s="171">
        <v>390.84642995984439</v>
      </c>
      <c r="M178" s="171">
        <v>455.81600771003428</v>
      </c>
      <c r="N178" s="171">
        <v>155360</v>
      </c>
    </row>
    <row r="179" spans="1:14" x14ac:dyDescent="0.25">
      <c r="A179" s="164" t="s">
        <v>562</v>
      </c>
      <c r="B179" s="488" t="str">
        <f>VLOOKUP(A179,'3.1 Metadata'!$A$4:$B$197,2,FALSE)</f>
        <v>TUR</v>
      </c>
      <c r="C179" s="171">
        <v>271.00157404956855</v>
      </c>
      <c r="D179" s="171">
        <v>271.05369503682084</v>
      </c>
      <c r="E179" s="171">
        <v>271.46983603594521</v>
      </c>
      <c r="F179" s="171">
        <v>272.87604943966164</v>
      </c>
      <c r="G179" s="171">
        <v>274.46033914867854</v>
      </c>
      <c r="H179" s="171">
        <v>276.966029695771</v>
      </c>
      <c r="I179" s="171">
        <v>280.99445286849311</v>
      </c>
      <c r="J179" s="171">
        <v>284.46006360643906</v>
      </c>
      <c r="K179" s="171">
        <v>296.09384836409384</v>
      </c>
      <c r="L179" s="171">
        <v>324.92953855522552</v>
      </c>
      <c r="M179" s="171">
        <v>324.92953855522552</v>
      </c>
      <c r="N179" s="171">
        <v>769630</v>
      </c>
    </row>
    <row r="180" spans="1:14" x14ac:dyDescent="0.25">
      <c r="A180" s="164" t="s">
        <v>563</v>
      </c>
      <c r="B180" s="488" t="str">
        <f>VLOOKUP(A180,'3.1 Metadata'!$A$4:$B$197,2,FALSE)</f>
        <v>TKM</v>
      </c>
      <c r="C180" s="171">
        <v>271.00157404956855</v>
      </c>
      <c r="D180" s="171">
        <v>271.05369503682084</v>
      </c>
      <c r="E180" s="171">
        <v>271.46983603594521</v>
      </c>
      <c r="F180" s="171">
        <v>272.87604943966164</v>
      </c>
      <c r="G180" s="171">
        <v>274.46033914867854</v>
      </c>
      <c r="H180" s="171">
        <v>276.966029695771</v>
      </c>
      <c r="I180" s="171">
        <v>280.99445286849311</v>
      </c>
      <c r="J180" s="171">
        <v>284.46006360643906</v>
      </c>
      <c r="K180" s="171">
        <v>296.09384836409384</v>
      </c>
      <c r="L180" s="171">
        <v>324.92953855522552</v>
      </c>
      <c r="M180" s="171">
        <v>324.92953855522552</v>
      </c>
      <c r="N180" s="171">
        <v>469930</v>
      </c>
    </row>
    <row r="181" spans="1:14" x14ac:dyDescent="0.25">
      <c r="A181" s="164" t="s">
        <v>564</v>
      </c>
      <c r="B181" s="488" t="str">
        <f>VLOOKUP(A181,'3.1 Metadata'!$A$4:$B$197,2,FALSE)</f>
        <v>TUV</v>
      </c>
      <c r="C181" s="171">
        <v>901.20761963531709</v>
      </c>
      <c r="D181" s="171">
        <v>990.21670653477042</v>
      </c>
      <c r="E181" s="171">
        <v>1000.1280990159399</v>
      </c>
      <c r="F181" s="171">
        <v>1007.0761186046271</v>
      </c>
      <c r="G181" s="171">
        <v>1009.1323171932677</v>
      </c>
      <c r="H181" s="171">
        <v>1037.5849952199692</v>
      </c>
      <c r="I181" s="171">
        <v>1059.9463673136229</v>
      </c>
      <c r="J181" s="171">
        <v>1072.2781481634424</v>
      </c>
      <c r="K181" s="171">
        <v>1110.275134048369</v>
      </c>
      <c r="L181" s="171">
        <v>1156.7615014054118</v>
      </c>
      <c r="M181" s="171">
        <v>1317.6761070551368</v>
      </c>
      <c r="N181" s="171">
        <v>0</v>
      </c>
    </row>
    <row r="182" spans="1:14" x14ac:dyDescent="0.25">
      <c r="A182" s="164" t="s">
        <v>565</v>
      </c>
      <c r="B182" s="488" t="str">
        <f>VLOOKUP(A182,'3.1 Metadata'!$A$4:$B$197,2,FALSE)</f>
        <v>UGA</v>
      </c>
      <c r="C182" s="171">
        <v>574.52681762149973</v>
      </c>
      <c r="D182" s="171">
        <v>565.60789475378863</v>
      </c>
      <c r="E182" s="171">
        <v>593.58997376984371</v>
      </c>
      <c r="F182" s="171">
        <v>572.21888448154641</v>
      </c>
      <c r="G182" s="171">
        <v>573.36820623814788</v>
      </c>
      <c r="H182" s="171">
        <v>547.87361772144277</v>
      </c>
      <c r="I182" s="171">
        <v>524.88756391909772</v>
      </c>
      <c r="J182" s="171">
        <v>555.34703073297453</v>
      </c>
      <c r="K182" s="171">
        <v>481.56029775105952</v>
      </c>
      <c r="L182" s="171">
        <v>550.18103123876585</v>
      </c>
      <c r="M182" s="171">
        <v>567.07022891026099</v>
      </c>
      <c r="N182" s="171">
        <v>199650</v>
      </c>
    </row>
    <row r="183" spans="1:14" x14ac:dyDescent="0.25">
      <c r="A183" s="164" t="s">
        <v>566</v>
      </c>
      <c r="B183" s="488" t="str">
        <f>VLOOKUP(A183,'3.1 Metadata'!$A$4:$B$197,2,FALSE)</f>
        <v>UKR</v>
      </c>
      <c r="C183" s="171">
        <v>61.88761391228455</v>
      </c>
      <c r="D183" s="171">
        <v>82.190148157871491</v>
      </c>
      <c r="E183" s="171">
        <v>89.929822181097862</v>
      </c>
      <c r="F183" s="171">
        <v>171.42166060501958</v>
      </c>
      <c r="G183" s="171">
        <v>202.41538750700934</v>
      </c>
      <c r="H183" s="171">
        <v>256.23803570658544</v>
      </c>
      <c r="I183" s="171">
        <v>340.28601685862196</v>
      </c>
      <c r="J183" s="171">
        <v>482.3436135899405</v>
      </c>
      <c r="K183" s="171">
        <v>893.69297664041972</v>
      </c>
      <c r="L183" s="171">
        <v>1081.1939042867421</v>
      </c>
      <c r="M183" s="171">
        <v>1774.7859197263181</v>
      </c>
      <c r="N183" s="171">
        <v>579350</v>
      </c>
    </row>
    <row r="184" spans="1:14" x14ac:dyDescent="0.25">
      <c r="A184" s="164" t="s">
        <v>567</v>
      </c>
      <c r="B184" s="488" t="str">
        <f>VLOOKUP(A184,'3.1 Metadata'!$A$4:$B$197,2,FALSE)</f>
        <v>ARE</v>
      </c>
      <c r="C184" s="171">
        <v>201.38721302810174</v>
      </c>
      <c r="D184" s="171">
        <v>259.86427753342531</v>
      </c>
      <c r="E184" s="171">
        <v>285.39733084786036</v>
      </c>
      <c r="F184" s="171">
        <v>306.79323074239028</v>
      </c>
      <c r="G184" s="171">
        <v>316.91840098484903</v>
      </c>
      <c r="H184" s="171">
        <v>322.44901676493555</v>
      </c>
      <c r="I184" s="171">
        <v>334.56289345891372</v>
      </c>
      <c r="J184" s="171">
        <v>351.35698924897548</v>
      </c>
      <c r="K184" s="171">
        <v>371.28606500775021</v>
      </c>
      <c r="L184" s="171">
        <v>390.84642995984439</v>
      </c>
      <c r="M184" s="171">
        <v>455.81600771003428</v>
      </c>
      <c r="N184" s="171">
        <v>83600</v>
      </c>
    </row>
    <row r="185" spans="1:14" x14ac:dyDescent="0.25">
      <c r="A185" s="164" t="s">
        <v>568</v>
      </c>
      <c r="B185" s="488" t="str">
        <f>VLOOKUP(A185,'3.1 Metadata'!$A$4:$B$197,2,FALSE)</f>
        <v>GBR</v>
      </c>
      <c r="C185" s="171">
        <v>295.79113436128938</v>
      </c>
      <c r="D185" s="171">
        <v>315.35649231399572</v>
      </c>
      <c r="E185" s="171">
        <v>326.18110723929681</v>
      </c>
      <c r="F185" s="171">
        <v>334.51916915881463</v>
      </c>
      <c r="G185" s="171">
        <v>341.23083730243223</v>
      </c>
      <c r="H185" s="171">
        <v>347.55819648465643</v>
      </c>
      <c r="I185" s="171">
        <v>352.21929622791708</v>
      </c>
      <c r="J185" s="171">
        <v>355.01140547320796</v>
      </c>
      <c r="K185" s="171">
        <v>356.22894482211802</v>
      </c>
      <c r="L185" s="171">
        <v>356.26366322949434</v>
      </c>
      <c r="M185" s="171">
        <v>356.26366322949434</v>
      </c>
      <c r="N185" s="171">
        <v>243610</v>
      </c>
    </row>
    <row r="186" spans="1:14" x14ac:dyDescent="0.25">
      <c r="A186" s="164" t="s">
        <v>569</v>
      </c>
      <c r="B186" s="488" t="str">
        <f>VLOOKUP(A186,'3.1 Metadata'!$A$4:$B$197,2,FALSE)</f>
        <v>TZA</v>
      </c>
      <c r="C186" s="171">
        <v>574.52681762149973</v>
      </c>
      <c r="D186" s="171">
        <v>565.60789475378863</v>
      </c>
      <c r="E186" s="171">
        <v>593.58997376984371</v>
      </c>
      <c r="F186" s="171">
        <v>572.21888448154641</v>
      </c>
      <c r="G186" s="171">
        <v>573.36820623814788</v>
      </c>
      <c r="H186" s="171">
        <v>547.87361772144277</v>
      </c>
      <c r="I186" s="171">
        <v>524.88756391909772</v>
      </c>
      <c r="J186" s="171">
        <v>555.34703073297453</v>
      </c>
      <c r="K186" s="171">
        <v>481.56029775105952</v>
      </c>
      <c r="L186" s="171">
        <v>550.18103123876585</v>
      </c>
      <c r="M186" s="171">
        <v>567.07022891026099</v>
      </c>
      <c r="N186" s="171">
        <v>883590</v>
      </c>
    </row>
    <row r="187" spans="1:14" x14ac:dyDescent="0.25">
      <c r="A187" s="164" t="s">
        <v>570</v>
      </c>
      <c r="B187" s="488" t="str">
        <f>VLOOKUP(A187,'3.1 Metadata'!$A$4:$B$197,2,FALSE)</f>
        <v>USA</v>
      </c>
      <c r="C187" s="171">
        <v>1053.7815112069011</v>
      </c>
      <c r="D187" s="171">
        <v>1082.9028745171495</v>
      </c>
      <c r="E187" s="171">
        <v>1133.3278319336275</v>
      </c>
      <c r="F187" s="171">
        <v>1153.2324435722048</v>
      </c>
      <c r="G187" s="171">
        <v>1178.6323015410665</v>
      </c>
      <c r="H187" s="171">
        <v>1200.1882805925998</v>
      </c>
      <c r="I187" s="171">
        <v>1203.4763306424436</v>
      </c>
      <c r="J187" s="171">
        <v>1209.6799566653006</v>
      </c>
      <c r="K187" s="171">
        <v>1216.6755401992482</v>
      </c>
      <c r="L187" s="171">
        <v>1228.8107048296195</v>
      </c>
      <c r="M187" s="171">
        <v>1617.831475524192</v>
      </c>
      <c r="N187" s="171">
        <v>9159100</v>
      </c>
    </row>
    <row r="188" spans="1:14" x14ac:dyDescent="0.25">
      <c r="A188" s="164" t="s">
        <v>571</v>
      </c>
      <c r="B188" s="488" t="str">
        <f>VLOOKUP(A188,'3.1 Metadata'!$A$4:$B$197,2,FALSE)</f>
        <v>URY</v>
      </c>
      <c r="C188" s="171">
        <v>729.62067643468959</v>
      </c>
      <c r="D188" s="171">
        <v>827.87473705493687</v>
      </c>
      <c r="E188" s="171">
        <v>924.81657527339894</v>
      </c>
      <c r="F188" s="171">
        <v>959.16296950705316</v>
      </c>
      <c r="G188" s="171">
        <v>962.08037692207097</v>
      </c>
      <c r="H188" s="171">
        <v>986.49187559964355</v>
      </c>
      <c r="I188" s="171">
        <v>1017.9866697474524</v>
      </c>
      <c r="J188" s="171">
        <v>1057.4381168750958</v>
      </c>
      <c r="K188" s="171">
        <v>1113.2215135401457</v>
      </c>
      <c r="L188" s="171">
        <v>1146.3919878941456</v>
      </c>
      <c r="M188" s="171">
        <v>1271.1273829708489</v>
      </c>
      <c r="N188" s="171">
        <v>174810</v>
      </c>
    </row>
    <row r="189" spans="1:14" x14ac:dyDescent="0.25">
      <c r="A189" s="164" t="s">
        <v>572</v>
      </c>
      <c r="B189" s="488" t="str">
        <f>VLOOKUP(A189,'3.1 Metadata'!$A$4:$B$197,2,FALSE)</f>
        <v>UZB</v>
      </c>
      <c r="C189" s="171">
        <v>271.00157404956855</v>
      </c>
      <c r="D189" s="171">
        <v>271.05369503682084</v>
      </c>
      <c r="E189" s="171">
        <v>271.46983603594521</v>
      </c>
      <c r="F189" s="171">
        <v>272.87604943966164</v>
      </c>
      <c r="G189" s="171">
        <v>274.46033914867854</v>
      </c>
      <c r="H189" s="171">
        <v>276.966029695771</v>
      </c>
      <c r="I189" s="171">
        <v>280.99445286849311</v>
      </c>
      <c r="J189" s="171">
        <v>284.46006360643906</v>
      </c>
      <c r="K189" s="171">
        <v>296.09384836409384</v>
      </c>
      <c r="L189" s="171">
        <v>324.92953855522552</v>
      </c>
      <c r="M189" s="171">
        <v>324.92953855522552</v>
      </c>
      <c r="N189" s="171">
        <v>414240</v>
      </c>
    </row>
    <row r="190" spans="1:14" x14ac:dyDescent="0.25">
      <c r="A190" s="164" t="s">
        <v>573</v>
      </c>
      <c r="B190" s="488" t="str">
        <f>VLOOKUP(A190,'3.1 Metadata'!$A$4:$B$197,2,FALSE)</f>
        <v>VUT</v>
      </c>
      <c r="C190" s="171">
        <v>901.20761963531709</v>
      </c>
      <c r="D190" s="171">
        <v>990.21670653477042</v>
      </c>
      <c r="E190" s="171">
        <v>1000.1280990159399</v>
      </c>
      <c r="F190" s="171">
        <v>1007.0761186046271</v>
      </c>
      <c r="G190" s="171">
        <v>1009.1323171932677</v>
      </c>
      <c r="H190" s="171">
        <v>1037.5849952199692</v>
      </c>
      <c r="I190" s="171">
        <v>1059.9463673136229</v>
      </c>
      <c r="J190" s="171">
        <v>1072.2781481634424</v>
      </c>
      <c r="K190" s="171">
        <v>1110.275134048369</v>
      </c>
      <c r="L190" s="171">
        <v>1156.7615014054118</v>
      </c>
      <c r="M190" s="171">
        <v>1317.6761070551368</v>
      </c>
      <c r="N190" s="171">
        <v>12190</v>
      </c>
    </row>
    <row r="191" spans="1:14" x14ac:dyDescent="0.25">
      <c r="A191" s="29" t="s">
        <v>574</v>
      </c>
      <c r="B191" s="488" t="str">
        <f>VLOOKUP(A191,'3.1 Metadata'!$A$4:$B$197,2,FALSE)</f>
        <v>VEN</v>
      </c>
      <c r="C191" s="171">
        <v>729.62067643468959</v>
      </c>
      <c r="D191" s="171">
        <v>827.87473705493687</v>
      </c>
      <c r="E191" s="171">
        <v>924.81657527339894</v>
      </c>
      <c r="F191" s="171">
        <v>959.16296950705316</v>
      </c>
      <c r="G191" s="171">
        <v>962.08037692207097</v>
      </c>
      <c r="H191" s="171">
        <v>986.49187559964355</v>
      </c>
      <c r="I191" s="171">
        <v>1017.9866697474524</v>
      </c>
      <c r="J191" s="171">
        <v>1057.4381168750958</v>
      </c>
      <c r="K191" s="171">
        <v>1113.2215135401457</v>
      </c>
      <c r="L191" s="171">
        <v>1146.3919878941456</v>
      </c>
      <c r="M191" s="171">
        <v>1271.1273829708489</v>
      </c>
      <c r="N191" s="171">
        <v>912050</v>
      </c>
    </row>
    <row r="192" spans="1:14" x14ac:dyDescent="0.25">
      <c r="A192" s="164" t="s">
        <v>575</v>
      </c>
      <c r="B192" s="488" t="str">
        <f>VLOOKUP(A192,'3.1 Metadata'!$A$4:$B$197,2,FALSE)</f>
        <v>VNM</v>
      </c>
      <c r="C192" s="171">
        <v>901.20761963531709</v>
      </c>
      <c r="D192" s="171">
        <v>990.21670653477042</v>
      </c>
      <c r="E192" s="171">
        <v>1000.1280990159399</v>
      </c>
      <c r="F192" s="171">
        <v>1007.0761186046271</v>
      </c>
      <c r="G192" s="171">
        <v>1009.1323171932677</v>
      </c>
      <c r="H192" s="171">
        <v>1037.5849952199692</v>
      </c>
      <c r="I192" s="171">
        <v>1059.9463673136229</v>
      </c>
      <c r="J192" s="171">
        <v>1072.2781481634424</v>
      </c>
      <c r="K192" s="171">
        <v>1110.275134048369</v>
      </c>
      <c r="L192" s="171">
        <v>1156.7615014054118</v>
      </c>
      <c r="M192" s="171">
        <v>1317.6761070551368</v>
      </c>
      <c r="N192" s="171">
        <v>325490</v>
      </c>
    </row>
    <row r="193" spans="1:14" x14ac:dyDescent="0.25">
      <c r="A193" s="164" t="s">
        <v>576</v>
      </c>
      <c r="B193" s="488" t="str">
        <f>VLOOKUP(A193,'3.1 Metadata'!$A$4:$B$197,2,FALSE)</f>
        <v>YEM</v>
      </c>
      <c r="C193" s="171">
        <v>589.25691779239594</v>
      </c>
      <c r="D193" s="171">
        <v>561.80165717211048</v>
      </c>
      <c r="E193" s="171">
        <v>544.27954901748979</v>
      </c>
      <c r="F193" s="171">
        <v>495.01377587218661</v>
      </c>
      <c r="G193" s="171">
        <v>469.31919231742711</v>
      </c>
      <c r="H193" s="171">
        <v>475.44615548009449</v>
      </c>
      <c r="I193" s="171">
        <v>482.16390858321989</v>
      </c>
      <c r="J193" s="171">
        <v>491.61186908662603</v>
      </c>
      <c r="K193" s="171">
        <v>496.18845468427651</v>
      </c>
      <c r="L193" s="171">
        <v>498.03698801354409</v>
      </c>
      <c r="M193" s="171">
        <v>498.03698801354409</v>
      </c>
      <c r="N193" s="171">
        <v>527970</v>
      </c>
    </row>
    <row r="194" spans="1:14" x14ac:dyDescent="0.25">
      <c r="A194" s="164" t="s">
        <v>577</v>
      </c>
      <c r="B194" s="488" t="str">
        <f>VLOOKUP(A194,'3.1 Metadata'!$A$4:$B$197,2,FALSE)</f>
        <v>ZMB</v>
      </c>
      <c r="C194" s="171">
        <v>574.52681762149973</v>
      </c>
      <c r="D194" s="171">
        <v>565.60789475378863</v>
      </c>
      <c r="E194" s="171">
        <v>593.58997376984371</v>
      </c>
      <c r="F194" s="171">
        <v>572.21888448154641</v>
      </c>
      <c r="G194" s="171">
        <v>573.36820623814788</v>
      </c>
      <c r="H194" s="171">
        <v>547.87361772144277</v>
      </c>
      <c r="I194" s="171">
        <v>524.88756391909772</v>
      </c>
      <c r="J194" s="171">
        <v>555.34703073297453</v>
      </c>
      <c r="K194" s="171">
        <v>481.56029775105952</v>
      </c>
      <c r="L194" s="171">
        <v>550.18103123876585</v>
      </c>
      <c r="M194" s="171">
        <v>567.07022891026099</v>
      </c>
      <c r="N194" s="171">
        <v>743390</v>
      </c>
    </row>
    <row r="195" spans="1:14" x14ac:dyDescent="0.25">
      <c r="A195" s="164" t="s">
        <v>578</v>
      </c>
      <c r="B195" s="488" t="str">
        <f>VLOOKUP(A195,'3.1 Metadata'!$A$4:$B$197,2,FALSE)</f>
        <v>ZWE</v>
      </c>
      <c r="C195" s="171">
        <v>574.52681762149973</v>
      </c>
      <c r="D195" s="171">
        <v>565.60789475378863</v>
      </c>
      <c r="E195" s="171">
        <v>593.58997376984371</v>
      </c>
      <c r="F195" s="171">
        <v>572.21888448154641</v>
      </c>
      <c r="G195" s="171">
        <v>573.36820623814788</v>
      </c>
      <c r="H195" s="171">
        <v>547.87361772144277</v>
      </c>
      <c r="I195" s="171">
        <v>524.88756391909772</v>
      </c>
      <c r="J195" s="171">
        <v>555.34703073297453</v>
      </c>
      <c r="K195" s="171">
        <v>481.56029775105952</v>
      </c>
      <c r="L195" s="171">
        <v>550.18103123876585</v>
      </c>
      <c r="M195" s="171">
        <v>567.07022891026099</v>
      </c>
      <c r="N195" s="171">
        <v>386850</v>
      </c>
    </row>
    <row r="196" spans="1:14" x14ac:dyDescent="0.25">
      <c r="A196" s="164" t="s">
        <v>1727</v>
      </c>
      <c r="B196" s="488"/>
      <c r="C196" s="171">
        <v>173.42890961254565</v>
      </c>
      <c r="D196" s="171">
        <v>221.53616478469624</v>
      </c>
      <c r="E196" s="171">
        <v>243.55321684796394</v>
      </c>
      <c r="F196" s="171">
        <v>272.32793481801133</v>
      </c>
      <c r="G196" s="171">
        <v>305.09038189063119</v>
      </c>
      <c r="H196" s="171">
        <v>339.78144009776412</v>
      </c>
      <c r="I196" s="171">
        <v>373.76677423542077</v>
      </c>
      <c r="J196" s="171">
        <v>436.63833456344724</v>
      </c>
      <c r="K196" s="171">
        <v>468.58057944556299</v>
      </c>
      <c r="L196" s="171">
        <v>480.98675028806599</v>
      </c>
      <c r="M196" s="171">
        <v>619.6934190868584</v>
      </c>
      <c r="N196" s="171">
        <v>890680.4386266896</v>
      </c>
    </row>
    <row r="197" spans="1:14" x14ac:dyDescent="0.25">
      <c r="A197" s="164" t="s">
        <v>1728</v>
      </c>
      <c r="B197" s="488"/>
      <c r="C197" s="171">
        <v>574.52681762149973</v>
      </c>
      <c r="D197" s="171">
        <v>565.60789475378863</v>
      </c>
      <c r="E197" s="171">
        <v>593.58997376984371</v>
      </c>
      <c r="F197" s="171">
        <v>572.21888448154641</v>
      </c>
      <c r="G197" s="171">
        <v>573.36820623814788</v>
      </c>
      <c r="H197" s="171">
        <v>547.87361772144277</v>
      </c>
      <c r="I197" s="171">
        <v>524.88756391909772</v>
      </c>
      <c r="J197" s="171">
        <v>555.34703073297453</v>
      </c>
      <c r="K197" s="171">
        <v>481.56029775105952</v>
      </c>
      <c r="L197" s="171">
        <v>550.18103123876585</v>
      </c>
      <c r="M197" s="171">
        <v>567.07022891026099</v>
      </c>
      <c r="N197" s="171">
        <v>707848.73375224648</v>
      </c>
    </row>
    <row r="198" spans="1:14" x14ac:dyDescent="0.25">
      <c r="A198" s="164" t="s">
        <v>1729</v>
      </c>
      <c r="B198" s="488"/>
      <c r="C198" s="171">
        <v>1053.7815112069011</v>
      </c>
      <c r="D198" s="171">
        <v>1082.9028745171495</v>
      </c>
      <c r="E198" s="171">
        <v>1133.3278319336275</v>
      </c>
      <c r="F198" s="171">
        <v>1153.2324435722048</v>
      </c>
      <c r="G198" s="171">
        <v>1178.6323015410665</v>
      </c>
      <c r="H198" s="171">
        <v>1200.1882805925998</v>
      </c>
      <c r="I198" s="171">
        <v>1203.4763306424436</v>
      </c>
      <c r="J198" s="171">
        <v>1209.6799566653006</v>
      </c>
      <c r="K198" s="171">
        <v>1216.6755401992482</v>
      </c>
      <c r="L198" s="171">
        <v>1228.8107048296195</v>
      </c>
      <c r="M198" s="171">
        <v>1617.831475524192</v>
      </c>
      <c r="N198" s="171">
        <v>8853303.9201904796</v>
      </c>
    </row>
    <row r="199" spans="1:14" x14ac:dyDescent="0.25">
      <c r="A199" s="164" t="s">
        <v>1730</v>
      </c>
      <c r="B199" s="488"/>
      <c r="C199" s="171">
        <v>729.62067643468959</v>
      </c>
      <c r="D199" s="171">
        <v>827.87473705493687</v>
      </c>
      <c r="E199" s="171">
        <v>924.81657527339894</v>
      </c>
      <c r="F199" s="171">
        <v>959.16296950705316</v>
      </c>
      <c r="G199" s="171">
        <v>962.08037692207097</v>
      </c>
      <c r="H199" s="171">
        <v>986.49187559964355</v>
      </c>
      <c r="I199" s="171">
        <v>1017.9866697474524</v>
      </c>
      <c r="J199" s="171">
        <v>1057.4381168750958</v>
      </c>
      <c r="K199" s="171">
        <v>1113.2215135401457</v>
      </c>
      <c r="L199" s="171">
        <v>1146.3919878941456</v>
      </c>
      <c r="M199" s="171">
        <v>1271.1273829708489</v>
      </c>
      <c r="N199" s="171">
        <v>4402673.3666763576</v>
      </c>
    </row>
    <row r="200" spans="1:14" x14ac:dyDescent="0.25">
      <c r="A200" s="164" t="s">
        <v>1731</v>
      </c>
      <c r="B200" s="488"/>
      <c r="C200" s="171">
        <v>729.62067643468959</v>
      </c>
      <c r="D200" s="171">
        <v>827.87473705493687</v>
      </c>
      <c r="E200" s="171">
        <v>924.81657527339894</v>
      </c>
      <c r="F200" s="171">
        <v>959.16296950705316</v>
      </c>
      <c r="G200" s="171">
        <v>962.08037692207097</v>
      </c>
      <c r="H200" s="171">
        <v>986.49187559964355</v>
      </c>
      <c r="I200" s="171">
        <v>1017.9866697474524</v>
      </c>
      <c r="J200" s="171">
        <v>1057.4381168750958</v>
      </c>
      <c r="K200" s="171">
        <v>1113.2215135401457</v>
      </c>
      <c r="L200" s="171">
        <v>1146.3919878941456</v>
      </c>
      <c r="M200" s="171">
        <v>1271.1273829708489</v>
      </c>
      <c r="N200" s="171">
        <v>4402673.3666763576</v>
      </c>
    </row>
    <row r="201" spans="1:14" x14ac:dyDescent="0.25">
      <c r="A201" s="164" t="s">
        <v>1732</v>
      </c>
      <c r="B201" s="488"/>
      <c r="C201" s="171">
        <v>201.38721302810174</v>
      </c>
      <c r="D201" s="171">
        <v>259.86427753342531</v>
      </c>
      <c r="E201" s="171">
        <v>285.39733084786036</v>
      </c>
      <c r="F201" s="171">
        <v>306.79323074239028</v>
      </c>
      <c r="G201" s="171">
        <v>316.91840098484903</v>
      </c>
      <c r="H201" s="171">
        <v>322.44901676493555</v>
      </c>
      <c r="I201" s="171">
        <v>334.56289345891372</v>
      </c>
      <c r="J201" s="171">
        <v>351.35698924897548</v>
      </c>
      <c r="K201" s="171">
        <v>371.28606500775021</v>
      </c>
      <c r="L201" s="171">
        <v>390.84642995984439</v>
      </c>
      <c r="M201" s="171">
        <v>455.81600771003428</v>
      </c>
      <c r="N201" s="171">
        <v>1242846.7041571504</v>
      </c>
    </row>
    <row r="202" spans="1:14" x14ac:dyDescent="0.25">
      <c r="A202" s="164" t="s">
        <v>1733</v>
      </c>
      <c r="B202" s="488"/>
      <c r="C202" s="171">
        <v>589.25691779239594</v>
      </c>
      <c r="D202" s="171">
        <v>561.80165717211048</v>
      </c>
      <c r="E202" s="171">
        <v>544.27954901748979</v>
      </c>
      <c r="F202" s="171">
        <v>495.01377587218661</v>
      </c>
      <c r="G202" s="171">
        <v>469.31919231742711</v>
      </c>
      <c r="H202" s="171">
        <v>475.44615548009449</v>
      </c>
      <c r="I202" s="171">
        <v>482.16390858321989</v>
      </c>
      <c r="J202" s="171">
        <v>491.61186908662603</v>
      </c>
      <c r="K202" s="171">
        <v>496.18845468427651</v>
      </c>
      <c r="L202" s="171">
        <v>498.03698801354409</v>
      </c>
      <c r="M202" s="171">
        <v>498.03698801354409</v>
      </c>
      <c r="N202" s="171">
        <v>884809.38462202286</v>
      </c>
    </row>
    <row r="203" spans="1:14" x14ac:dyDescent="0.25">
      <c r="A203" s="164" t="s">
        <v>1734</v>
      </c>
      <c r="B203" s="488"/>
      <c r="C203" s="171">
        <v>295.79113436128938</v>
      </c>
      <c r="D203" s="171">
        <v>315.35649231399572</v>
      </c>
      <c r="E203" s="171">
        <v>326.18110723929681</v>
      </c>
      <c r="F203" s="171">
        <v>334.51916915881463</v>
      </c>
      <c r="G203" s="171">
        <v>341.23083730243223</v>
      </c>
      <c r="H203" s="171">
        <v>347.55819648465643</v>
      </c>
      <c r="I203" s="171">
        <v>352.21929622791708</v>
      </c>
      <c r="J203" s="171">
        <v>355.01140547320796</v>
      </c>
      <c r="K203" s="171">
        <v>356.22894482211802</v>
      </c>
      <c r="L203" s="171">
        <v>356.26366322949434</v>
      </c>
      <c r="M203" s="171">
        <v>356.26366322949434</v>
      </c>
      <c r="N203" s="171">
        <v>313521.81086548266</v>
      </c>
    </row>
    <row r="204" spans="1:14" x14ac:dyDescent="0.25">
      <c r="A204" s="164" t="s">
        <v>1735</v>
      </c>
      <c r="B204" s="488"/>
      <c r="C204" s="171">
        <v>271.00157404956855</v>
      </c>
      <c r="D204" s="171">
        <v>271.05369503682084</v>
      </c>
      <c r="E204" s="171">
        <v>271.46983603594521</v>
      </c>
      <c r="F204" s="171">
        <v>272.87604943966164</v>
      </c>
      <c r="G204" s="171">
        <v>274.46033914867854</v>
      </c>
      <c r="H204" s="171">
        <v>276.966029695771</v>
      </c>
      <c r="I204" s="171">
        <v>280.99445286849311</v>
      </c>
      <c r="J204" s="171">
        <v>284.46006360643906</v>
      </c>
      <c r="K204" s="171">
        <v>296.09384836409384</v>
      </c>
      <c r="L204" s="171">
        <v>324.92953855522552</v>
      </c>
      <c r="M204" s="171">
        <v>324.92953855522552</v>
      </c>
      <c r="N204" s="171">
        <v>409826.67526458693</v>
      </c>
    </row>
    <row r="205" spans="1:14" x14ac:dyDescent="0.25">
      <c r="A205" s="164" t="s">
        <v>1736</v>
      </c>
      <c r="B205" s="488"/>
      <c r="C205" s="171">
        <v>61.88761391228455</v>
      </c>
      <c r="D205" s="171">
        <v>82.190148157871491</v>
      </c>
      <c r="E205" s="171">
        <v>89.929822181097862</v>
      </c>
      <c r="F205" s="171">
        <v>171.42166060501958</v>
      </c>
      <c r="G205" s="171">
        <v>202.41538750700934</v>
      </c>
      <c r="H205" s="171">
        <v>256.23803570658544</v>
      </c>
      <c r="I205" s="171">
        <v>340.28601685862196</v>
      </c>
      <c r="J205" s="171">
        <v>482.3436135899405</v>
      </c>
      <c r="K205" s="171">
        <v>893.69297664041972</v>
      </c>
      <c r="L205" s="171">
        <v>1081.1939042867421</v>
      </c>
      <c r="M205" s="171">
        <v>1774.7859197263181</v>
      </c>
      <c r="N205" s="171">
        <v>10414547.095723527</v>
      </c>
    </row>
    <row r="206" spans="1:14" x14ac:dyDescent="0.25">
      <c r="A206" s="164" t="s">
        <v>1737</v>
      </c>
      <c r="B206" s="488"/>
      <c r="C206" s="171">
        <v>339.67608587404908</v>
      </c>
      <c r="D206" s="171">
        <v>444.49496781748996</v>
      </c>
      <c r="E206" s="171">
        <v>488.30591833780193</v>
      </c>
      <c r="F206" s="171">
        <v>510.1512604667239</v>
      </c>
      <c r="G206" s="171">
        <v>521.41072576293845</v>
      </c>
      <c r="H206" s="171">
        <v>520.29197377628111</v>
      </c>
      <c r="I206" s="171">
        <v>624.71535204040947</v>
      </c>
      <c r="J206" s="171">
        <v>634.65656493287497</v>
      </c>
      <c r="K206" s="171">
        <v>632.61680200463604</v>
      </c>
      <c r="L206" s="171">
        <v>629.91500715454197</v>
      </c>
      <c r="M206" s="171">
        <v>629.29495091868205</v>
      </c>
      <c r="N206" s="171">
        <v>1421052.951190541</v>
      </c>
    </row>
    <row r="207" spans="1:14" x14ac:dyDescent="0.25">
      <c r="A207" s="164" t="s">
        <v>1738</v>
      </c>
      <c r="B207" s="488"/>
      <c r="C207" s="171">
        <v>181.93550957210164</v>
      </c>
      <c r="D207" s="171">
        <v>376.41735009022375</v>
      </c>
      <c r="E207" s="171">
        <v>505.54565239805163</v>
      </c>
      <c r="F207" s="171">
        <v>605.2057416501608</v>
      </c>
      <c r="G207" s="171">
        <v>669.62519537834703</v>
      </c>
      <c r="H207" s="171">
        <v>722.52224627317082</v>
      </c>
      <c r="I207" s="171">
        <v>767.82609987724391</v>
      </c>
      <c r="J207" s="171">
        <v>801.37217027937231</v>
      </c>
      <c r="K207" s="171">
        <v>836.30708896321642</v>
      </c>
      <c r="L207" s="171">
        <v>857.07494526606615</v>
      </c>
      <c r="M207" s="171">
        <v>951.04394111838815</v>
      </c>
      <c r="N207" s="171">
        <v>2460221.8854761184</v>
      </c>
    </row>
    <row r="208" spans="1:14" x14ac:dyDescent="0.25">
      <c r="A208" s="164" t="s">
        <v>1739</v>
      </c>
      <c r="B208" s="488"/>
      <c r="C208" s="171">
        <v>718.03480994419874</v>
      </c>
      <c r="D208" s="171">
        <v>843.87390734721384</v>
      </c>
      <c r="E208" s="171">
        <v>979.39073011756579</v>
      </c>
      <c r="F208" s="171">
        <v>953.26559578757497</v>
      </c>
      <c r="G208" s="171">
        <v>998.83449309002208</v>
      </c>
      <c r="H208" s="171">
        <v>1036.2446890998242</v>
      </c>
      <c r="I208" s="171">
        <v>1092.4736928571131</v>
      </c>
      <c r="J208" s="171">
        <v>1108.029471409335</v>
      </c>
      <c r="K208" s="171">
        <v>1134.1544597319235</v>
      </c>
      <c r="L208" s="171">
        <v>1148.8377616304301</v>
      </c>
      <c r="M208" s="171">
        <v>1467.1764147599386</v>
      </c>
      <c r="N208" s="171">
        <v>1269073.1808761121</v>
      </c>
    </row>
    <row r="209" spans="1:14" x14ac:dyDescent="0.25">
      <c r="A209" s="167" t="s">
        <v>1740</v>
      </c>
      <c r="B209" s="489"/>
      <c r="C209" s="173">
        <v>901.20761963531709</v>
      </c>
      <c r="D209" s="173">
        <v>990.21670653477042</v>
      </c>
      <c r="E209" s="173">
        <v>1000.1280990159399</v>
      </c>
      <c r="F209" s="173">
        <v>1007.0761186046271</v>
      </c>
      <c r="G209" s="173">
        <v>1009.1323171932677</v>
      </c>
      <c r="H209" s="173">
        <v>1037.5849952199692</v>
      </c>
      <c r="I209" s="173">
        <v>1059.9463673136229</v>
      </c>
      <c r="J209" s="173">
        <v>1072.2781481634424</v>
      </c>
      <c r="K209" s="173">
        <v>1110.275134048369</v>
      </c>
      <c r="L209" s="173">
        <v>1156.7615014054118</v>
      </c>
      <c r="M209" s="173">
        <v>1317.6761070551368</v>
      </c>
      <c r="N209" s="173">
        <v>7875737.5290905768</v>
      </c>
    </row>
    <row r="210" spans="1:14" x14ac:dyDescent="0.25">
      <c r="A210" s="161"/>
      <c r="B210" s="161"/>
      <c r="C210" s="161"/>
      <c r="D210" s="161"/>
      <c r="E210" s="161"/>
      <c r="F210" s="161"/>
      <c r="G210" s="161"/>
      <c r="H210" s="161"/>
      <c r="I210" s="161"/>
      <c r="J210" s="161"/>
      <c r="K210" s="161"/>
      <c r="L210" s="161"/>
      <c r="M210" s="161"/>
      <c r="N210" s="161"/>
    </row>
    <row r="211" spans="1:14" x14ac:dyDescent="0.25">
      <c r="A211" s="161"/>
      <c r="B211" s="161"/>
      <c r="C211" s="161"/>
      <c r="D211" s="161"/>
      <c r="E211" s="161"/>
      <c r="F211" s="161"/>
      <c r="G211" s="161"/>
      <c r="H211" s="161"/>
      <c r="I211" s="161"/>
      <c r="J211" s="161"/>
      <c r="K211" s="161"/>
      <c r="L211" s="161"/>
      <c r="M211" s="161"/>
      <c r="N211" s="161"/>
    </row>
    <row r="212" spans="1:14" x14ac:dyDescent="0.25">
      <c r="A212" s="161"/>
      <c r="B212" s="161"/>
      <c r="C212" s="161"/>
      <c r="D212" s="161"/>
      <c r="E212" s="161"/>
      <c r="F212" s="161"/>
      <c r="G212" s="161"/>
      <c r="H212" s="161"/>
      <c r="I212" s="161"/>
      <c r="J212" s="161"/>
      <c r="K212" s="161"/>
      <c r="L212" s="161"/>
      <c r="M212" s="161"/>
      <c r="N212" s="161"/>
    </row>
    <row r="213" spans="1:14" x14ac:dyDescent="0.25">
      <c r="A213" s="161"/>
      <c r="B213" s="161"/>
      <c r="C213" s="161"/>
      <c r="D213" s="161"/>
      <c r="E213" s="161"/>
      <c r="F213" s="161"/>
      <c r="G213" s="161"/>
      <c r="H213" s="161"/>
      <c r="I213" s="161"/>
      <c r="J213" s="161"/>
      <c r="K213" s="161"/>
      <c r="L213" s="161"/>
      <c r="M213" s="161"/>
      <c r="N213" s="161"/>
    </row>
    <row r="214" spans="1:14" x14ac:dyDescent="0.25">
      <c r="A214" s="161"/>
      <c r="B214" s="161"/>
      <c r="C214" s="161"/>
      <c r="D214" s="161"/>
      <c r="E214" s="161"/>
      <c r="F214" s="161"/>
      <c r="G214" s="161"/>
      <c r="H214" s="161"/>
      <c r="I214" s="161"/>
      <c r="J214" s="161"/>
      <c r="K214" s="161"/>
      <c r="L214" s="161"/>
      <c r="M214" s="161"/>
      <c r="N214" s="161"/>
    </row>
    <row r="215" spans="1:14" x14ac:dyDescent="0.25">
      <c r="A215" s="161"/>
      <c r="B215" s="161"/>
      <c r="C215" s="161"/>
      <c r="D215" s="161"/>
      <c r="E215" s="161"/>
      <c r="F215" s="161"/>
      <c r="G215" s="161"/>
      <c r="H215" s="161"/>
      <c r="I215" s="161"/>
      <c r="J215" s="161"/>
      <c r="K215" s="161"/>
      <c r="L215" s="161"/>
      <c r="M215" s="161"/>
      <c r="N215" s="161"/>
    </row>
    <row r="216" spans="1:14" x14ac:dyDescent="0.25">
      <c r="A216" s="161"/>
      <c r="B216" s="161"/>
      <c r="C216" s="161"/>
      <c r="D216" s="161"/>
      <c r="E216" s="161"/>
      <c r="F216" s="161"/>
      <c r="G216" s="161"/>
      <c r="H216" s="161"/>
      <c r="I216" s="161"/>
      <c r="J216" s="161"/>
      <c r="K216" s="161"/>
      <c r="L216" s="161"/>
      <c r="M216" s="161"/>
      <c r="N216" s="161"/>
    </row>
    <row r="217" spans="1:14" x14ac:dyDescent="0.25">
      <c r="A217" s="161"/>
      <c r="B217" s="161"/>
      <c r="C217" s="161"/>
      <c r="D217" s="161"/>
      <c r="E217" s="161"/>
      <c r="F217" s="161"/>
      <c r="G217" s="161"/>
      <c r="H217" s="161"/>
      <c r="I217" s="161"/>
      <c r="J217" s="161"/>
      <c r="K217" s="161"/>
      <c r="L217" s="161"/>
      <c r="M217" s="161"/>
      <c r="N217" s="161"/>
    </row>
    <row r="218" spans="1:14" x14ac:dyDescent="0.25">
      <c r="A218" s="161"/>
      <c r="B218" s="161"/>
      <c r="C218" s="161"/>
      <c r="D218" s="161"/>
      <c r="E218" s="161"/>
      <c r="F218" s="161"/>
      <c r="G218" s="161"/>
      <c r="H218" s="161"/>
      <c r="I218" s="161"/>
      <c r="J218" s="161"/>
      <c r="K218" s="161"/>
      <c r="L218" s="161"/>
      <c r="M218" s="161"/>
      <c r="N218" s="161"/>
    </row>
    <row r="219" spans="1:14" x14ac:dyDescent="0.25">
      <c r="A219" s="161"/>
      <c r="B219" s="161"/>
      <c r="C219" s="161"/>
      <c r="D219" s="161"/>
      <c r="E219" s="161"/>
      <c r="F219" s="161"/>
      <c r="G219" s="161"/>
      <c r="H219" s="161"/>
      <c r="I219" s="161"/>
      <c r="J219" s="161"/>
      <c r="K219" s="161"/>
      <c r="L219" s="161"/>
      <c r="M219" s="161"/>
      <c r="N219" s="161"/>
    </row>
    <row r="220" spans="1:14" x14ac:dyDescent="0.25">
      <c r="A220" s="161"/>
      <c r="B220" s="161"/>
      <c r="C220" s="161"/>
      <c r="D220" s="161"/>
      <c r="E220" s="161"/>
      <c r="F220" s="161"/>
      <c r="G220" s="161"/>
      <c r="H220" s="161"/>
      <c r="I220" s="161"/>
      <c r="J220" s="161"/>
      <c r="K220" s="161"/>
      <c r="L220" s="161"/>
      <c r="M220" s="161"/>
      <c r="N220" s="161"/>
    </row>
    <row r="221" spans="1:14" x14ac:dyDescent="0.25">
      <c r="A221" s="161"/>
      <c r="B221" s="161"/>
      <c r="C221" s="161"/>
      <c r="D221" s="161"/>
      <c r="E221" s="161"/>
      <c r="F221" s="161"/>
      <c r="G221" s="161"/>
      <c r="H221" s="161"/>
      <c r="I221" s="161"/>
      <c r="J221" s="161"/>
      <c r="K221" s="161"/>
      <c r="L221" s="161"/>
      <c r="M221" s="161"/>
      <c r="N221" s="161"/>
    </row>
    <row r="222" spans="1:14" x14ac:dyDescent="0.25">
      <c r="A222" s="161"/>
      <c r="B222" s="161"/>
      <c r="C222" s="161"/>
      <c r="D222" s="161"/>
      <c r="E222" s="161"/>
      <c r="F222" s="161"/>
      <c r="G222" s="161"/>
      <c r="H222" s="161"/>
      <c r="I222" s="161"/>
      <c r="J222" s="161"/>
      <c r="K222" s="161"/>
      <c r="L222" s="161"/>
      <c r="M222" s="161"/>
      <c r="N222" s="161"/>
    </row>
    <row r="223" spans="1:14" x14ac:dyDescent="0.25">
      <c r="A223" s="161"/>
      <c r="B223" s="161"/>
      <c r="C223" s="161"/>
      <c r="D223" s="161"/>
      <c r="E223" s="161"/>
      <c r="F223" s="161"/>
      <c r="G223" s="161"/>
      <c r="H223" s="161"/>
      <c r="I223" s="161"/>
      <c r="J223" s="161"/>
      <c r="K223" s="161"/>
      <c r="L223" s="161"/>
      <c r="M223" s="161"/>
      <c r="N223" s="161"/>
    </row>
    <row r="224" spans="1:14" x14ac:dyDescent="0.25">
      <c r="A224" s="161"/>
      <c r="B224" s="161"/>
      <c r="C224" s="161"/>
      <c r="D224" s="161"/>
      <c r="E224" s="161"/>
      <c r="F224" s="161"/>
      <c r="G224" s="161"/>
      <c r="H224" s="161"/>
      <c r="I224" s="161"/>
      <c r="J224" s="161"/>
      <c r="K224" s="161"/>
      <c r="L224" s="161"/>
      <c r="M224" s="161"/>
      <c r="N224" s="161"/>
    </row>
    <row r="225" spans="1:14" x14ac:dyDescent="0.25">
      <c r="A225" s="161"/>
      <c r="B225" s="161"/>
      <c r="C225" s="161"/>
      <c r="D225" s="161"/>
      <c r="E225" s="161"/>
      <c r="F225" s="161"/>
      <c r="G225" s="161"/>
      <c r="H225" s="161"/>
      <c r="I225" s="161"/>
      <c r="J225" s="161"/>
      <c r="K225" s="161"/>
      <c r="L225" s="161"/>
      <c r="M225" s="161"/>
      <c r="N225" s="161"/>
    </row>
    <row r="226" spans="1:14" x14ac:dyDescent="0.25">
      <c r="A226" s="161"/>
      <c r="B226" s="161"/>
      <c r="C226" s="161"/>
      <c r="D226" s="161"/>
      <c r="E226" s="161"/>
      <c r="F226" s="161"/>
      <c r="G226" s="161"/>
      <c r="H226" s="161"/>
      <c r="I226" s="161"/>
      <c r="J226" s="161"/>
      <c r="K226" s="161"/>
      <c r="L226" s="161"/>
      <c r="M226" s="161"/>
      <c r="N226" s="16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63072-83FA-4CC3-A7F5-640EDB5E26BD}">
  <sheetPr codeName="Sheet25"/>
  <dimension ref="A1"/>
  <sheetViews>
    <sheetView workbookViewId="0"/>
  </sheetViews>
  <sheetFormatPr defaultRowHeight="15" x14ac:dyDescent="0.2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CFA01-77D1-4460-95E4-33AB694DE703}">
  <sheetPr codeName="Sheet28"/>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Introduction</vt:lpstr>
      <vt:lpstr>1. Contents</vt:lpstr>
      <vt:lpstr>2. Data sources</vt:lpstr>
      <vt:lpstr>Input prices</vt:lpstr>
      <vt:lpstr>Countries</vt:lpstr>
      <vt:lpstr>3.1 Metadata</vt:lpstr>
      <vt:lpstr>3.2 Prices and Deflators</vt:lpstr>
      <vt:lpstr>3.3 Administrative Divisions</vt:lpstr>
      <vt:lpstr>3.4 Healthcare Facilities</vt:lpstr>
      <vt:lpstr>3.5 Unit cost IP-OP</vt:lpstr>
      <vt:lpstr>IP-OP new</vt:lpstr>
      <vt:lpstr>International Salaries Hidden</vt:lpstr>
      <vt:lpstr>4. Int salaries wide</vt:lpstr>
      <vt:lpstr>4. Int salaries long</vt:lpstr>
      <vt:lpstr>5. Travel Allowance &amp; Per Diem</vt:lpstr>
      <vt:lpstr>6.1 Vehicles &amp; Transport Costs</vt:lpstr>
      <vt:lpstr>6.2 Fuel Prices</vt:lpstr>
      <vt:lpstr>7. Cold-Chain Storage and Dist.</vt:lpstr>
      <vt:lpstr>8.1 Generators &amp; Solar</vt:lpstr>
      <vt:lpstr>8.2 Electricity Prices</vt:lpstr>
      <vt:lpstr>8.3 Water Prices</vt:lpstr>
      <vt:lpstr>9. Construction Costs</vt:lpstr>
      <vt:lpstr>10.Office Supp. &amp; Furniture</vt:lpstr>
      <vt:lpstr>11. ITU</vt:lpstr>
      <vt:lpstr>12. Mass Media</vt:lpstr>
      <vt:lpstr>13. Distance between regions</vt:lpstr>
      <vt:lpstr>Suggestion1</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Callum</dc:creator>
  <cp:keywords/>
  <dc:description/>
  <cp:lastModifiedBy>Filip M</cp:lastModifiedBy>
  <cp:revision/>
  <dcterms:created xsi:type="dcterms:W3CDTF">2014-01-14T08:38:17Z</dcterms:created>
  <dcterms:modified xsi:type="dcterms:W3CDTF">2022-05-28T13:25:06Z</dcterms:modified>
  <cp:category/>
  <cp:contentStatus/>
</cp:coreProperties>
</file>